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4.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5.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6.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7.xml" ContentType="application/vnd.openxmlformats-officedocument.drawing+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8.xml" ContentType="application/vnd.openxmlformats-officedocument.drawing+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9.xml" ContentType="application/vnd.openxmlformats-officedocument.drawing+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10.xml" ContentType="application/vnd.openxmlformats-officedocument.drawing+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11.xml" ContentType="application/vnd.openxmlformats-officedocument.drawing+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W:\030_統計・調査\00_毎年恒例調査（政府統計）\99_ファクトブック（学校基本調査を基に作成する）\2025年度\04_公表\"/>
    </mc:Choice>
  </mc:AlternateContent>
  <xr:revisionPtr revIDLastSave="0" documentId="13_ncr:1_{4CEE5B6B-0466-4649-A35B-9F9AB07A68A2}" xr6:coauthVersionLast="47" xr6:coauthVersionMax="47" xr10:uidLastSave="{00000000-0000-0000-0000-000000000000}"/>
  <bookViews>
    <workbookView xWindow="-120" yWindow="-120" windowWidth="29040" windowHeight="15720" tabRatio="752" xr2:uid="{F126F8F2-594E-4075-AAAA-5DB898BC8C70}"/>
  </bookViews>
  <sheets>
    <sheet name="目次" sheetId="54" r:id="rId1"/>
    <sheet name="5-1-1.学士課程" sheetId="88" r:id="rId2"/>
    <sheet name="5-1-2.学士課程(平均)" sheetId="89" r:id="rId3"/>
    <sheet name="5-1-3.学士課程(学部別)" sheetId="90" r:id="rId4"/>
    <sheet name="5-2-1.修士課程" sheetId="91" r:id="rId5"/>
    <sheet name="5-2-2.修士課程(平均)" sheetId="92" r:id="rId6"/>
    <sheet name="5-2-3.修士課程（専攻別）" sheetId="93" r:id="rId7"/>
    <sheet name="5-3-1.博士課程" sheetId="94" r:id="rId8"/>
    <sheet name="5-3-2.博士課程(平均)" sheetId="95" r:id="rId9"/>
    <sheet name="5-3-3.博士課程（専攻別）" sheetId="96" r:id="rId10"/>
    <sheet name="5-4-1.専門職学位課程" sheetId="97" r:id="rId11"/>
    <sheet name="5-4-2.専門職学位課程(平均)" sheetId="98" r:id="rId12"/>
    <sheet name="5.グラフデータ" sheetId="22" r:id="rId13"/>
    <sheet name="5.経年データ（学部単位）" sheetId="12" r:id="rId14"/>
    <sheet name="5.経年データ（専攻単位）" sheetId="15" r:id="rId15"/>
    <sheet name="5-1.2020" sheetId="64" r:id="rId16"/>
    <sheet name="5-1.2021" sheetId="65" r:id="rId17"/>
    <sheet name="5-1.2022" sheetId="99" r:id="rId18"/>
    <sheet name="5-1.2023" sheetId="103" r:id="rId19"/>
    <sheet name="5-1.2024" sheetId="107" r:id="rId20"/>
    <sheet name="5-2.2020" sheetId="71" r:id="rId21"/>
    <sheet name="5-2.2021" sheetId="72" r:id="rId22"/>
    <sheet name="5-2.2022" sheetId="100" r:id="rId23"/>
    <sheet name="5-2.2023" sheetId="104" r:id="rId24"/>
    <sheet name="5-2.2024" sheetId="108" r:id="rId25"/>
    <sheet name="5-3.2020" sheetId="78" r:id="rId26"/>
    <sheet name="5-3.2021" sheetId="79" r:id="rId27"/>
    <sheet name="5-3.2022" sheetId="101" r:id="rId28"/>
    <sheet name="5-3.2023" sheetId="105" r:id="rId29"/>
    <sheet name="5-3.2024" sheetId="109" r:id="rId30"/>
    <sheet name="5-4.2020" sheetId="85" r:id="rId31"/>
    <sheet name="5-4.2021" sheetId="86" r:id="rId32"/>
    <sheet name="5-4.2022" sheetId="102" r:id="rId33"/>
    <sheet name="5-4.2023" sheetId="106" r:id="rId34"/>
    <sheet name="5-4.2024" sheetId="110" r:id="rId35"/>
  </sheets>
  <definedNames>
    <definedName name="_xlnm._FilterDatabase" localSheetId="15" hidden="1">'5-1.2020'!$A$11:$I$97</definedName>
    <definedName name="_xlnm._FilterDatabase" localSheetId="16" hidden="1">'5-1.2021'!$A$11:$I$11</definedName>
    <definedName name="_xlnm._FilterDatabase" localSheetId="17" hidden="1">'5-1.2022'!$A$11:$I$11</definedName>
    <definedName name="_xlnm._FilterDatabase" localSheetId="18" hidden="1">'5-1.2023'!$A$11:$I$11</definedName>
    <definedName name="_xlnm._FilterDatabase" localSheetId="19" hidden="1">'5-1.2024'!$A$11:$I$11</definedName>
    <definedName name="_xlnm._FilterDatabase" localSheetId="20" hidden="1">'5-2.2020'!$A$11:$I$97</definedName>
    <definedName name="_xlnm._FilterDatabase" localSheetId="21" hidden="1">'5-2.2021'!$A$11:$M$11</definedName>
    <definedName name="_xlnm._FilterDatabase" localSheetId="22" hidden="1">'5-2.2022'!$A$11:$M$11</definedName>
    <definedName name="_xlnm._FilterDatabase" localSheetId="23" hidden="1">'5-2.2023'!$A$11:$M$11</definedName>
    <definedName name="_xlnm._FilterDatabase" localSheetId="24" hidden="1">'5-2.2024'!$A$11:$M$11</definedName>
    <definedName name="_xlnm._FilterDatabase" localSheetId="25" hidden="1">'5-3.2020'!$A$11:$I$97</definedName>
    <definedName name="_xlnm._FilterDatabase" localSheetId="26" hidden="1">'5-3.2021'!$A$11:$I$11</definedName>
    <definedName name="_xlnm._FilterDatabase" localSheetId="27" hidden="1">'5-3.2022'!$A$11:$I$11</definedName>
    <definedName name="_xlnm._FilterDatabase" localSheetId="28" hidden="1">'5-3.2023'!$A$11:$I$11</definedName>
    <definedName name="_xlnm._FilterDatabase" localSheetId="29" hidden="1">'5-3.2024'!$A$11:$I$11</definedName>
    <definedName name="_xlnm._FilterDatabase" localSheetId="30" hidden="1">'5-4.2020'!$A$11:$I$97</definedName>
    <definedName name="_xlnm._FilterDatabase" localSheetId="31" hidden="1">'5-4.2021'!$A$11:$I$97</definedName>
    <definedName name="_xlnm._FilterDatabase" localSheetId="32" hidden="1">'5-4.2022'!$A$11:$I$97</definedName>
    <definedName name="_xlnm._FilterDatabase" localSheetId="33" hidden="1">'5-4.2023'!$A$11:$I$97</definedName>
    <definedName name="_xlnm._FilterDatabase" localSheetId="34" hidden="1">'5-4.2024'!$A$11:$I$97</definedName>
    <definedName name="FilterTitle" localSheetId="17">#REF!</definedName>
    <definedName name="FilterTitle" localSheetId="18">#REF!</definedName>
    <definedName name="FilterTitle" localSheetId="19">#REF!</definedName>
    <definedName name="FilterTitle" localSheetId="22">#REF!</definedName>
    <definedName name="FilterTitle" localSheetId="23">#REF!</definedName>
    <definedName name="FilterTitle" localSheetId="24">#REF!</definedName>
    <definedName name="FilterTitle" localSheetId="27">#REF!</definedName>
    <definedName name="FilterTitle" localSheetId="28">#REF!</definedName>
    <definedName name="FilterTitle" localSheetId="29">#REF!</definedName>
    <definedName name="FilterTitle" localSheetId="32">#REF!</definedName>
    <definedName name="FilterTitle" localSheetId="33">#REF!</definedName>
    <definedName name="FilterTitle" localSheetId="34">#REF!</definedName>
    <definedName name="FilterTitle">#REF!</definedName>
    <definedName name="_xlnm.Print_Area" localSheetId="12">'5.グラフデータ'!$B$1:$AE$221</definedName>
    <definedName name="_xlnm.Print_Area" localSheetId="15">'5-1.2020'!$A$1:$I$97</definedName>
    <definedName name="_xlnm.Print_Area" localSheetId="16">'5-1.2021'!$A$1:$I$97</definedName>
    <definedName name="_xlnm.Print_Area" localSheetId="17">'5-1.2022'!$A$1:$I$97</definedName>
    <definedName name="_xlnm.Print_Area" localSheetId="18">'5-1.2023'!$A$1:$I$97</definedName>
    <definedName name="_xlnm.Print_Area" localSheetId="19">'5-1.2024'!$A$1:$I$97</definedName>
    <definedName name="_xlnm.Print_Area" localSheetId="1">'5-1-1.学士課程'!$A$1:$K$44</definedName>
    <definedName name="_xlnm.Print_Area" localSheetId="2">'5-1-2.学士課程(平均)'!$A$1:$K$44</definedName>
    <definedName name="_xlnm.Print_Area" localSheetId="3">'5-1-3.学士課程(学部別)'!$A$1:$K$64</definedName>
    <definedName name="_xlnm.Print_Area" localSheetId="20">'5-2.2020'!$A$1:$I$97</definedName>
    <definedName name="_xlnm.Print_Area" localSheetId="21">'5-2.2021'!$A$1:$I$97</definedName>
    <definedName name="_xlnm.Print_Area" localSheetId="22">'5-2.2022'!$A$1:$I$97</definedName>
    <definedName name="_xlnm.Print_Area" localSheetId="23">'5-2.2023'!$A$1:$I$97</definedName>
    <definedName name="_xlnm.Print_Area" localSheetId="24">'5-2.2024'!$A$1:$I$97</definedName>
    <definedName name="_xlnm.Print_Area" localSheetId="4">'5-2-1.修士課程'!$A$1:$K$44</definedName>
    <definedName name="_xlnm.Print_Area" localSheetId="5">'5-2-2.修士課程(平均)'!$A$1:$K$44</definedName>
    <definedName name="_xlnm.Print_Area" localSheetId="6">'5-2-3.修士課程（専攻別）'!$A$1:$K$84</definedName>
    <definedName name="_xlnm.Print_Area" localSheetId="25">'5-3.2020'!$A$1:$I$97</definedName>
    <definedName name="_xlnm.Print_Area" localSheetId="26">'5-3.2021'!$A$1:$I$97</definedName>
    <definedName name="_xlnm.Print_Area" localSheetId="27">'5-3.2022'!$A$1:$I$97</definedName>
    <definedName name="_xlnm.Print_Area" localSheetId="28">'5-3.2023'!$A$1:$I$97</definedName>
    <definedName name="_xlnm.Print_Area" localSheetId="29">'5-3.2024'!$A$1:$I$97</definedName>
    <definedName name="_xlnm.Print_Area" localSheetId="7">'5-3-1.博士課程'!$A$1:$K$44</definedName>
    <definedName name="_xlnm.Print_Area" localSheetId="8">'5-3-2.博士課程(平均)'!$A$1:$K$44</definedName>
    <definedName name="_xlnm.Print_Area" localSheetId="9">'5-3-3.博士課程（専攻別）'!$A$1:$K$44</definedName>
    <definedName name="_xlnm.Print_Area" localSheetId="30">'5-4.2020'!$A$1:$I$97</definedName>
    <definedName name="_xlnm.Print_Area" localSheetId="31">'5-4.2021'!$A$1:$I$97</definedName>
    <definedName name="_xlnm.Print_Area" localSheetId="32">'5-4.2022'!$A$1:$I$97</definedName>
    <definedName name="_xlnm.Print_Area" localSheetId="33">'5-4.2023'!$A$1:$I$97</definedName>
    <definedName name="_xlnm.Print_Area" localSheetId="34">'5-4.2024'!$A$1:$I$97</definedName>
    <definedName name="_xlnm.Print_Area" localSheetId="10">'5-4-1.専門職学位課程'!$A$1:$K$44</definedName>
    <definedName name="_xlnm.Print_Area" localSheetId="11">'5-4-2.専門職学位課程(平均)'!$A$1:$K$44</definedName>
    <definedName name="_xlnm.Print_Area" localSheetId="0">目次!#REF!</definedName>
    <definedName name="_xlnm.Print_Titles" localSheetId="15">'5-1.2020'!$11:$11</definedName>
    <definedName name="_xlnm.Print_Titles" localSheetId="16">'5-1.2021'!$11:$11</definedName>
    <definedName name="_xlnm.Print_Titles" localSheetId="17">'5-1.2022'!$11:$11</definedName>
    <definedName name="_xlnm.Print_Titles" localSheetId="18">'5-1.2023'!$11:$11</definedName>
    <definedName name="_xlnm.Print_Titles" localSheetId="19">'5-1.2024'!$11:$11</definedName>
    <definedName name="_xlnm.Print_Titles" localSheetId="2">'5-1-2.学士課程(平均)'!$1:$3</definedName>
    <definedName name="_xlnm.Print_Titles" localSheetId="3">'5-1-3.学士課程(学部別)'!$1:$4</definedName>
    <definedName name="_xlnm.Print_Titles" localSheetId="20">'5-2.2020'!$11:$11</definedName>
    <definedName name="_xlnm.Print_Titles" localSheetId="21">'5-2.2021'!$11:$11</definedName>
    <definedName name="_xlnm.Print_Titles" localSheetId="22">'5-2.2022'!$11:$11</definedName>
    <definedName name="_xlnm.Print_Titles" localSheetId="23">'5-2.2023'!$11:$11</definedName>
    <definedName name="_xlnm.Print_Titles" localSheetId="24">'5-2.2024'!$11:$11</definedName>
    <definedName name="_xlnm.Print_Titles" localSheetId="5">'5-2-2.修士課程(平均)'!$1:$3</definedName>
    <definedName name="_xlnm.Print_Titles" localSheetId="6">'5-2-3.修士課程（専攻別）'!$1:$4</definedName>
    <definedName name="_xlnm.Print_Titles" localSheetId="25">'5-3.2020'!$11:$11</definedName>
    <definedName name="_xlnm.Print_Titles" localSheetId="26">'5-3.2021'!$11:$11</definedName>
    <definedName name="_xlnm.Print_Titles" localSheetId="27">'5-3.2022'!$11:$11</definedName>
    <definedName name="_xlnm.Print_Titles" localSheetId="28">'5-3.2023'!$11:$11</definedName>
    <definedName name="_xlnm.Print_Titles" localSheetId="29">'5-3.2024'!$11:$11</definedName>
    <definedName name="_xlnm.Print_Titles" localSheetId="8">'5-3-2.博士課程(平均)'!$1:$3</definedName>
    <definedName name="_xlnm.Print_Titles" localSheetId="9">'5-3-3.博士課程（専攻別）'!$1:$2</definedName>
    <definedName name="_xlnm.Print_Titles" localSheetId="30">'5-4.2020'!$11:$11</definedName>
    <definedName name="_xlnm.Print_Titles" localSheetId="31">'5-4.2021'!$11:$11</definedName>
    <definedName name="_xlnm.Print_Titles" localSheetId="32">'5-4.2022'!$11:$11</definedName>
    <definedName name="_xlnm.Print_Titles" localSheetId="33">'5-4.2023'!$11:$11</definedName>
    <definedName name="_xlnm.Print_Titles" localSheetId="34">'5-4.2024'!$11:$11</definedName>
    <definedName name="_xlnm.Print_Titles" localSheetId="11">'5-4-2.専門職学位課程(平均)'!$1:$3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68" i="93" l="1"/>
  <c r="J66" i="93"/>
  <c r="D220" i="22" l="1"/>
  <c r="D218" i="22"/>
  <c r="D217" i="22"/>
  <c r="D214" i="22"/>
  <c r="D206" i="22"/>
  <c r="D205" i="22"/>
  <c r="D200" i="22" a="1"/>
  <c r="D200" i="22" s="1"/>
  <c r="D199" i="22" a="1"/>
  <c r="D199" i="22" s="1"/>
  <c r="D173" i="22"/>
  <c r="D171" i="22"/>
  <c r="D170" i="22"/>
  <c r="D166" i="22"/>
  <c r="D158" i="22"/>
  <c r="D157" i="22"/>
  <c r="D152" i="22" a="1"/>
  <c r="D152" i="22" s="1"/>
  <c r="D151" i="22" a="1"/>
  <c r="D151" i="22" s="1"/>
  <c r="D95" i="22"/>
  <c r="D93" i="22"/>
  <c r="D92" i="22"/>
  <c r="D88" i="22"/>
  <c r="D80" i="22"/>
  <c r="D79" i="22"/>
  <c r="D74" i="22" a="1"/>
  <c r="D74" i="22" s="1"/>
  <c r="D73" i="22" a="1"/>
  <c r="D73" i="22" s="1"/>
  <c r="D29" i="22"/>
  <c r="D27" i="22"/>
  <c r="D26" i="22"/>
  <c r="D22" i="22"/>
  <c r="D14" i="22"/>
  <c r="D13" i="22"/>
  <c r="D8" i="22" a="1"/>
  <c r="D8" i="22" s="1"/>
  <c r="D7" i="22" a="1"/>
  <c r="D7" i="22" s="1"/>
  <c r="Q1" i="22" a="1"/>
  <c r="Q1" i="22" s="1"/>
  <c r="D142" i="22" s="1"/>
  <c r="E220" i="22"/>
  <c r="E218" i="22"/>
  <c r="E217" i="22"/>
  <c r="E214" i="22"/>
  <c r="E206" i="22"/>
  <c r="E205" i="22"/>
  <c r="E200" i="22" a="1"/>
  <c r="E200" i="22" s="1"/>
  <c r="E199" i="22" a="1"/>
  <c r="E199" i="22" s="1"/>
  <c r="E173" i="22"/>
  <c r="E171" i="22"/>
  <c r="E170" i="22"/>
  <c r="E166" i="22"/>
  <c r="E158" i="22"/>
  <c r="E157" i="22"/>
  <c r="E152" i="22" a="1"/>
  <c r="E152" i="22" s="1"/>
  <c r="E151" i="22" a="1"/>
  <c r="E151" i="22" s="1"/>
  <c r="E95" i="22"/>
  <c r="E93" i="22"/>
  <c r="E92" i="22"/>
  <c r="E88" i="22"/>
  <c r="E80" i="22"/>
  <c r="E79" i="22"/>
  <c r="E74" i="22" a="1"/>
  <c r="E74" i="22" s="1"/>
  <c r="E73" i="22" a="1"/>
  <c r="E73" i="22" s="1"/>
  <c r="E29" i="22"/>
  <c r="E27" i="22"/>
  <c r="E26" i="22"/>
  <c r="E22" i="22"/>
  <c r="E14" i="22"/>
  <c r="E13" i="22"/>
  <c r="E8" i="22" a="1"/>
  <c r="E8" i="22" s="1"/>
  <c r="E7" i="22" a="1"/>
  <c r="E7" i="22" s="1"/>
  <c r="R1" i="22" a="1"/>
  <c r="R1" i="22" s="1"/>
  <c r="E142" i="22" s="1"/>
  <c r="F220" i="22"/>
  <c r="F218" i="22"/>
  <c r="F217" i="22"/>
  <c r="F214" i="22"/>
  <c r="F206" i="22"/>
  <c r="F205" i="22"/>
  <c r="F200" i="22" a="1"/>
  <c r="F200" i="22" s="1"/>
  <c r="F199" i="22" a="1"/>
  <c r="F199" i="22" s="1"/>
  <c r="F173" i="22"/>
  <c r="F171" i="22"/>
  <c r="F170" i="22"/>
  <c r="F166" i="22"/>
  <c r="F158" i="22"/>
  <c r="F157" i="22"/>
  <c r="F152" i="22" a="1"/>
  <c r="F152" i="22" s="1"/>
  <c r="F151" i="22" a="1"/>
  <c r="F151" i="22" s="1"/>
  <c r="F95" i="22"/>
  <c r="F93" i="22"/>
  <c r="F92" i="22"/>
  <c r="F88" i="22"/>
  <c r="F80" i="22"/>
  <c r="F79" i="22"/>
  <c r="F74" i="22" a="1"/>
  <c r="F74" i="22" s="1"/>
  <c r="F73" i="22" a="1"/>
  <c r="F73" i="22" s="1"/>
  <c r="F29" i="22"/>
  <c r="F27" i="22"/>
  <c r="F26" i="22"/>
  <c r="F22" i="22"/>
  <c r="F14" i="22"/>
  <c r="F13" i="22"/>
  <c r="F8" i="22" a="1"/>
  <c r="F8" i="22" s="1"/>
  <c r="F7" i="22" a="1"/>
  <c r="F7" i="22" s="1"/>
  <c r="S1" i="22" a="1"/>
  <c r="S1" i="22" s="1"/>
  <c r="F142" i="22" s="1"/>
  <c r="G220" i="22"/>
  <c r="G218" i="22"/>
  <c r="G217" i="22"/>
  <c r="G214" i="22"/>
  <c r="G206" i="22"/>
  <c r="G205" i="22"/>
  <c r="G200" i="22" a="1"/>
  <c r="G200" i="22" s="1"/>
  <c r="G199" i="22" a="1"/>
  <c r="G199" i="22" s="1"/>
  <c r="G173" i="22"/>
  <c r="G171" i="22"/>
  <c r="G170" i="22"/>
  <c r="G166" i="22"/>
  <c r="G158" i="22"/>
  <c r="G157" i="22"/>
  <c r="G152" i="22" a="1"/>
  <c r="G152" i="22" s="1"/>
  <c r="G151" i="22" a="1"/>
  <c r="G151" i="22" s="1"/>
  <c r="G95" i="22"/>
  <c r="G93" i="22"/>
  <c r="G92" i="22"/>
  <c r="G88" i="22"/>
  <c r="G80" i="22"/>
  <c r="G79" i="22"/>
  <c r="G74" i="22" a="1"/>
  <c r="G74" i="22" s="1"/>
  <c r="G73" i="22" a="1"/>
  <c r="G73" i="22" s="1"/>
  <c r="G29" i="22"/>
  <c r="G27" i="22"/>
  <c r="G26" i="22"/>
  <c r="G22" i="22"/>
  <c r="G14" i="22"/>
  <c r="G13" i="22"/>
  <c r="G8" i="22" a="1"/>
  <c r="G8" i="22" s="1"/>
  <c r="G7" i="22" a="1"/>
  <c r="G7" i="22" s="1"/>
  <c r="T1" i="22" a="1"/>
  <c r="T1" i="22" s="1"/>
  <c r="G142" i="22" s="1"/>
  <c r="H220" i="22"/>
  <c r="H214" i="22"/>
  <c r="H206" i="22"/>
  <c r="H205" i="22"/>
  <c r="H200" i="22" a="1"/>
  <c r="H200" i="22" s="1"/>
  <c r="H199" i="22" a="1"/>
  <c r="H199" i="22" s="1"/>
  <c r="H173" i="22"/>
  <c r="H171" i="22"/>
  <c r="H170" i="22"/>
  <c r="H166" i="22"/>
  <c r="H158" i="22"/>
  <c r="H157" i="22"/>
  <c r="H152" i="22" a="1"/>
  <c r="H152" i="22" s="1"/>
  <c r="H151" i="22" a="1"/>
  <c r="H151" i="22" s="1"/>
  <c r="H95" i="22"/>
  <c r="H93" i="22"/>
  <c r="H92" i="22"/>
  <c r="H88" i="22"/>
  <c r="H80" i="22"/>
  <c r="H79" i="22"/>
  <c r="H74" i="22" a="1"/>
  <c r="H74" i="22" s="1"/>
  <c r="H73" i="22" a="1"/>
  <c r="H73" i="22" s="1"/>
  <c r="H29" i="22"/>
  <c r="H22" i="22"/>
  <c r="H14" i="22"/>
  <c r="H13" i="22"/>
  <c r="H8" i="22" a="1"/>
  <c r="H8" i="22" s="1"/>
  <c r="H7" i="22" a="1"/>
  <c r="H7" i="22" s="1"/>
  <c r="U1" i="22" a="1"/>
  <c r="U1" i="22" s="1"/>
  <c r="H142" i="22" s="1"/>
  <c r="G99" i="110"/>
  <c r="E99" i="110"/>
  <c r="D99" i="110"/>
  <c r="F97" i="110"/>
  <c r="H97" i="110" s="1"/>
  <c r="F95" i="110"/>
  <c r="H95" i="110" s="1"/>
  <c r="F94" i="110"/>
  <c r="H94" i="110" s="1"/>
  <c r="F93" i="110"/>
  <c r="H93" i="110" s="1"/>
  <c r="F92" i="110"/>
  <c r="H92" i="110" s="1"/>
  <c r="F91" i="110"/>
  <c r="H91" i="110" s="1"/>
  <c r="F90" i="110"/>
  <c r="H90" i="110" s="1"/>
  <c r="H89" i="110"/>
  <c r="F89" i="110"/>
  <c r="F88" i="110"/>
  <c r="H88" i="110" s="1"/>
  <c r="F86" i="110"/>
  <c r="H86" i="110" s="1"/>
  <c r="F85" i="110"/>
  <c r="H85" i="110" s="1"/>
  <c r="F84" i="110"/>
  <c r="H84" i="110" s="1"/>
  <c r="F83" i="110"/>
  <c r="H83" i="110" s="1"/>
  <c r="F81" i="110"/>
  <c r="H81" i="110" s="1"/>
  <c r="H80" i="110"/>
  <c r="F80" i="110"/>
  <c r="F79" i="110"/>
  <c r="H79" i="110" s="1"/>
  <c r="F78" i="110"/>
  <c r="H78" i="110" s="1"/>
  <c r="F76" i="110"/>
  <c r="H76" i="110" s="1"/>
  <c r="F73" i="110"/>
  <c r="H73" i="110" s="1"/>
  <c r="F72" i="110"/>
  <c r="H72" i="110" s="1"/>
  <c r="F71" i="110"/>
  <c r="H71" i="110" s="1"/>
  <c r="F70" i="110"/>
  <c r="H70" i="110" s="1"/>
  <c r="F69" i="110"/>
  <c r="H69" i="110" s="1"/>
  <c r="H67" i="110"/>
  <c r="F67" i="110"/>
  <c r="F66" i="110"/>
  <c r="H66" i="110" s="1"/>
  <c r="F64" i="110"/>
  <c r="H64" i="110" s="1"/>
  <c r="F63" i="110"/>
  <c r="H63" i="110" s="1"/>
  <c r="F61" i="110"/>
  <c r="H61" i="110" s="1"/>
  <c r="F59" i="110"/>
  <c r="H59" i="110" s="1"/>
  <c r="F57" i="110"/>
  <c r="H57" i="110" s="1"/>
  <c r="H56" i="110"/>
  <c r="F56" i="110"/>
  <c r="H55" i="110"/>
  <c r="F55" i="110"/>
  <c r="F54" i="110"/>
  <c r="H54" i="110" s="1"/>
  <c r="F53" i="110"/>
  <c r="H53" i="110" s="1"/>
  <c r="F51" i="110"/>
  <c r="H51" i="110" s="1"/>
  <c r="F50" i="110"/>
  <c r="H50" i="110" s="1"/>
  <c r="F49" i="110"/>
  <c r="H49" i="110" s="1"/>
  <c r="F47" i="110"/>
  <c r="H47" i="110" s="1"/>
  <c r="H45" i="110"/>
  <c r="F45" i="110"/>
  <c r="F42" i="110"/>
  <c r="H42" i="110" s="1"/>
  <c r="F40" i="110"/>
  <c r="H40" i="110" s="1"/>
  <c r="F39" i="110"/>
  <c r="H39" i="110" s="1"/>
  <c r="F37" i="110"/>
  <c r="H37" i="110" s="1"/>
  <c r="F33" i="110"/>
  <c r="H33" i="110" s="1"/>
  <c r="F32" i="110"/>
  <c r="H32" i="110" s="1"/>
  <c r="F31" i="110"/>
  <c r="H31" i="110" s="1"/>
  <c r="H30" i="110"/>
  <c r="F30" i="110"/>
  <c r="F29" i="110"/>
  <c r="H29" i="110" s="1"/>
  <c r="F27" i="110"/>
  <c r="H27" i="110" s="1"/>
  <c r="F26" i="110"/>
  <c r="H26" i="110" s="1"/>
  <c r="F25" i="110"/>
  <c r="H25" i="110" s="1"/>
  <c r="F24" i="110"/>
  <c r="H24" i="110" s="1"/>
  <c r="F23" i="110"/>
  <c r="H23" i="110" s="1"/>
  <c r="F22" i="110"/>
  <c r="H22" i="110" s="1"/>
  <c r="F21" i="110"/>
  <c r="H21" i="110" s="1"/>
  <c r="H20" i="110"/>
  <c r="F20" i="110"/>
  <c r="F19" i="110"/>
  <c r="H19" i="110" s="1"/>
  <c r="F15" i="110"/>
  <c r="H15" i="110" s="1"/>
  <c r="F13" i="110"/>
  <c r="H13" i="110" s="1"/>
  <c r="F12" i="110"/>
  <c r="D10" i="110" a="1"/>
  <c r="D10" i="110" s="1"/>
  <c r="G8" i="110"/>
  <c r="E8" i="110"/>
  <c r="D8" i="110"/>
  <c r="G7" i="110"/>
  <c r="H218" i="22" s="1"/>
  <c r="E7" i="110"/>
  <c r="D7" i="110"/>
  <c r="G6" i="110"/>
  <c r="E6" i="110"/>
  <c r="D6" i="110"/>
  <c r="G99" i="109"/>
  <c r="E99" i="109"/>
  <c r="D99" i="109"/>
  <c r="F97" i="109"/>
  <c r="H97" i="109" s="1"/>
  <c r="F96" i="109"/>
  <c r="H96" i="109" s="1"/>
  <c r="F95" i="109"/>
  <c r="H95" i="109" s="1"/>
  <c r="F94" i="109"/>
  <c r="H94" i="109" s="1"/>
  <c r="F93" i="109"/>
  <c r="H93" i="109" s="1"/>
  <c r="F92" i="109"/>
  <c r="H92" i="109" s="1"/>
  <c r="F91" i="109"/>
  <c r="H91" i="109" s="1"/>
  <c r="F90" i="109"/>
  <c r="H90" i="109" s="1"/>
  <c r="F89" i="109"/>
  <c r="H89" i="109" s="1"/>
  <c r="F87" i="109"/>
  <c r="H87" i="109" s="1"/>
  <c r="F86" i="109"/>
  <c r="H86" i="109" s="1"/>
  <c r="F85" i="109"/>
  <c r="H85" i="109" s="1"/>
  <c r="F84" i="109"/>
  <c r="H84" i="109" s="1"/>
  <c r="F82" i="109"/>
  <c r="H82" i="109" s="1"/>
  <c r="F81" i="109"/>
  <c r="H81" i="109" s="1"/>
  <c r="F80" i="109"/>
  <c r="H80" i="109" s="1"/>
  <c r="F79" i="109"/>
  <c r="H79" i="109" s="1"/>
  <c r="F78" i="109"/>
  <c r="H78" i="109" s="1"/>
  <c r="F77" i="109"/>
  <c r="H77" i="109" s="1"/>
  <c r="F76" i="109"/>
  <c r="H76" i="109" s="1"/>
  <c r="F75" i="109"/>
  <c r="H75" i="109" s="1"/>
  <c r="F74" i="109"/>
  <c r="H74" i="109" s="1"/>
  <c r="F72" i="109"/>
  <c r="H72" i="109" s="1"/>
  <c r="F71" i="109"/>
  <c r="H71" i="109" s="1"/>
  <c r="F69" i="109"/>
  <c r="H69" i="109" s="1"/>
  <c r="F68" i="109"/>
  <c r="H68" i="109" s="1"/>
  <c r="F66" i="109"/>
  <c r="H66" i="109" s="1"/>
  <c r="F65" i="109"/>
  <c r="H65" i="109" s="1"/>
  <c r="F64" i="109"/>
  <c r="H64" i="109" s="1"/>
  <c r="F63" i="109"/>
  <c r="H63" i="109" s="1"/>
  <c r="F62" i="109"/>
  <c r="H62" i="109" s="1"/>
  <c r="F61" i="109"/>
  <c r="H61" i="109" s="1"/>
  <c r="F60" i="109"/>
  <c r="H60" i="109" s="1"/>
  <c r="F59" i="109"/>
  <c r="H59" i="109" s="1"/>
  <c r="F58" i="109"/>
  <c r="H58" i="109" s="1"/>
  <c r="F57" i="109"/>
  <c r="H57" i="109" s="1"/>
  <c r="F56" i="109"/>
  <c r="H56" i="109" s="1"/>
  <c r="F55" i="109"/>
  <c r="H55" i="109" s="1"/>
  <c r="F54" i="109"/>
  <c r="H54" i="109" s="1"/>
  <c r="F53" i="109"/>
  <c r="H53" i="109" s="1"/>
  <c r="F52" i="109"/>
  <c r="H52" i="109" s="1"/>
  <c r="F51" i="109"/>
  <c r="H51" i="109" s="1"/>
  <c r="F50" i="109"/>
  <c r="H50" i="109" s="1"/>
  <c r="F48" i="109"/>
  <c r="H48" i="109" s="1"/>
  <c r="F47" i="109"/>
  <c r="H47" i="109" s="1"/>
  <c r="F46" i="109"/>
  <c r="H46" i="109" s="1"/>
  <c r="F45" i="109"/>
  <c r="H45" i="109" s="1"/>
  <c r="F44" i="109"/>
  <c r="H44" i="109" s="1"/>
  <c r="F43" i="109"/>
  <c r="H43" i="109" s="1"/>
  <c r="F42" i="109"/>
  <c r="H42" i="109" s="1"/>
  <c r="F41" i="109"/>
  <c r="H41" i="109" s="1"/>
  <c r="F40" i="109"/>
  <c r="H40" i="109" s="1"/>
  <c r="F39" i="109"/>
  <c r="H39" i="109" s="1"/>
  <c r="F38" i="109"/>
  <c r="H38" i="109" s="1"/>
  <c r="F37" i="109"/>
  <c r="H37" i="109" s="1"/>
  <c r="F36" i="109"/>
  <c r="H36" i="109" s="1"/>
  <c r="F35" i="109"/>
  <c r="H35" i="109" s="1"/>
  <c r="F34" i="109"/>
  <c r="H34" i="109" s="1"/>
  <c r="F33" i="109"/>
  <c r="H33" i="109" s="1"/>
  <c r="F32" i="109"/>
  <c r="H32" i="109" s="1"/>
  <c r="F31" i="109"/>
  <c r="H31" i="109" s="1"/>
  <c r="F30" i="109"/>
  <c r="H30" i="109" s="1"/>
  <c r="F29" i="109"/>
  <c r="H29" i="109" s="1"/>
  <c r="F27" i="109"/>
  <c r="H27" i="109" s="1"/>
  <c r="F26" i="109"/>
  <c r="H26" i="109" s="1"/>
  <c r="F25" i="109"/>
  <c r="H25" i="109" s="1"/>
  <c r="F24" i="109"/>
  <c r="H24" i="109" s="1"/>
  <c r="F23" i="109"/>
  <c r="H23" i="109" s="1"/>
  <c r="F21" i="109"/>
  <c r="H21" i="109" s="1"/>
  <c r="F20" i="109"/>
  <c r="H20" i="109" s="1"/>
  <c r="F19" i="109"/>
  <c r="H19" i="109" s="1"/>
  <c r="F18" i="109"/>
  <c r="H18" i="109" s="1"/>
  <c r="F17" i="109"/>
  <c r="H17" i="109" s="1"/>
  <c r="F16" i="109"/>
  <c r="H16" i="109" s="1"/>
  <c r="F15" i="109"/>
  <c r="H15" i="109" s="1"/>
  <c r="F14" i="109"/>
  <c r="H14" i="109" s="1"/>
  <c r="F12" i="109"/>
  <c r="D10" i="109" a="1"/>
  <c r="D10" i="109" s="1"/>
  <c r="G8" i="109"/>
  <c r="E8" i="109"/>
  <c r="D8" i="109"/>
  <c r="G7" i="109"/>
  <c r="E7" i="109"/>
  <c r="D7" i="109"/>
  <c r="G6" i="109"/>
  <c r="E6" i="109"/>
  <c r="D6" i="109"/>
  <c r="G99" i="108"/>
  <c r="E99" i="108"/>
  <c r="D99" i="108"/>
  <c r="F97" i="108"/>
  <c r="H97" i="108" s="1"/>
  <c r="F96" i="108"/>
  <c r="H96" i="108" s="1"/>
  <c r="F95" i="108"/>
  <c r="H95" i="108" s="1"/>
  <c r="F94" i="108"/>
  <c r="H94" i="108" s="1"/>
  <c r="H93" i="108"/>
  <c r="F93" i="108"/>
  <c r="F92" i="108"/>
  <c r="H92" i="108" s="1"/>
  <c r="F91" i="108"/>
  <c r="H91" i="108" s="1"/>
  <c r="F90" i="108"/>
  <c r="H90" i="108" s="1"/>
  <c r="F89" i="108"/>
  <c r="H89" i="108" s="1"/>
  <c r="F87" i="108"/>
  <c r="H87" i="108" s="1"/>
  <c r="F86" i="108"/>
  <c r="H86" i="108" s="1"/>
  <c r="F85" i="108"/>
  <c r="H85" i="108" s="1"/>
  <c r="H84" i="108"/>
  <c r="F84" i="108"/>
  <c r="F83" i="108"/>
  <c r="H83" i="108" s="1"/>
  <c r="F82" i="108"/>
  <c r="H82" i="108" s="1"/>
  <c r="F81" i="108"/>
  <c r="H81" i="108" s="1"/>
  <c r="F80" i="108"/>
  <c r="H80" i="108" s="1"/>
  <c r="F79" i="108"/>
  <c r="H79" i="108" s="1"/>
  <c r="F78" i="108"/>
  <c r="H78" i="108" s="1"/>
  <c r="F77" i="108"/>
  <c r="H77" i="108" s="1"/>
  <c r="F76" i="108"/>
  <c r="H76" i="108" s="1"/>
  <c r="F75" i="108"/>
  <c r="H75" i="108" s="1"/>
  <c r="F74" i="108"/>
  <c r="H74" i="108" s="1"/>
  <c r="F73" i="108"/>
  <c r="H73" i="108" s="1"/>
  <c r="F72" i="108"/>
  <c r="H72" i="108" s="1"/>
  <c r="F71" i="108"/>
  <c r="H71" i="108" s="1"/>
  <c r="F70" i="108"/>
  <c r="H70" i="108" s="1"/>
  <c r="F69" i="108"/>
  <c r="H69" i="108" s="1"/>
  <c r="F68" i="108"/>
  <c r="H68" i="108" s="1"/>
  <c r="F66" i="108"/>
  <c r="H66" i="108" s="1"/>
  <c r="F65" i="108"/>
  <c r="H65" i="108" s="1"/>
  <c r="F64" i="108"/>
  <c r="H64" i="108" s="1"/>
  <c r="F63" i="108"/>
  <c r="H63" i="108" s="1"/>
  <c r="F62" i="108"/>
  <c r="H62" i="108" s="1"/>
  <c r="F61" i="108"/>
  <c r="H61" i="108" s="1"/>
  <c r="F60" i="108"/>
  <c r="H60" i="108" s="1"/>
  <c r="H59" i="108"/>
  <c r="F59" i="108"/>
  <c r="F58" i="108"/>
  <c r="H58" i="108" s="1"/>
  <c r="F57" i="108"/>
  <c r="H57" i="108" s="1"/>
  <c r="F56" i="108"/>
  <c r="H56" i="108" s="1"/>
  <c r="F55" i="108"/>
  <c r="H55" i="108" s="1"/>
  <c r="F54" i="108"/>
  <c r="H54" i="108" s="1"/>
  <c r="F53" i="108"/>
  <c r="H53" i="108" s="1"/>
  <c r="F52" i="108"/>
  <c r="H52" i="108" s="1"/>
  <c r="H51" i="108"/>
  <c r="F51" i="108"/>
  <c r="F50" i="108"/>
  <c r="H50" i="108" s="1"/>
  <c r="F49" i="108"/>
  <c r="H49" i="108" s="1"/>
  <c r="F48" i="108"/>
  <c r="H48" i="108" s="1"/>
  <c r="F47" i="108"/>
  <c r="H47" i="108" s="1"/>
  <c r="F45" i="108"/>
  <c r="H45" i="108" s="1"/>
  <c r="F44" i="108"/>
  <c r="H44" i="108" s="1"/>
  <c r="F43" i="108"/>
  <c r="H43" i="108" s="1"/>
  <c r="F42" i="108"/>
  <c r="H42" i="108" s="1"/>
  <c r="F41" i="108"/>
  <c r="H41" i="108" s="1"/>
  <c r="F40" i="108"/>
  <c r="H40" i="108" s="1"/>
  <c r="F39" i="108"/>
  <c r="H39" i="108" s="1"/>
  <c r="F38" i="108"/>
  <c r="H38" i="108" s="1"/>
  <c r="F37" i="108"/>
  <c r="H37" i="108" s="1"/>
  <c r="F36" i="108"/>
  <c r="H36" i="108" s="1"/>
  <c r="F35" i="108"/>
  <c r="H35" i="108" s="1"/>
  <c r="F34" i="108"/>
  <c r="H34" i="108" s="1"/>
  <c r="F33" i="108"/>
  <c r="H33" i="108" s="1"/>
  <c r="F32" i="108"/>
  <c r="H32" i="108" s="1"/>
  <c r="F31" i="108"/>
  <c r="H31" i="108" s="1"/>
  <c r="F30" i="108"/>
  <c r="H30" i="108" s="1"/>
  <c r="F29" i="108"/>
  <c r="H29" i="108" s="1"/>
  <c r="F28" i="108"/>
  <c r="H28" i="108" s="1"/>
  <c r="F27" i="108"/>
  <c r="H27" i="108" s="1"/>
  <c r="H26" i="108"/>
  <c r="F26" i="108"/>
  <c r="F25" i="108"/>
  <c r="H25" i="108" s="1"/>
  <c r="F24" i="108"/>
  <c r="H24" i="108" s="1"/>
  <c r="F23" i="108"/>
  <c r="H23" i="108" s="1"/>
  <c r="F21" i="108"/>
  <c r="H21" i="108" s="1"/>
  <c r="F20" i="108"/>
  <c r="H20" i="108" s="1"/>
  <c r="F19" i="108"/>
  <c r="H19" i="108" s="1"/>
  <c r="F18" i="108"/>
  <c r="H18" i="108" s="1"/>
  <c r="H17" i="108"/>
  <c r="F17" i="108"/>
  <c r="F16" i="108"/>
  <c r="H16" i="108" s="1"/>
  <c r="F15" i="108"/>
  <c r="H15" i="108" s="1"/>
  <c r="F14" i="108"/>
  <c r="H14" i="108" s="1"/>
  <c r="F13" i="108"/>
  <c r="H13" i="108" s="1"/>
  <c r="F12" i="108"/>
  <c r="H12" i="108" s="1"/>
  <c r="D10" i="108" a="1"/>
  <c r="D10" i="108" s="1"/>
  <c r="G8" i="108"/>
  <c r="E8" i="108"/>
  <c r="D8" i="108"/>
  <c r="G7" i="108"/>
  <c r="E7" i="108"/>
  <c r="D7" i="108"/>
  <c r="F7" i="108" s="1"/>
  <c r="G6" i="108"/>
  <c r="E6" i="108"/>
  <c r="D6" i="108"/>
  <c r="F7" i="110" l="1"/>
  <c r="F6" i="110"/>
  <c r="H6" i="110" s="1"/>
  <c r="F99" i="110"/>
  <c r="F8" i="110"/>
  <c r="H8" i="110" s="1"/>
  <c r="I23" i="110"/>
  <c r="H12" i="110"/>
  <c r="I12" i="110" s="1"/>
  <c r="F7" i="109"/>
  <c r="F8" i="109"/>
  <c r="H8" i="109" s="1"/>
  <c r="H7" i="109"/>
  <c r="F99" i="109"/>
  <c r="F6" i="109"/>
  <c r="H6" i="109" s="1"/>
  <c r="I89" i="109"/>
  <c r="I94" i="109"/>
  <c r="I57" i="109"/>
  <c r="I66" i="109"/>
  <c r="H12" i="109"/>
  <c r="I79" i="109" s="1"/>
  <c r="H7" i="108"/>
  <c r="F8" i="108"/>
  <c r="H8" i="108" s="1"/>
  <c r="I97" i="108"/>
  <c r="F6" i="108"/>
  <c r="H6" i="108" s="1"/>
  <c r="I6" i="108"/>
  <c r="I24" i="108"/>
  <c r="I31" i="108"/>
  <c r="I37" i="108"/>
  <c r="I43" i="108"/>
  <c r="I57" i="108"/>
  <c r="I64" i="108"/>
  <c r="I71" i="108"/>
  <c r="I77" i="108"/>
  <c r="I91" i="108"/>
  <c r="I19" i="108"/>
  <c r="I26" i="108"/>
  <c r="I53" i="108"/>
  <c r="I66" i="108"/>
  <c r="I86" i="108"/>
  <c r="I14" i="108"/>
  <c r="I20" i="108"/>
  <c r="I27" i="108"/>
  <c r="I40" i="108"/>
  <c r="I48" i="108"/>
  <c r="I54" i="108"/>
  <c r="I60" i="108"/>
  <c r="I74" i="108"/>
  <c r="I81" i="108"/>
  <c r="I94" i="108"/>
  <c r="I21" i="108"/>
  <c r="I28" i="108"/>
  <c r="I34" i="108"/>
  <c r="I41" i="108"/>
  <c r="I55" i="108"/>
  <c r="I61" i="108"/>
  <c r="I68" i="108"/>
  <c r="I75" i="108"/>
  <c r="I89" i="108"/>
  <c r="I95" i="108"/>
  <c r="I15" i="108"/>
  <c r="I23" i="108"/>
  <c r="I29" i="108"/>
  <c r="I35" i="108"/>
  <c r="I49" i="108"/>
  <c r="I56" i="108"/>
  <c r="I62" i="108"/>
  <c r="I69" i="108"/>
  <c r="I82" i="108"/>
  <c r="I90" i="108"/>
  <c r="I30" i="108"/>
  <c r="I42" i="108"/>
  <c r="I63" i="108"/>
  <c r="I70" i="108"/>
  <c r="I76" i="108"/>
  <c r="I17" i="108"/>
  <c r="I25" i="108"/>
  <c r="I38" i="108"/>
  <c r="I44" i="108"/>
  <c r="I51" i="108"/>
  <c r="I58" i="108"/>
  <c r="I72" i="108"/>
  <c r="I78" i="108"/>
  <c r="I84" i="108"/>
  <c r="I92" i="108"/>
  <c r="I13" i="108"/>
  <c r="I33" i="108"/>
  <c r="I47" i="108"/>
  <c r="I59" i="108"/>
  <c r="I80" i="108"/>
  <c r="I93" i="108"/>
  <c r="I87" i="108"/>
  <c r="I96" i="108"/>
  <c r="I16" i="108"/>
  <c r="I36" i="108"/>
  <c r="I50" i="108"/>
  <c r="I83" i="108"/>
  <c r="I12" i="108"/>
  <c r="I18" i="108"/>
  <c r="I32" i="108"/>
  <c r="I39" i="108"/>
  <c r="I45" i="108"/>
  <c r="I52" i="108"/>
  <c r="I65" i="108"/>
  <c r="I73" i="108"/>
  <c r="I79" i="108"/>
  <c r="I85" i="108"/>
  <c r="F99" i="108"/>
  <c r="H7" i="110" l="1"/>
  <c r="H217" i="22"/>
  <c r="I79" i="110"/>
  <c r="I83" i="110"/>
  <c r="I40" i="110"/>
  <c r="I66" i="110"/>
  <c r="I6" i="110"/>
  <c r="I84" i="110"/>
  <c r="I55" i="110"/>
  <c r="I97" i="110"/>
  <c r="I70" i="110"/>
  <c r="I86" i="110"/>
  <c r="I37" i="110"/>
  <c r="I47" i="110"/>
  <c r="I45" i="110"/>
  <c r="I80" i="110"/>
  <c r="I53" i="110"/>
  <c r="I57" i="110"/>
  <c r="I20" i="110"/>
  <c r="I95" i="110"/>
  <c r="I32" i="110"/>
  <c r="I50" i="110"/>
  <c r="I26" i="110"/>
  <c r="I19" i="110"/>
  <c r="I54" i="110"/>
  <c r="I94" i="110"/>
  <c r="I92" i="110"/>
  <c r="I21" i="110"/>
  <c r="I93" i="110"/>
  <c r="I22" i="110"/>
  <c r="I31" i="110"/>
  <c r="I72" i="110"/>
  <c r="I42" i="110"/>
  <c r="I69" i="110"/>
  <c r="I85" i="110"/>
  <c r="I56" i="110"/>
  <c r="I91" i="110"/>
  <c r="I49" i="110"/>
  <c r="I33" i="110"/>
  <c r="I71" i="110"/>
  <c r="I81" i="110"/>
  <c r="I90" i="110"/>
  <c r="I15" i="110"/>
  <c r="I30" i="110"/>
  <c r="I51" i="110"/>
  <c r="I67" i="110"/>
  <c r="I88" i="110"/>
  <c r="I25" i="110"/>
  <c r="I89" i="110"/>
  <c r="I13" i="110"/>
  <c r="I59" i="110"/>
  <c r="I39" i="110"/>
  <c r="I27" i="110"/>
  <c r="I76" i="110"/>
  <c r="I73" i="110"/>
  <c r="I64" i="110"/>
  <c r="I63" i="110"/>
  <c r="I61" i="110"/>
  <c r="I29" i="110"/>
  <c r="I78" i="110"/>
  <c r="I24" i="110"/>
  <c r="I47" i="109"/>
  <c r="I29" i="109"/>
  <c r="I95" i="109"/>
  <c r="I40" i="109"/>
  <c r="I58" i="109"/>
  <c r="I72" i="109"/>
  <c r="I54" i="109"/>
  <c r="I62" i="109"/>
  <c r="I82" i="109"/>
  <c r="I60" i="109"/>
  <c r="I27" i="109"/>
  <c r="I44" i="109"/>
  <c r="I33" i="109"/>
  <c r="I55" i="109"/>
  <c r="I93" i="109"/>
  <c r="I74" i="109"/>
  <c r="I37" i="109"/>
  <c r="I77" i="109"/>
  <c r="I48" i="109"/>
  <c r="I86" i="109"/>
  <c r="I26" i="109"/>
  <c r="I31" i="109"/>
  <c r="I69" i="109"/>
  <c r="I20" i="109"/>
  <c r="I52" i="109"/>
  <c r="I45" i="109"/>
  <c r="I41" i="109"/>
  <c r="I43" i="109"/>
  <c r="I76" i="109"/>
  <c r="I19" i="109"/>
  <c r="I38" i="109"/>
  <c r="I71" i="109"/>
  <c r="I65" i="109"/>
  <c r="I30" i="109"/>
  <c r="I50" i="109"/>
  <c r="I32" i="109"/>
  <c r="I63" i="109"/>
  <c r="I46" i="109"/>
  <c r="I14" i="109"/>
  <c r="I36" i="109"/>
  <c r="I23" i="109"/>
  <c r="I53" i="109"/>
  <c r="I21" i="109"/>
  <c r="I80" i="109"/>
  <c r="I17" i="109"/>
  <c r="I92" i="109"/>
  <c r="I24" i="109"/>
  <c r="I91" i="109"/>
  <c r="I90" i="109"/>
  <c r="I18" i="109"/>
  <c r="I15" i="109"/>
  <c r="I75" i="109"/>
  <c r="I64" i="109"/>
  <c r="I56" i="109"/>
  <c r="I12" i="109"/>
  <c r="I96" i="109"/>
  <c r="I78" i="109"/>
  <c r="I51" i="109"/>
  <c r="I16" i="109"/>
  <c r="I87" i="109"/>
  <c r="I68" i="109"/>
  <c r="I59" i="109"/>
  <c r="I42" i="109"/>
  <c r="I34" i="109"/>
  <c r="I25" i="109"/>
  <c r="I6" i="109"/>
  <c r="I85" i="109"/>
  <c r="I81" i="109"/>
  <c r="I84" i="109"/>
  <c r="I35" i="109"/>
  <c r="I97" i="109"/>
  <c r="I61" i="109"/>
  <c r="I39" i="109"/>
  <c r="G99" i="107" l="1"/>
  <c r="E99" i="107"/>
  <c r="D99" i="107"/>
  <c r="F97" i="107"/>
  <c r="H97" i="107" s="1"/>
  <c r="F96" i="107"/>
  <c r="H96" i="107" s="1"/>
  <c r="F95" i="107"/>
  <c r="H95" i="107" s="1"/>
  <c r="F94" i="107"/>
  <c r="H94" i="107" s="1"/>
  <c r="F93" i="107"/>
  <c r="H93" i="107" s="1"/>
  <c r="F92" i="107"/>
  <c r="H92" i="107" s="1"/>
  <c r="F91" i="107"/>
  <c r="H91" i="107" s="1"/>
  <c r="H90" i="107"/>
  <c r="F90" i="107"/>
  <c r="F89" i="107"/>
  <c r="H89" i="107" s="1"/>
  <c r="F88" i="107"/>
  <c r="H88" i="107" s="1"/>
  <c r="F87" i="107"/>
  <c r="H87" i="107" s="1"/>
  <c r="F86" i="107"/>
  <c r="H86" i="107" s="1"/>
  <c r="F85" i="107"/>
  <c r="H85" i="107" s="1"/>
  <c r="H84" i="107"/>
  <c r="F84" i="107"/>
  <c r="F83" i="107"/>
  <c r="H83" i="107" s="1"/>
  <c r="F82" i="107"/>
  <c r="H82" i="107" s="1"/>
  <c r="F81" i="107"/>
  <c r="H81" i="107" s="1"/>
  <c r="F80" i="107"/>
  <c r="H80" i="107" s="1"/>
  <c r="F79" i="107"/>
  <c r="H79" i="107" s="1"/>
  <c r="F78" i="107"/>
  <c r="H78" i="107" s="1"/>
  <c r="F77" i="107"/>
  <c r="H77" i="107" s="1"/>
  <c r="F76" i="107"/>
  <c r="H76" i="107" s="1"/>
  <c r="F74" i="107"/>
  <c r="H74" i="107" s="1"/>
  <c r="H73" i="107"/>
  <c r="F73" i="107"/>
  <c r="F72" i="107"/>
  <c r="H72" i="107" s="1"/>
  <c r="H71" i="107"/>
  <c r="F71" i="107"/>
  <c r="F70" i="107"/>
  <c r="H70" i="107" s="1"/>
  <c r="F69" i="107"/>
  <c r="H69" i="107" s="1"/>
  <c r="F68" i="107"/>
  <c r="H68" i="107" s="1"/>
  <c r="H67" i="107"/>
  <c r="F67" i="107"/>
  <c r="F66" i="107"/>
  <c r="H66" i="107" s="1"/>
  <c r="F65" i="107"/>
  <c r="H65" i="107" s="1"/>
  <c r="F64" i="107"/>
  <c r="H64" i="107" s="1"/>
  <c r="F63" i="107"/>
  <c r="H63" i="107" s="1"/>
  <c r="F62" i="107"/>
  <c r="H62" i="107" s="1"/>
  <c r="F61" i="107"/>
  <c r="H61" i="107" s="1"/>
  <c r="F60" i="107"/>
  <c r="H60" i="107" s="1"/>
  <c r="F59" i="107"/>
  <c r="H59" i="107" s="1"/>
  <c r="F58" i="107"/>
  <c r="H58" i="107" s="1"/>
  <c r="H57" i="107"/>
  <c r="F57" i="107"/>
  <c r="F56" i="107"/>
  <c r="H56" i="107" s="1"/>
  <c r="H55" i="107"/>
  <c r="F55" i="107"/>
  <c r="F54" i="107"/>
  <c r="H54" i="107" s="1"/>
  <c r="F53" i="107"/>
  <c r="H53" i="107" s="1"/>
  <c r="F51" i="107"/>
  <c r="H51" i="107" s="1"/>
  <c r="H50" i="107"/>
  <c r="F50" i="107"/>
  <c r="F49" i="107"/>
  <c r="H49" i="107" s="1"/>
  <c r="F48" i="107"/>
  <c r="H48" i="107" s="1"/>
  <c r="F47" i="107"/>
  <c r="H47" i="107" s="1"/>
  <c r="F45" i="107"/>
  <c r="H45" i="107" s="1"/>
  <c r="F44" i="107"/>
  <c r="H44" i="107" s="1"/>
  <c r="F42" i="107"/>
  <c r="H42" i="107" s="1"/>
  <c r="F41" i="107"/>
  <c r="H41" i="107" s="1"/>
  <c r="F40" i="107"/>
  <c r="H40" i="107" s="1"/>
  <c r="F39" i="107"/>
  <c r="H39" i="107" s="1"/>
  <c r="H38" i="107"/>
  <c r="F38" i="107"/>
  <c r="F37" i="107"/>
  <c r="H37" i="107" s="1"/>
  <c r="H36" i="107"/>
  <c r="F36" i="107"/>
  <c r="F35" i="107"/>
  <c r="H35" i="107" s="1"/>
  <c r="F34" i="107"/>
  <c r="H34" i="107" s="1"/>
  <c r="F33" i="107"/>
  <c r="H33" i="107" s="1"/>
  <c r="H32" i="107"/>
  <c r="F32" i="107"/>
  <c r="H31" i="107"/>
  <c r="F31" i="107"/>
  <c r="F30" i="107"/>
  <c r="H30" i="107" s="1"/>
  <c r="F29" i="107"/>
  <c r="H29" i="107" s="1"/>
  <c r="F28" i="107"/>
  <c r="H28" i="107" s="1"/>
  <c r="F27" i="107"/>
  <c r="H27" i="107" s="1"/>
  <c r="F26" i="107"/>
  <c r="H26" i="107" s="1"/>
  <c r="F25" i="107"/>
  <c r="H25" i="107" s="1"/>
  <c r="F24" i="107"/>
  <c r="H24" i="107" s="1"/>
  <c r="F23" i="107"/>
  <c r="H23" i="107" s="1"/>
  <c r="H22" i="107"/>
  <c r="F22" i="107"/>
  <c r="F21" i="107"/>
  <c r="H21" i="107" s="1"/>
  <c r="H20" i="107"/>
  <c r="F20" i="107"/>
  <c r="F19" i="107"/>
  <c r="H19" i="107" s="1"/>
  <c r="F18" i="107"/>
  <c r="H18" i="107" s="1"/>
  <c r="F17" i="107"/>
  <c r="H17" i="107" s="1"/>
  <c r="H16" i="107"/>
  <c r="F16" i="107"/>
  <c r="F15" i="107"/>
  <c r="H15" i="107" s="1"/>
  <c r="F14" i="107"/>
  <c r="H14" i="107" s="1"/>
  <c r="F13" i="107"/>
  <c r="H13" i="107" s="1"/>
  <c r="F12" i="107"/>
  <c r="F99" i="107" s="1"/>
  <c r="D10" i="107" a="1"/>
  <c r="D10" i="107" s="1"/>
  <c r="G8" i="107"/>
  <c r="E8" i="107"/>
  <c r="D8" i="107"/>
  <c r="G7" i="107"/>
  <c r="H27" i="22" s="1"/>
  <c r="E7" i="107"/>
  <c r="D7" i="107"/>
  <c r="F7" i="107" s="1"/>
  <c r="H26" i="22" s="1"/>
  <c r="G6" i="107"/>
  <c r="E6" i="107"/>
  <c r="D6" i="107"/>
  <c r="F8" i="107" l="1"/>
  <c r="H8" i="107" s="1"/>
  <c r="H7" i="107"/>
  <c r="H12" i="107"/>
  <c r="I21" i="107" s="1"/>
  <c r="I25" i="107"/>
  <c r="F6" i="107"/>
  <c r="H6" i="107" s="1"/>
  <c r="I6" i="107" s="1"/>
  <c r="I93" i="107"/>
  <c r="I15" i="107"/>
  <c r="I31" i="107"/>
  <c r="I37" i="107"/>
  <c r="I42" i="107"/>
  <c r="I49" i="107"/>
  <c r="I56" i="107"/>
  <c r="I61" i="107"/>
  <c r="I78" i="107"/>
  <c r="I83" i="107"/>
  <c r="I89" i="107"/>
  <c r="I94" i="107"/>
  <c r="I27" i="107"/>
  <c r="I44" i="107"/>
  <c r="I95" i="107"/>
  <c r="I60" i="107"/>
  <c r="I50" i="107"/>
  <c r="I73" i="107"/>
  <c r="I84" i="107"/>
  <c r="I51" i="107"/>
  <c r="I28" i="107"/>
  <c r="I20" i="107"/>
  <c r="I13" i="107"/>
  <c r="I63" i="107"/>
  <c r="I55" i="107"/>
  <c r="I88" i="107"/>
  <c r="I80" i="107"/>
  <c r="I36" i="107"/>
  <c r="I18" i="107"/>
  <c r="I29" i="107"/>
  <c r="I39" i="107"/>
  <c r="I47" i="107"/>
  <c r="I53" i="107"/>
  <c r="I64" i="107"/>
  <c r="I69" i="107"/>
  <c r="I74" i="107"/>
  <c r="I81" i="107"/>
  <c r="I86" i="107"/>
  <c r="I91" i="107"/>
  <c r="I41" i="107"/>
  <c r="I32" i="107"/>
  <c r="I57" i="107"/>
  <c r="I90" i="107"/>
  <c r="I17" i="107"/>
  <c r="I97" i="107"/>
  <c r="I34" i="107"/>
  <c r="I19" i="107"/>
  <c r="I54" i="107"/>
  <c r="I70" i="107"/>
  <c r="I87" i="107"/>
  <c r="I77" i="107"/>
  <c r="I16" i="107"/>
  <c r="I38" i="107"/>
  <c r="I67" i="107"/>
  <c r="I33" i="107"/>
  <c r="I85" i="107"/>
  <c r="I23" i="107"/>
  <c r="I14" i="107"/>
  <c r="I24" i="107"/>
  <c r="I30" i="107"/>
  <c r="I40" i="107"/>
  <c r="I48" i="107"/>
  <c r="I59" i="107"/>
  <c r="I65" i="107"/>
  <c r="I76" i="107"/>
  <c r="I82" i="107"/>
  <c r="I92" i="107"/>
  <c r="I96" i="107" l="1"/>
  <c r="I35" i="107"/>
  <c r="I22" i="107"/>
  <c r="I58" i="107"/>
  <c r="I12" i="107"/>
  <c r="I71" i="107"/>
  <c r="I79" i="107"/>
  <c r="I72" i="107"/>
  <c r="I26" i="107"/>
  <c r="I45" i="107"/>
  <c r="I68" i="107"/>
  <c r="I62" i="107"/>
  <c r="I66" i="107"/>
  <c r="AA217" i="22"/>
  <c r="F212" i="22"/>
  <c r="F207" i="22"/>
  <c r="D207" i="22"/>
  <c r="S158" i="22"/>
  <c r="I158" i="22"/>
  <c r="O158" i="22" s="1"/>
  <c r="F164" i="22"/>
  <c r="D164" i="22"/>
  <c r="R157" i="22"/>
  <c r="D153" i="22"/>
  <c r="U109" i="22"/>
  <c r="U108" i="22"/>
  <c r="U107" i="22"/>
  <c r="X93" i="22"/>
  <c r="I93" i="22"/>
  <c r="T92" i="22"/>
  <c r="X92" i="22"/>
  <c r="F85" i="22"/>
  <c r="D85" i="22"/>
  <c r="F81" i="22"/>
  <c r="U79" i="22"/>
  <c r="T79" i="22"/>
  <c r="U74" i="22"/>
  <c r="S27" i="22"/>
  <c r="U26" i="22"/>
  <c r="E19" i="22"/>
  <c r="H6" i="22"/>
  <c r="G6" i="22"/>
  <c r="F6" i="22"/>
  <c r="E6" i="22"/>
  <c r="D6" i="22"/>
  <c r="I27" i="22" l="1"/>
  <c r="M27" i="22" s="1"/>
  <c r="F20" i="22"/>
  <c r="T26" i="22"/>
  <c r="AA26" i="22"/>
  <c r="R13" i="22"/>
  <c r="D211" i="22"/>
  <c r="AA93" i="22"/>
  <c r="X158" i="22"/>
  <c r="G201" i="22"/>
  <c r="G9" i="22"/>
  <c r="I200" i="22"/>
  <c r="O200" i="22" s="1"/>
  <c r="U8" i="22"/>
  <c r="K93" i="22"/>
  <c r="J93" i="22"/>
  <c r="S199" i="22"/>
  <c r="D20" i="22"/>
  <c r="X20" i="22" s="1"/>
  <c r="E94" i="22"/>
  <c r="M93" i="22"/>
  <c r="X151" i="22"/>
  <c r="H201" i="22"/>
  <c r="E211" i="22"/>
  <c r="E15" i="22"/>
  <c r="G28" i="22"/>
  <c r="R27" i="22"/>
  <c r="T27" i="22"/>
  <c r="T73" i="22"/>
  <c r="E86" i="22"/>
  <c r="D86" i="22"/>
  <c r="N93" i="22"/>
  <c r="R158" i="22"/>
  <c r="T158" i="22"/>
  <c r="T199" i="22"/>
  <c r="H211" i="22"/>
  <c r="R218" i="22"/>
  <c r="X26" i="22"/>
  <c r="U7" i="22"/>
  <c r="D19" i="22"/>
  <c r="H28" i="22"/>
  <c r="U27" i="22"/>
  <c r="E85" i="22"/>
  <c r="E87" i="22" s="1"/>
  <c r="AA92" i="22"/>
  <c r="O93" i="22"/>
  <c r="H153" i="22"/>
  <c r="M158" i="22"/>
  <c r="E164" i="22"/>
  <c r="U170" i="22"/>
  <c r="U171" i="22"/>
  <c r="I199" i="22"/>
  <c r="M199" i="22" s="1"/>
  <c r="U199" i="22"/>
  <c r="E212" i="22"/>
  <c r="I26" i="22"/>
  <c r="M26" i="22" s="1"/>
  <c r="X27" i="22"/>
  <c r="AA27" i="22"/>
  <c r="H94" i="22"/>
  <c r="P93" i="22"/>
  <c r="N158" i="22"/>
  <c r="D159" i="22"/>
  <c r="R159" i="22" s="1"/>
  <c r="AA171" i="22"/>
  <c r="L200" i="22"/>
  <c r="T200" i="22"/>
  <c r="U218" i="22"/>
  <c r="R74" i="22"/>
  <c r="AA79" i="22"/>
  <c r="H86" i="22"/>
  <c r="R92" i="22"/>
  <c r="E159" i="22"/>
  <c r="AA170" i="22"/>
  <c r="G172" i="22"/>
  <c r="U200" i="22"/>
  <c r="R205" i="22"/>
  <c r="T206" i="22"/>
  <c r="F15" i="22"/>
  <c r="S26" i="22"/>
  <c r="H81" i="22"/>
  <c r="U80" i="22"/>
  <c r="I151" i="22"/>
  <c r="O151" i="22" s="1"/>
  <c r="R152" i="22"/>
  <c r="D163" i="22"/>
  <c r="D165" i="22" s="1"/>
  <c r="D172" i="22"/>
  <c r="D201" i="22"/>
  <c r="S205" i="22"/>
  <c r="AA206" i="22"/>
  <c r="I218" i="22"/>
  <c r="J218" i="22" s="1"/>
  <c r="R93" i="22"/>
  <c r="S152" i="22"/>
  <c r="J158" i="22"/>
  <c r="H163" i="22"/>
  <c r="R170" i="22"/>
  <c r="U205" i="22"/>
  <c r="F211" i="22"/>
  <c r="T217" i="22"/>
  <c r="H19" i="22"/>
  <c r="D94" i="22"/>
  <c r="L93" i="22"/>
  <c r="S93" i="22"/>
  <c r="AA199" i="22"/>
  <c r="X205" i="22"/>
  <c r="D212" i="22"/>
  <c r="G212" i="22"/>
  <c r="AA212" i="22" s="1"/>
  <c r="H12" i="22"/>
  <c r="H40" i="22"/>
  <c r="H64" i="22"/>
  <c r="H91" i="22"/>
  <c r="H118" i="22"/>
  <c r="H150" i="22"/>
  <c r="H178" i="22"/>
  <c r="H34" i="22"/>
  <c r="H143" i="22" s="1"/>
  <c r="I66" i="93" s="1"/>
  <c r="H58" i="22"/>
  <c r="H84" i="22"/>
  <c r="H112" i="22"/>
  <c r="H136" i="22"/>
  <c r="H169" i="22"/>
  <c r="H198" i="22"/>
  <c r="H204" i="22"/>
  <c r="P6" i="22"/>
  <c r="P34" i="22"/>
  <c r="P58" i="22"/>
  <c r="P84" i="22"/>
  <c r="P112" i="22"/>
  <c r="P136" i="22"/>
  <c r="P169" i="22"/>
  <c r="P198" i="22"/>
  <c r="P12" i="22"/>
  <c r="P40" i="22"/>
  <c r="P64" i="22"/>
  <c r="P91" i="22"/>
  <c r="P118" i="22"/>
  <c r="P150" i="22"/>
  <c r="P178" i="22"/>
  <c r="P204" i="22"/>
  <c r="H18" i="22"/>
  <c r="H46" i="22"/>
  <c r="H144" i="22" s="1"/>
  <c r="H72" i="22"/>
  <c r="H100" i="22"/>
  <c r="H124" i="22"/>
  <c r="H156" i="22"/>
  <c r="H184" i="22"/>
  <c r="H210" i="22"/>
  <c r="P18" i="22"/>
  <c r="P46" i="22"/>
  <c r="P72" i="22"/>
  <c r="P100" i="22"/>
  <c r="P124" i="22"/>
  <c r="P156" i="22"/>
  <c r="P184" i="22"/>
  <c r="P210" i="22"/>
  <c r="H25" i="22"/>
  <c r="H52" i="22"/>
  <c r="H78" i="22"/>
  <c r="H106" i="22"/>
  <c r="H130" i="22"/>
  <c r="H162" i="22"/>
  <c r="H190" i="22"/>
  <c r="H216" i="22"/>
  <c r="P25" i="22"/>
  <c r="P52" i="22"/>
  <c r="P78" i="22"/>
  <c r="P106" i="22"/>
  <c r="P130" i="22"/>
  <c r="P162" i="22"/>
  <c r="P190" i="22"/>
  <c r="P216" i="22"/>
  <c r="G25" i="22"/>
  <c r="G52" i="22"/>
  <c r="G78" i="22"/>
  <c r="G106" i="22"/>
  <c r="G130" i="22"/>
  <c r="G162" i="22"/>
  <c r="G190" i="22"/>
  <c r="G216" i="22"/>
  <c r="O25" i="22"/>
  <c r="O52" i="22"/>
  <c r="O78" i="22"/>
  <c r="O106" i="22"/>
  <c r="O130" i="22"/>
  <c r="O162" i="22"/>
  <c r="O190" i="22"/>
  <c r="O216" i="22"/>
  <c r="G34" i="22"/>
  <c r="G58" i="22"/>
  <c r="G84" i="22"/>
  <c r="G112" i="22"/>
  <c r="G136" i="22"/>
  <c r="G169" i="22"/>
  <c r="G198" i="22"/>
  <c r="O6" i="22"/>
  <c r="O34" i="22"/>
  <c r="O58" i="22"/>
  <c r="O84" i="22"/>
  <c r="O112" i="22"/>
  <c r="O136" i="22"/>
  <c r="O169" i="22"/>
  <c r="O198" i="22"/>
  <c r="O46" i="22"/>
  <c r="O72" i="22"/>
  <c r="O100" i="22"/>
  <c r="O124" i="22"/>
  <c r="O156" i="22"/>
  <c r="O184" i="22"/>
  <c r="G12" i="22"/>
  <c r="G40" i="22"/>
  <c r="G64" i="22"/>
  <c r="G91" i="22"/>
  <c r="G118" i="22"/>
  <c r="G150" i="22"/>
  <c r="G178" i="22"/>
  <c r="G204" i="22"/>
  <c r="O12" i="22"/>
  <c r="O40" i="22"/>
  <c r="O64" i="22"/>
  <c r="O91" i="22"/>
  <c r="O118" i="22"/>
  <c r="O150" i="22"/>
  <c r="O178" i="22"/>
  <c r="O204" i="22"/>
  <c r="O18" i="22"/>
  <c r="O210" i="22"/>
  <c r="G18" i="22"/>
  <c r="G46" i="22"/>
  <c r="G72" i="22"/>
  <c r="G100" i="22"/>
  <c r="G124" i="22"/>
  <c r="G156" i="22"/>
  <c r="G184" i="22"/>
  <c r="G210" i="22"/>
  <c r="N52" i="22"/>
  <c r="N78" i="22"/>
  <c r="N106" i="22"/>
  <c r="N130" i="22"/>
  <c r="N162" i="22"/>
  <c r="N190" i="22"/>
  <c r="F34" i="22"/>
  <c r="F58" i="22"/>
  <c r="F84" i="22"/>
  <c r="F112" i="22"/>
  <c r="F136" i="22"/>
  <c r="F169" i="22"/>
  <c r="F198" i="22"/>
  <c r="N6" i="22"/>
  <c r="N34" i="22"/>
  <c r="N58" i="22"/>
  <c r="N84" i="22"/>
  <c r="N112" i="22"/>
  <c r="N136" i="22"/>
  <c r="N169" i="22"/>
  <c r="N198" i="22"/>
  <c r="F12" i="22"/>
  <c r="F40" i="22"/>
  <c r="F64" i="22"/>
  <c r="F91" i="22"/>
  <c r="F118" i="22"/>
  <c r="F150" i="22"/>
  <c r="F178" i="22"/>
  <c r="F204" i="22"/>
  <c r="N12" i="22"/>
  <c r="N40" i="22"/>
  <c r="N64" i="22"/>
  <c r="N91" i="22"/>
  <c r="N118" i="22"/>
  <c r="N150" i="22"/>
  <c r="N178" i="22"/>
  <c r="N204" i="22"/>
  <c r="F18" i="22"/>
  <c r="F46" i="22"/>
  <c r="F72" i="22"/>
  <c r="F100" i="22"/>
  <c r="F124" i="22"/>
  <c r="F156" i="22"/>
  <c r="F184" i="22"/>
  <c r="F210" i="22"/>
  <c r="N18" i="22"/>
  <c r="N46" i="22"/>
  <c r="N72" i="22"/>
  <c r="N100" i="22"/>
  <c r="N124" i="22"/>
  <c r="N156" i="22"/>
  <c r="N184" i="22"/>
  <c r="N210" i="22"/>
  <c r="F25" i="22"/>
  <c r="F52" i="22"/>
  <c r="F78" i="22"/>
  <c r="F106" i="22"/>
  <c r="F130" i="22"/>
  <c r="F162" i="22"/>
  <c r="F190" i="22"/>
  <c r="F216" i="22"/>
  <c r="N25" i="22"/>
  <c r="N216" i="22"/>
  <c r="E46" i="22"/>
  <c r="E184" i="22"/>
  <c r="M52" i="22"/>
  <c r="M106" i="22"/>
  <c r="M130" i="22"/>
  <c r="M190" i="22"/>
  <c r="E58" i="22"/>
  <c r="E112" i="22"/>
  <c r="E136" i="22"/>
  <c r="E198" i="22"/>
  <c r="M6" i="22"/>
  <c r="M34" i="22"/>
  <c r="M58" i="22"/>
  <c r="M84" i="22"/>
  <c r="M112" i="22"/>
  <c r="M136" i="22"/>
  <c r="M169" i="22"/>
  <c r="M198" i="22"/>
  <c r="M25" i="22"/>
  <c r="M78" i="22"/>
  <c r="M162" i="22"/>
  <c r="M216" i="22"/>
  <c r="E34" i="22"/>
  <c r="E84" i="22"/>
  <c r="E169" i="22"/>
  <c r="E12" i="22"/>
  <c r="E40" i="22"/>
  <c r="E64" i="22"/>
  <c r="E91" i="22"/>
  <c r="E118" i="22"/>
  <c r="E150" i="22"/>
  <c r="E178" i="22"/>
  <c r="E204" i="22"/>
  <c r="M12" i="22"/>
  <c r="M40" i="22"/>
  <c r="M64" i="22"/>
  <c r="M91" i="22"/>
  <c r="M118" i="22"/>
  <c r="M150" i="22"/>
  <c r="M178" i="22"/>
  <c r="M204" i="22"/>
  <c r="E18" i="22"/>
  <c r="E72" i="22"/>
  <c r="E100" i="22"/>
  <c r="E124" i="22"/>
  <c r="E156" i="22"/>
  <c r="E210" i="22"/>
  <c r="M18" i="22"/>
  <c r="M46" i="22"/>
  <c r="M72" i="22"/>
  <c r="M100" i="22"/>
  <c r="M124" i="22"/>
  <c r="M156" i="22"/>
  <c r="M184" i="22"/>
  <c r="M210" i="22"/>
  <c r="E25" i="22"/>
  <c r="E52" i="22"/>
  <c r="E78" i="22"/>
  <c r="E106" i="22"/>
  <c r="E130" i="22"/>
  <c r="E162" i="22"/>
  <c r="E190" i="22"/>
  <c r="E216" i="22"/>
  <c r="D34" i="22"/>
  <c r="D58" i="22"/>
  <c r="D84" i="22"/>
  <c r="D112" i="22"/>
  <c r="D136" i="22"/>
  <c r="D169" i="22"/>
  <c r="D198" i="22"/>
  <c r="L6" i="22"/>
  <c r="L34" i="22"/>
  <c r="L58" i="22"/>
  <c r="L84" i="22"/>
  <c r="L112" i="22"/>
  <c r="L136" i="22"/>
  <c r="L169" i="22"/>
  <c r="L198" i="22"/>
  <c r="D12" i="22"/>
  <c r="D64" i="22"/>
  <c r="D91" i="22"/>
  <c r="D118" i="22"/>
  <c r="D150" i="22"/>
  <c r="D178" i="22"/>
  <c r="D204" i="22"/>
  <c r="D40" i="22"/>
  <c r="L12" i="22"/>
  <c r="L40" i="22"/>
  <c r="L64" i="22"/>
  <c r="L91" i="22"/>
  <c r="L118" i="22"/>
  <c r="L150" i="22"/>
  <c r="L178" i="22"/>
  <c r="L204" i="22"/>
  <c r="D18" i="22"/>
  <c r="D46" i="22"/>
  <c r="D72" i="22"/>
  <c r="D100" i="22"/>
  <c r="D124" i="22"/>
  <c r="D156" i="22"/>
  <c r="D184" i="22"/>
  <c r="D210" i="22"/>
  <c r="L18" i="22"/>
  <c r="L46" i="22"/>
  <c r="L72" i="22"/>
  <c r="L100" i="22"/>
  <c r="L124" i="22"/>
  <c r="L156" i="22"/>
  <c r="L184" i="22"/>
  <c r="L210" i="22"/>
  <c r="D25" i="22"/>
  <c r="D52" i="22"/>
  <c r="D78" i="22"/>
  <c r="D106" i="22"/>
  <c r="D130" i="22"/>
  <c r="D162" i="22"/>
  <c r="D190" i="22"/>
  <c r="D216" i="22"/>
  <c r="L25" i="22"/>
  <c r="L52" i="22"/>
  <c r="L78" i="22"/>
  <c r="L106" i="22"/>
  <c r="L130" i="22"/>
  <c r="L162" i="22"/>
  <c r="L190" i="22"/>
  <c r="L216" i="22"/>
  <c r="E192" i="22"/>
  <c r="I8" i="22"/>
  <c r="O8" i="22" s="1"/>
  <c r="E9" i="22"/>
  <c r="R7" i="22"/>
  <c r="X14" i="22"/>
  <c r="S14" i="22"/>
  <c r="D28" i="22"/>
  <c r="S74" i="22"/>
  <c r="X74" i="22"/>
  <c r="S7" i="22"/>
  <c r="F9" i="22"/>
  <c r="T14" i="22"/>
  <c r="R14" i="22"/>
  <c r="I14" i="22"/>
  <c r="H20" i="22"/>
  <c r="H21" i="22" s="1"/>
  <c r="U14" i="22"/>
  <c r="AA7" i="22"/>
  <c r="T7" i="22"/>
  <c r="S8" i="22"/>
  <c r="H9" i="22"/>
  <c r="X13" i="22"/>
  <c r="S13" i="22"/>
  <c r="I13" i="22"/>
  <c r="P27" i="22"/>
  <c r="R8" i="22"/>
  <c r="G15" i="22"/>
  <c r="G19" i="22"/>
  <c r="T13" i="22"/>
  <c r="AA13" i="22"/>
  <c r="T8" i="22"/>
  <c r="AA8" i="22"/>
  <c r="U13" i="22"/>
  <c r="H15" i="22"/>
  <c r="D9" i="22"/>
  <c r="U19" i="22"/>
  <c r="R19" i="22"/>
  <c r="I7" i="22"/>
  <c r="X7" i="22"/>
  <c r="X8" i="22"/>
  <c r="F19" i="22"/>
  <c r="E20" i="22"/>
  <c r="S73" i="22"/>
  <c r="R73" i="22"/>
  <c r="E75" i="22"/>
  <c r="AA73" i="22"/>
  <c r="AA14" i="22"/>
  <c r="R26" i="22"/>
  <c r="E28" i="22"/>
  <c r="H75" i="22"/>
  <c r="U73" i="22"/>
  <c r="X85" i="22"/>
  <c r="I73" i="22"/>
  <c r="N73" i="22" s="1"/>
  <c r="T74" i="22"/>
  <c r="AA74" i="22"/>
  <c r="D75" i="22"/>
  <c r="N27" i="22"/>
  <c r="F28" i="22"/>
  <c r="I80" i="22"/>
  <c r="P80" i="22" s="1"/>
  <c r="D15" i="22"/>
  <c r="G75" i="22"/>
  <c r="R86" i="22"/>
  <c r="D87" i="22"/>
  <c r="S80" i="22"/>
  <c r="X80" i="22"/>
  <c r="U92" i="22"/>
  <c r="I74" i="22"/>
  <c r="O74" i="22" s="1"/>
  <c r="T80" i="22"/>
  <c r="G20" i="22"/>
  <c r="I79" i="22"/>
  <c r="N79" i="22" s="1"/>
  <c r="X79" i="22"/>
  <c r="D81" i="22"/>
  <c r="F86" i="22"/>
  <c r="G81" i="22"/>
  <c r="G85" i="22"/>
  <c r="G86" i="22"/>
  <c r="T93" i="22"/>
  <c r="E153" i="22"/>
  <c r="R151" i="22"/>
  <c r="H85" i="22"/>
  <c r="U93" i="22"/>
  <c r="F153" i="22"/>
  <c r="S151" i="22"/>
  <c r="R79" i="22"/>
  <c r="R80" i="22"/>
  <c r="AA80" i="22"/>
  <c r="T151" i="22"/>
  <c r="G153" i="22"/>
  <c r="AA151" i="22"/>
  <c r="X73" i="22"/>
  <c r="S79" i="22"/>
  <c r="S92" i="22"/>
  <c r="F94" i="22"/>
  <c r="R164" i="22"/>
  <c r="G94" i="22"/>
  <c r="G159" i="22"/>
  <c r="G163" i="22"/>
  <c r="AA157" i="22"/>
  <c r="X152" i="22"/>
  <c r="F75" i="22"/>
  <c r="E81" i="22"/>
  <c r="I92" i="22"/>
  <c r="L92" i="22" s="1"/>
  <c r="AA152" i="22"/>
  <c r="U152" i="22"/>
  <c r="T152" i="22"/>
  <c r="U158" i="22"/>
  <c r="P158" i="22"/>
  <c r="H164" i="22"/>
  <c r="H159" i="22"/>
  <c r="H219" i="22"/>
  <c r="U217" i="22"/>
  <c r="U153" i="22"/>
  <c r="K200" i="22"/>
  <c r="I152" i="22"/>
  <c r="M152" i="22" s="1"/>
  <c r="K158" i="22"/>
  <c r="U201" i="22"/>
  <c r="J200" i="22"/>
  <c r="U151" i="22"/>
  <c r="L158" i="22"/>
  <c r="S164" i="22"/>
  <c r="X164" i="22"/>
  <c r="H172" i="22"/>
  <c r="E201" i="22"/>
  <c r="R199" i="22"/>
  <c r="R171" i="22"/>
  <c r="E172" i="22"/>
  <c r="R200" i="22"/>
  <c r="M200" i="22"/>
  <c r="S200" i="22"/>
  <c r="T212" i="22"/>
  <c r="X207" i="22"/>
  <c r="X200" i="22"/>
  <c r="E163" i="22"/>
  <c r="G164" i="22"/>
  <c r="AA158" i="22"/>
  <c r="X199" i="22"/>
  <c r="AA200" i="22"/>
  <c r="T205" i="22"/>
  <c r="I205" i="22"/>
  <c r="AA205" i="22"/>
  <c r="G207" i="22"/>
  <c r="G211" i="22"/>
  <c r="U157" i="22"/>
  <c r="R206" i="22"/>
  <c r="E207" i="22"/>
  <c r="L218" i="22"/>
  <c r="N200" i="22"/>
  <c r="U206" i="22"/>
  <c r="H212" i="22"/>
  <c r="E213" i="22"/>
  <c r="I206" i="22"/>
  <c r="P200" i="22"/>
  <c r="X217" i="22"/>
  <c r="I217" i="22"/>
  <c r="M217" i="22" s="1"/>
  <c r="R217" i="22"/>
  <c r="AA218" i="22"/>
  <c r="T218" i="22"/>
  <c r="D219" i="22"/>
  <c r="X206" i="22"/>
  <c r="R212" i="22"/>
  <c r="P218" i="22"/>
  <c r="X212" i="22"/>
  <c r="K218" i="22"/>
  <c r="F201" i="22"/>
  <c r="T201" i="22" s="1"/>
  <c r="M218" i="22"/>
  <c r="S206" i="22"/>
  <c r="H207" i="22"/>
  <c r="S217" i="22"/>
  <c r="E219" i="22"/>
  <c r="X218" i="22"/>
  <c r="F219" i="22"/>
  <c r="G219" i="22"/>
  <c r="S212" i="22"/>
  <c r="S218" i="22"/>
  <c r="D137" i="22" l="1"/>
  <c r="D138" i="22"/>
  <c r="E137" i="22"/>
  <c r="E138" i="22"/>
  <c r="P26" i="22"/>
  <c r="K27" i="22"/>
  <c r="D213" i="22"/>
  <c r="N218" i="22"/>
  <c r="J27" i="22"/>
  <c r="R94" i="22"/>
  <c r="D21" i="22"/>
  <c r="S211" i="22"/>
  <c r="M142" i="22"/>
  <c r="P142" i="22"/>
  <c r="N142" i="22"/>
  <c r="O142" i="22"/>
  <c r="N26" i="22"/>
  <c r="I19" i="22"/>
  <c r="M19" i="22" s="1"/>
  <c r="R211" i="22"/>
  <c r="X211" i="22"/>
  <c r="P151" i="22"/>
  <c r="R85" i="22"/>
  <c r="S85" i="22"/>
  <c r="N151" i="22"/>
  <c r="J151" i="22"/>
  <c r="O217" i="22"/>
  <c r="J199" i="22"/>
  <c r="N217" i="22"/>
  <c r="P79" i="22"/>
  <c r="M79" i="22"/>
  <c r="L199" i="22"/>
  <c r="O199" i="22"/>
  <c r="K199" i="22"/>
  <c r="P199" i="22"/>
  <c r="N199" i="22"/>
  <c r="K151" i="22"/>
  <c r="L151" i="22"/>
  <c r="L152" i="22"/>
  <c r="F137" i="22"/>
  <c r="F138" i="22"/>
  <c r="E180" i="22"/>
  <c r="O27" i="22"/>
  <c r="L27" i="22"/>
  <c r="O26" i="22"/>
  <c r="N8" i="22"/>
  <c r="L26" i="22"/>
  <c r="O92" i="22"/>
  <c r="P92" i="22"/>
  <c r="K26" i="22"/>
  <c r="J26" i="22"/>
  <c r="E113" i="22"/>
  <c r="E41" i="22"/>
  <c r="E59" i="22"/>
  <c r="E102" i="22"/>
  <c r="E119" i="22"/>
  <c r="E114" i="22"/>
  <c r="E65" i="22"/>
  <c r="E186" i="22"/>
  <c r="E35" i="22"/>
  <c r="E191" i="22"/>
  <c r="E48" i="22"/>
  <c r="E120" i="22"/>
  <c r="E42" i="22"/>
  <c r="E185" i="22"/>
  <c r="X15" i="22"/>
  <c r="L7" i="22"/>
  <c r="V218" i="22"/>
  <c r="Z218" i="22" s="1"/>
  <c r="I207" i="22"/>
  <c r="L207" i="22" s="1"/>
  <c r="V205" i="22"/>
  <c r="Y205" i="22" s="1"/>
  <c r="P217" i="22"/>
  <c r="V158" i="22"/>
  <c r="AC158" i="22" s="1"/>
  <c r="X81" i="22"/>
  <c r="M73" i="22"/>
  <c r="P14" i="22"/>
  <c r="V93" i="22"/>
  <c r="AB93" i="22" s="1"/>
  <c r="S207" i="22"/>
  <c r="V206" i="22"/>
  <c r="AC206" i="22" s="1"/>
  <c r="V199" i="22"/>
  <c r="W199" i="22" s="1" a="1"/>
  <c r="W199" i="22" s="1"/>
  <c r="N152" i="22"/>
  <c r="L73" i="22"/>
  <c r="E47" i="22"/>
  <c r="E125" i="22"/>
  <c r="O218" i="22"/>
  <c r="V80" i="22"/>
  <c r="AC80" i="22" s="1"/>
  <c r="V13" i="22"/>
  <c r="AB13" i="22" s="1"/>
  <c r="N205" i="22"/>
  <c r="O73" i="22"/>
  <c r="N80" i="22"/>
  <c r="V26" i="22"/>
  <c r="Y26" i="22" s="1"/>
  <c r="P8" i="22"/>
  <c r="E54" i="22"/>
  <c r="M151" i="22"/>
  <c r="Q200" i="22"/>
  <c r="S20" i="22"/>
  <c r="P7" i="22"/>
  <c r="M8" i="22"/>
  <c r="U211" i="22"/>
  <c r="V152" i="22"/>
  <c r="Z152" i="22" s="1"/>
  <c r="I153" i="22"/>
  <c r="N153" i="22" s="1"/>
  <c r="M14" i="22"/>
  <c r="M7" i="22"/>
  <c r="Q93" i="22"/>
  <c r="F213" i="22"/>
  <c r="V27" i="22"/>
  <c r="V200" i="22"/>
  <c r="Z200" i="22" s="1"/>
  <c r="I94" i="22"/>
  <c r="P94" i="22" s="1"/>
  <c r="N74" i="22"/>
  <c r="V14" i="22"/>
  <c r="AC14" i="22" s="1"/>
  <c r="AA172" i="22"/>
  <c r="I86" i="22"/>
  <c r="J86" i="22" s="1"/>
  <c r="V92" i="22"/>
  <c r="Z92" i="22" s="1"/>
  <c r="U28" i="22"/>
  <c r="M13" i="22"/>
  <c r="S15" i="22"/>
  <c r="V74" i="22"/>
  <c r="AB74" i="22" s="1"/>
  <c r="E126" i="22"/>
  <c r="E60" i="22"/>
  <c r="E108" i="22"/>
  <c r="E132" i="22"/>
  <c r="E36" i="22"/>
  <c r="E101" i="22"/>
  <c r="E179" i="22"/>
  <c r="E131" i="22"/>
  <c r="E53" i="22"/>
  <c r="E66" i="22"/>
  <c r="E107" i="22"/>
  <c r="AC92" i="22"/>
  <c r="K206" i="22"/>
  <c r="P206" i="22"/>
  <c r="O206" i="22"/>
  <c r="L206" i="22"/>
  <c r="J206" i="22"/>
  <c r="K205" i="22"/>
  <c r="J205" i="22"/>
  <c r="V79" i="22"/>
  <c r="U81" i="22"/>
  <c r="T81" i="22"/>
  <c r="AA81" i="22"/>
  <c r="K217" i="22"/>
  <c r="L217" i="22"/>
  <c r="J217" i="22"/>
  <c r="R213" i="22"/>
  <c r="L205" i="22"/>
  <c r="P205" i="22"/>
  <c r="S213" i="22"/>
  <c r="U159" i="22"/>
  <c r="AA159" i="22"/>
  <c r="S153" i="22"/>
  <c r="X153" i="22"/>
  <c r="T20" i="22"/>
  <c r="AA20" i="22"/>
  <c r="L13" i="22"/>
  <c r="U75" i="22"/>
  <c r="I9" i="22"/>
  <c r="N9" i="22" s="1"/>
  <c r="G191" i="22"/>
  <c r="G186" i="22"/>
  <c r="G185" i="22"/>
  <c r="G179" i="22"/>
  <c r="G192" i="22"/>
  <c r="G180" i="22"/>
  <c r="G132" i="22"/>
  <c r="G119" i="22"/>
  <c r="G125" i="22"/>
  <c r="G120" i="22"/>
  <c r="G114" i="22"/>
  <c r="G137" i="22"/>
  <c r="G113" i="22"/>
  <c r="G138" i="22"/>
  <c r="G102" i="22"/>
  <c r="G41" i="22"/>
  <c r="G36" i="22"/>
  <c r="G131" i="22"/>
  <c r="G126" i="22"/>
  <c r="G101" i="22"/>
  <c r="G42" i="22"/>
  <c r="G35" i="22"/>
  <c r="G65" i="22"/>
  <c r="G60" i="22"/>
  <c r="G59" i="22"/>
  <c r="G54" i="22"/>
  <c r="G53" i="22"/>
  <c r="G48" i="22"/>
  <c r="G66" i="22"/>
  <c r="G47" i="22"/>
  <c r="U172" i="22"/>
  <c r="I211" i="22"/>
  <c r="O211" i="22" s="1"/>
  <c r="U85" i="22"/>
  <c r="H87" i="22"/>
  <c r="R28" i="22"/>
  <c r="U212" i="22"/>
  <c r="U207" i="22"/>
  <c r="V217" i="22"/>
  <c r="M205" i="22"/>
  <c r="R201" i="22"/>
  <c r="AA201" i="22"/>
  <c r="G165" i="22"/>
  <c r="AA163" i="22"/>
  <c r="N206" i="22"/>
  <c r="U164" i="22"/>
  <c r="H165" i="22"/>
  <c r="K92" i="22"/>
  <c r="N92" i="22"/>
  <c r="M92" i="22"/>
  <c r="J92" i="22"/>
  <c r="AA153" i="22"/>
  <c r="T153" i="22"/>
  <c r="V151" i="22"/>
  <c r="K80" i="22"/>
  <c r="J80" i="22"/>
  <c r="O80" i="22"/>
  <c r="M80" i="22"/>
  <c r="L80" i="22"/>
  <c r="P73" i="22"/>
  <c r="N13" i="22"/>
  <c r="T19" i="22"/>
  <c r="AA19" i="22"/>
  <c r="O19" i="22"/>
  <c r="G21" i="22"/>
  <c r="U21" i="22" s="1"/>
  <c r="U9" i="22"/>
  <c r="V7" i="22"/>
  <c r="R15" i="22"/>
  <c r="R87" i="22"/>
  <c r="S219" i="22"/>
  <c r="X219" i="22"/>
  <c r="AA207" i="22"/>
  <c r="T207" i="22"/>
  <c r="R172" i="22"/>
  <c r="Z158" i="22"/>
  <c r="T94" i="22"/>
  <c r="AA94" i="22"/>
  <c r="X94" i="22"/>
  <c r="S94" i="22"/>
  <c r="I81" i="22"/>
  <c r="M81" i="22" s="1"/>
  <c r="X28" i="22"/>
  <c r="S28" i="22"/>
  <c r="K73" i="22"/>
  <c r="J73" i="22"/>
  <c r="E21" i="22"/>
  <c r="V8" i="22"/>
  <c r="T28" i="22"/>
  <c r="R9" i="22"/>
  <c r="D179" i="22"/>
  <c r="D186" i="22"/>
  <c r="D185" i="22"/>
  <c r="D180" i="22"/>
  <c r="D191" i="22"/>
  <c r="D192" i="22"/>
  <c r="D132" i="22"/>
  <c r="D125" i="22"/>
  <c r="D120" i="22"/>
  <c r="D119" i="22"/>
  <c r="D108" i="22"/>
  <c r="D101" i="22"/>
  <c r="D114" i="22"/>
  <c r="D113" i="22"/>
  <c r="D47" i="22"/>
  <c r="D42" i="22"/>
  <c r="D107" i="22"/>
  <c r="D102" i="22"/>
  <c r="D131" i="22"/>
  <c r="D126" i="22"/>
  <c r="D53" i="22"/>
  <c r="D48" i="22"/>
  <c r="D65" i="22"/>
  <c r="D35" i="22"/>
  <c r="D66" i="22"/>
  <c r="D41" i="22"/>
  <c r="D36" i="22"/>
  <c r="D59" i="22"/>
  <c r="D54" i="22"/>
  <c r="D60" i="22"/>
  <c r="S86" i="22"/>
  <c r="X86" i="22"/>
  <c r="T15" i="22"/>
  <c r="AA15" i="22"/>
  <c r="J19" i="22"/>
  <c r="K19" i="22"/>
  <c r="M206" i="22"/>
  <c r="I219" i="22"/>
  <c r="O219" i="22" s="1"/>
  <c r="H213" i="22"/>
  <c r="O205" i="22"/>
  <c r="AA164" i="22"/>
  <c r="T164" i="22"/>
  <c r="U219" i="22"/>
  <c r="S75" i="22"/>
  <c r="X75" i="22"/>
  <c r="I164" i="22"/>
  <c r="K74" i="22"/>
  <c r="J74" i="22"/>
  <c r="P74" i="22"/>
  <c r="M74" i="22"/>
  <c r="L74" i="22"/>
  <c r="F87" i="22"/>
  <c r="AB26" i="22"/>
  <c r="U94" i="22"/>
  <c r="U15" i="22"/>
  <c r="AA28" i="22"/>
  <c r="K8" i="22"/>
  <c r="J8" i="22"/>
  <c r="AA9" i="22"/>
  <c r="AA219" i="22"/>
  <c r="T219" i="22"/>
  <c r="R81" i="22"/>
  <c r="H191" i="22"/>
  <c r="H192" i="22"/>
  <c r="H125" i="22"/>
  <c r="H132" i="22"/>
  <c r="H186" i="22"/>
  <c r="H180" i="22"/>
  <c r="H138" i="22"/>
  <c r="H120" i="22"/>
  <c r="H114" i="22"/>
  <c r="H102" i="22"/>
  <c r="H137" i="22"/>
  <c r="H185" i="22"/>
  <c r="H113" i="22"/>
  <c r="H101" i="22"/>
  <c r="H179" i="22"/>
  <c r="H131" i="22"/>
  <c r="H126" i="22"/>
  <c r="H53" i="22"/>
  <c r="H48" i="22"/>
  <c r="H119" i="22"/>
  <c r="H66" i="22"/>
  <c r="H65" i="22"/>
  <c r="H60" i="22"/>
  <c r="H41" i="22"/>
  <c r="H36" i="22"/>
  <c r="H59" i="22"/>
  <c r="H54" i="22"/>
  <c r="H47" i="22"/>
  <c r="H42" i="22"/>
  <c r="H35" i="22"/>
  <c r="R219" i="22"/>
  <c r="S201" i="22"/>
  <c r="X201" i="22"/>
  <c r="R207" i="22"/>
  <c r="R163" i="22"/>
  <c r="E165" i="22"/>
  <c r="U163" i="22"/>
  <c r="Q158" i="22"/>
  <c r="K152" i="22"/>
  <c r="J152" i="22"/>
  <c r="P152" i="22"/>
  <c r="O152" i="22"/>
  <c r="U86" i="22"/>
  <c r="T86" i="22"/>
  <c r="AA86" i="22"/>
  <c r="O86" i="22"/>
  <c r="J79" i="22"/>
  <c r="O79" i="22"/>
  <c r="L79" i="22"/>
  <c r="K79" i="22"/>
  <c r="S81" i="22"/>
  <c r="K7" i="22"/>
  <c r="J7" i="22"/>
  <c r="N7" i="22"/>
  <c r="O7" i="22"/>
  <c r="J14" i="22"/>
  <c r="L14" i="22"/>
  <c r="K14" i="22"/>
  <c r="O14" i="22"/>
  <c r="N14" i="22"/>
  <c r="X9" i="22"/>
  <c r="S9" i="22"/>
  <c r="I28" i="22"/>
  <c r="L8" i="22"/>
  <c r="AC218" i="22"/>
  <c r="R153" i="22"/>
  <c r="I212" i="22"/>
  <c r="I201" i="22"/>
  <c r="T85" i="22"/>
  <c r="AA85" i="22"/>
  <c r="G87" i="22"/>
  <c r="T75" i="22"/>
  <c r="AA75" i="22"/>
  <c r="R75" i="22"/>
  <c r="R20" i="22"/>
  <c r="I20" i="22"/>
  <c r="P19" i="22"/>
  <c r="K13" i="22"/>
  <c r="J13" i="22"/>
  <c r="O13" i="22"/>
  <c r="T9" i="22"/>
  <c r="G213" i="22"/>
  <c r="AA211" i="22"/>
  <c r="T211" i="22"/>
  <c r="I15" i="22"/>
  <c r="I75" i="22"/>
  <c r="M75" i="22" s="1"/>
  <c r="I85" i="22"/>
  <c r="O85" i="22" s="1"/>
  <c r="V73" i="22"/>
  <c r="X19" i="22"/>
  <c r="S19" i="22"/>
  <c r="F21" i="22"/>
  <c r="N19" i="22"/>
  <c r="F191" i="22"/>
  <c r="F186" i="22"/>
  <c r="F180" i="22"/>
  <c r="F192" i="22"/>
  <c r="F125" i="22"/>
  <c r="F120" i="22"/>
  <c r="F179" i="22"/>
  <c r="F65" i="22"/>
  <c r="F132" i="22"/>
  <c r="F119" i="22"/>
  <c r="F114" i="22"/>
  <c r="F113" i="22"/>
  <c r="F102" i="22"/>
  <c r="F59" i="22"/>
  <c r="F54" i="22"/>
  <c r="F41" i="22"/>
  <c r="F36" i="22"/>
  <c r="F131" i="22"/>
  <c r="F126" i="22"/>
  <c r="F53" i="22"/>
  <c r="F48" i="22"/>
  <c r="F47" i="22"/>
  <c r="F101" i="22"/>
  <c r="F42" i="22"/>
  <c r="F185" i="22"/>
  <c r="F66" i="22"/>
  <c r="F60" i="22"/>
  <c r="F35" i="22"/>
  <c r="U20" i="22"/>
  <c r="P13" i="22"/>
  <c r="I7" i="93" l="1"/>
  <c r="D67" i="93"/>
  <c r="R138" i="22"/>
  <c r="D139" i="22"/>
  <c r="R137" i="22"/>
  <c r="N94" i="22"/>
  <c r="AA144" i="22"/>
  <c r="T144" i="22"/>
  <c r="L86" i="22"/>
  <c r="I144" i="22"/>
  <c r="N144" i="22" s="1"/>
  <c r="I143" i="22"/>
  <c r="N143" i="22" s="1"/>
  <c r="S143" i="22"/>
  <c r="X143" i="22"/>
  <c r="R144" i="22"/>
  <c r="X144" i="22"/>
  <c r="S144" i="22"/>
  <c r="AA143" i="22"/>
  <c r="T143" i="22"/>
  <c r="L19" i="22"/>
  <c r="Q19" i="22" s="1"/>
  <c r="R143" i="22"/>
  <c r="U143" i="22"/>
  <c r="H145" i="22"/>
  <c r="I68" i="93" s="1"/>
  <c r="U144" i="22"/>
  <c r="Z14" i="22"/>
  <c r="AB199" i="22"/>
  <c r="J207" i="22"/>
  <c r="P86" i="22"/>
  <c r="K86" i="22"/>
  <c r="Y92" i="22"/>
  <c r="W92" i="22" a="1"/>
  <c r="W92" i="22" s="1"/>
  <c r="N86" i="22"/>
  <c r="AB92" i="22"/>
  <c r="Q27" i="22"/>
  <c r="W26" i="22" a="1"/>
  <c r="W26" i="22" s="1"/>
  <c r="Z26" i="22"/>
  <c r="W206" i="22" a="1"/>
  <c r="W206" i="22" s="1"/>
  <c r="Y206" i="22"/>
  <c r="V86" i="22"/>
  <c r="W86" i="22" s="1" a="1"/>
  <c r="W86" i="22" s="1"/>
  <c r="AC26" i="22"/>
  <c r="M86" i="22"/>
  <c r="O153" i="22"/>
  <c r="AC74" i="22"/>
  <c r="Z206" i="22"/>
  <c r="AC200" i="22"/>
  <c r="W14" i="22" a="1"/>
  <c r="W14" i="22" s="1"/>
  <c r="AB158" i="22"/>
  <c r="Z199" i="22"/>
  <c r="Y14" i="22"/>
  <c r="O94" i="22"/>
  <c r="Y13" i="22"/>
  <c r="J94" i="22"/>
  <c r="AC93" i="22"/>
  <c r="Y199" i="22"/>
  <c r="AB14" i="22"/>
  <c r="AB206" i="22"/>
  <c r="Q26" i="22"/>
  <c r="AC199" i="22"/>
  <c r="W13" i="22" a="1"/>
  <c r="W13" i="22" s="1"/>
  <c r="J153" i="22"/>
  <c r="W158" i="22" a="1"/>
  <c r="W158" i="22" s="1"/>
  <c r="AC13" i="22"/>
  <c r="K94" i="22"/>
  <c r="W93" i="22" a="1"/>
  <c r="W93" i="22" s="1"/>
  <c r="Y158" i="22"/>
  <c r="Y80" i="22"/>
  <c r="M153" i="22"/>
  <c r="W218" i="22" a="1"/>
  <c r="W218" i="22" s="1"/>
  <c r="K153" i="22"/>
  <c r="Y74" i="22"/>
  <c r="Q199" i="22"/>
  <c r="M207" i="22"/>
  <c r="K207" i="22"/>
  <c r="W80" i="22" a="1"/>
  <c r="W80" i="22" s="1"/>
  <c r="Y152" i="22"/>
  <c r="M94" i="22"/>
  <c r="Z93" i="22"/>
  <c r="AB80" i="22"/>
  <c r="Z80" i="22"/>
  <c r="P207" i="22"/>
  <c r="AC152" i="22"/>
  <c r="P9" i="22"/>
  <c r="AB218" i="22"/>
  <c r="W200" i="22" a="1"/>
  <c r="W200" i="22" s="1"/>
  <c r="AB200" i="22"/>
  <c r="O207" i="22"/>
  <c r="Y218" i="22"/>
  <c r="Y200" i="22"/>
  <c r="N207" i="22"/>
  <c r="Y93" i="22"/>
  <c r="L153" i="22"/>
  <c r="P153" i="22"/>
  <c r="W152" i="22" a="1"/>
  <c r="W152" i="22" s="1"/>
  <c r="AB152" i="22"/>
  <c r="I137" i="22"/>
  <c r="E139" i="22"/>
  <c r="F139" i="22"/>
  <c r="Z13" i="22"/>
  <c r="W74" i="22" a="1"/>
  <c r="W74" i="22" s="1"/>
  <c r="O75" i="22"/>
  <c r="Z74" i="22"/>
  <c r="L94" i="22"/>
  <c r="E121" i="22"/>
  <c r="E49" i="22"/>
  <c r="E67" i="22"/>
  <c r="E193" i="22"/>
  <c r="E103" i="22"/>
  <c r="E127" i="22"/>
  <c r="R35" i="22"/>
  <c r="AA108" i="22"/>
  <c r="AA107" i="22"/>
  <c r="E43" i="22"/>
  <c r="E109" i="22"/>
  <c r="E115" i="22"/>
  <c r="R119" i="22"/>
  <c r="R47" i="22"/>
  <c r="R41" i="22"/>
  <c r="R65" i="22"/>
  <c r="R180" i="22"/>
  <c r="E133" i="22"/>
  <c r="E187" i="22"/>
  <c r="E37" i="22"/>
  <c r="R191" i="22"/>
  <c r="Q8" i="22"/>
  <c r="Q14" i="22"/>
  <c r="N75" i="22"/>
  <c r="Q218" i="22"/>
  <c r="R59" i="22"/>
  <c r="R126" i="22"/>
  <c r="R101" i="22"/>
  <c r="Z205" i="22"/>
  <c r="V19" i="22"/>
  <c r="Y19" i="22" s="1"/>
  <c r="V211" i="22"/>
  <c r="Z211" i="22" s="1"/>
  <c r="V85" i="22"/>
  <c r="Z85" i="22" s="1"/>
  <c r="P212" i="22"/>
  <c r="M28" i="22"/>
  <c r="V219" i="22"/>
  <c r="W219" i="22" s="1" a="1"/>
  <c r="W219" i="22" s="1"/>
  <c r="R36" i="22"/>
  <c r="R131" i="22"/>
  <c r="R108" i="22"/>
  <c r="R185" i="22"/>
  <c r="Q73" i="22"/>
  <c r="AB205" i="22"/>
  <c r="E181" i="22"/>
  <c r="O20" i="22"/>
  <c r="Q7" i="22"/>
  <c r="Q152" i="22"/>
  <c r="L219" i="22"/>
  <c r="V94" i="22"/>
  <c r="Y94" i="22" s="1"/>
  <c r="AC205" i="22"/>
  <c r="I21" i="22"/>
  <c r="J21" i="22" s="1"/>
  <c r="R54" i="22"/>
  <c r="R66" i="22"/>
  <c r="R107" i="22"/>
  <c r="R120" i="22"/>
  <c r="R179" i="22"/>
  <c r="M9" i="22"/>
  <c r="Q217" i="22"/>
  <c r="Z27" i="22"/>
  <c r="W27" i="22" a="1"/>
  <c r="W27" i="22" s="1"/>
  <c r="AC27" i="22"/>
  <c r="AB27" i="22"/>
  <c r="Y27" i="22"/>
  <c r="L75" i="22"/>
  <c r="I213" i="22"/>
  <c r="P213" i="22" s="1"/>
  <c r="V164" i="22"/>
  <c r="R132" i="22"/>
  <c r="R125" i="22"/>
  <c r="O81" i="22"/>
  <c r="V212" i="22"/>
  <c r="AC212" i="22" s="1"/>
  <c r="V153" i="22"/>
  <c r="AB153" i="22" s="1"/>
  <c r="R114" i="22"/>
  <c r="I87" i="22"/>
  <c r="J87" i="22" s="1"/>
  <c r="X213" i="22"/>
  <c r="Q151" i="22"/>
  <c r="E55" i="22"/>
  <c r="N201" i="22"/>
  <c r="O164" i="22"/>
  <c r="R60" i="22"/>
  <c r="R113" i="22"/>
  <c r="R192" i="22"/>
  <c r="Q92" i="22"/>
  <c r="W205" i="22" a="1"/>
  <c r="W205" i="22" s="1"/>
  <c r="E61" i="22"/>
  <c r="R53" i="22"/>
  <c r="S60" i="22"/>
  <c r="X60" i="22"/>
  <c r="S192" i="22"/>
  <c r="X192" i="22"/>
  <c r="H139" i="22"/>
  <c r="U137" i="22"/>
  <c r="D43" i="22"/>
  <c r="I41" i="22"/>
  <c r="I186" i="22"/>
  <c r="AA114" i="22"/>
  <c r="T114" i="22"/>
  <c r="S101" i="22"/>
  <c r="X101" i="22"/>
  <c r="F103" i="22"/>
  <c r="X114" i="22"/>
  <c r="S114" i="22"/>
  <c r="X180" i="22"/>
  <c r="S180" i="22"/>
  <c r="V20" i="22"/>
  <c r="T87" i="22"/>
  <c r="AA87" i="22"/>
  <c r="M219" i="22"/>
  <c r="U59" i="22"/>
  <c r="H61" i="22"/>
  <c r="H55" i="22"/>
  <c r="U53" i="22"/>
  <c r="U102" i="22"/>
  <c r="U192" i="22"/>
  <c r="I66" i="22"/>
  <c r="D109" i="22"/>
  <c r="I107" i="22"/>
  <c r="I120" i="22"/>
  <c r="D181" i="22"/>
  <c r="I179" i="22"/>
  <c r="AA21" i="22"/>
  <c r="T21" i="22"/>
  <c r="Q80" i="22"/>
  <c r="K211" i="22"/>
  <c r="P211" i="22"/>
  <c r="J211" i="22"/>
  <c r="L211" i="22"/>
  <c r="M211" i="22"/>
  <c r="N211" i="22"/>
  <c r="AA54" i="22"/>
  <c r="T54" i="22"/>
  <c r="G133" i="22"/>
  <c r="AA131" i="22"/>
  <c r="T131" i="22"/>
  <c r="AA120" i="22"/>
  <c r="T120" i="22"/>
  <c r="T186" i="22"/>
  <c r="AA186" i="22"/>
  <c r="Q206" i="22"/>
  <c r="F43" i="22"/>
  <c r="S41" i="22"/>
  <c r="X41" i="22"/>
  <c r="I102" i="22"/>
  <c r="I119" i="22"/>
  <c r="D121" i="22"/>
  <c r="U165" i="22"/>
  <c r="AA53" i="22"/>
  <c r="G55" i="22"/>
  <c r="T53" i="22"/>
  <c r="T126" i="22"/>
  <c r="AA126" i="22"/>
  <c r="T185" i="22"/>
  <c r="AA185" i="22"/>
  <c r="G187" i="22"/>
  <c r="AC79" i="22"/>
  <c r="W79" i="22" a="1"/>
  <c r="W79" i="22" s="1"/>
  <c r="Z79" i="22"/>
  <c r="Y79" i="22"/>
  <c r="AB79" i="22"/>
  <c r="S54" i="22"/>
  <c r="X54" i="22"/>
  <c r="P20" i="22"/>
  <c r="F49" i="22"/>
  <c r="S47" i="22"/>
  <c r="X47" i="22"/>
  <c r="S59" i="22"/>
  <c r="F61" i="22"/>
  <c r="X59" i="22"/>
  <c r="X119" i="22"/>
  <c r="F121" i="22"/>
  <c r="S119" i="22"/>
  <c r="S186" i="22"/>
  <c r="X186" i="22"/>
  <c r="AC73" i="22"/>
  <c r="W73" i="22" a="1"/>
  <c r="W73" i="22" s="1"/>
  <c r="AB73" i="22"/>
  <c r="Z73" i="22"/>
  <c r="Y73" i="22"/>
  <c r="M20" i="22"/>
  <c r="U36" i="22"/>
  <c r="U126" i="22"/>
  <c r="U114" i="22"/>
  <c r="H193" i="22"/>
  <c r="U191" i="22"/>
  <c r="P219" i="22"/>
  <c r="D37" i="22"/>
  <c r="I35" i="22"/>
  <c r="I42" i="22"/>
  <c r="I125" i="22"/>
  <c r="D127" i="22"/>
  <c r="N28" i="22"/>
  <c r="AA165" i="22"/>
  <c r="AA59" i="22"/>
  <c r="G61" i="22"/>
  <c r="T59" i="22"/>
  <c r="AA36" i="22"/>
  <c r="T36" i="22"/>
  <c r="G127" i="22"/>
  <c r="AA125" i="22"/>
  <c r="T125" i="22"/>
  <c r="AA191" i="22"/>
  <c r="T191" i="22"/>
  <c r="G193" i="22"/>
  <c r="S66" i="22"/>
  <c r="X66" i="22"/>
  <c r="K20" i="22"/>
  <c r="J20" i="22"/>
  <c r="N20" i="22"/>
  <c r="L20" i="22"/>
  <c r="R165" i="22"/>
  <c r="U48" i="22"/>
  <c r="X48" i="22"/>
  <c r="S48" i="22"/>
  <c r="S132" i="22"/>
  <c r="X132" i="22"/>
  <c r="K85" i="22"/>
  <c r="J85" i="22"/>
  <c r="M85" i="22"/>
  <c r="N85" i="22"/>
  <c r="L85" i="22"/>
  <c r="H43" i="22"/>
  <c r="U41" i="22"/>
  <c r="U120" i="22"/>
  <c r="U213" i="22"/>
  <c r="I65" i="22"/>
  <c r="D67" i="22"/>
  <c r="I47" i="22"/>
  <c r="D49" i="22"/>
  <c r="I132" i="22"/>
  <c r="V9" i="22"/>
  <c r="N219" i="22"/>
  <c r="T60" i="22"/>
  <c r="AA60" i="22"/>
  <c r="AA41" i="22"/>
  <c r="G43" i="22"/>
  <c r="T41" i="22"/>
  <c r="G121" i="22"/>
  <c r="T119" i="22"/>
  <c r="AA119" i="22"/>
  <c r="J9" i="22"/>
  <c r="K9" i="22"/>
  <c r="O9" i="22"/>
  <c r="S42" i="22"/>
  <c r="X42" i="22"/>
  <c r="U54" i="22"/>
  <c r="H127" i="22"/>
  <c r="U125" i="22"/>
  <c r="S87" i="22"/>
  <c r="X87" i="22"/>
  <c r="S102" i="22"/>
  <c r="X102" i="22"/>
  <c r="F193" i="22"/>
  <c r="X191" i="22"/>
  <c r="S191" i="22"/>
  <c r="U131" i="22"/>
  <c r="H133" i="22"/>
  <c r="X35" i="22"/>
  <c r="S35" i="22"/>
  <c r="F37" i="22"/>
  <c r="X53" i="22"/>
  <c r="F55" i="22"/>
  <c r="S53" i="22"/>
  <c r="T107" i="22"/>
  <c r="S107" i="22"/>
  <c r="X107" i="22"/>
  <c r="S65" i="22"/>
  <c r="F67" i="22"/>
  <c r="X65" i="22"/>
  <c r="K75" i="22"/>
  <c r="J75" i="22"/>
  <c r="V75" i="22"/>
  <c r="K201" i="22"/>
  <c r="J201" i="22"/>
  <c r="P201" i="22"/>
  <c r="O201" i="22"/>
  <c r="L201" i="22"/>
  <c r="V207" i="22"/>
  <c r="U60" i="22"/>
  <c r="U179" i="22"/>
  <c r="H181" i="22"/>
  <c r="U138" i="22"/>
  <c r="V81" i="22"/>
  <c r="R102" i="22"/>
  <c r="Q74" i="22"/>
  <c r="I60" i="22"/>
  <c r="I48" i="22"/>
  <c r="D115" i="22"/>
  <c r="I113" i="22"/>
  <c r="I192" i="22"/>
  <c r="L81" i="22"/>
  <c r="R42" i="22"/>
  <c r="V201" i="22"/>
  <c r="V28" i="22"/>
  <c r="R186" i="22"/>
  <c r="R48" i="22"/>
  <c r="T65" i="22"/>
  <c r="AA65" i="22"/>
  <c r="G67" i="22"/>
  <c r="T102" i="22"/>
  <c r="AA102" i="22"/>
  <c r="AA132" i="22"/>
  <c r="T132" i="22"/>
  <c r="L9" i="22"/>
  <c r="S126" i="22"/>
  <c r="X126" i="22"/>
  <c r="S138" i="22"/>
  <c r="X138" i="22"/>
  <c r="I138" i="22"/>
  <c r="F181" i="22"/>
  <c r="S179" i="22"/>
  <c r="X179" i="22"/>
  <c r="K212" i="22"/>
  <c r="J212" i="22"/>
  <c r="M212" i="22"/>
  <c r="N212" i="22"/>
  <c r="O212" i="22"/>
  <c r="L212" i="22"/>
  <c r="U35" i="22"/>
  <c r="H37" i="22"/>
  <c r="H67" i="22"/>
  <c r="U65" i="22"/>
  <c r="U101" i="22"/>
  <c r="H103" i="22"/>
  <c r="U180" i="22"/>
  <c r="J164" i="22"/>
  <c r="K164" i="22"/>
  <c r="N164" i="22"/>
  <c r="L164" i="22"/>
  <c r="M164" i="22"/>
  <c r="K219" i="22"/>
  <c r="J219" i="22"/>
  <c r="I54" i="22"/>
  <c r="I53" i="22"/>
  <c r="D55" i="22"/>
  <c r="I114" i="22"/>
  <c r="D193" i="22"/>
  <c r="I191" i="22"/>
  <c r="AB8" i="22"/>
  <c r="W8" i="22" a="1"/>
  <c r="W8" i="22" s="1"/>
  <c r="AC8" i="22"/>
  <c r="Y8" i="22"/>
  <c r="Z8" i="22"/>
  <c r="K81" i="22"/>
  <c r="J81" i="22"/>
  <c r="N81" i="22"/>
  <c r="P81" i="22"/>
  <c r="V15" i="22"/>
  <c r="M201" i="22"/>
  <c r="AA47" i="22"/>
  <c r="T47" i="22"/>
  <c r="G49" i="22"/>
  <c r="G37" i="22"/>
  <c r="AA35" i="22"/>
  <c r="T35" i="22"/>
  <c r="T138" i="22"/>
  <c r="AA138" i="22"/>
  <c r="T180" i="22"/>
  <c r="AA180" i="22"/>
  <c r="P75" i="22"/>
  <c r="S131" i="22"/>
  <c r="F133" i="22"/>
  <c r="X131" i="22"/>
  <c r="F115" i="22"/>
  <c r="S113" i="22"/>
  <c r="X113" i="22"/>
  <c r="X120" i="22"/>
  <c r="S120" i="22"/>
  <c r="K15" i="22"/>
  <c r="J15" i="22"/>
  <c r="N15" i="22"/>
  <c r="M15" i="22"/>
  <c r="K28" i="22"/>
  <c r="J28" i="22"/>
  <c r="P28" i="22"/>
  <c r="O28" i="22"/>
  <c r="U42" i="22"/>
  <c r="U66" i="22"/>
  <c r="H115" i="22"/>
  <c r="U113" i="22"/>
  <c r="U186" i="22"/>
  <c r="D61" i="22"/>
  <c r="I59" i="22"/>
  <c r="I126" i="22"/>
  <c r="D103" i="22"/>
  <c r="I101" i="22"/>
  <c r="I180" i="22"/>
  <c r="R21" i="22"/>
  <c r="AB7" i="22"/>
  <c r="Z7" i="22"/>
  <c r="Y7" i="22"/>
  <c r="W7" i="22" a="1"/>
  <c r="W7" i="22" s="1"/>
  <c r="AC7" i="22"/>
  <c r="AC151" i="22"/>
  <c r="Y151" i="22"/>
  <c r="AB151" i="22"/>
  <c r="Z151" i="22"/>
  <c r="W151" i="22" a="1"/>
  <c r="W151" i="22" s="1"/>
  <c r="P85" i="22"/>
  <c r="T66" i="22"/>
  <c r="AA66" i="22"/>
  <c r="AA42" i="22"/>
  <c r="T42" i="22"/>
  <c r="G115" i="22"/>
  <c r="T113" i="22"/>
  <c r="AA113" i="22"/>
  <c r="T192" i="22"/>
  <c r="AA192" i="22"/>
  <c r="Q205" i="22"/>
  <c r="X185" i="22"/>
  <c r="S185" i="22"/>
  <c r="F187" i="22"/>
  <c r="S36" i="22"/>
  <c r="X36" i="22"/>
  <c r="X108" i="22"/>
  <c r="T108" i="22"/>
  <c r="S108" i="22"/>
  <c r="S125" i="22"/>
  <c r="F127" i="22"/>
  <c r="X125" i="22"/>
  <c r="S21" i="22"/>
  <c r="X21" i="22"/>
  <c r="L15" i="22"/>
  <c r="T213" i="22"/>
  <c r="AA213" i="22"/>
  <c r="L28" i="22"/>
  <c r="Q79" i="22"/>
  <c r="H49" i="22"/>
  <c r="U47" i="22"/>
  <c r="H121" i="22"/>
  <c r="U119" i="22"/>
  <c r="U185" i="22"/>
  <c r="H187" i="22"/>
  <c r="U132" i="22"/>
  <c r="P15" i="22"/>
  <c r="O15" i="22"/>
  <c r="I36" i="22"/>
  <c r="I131" i="22"/>
  <c r="D133" i="22"/>
  <c r="I108" i="22"/>
  <c r="I185" i="22"/>
  <c r="D187" i="22"/>
  <c r="P164" i="22"/>
  <c r="W217" i="22" a="1"/>
  <c r="W217" i="22" s="1"/>
  <c r="AC217" i="22"/>
  <c r="AB217" i="22"/>
  <c r="Z217" i="22"/>
  <c r="Y217" i="22"/>
  <c r="U87" i="22"/>
  <c r="AA48" i="22"/>
  <c r="T48" i="22"/>
  <c r="T101" i="22"/>
  <c r="G103" i="22"/>
  <c r="AA101" i="22"/>
  <c r="AA137" i="22"/>
  <c r="G139" i="22"/>
  <c r="AA179" i="22"/>
  <c r="T179" i="22"/>
  <c r="G181" i="22"/>
  <c r="Q13" i="22"/>
  <c r="D69" i="93" l="1"/>
  <c r="I9" i="93"/>
  <c r="R139" i="22"/>
  <c r="M144" i="22"/>
  <c r="P143" i="22"/>
  <c r="L143" i="22"/>
  <c r="L144" i="22"/>
  <c r="M143" i="22"/>
  <c r="O143" i="22"/>
  <c r="P144" i="22"/>
  <c r="U145" i="22"/>
  <c r="AA145" i="22"/>
  <c r="T145" i="22"/>
  <c r="J144" i="22"/>
  <c r="K144" i="22"/>
  <c r="V144" i="22"/>
  <c r="S145" i="22"/>
  <c r="X145" i="22"/>
  <c r="L142" i="22"/>
  <c r="V143" i="22"/>
  <c r="K143" i="22"/>
  <c r="J143" i="22"/>
  <c r="O144" i="22"/>
  <c r="R145" i="22"/>
  <c r="I145" i="22"/>
  <c r="Y86" i="22"/>
  <c r="AC19" i="22"/>
  <c r="Q207" i="22"/>
  <c r="Q86" i="22"/>
  <c r="W212" i="22" a="1"/>
  <c r="W212" i="22" s="1"/>
  <c r="W211" i="22" a="1"/>
  <c r="W211" i="22" s="1"/>
  <c r="AB86" i="22"/>
  <c r="Y219" i="22"/>
  <c r="Z86" i="22"/>
  <c r="M21" i="22"/>
  <c r="AC86" i="22"/>
  <c r="AB219" i="22"/>
  <c r="P21" i="22"/>
  <c r="Z94" i="22"/>
  <c r="Z212" i="22"/>
  <c r="Y212" i="22"/>
  <c r="Q94" i="22"/>
  <c r="AB212" i="22"/>
  <c r="Q153" i="22"/>
  <c r="W153" i="22" a="1"/>
  <c r="W153" i="22" s="1"/>
  <c r="M213" i="22"/>
  <c r="Y153" i="22"/>
  <c r="AC94" i="22"/>
  <c r="Y211" i="22"/>
  <c r="W94" i="22" a="1"/>
  <c r="W94" i="22" s="1"/>
  <c r="AC211" i="22"/>
  <c r="AC153" i="22"/>
  <c r="O213" i="22"/>
  <c r="AB94" i="22"/>
  <c r="W19" i="22" a="1"/>
  <c r="W19" i="22" s="1"/>
  <c r="K21" i="22"/>
  <c r="Z19" i="22"/>
  <c r="AB19" i="22"/>
  <c r="N21" i="22"/>
  <c r="Z153" i="22"/>
  <c r="L21" i="22"/>
  <c r="O21" i="22"/>
  <c r="O179" i="22"/>
  <c r="R43" i="22"/>
  <c r="AA109" i="22"/>
  <c r="O66" i="22"/>
  <c r="N66" i="22"/>
  <c r="O48" i="22"/>
  <c r="N41" i="22"/>
  <c r="N125" i="22"/>
  <c r="N42" i="22"/>
  <c r="P180" i="22"/>
  <c r="Q201" i="22"/>
  <c r="O185" i="22"/>
  <c r="N101" i="22"/>
  <c r="Q75" i="22"/>
  <c r="P114" i="22"/>
  <c r="P132" i="22"/>
  <c r="R127" i="22"/>
  <c r="L102" i="22"/>
  <c r="AC219" i="22"/>
  <c r="L213" i="22"/>
  <c r="AB211" i="22"/>
  <c r="AC164" i="22"/>
  <c r="N48" i="22"/>
  <c r="R109" i="22"/>
  <c r="Z164" i="22"/>
  <c r="R103" i="22"/>
  <c r="R55" i="22"/>
  <c r="R49" i="22"/>
  <c r="L125" i="22"/>
  <c r="P179" i="22"/>
  <c r="O87" i="22"/>
  <c r="O186" i="22"/>
  <c r="N213" i="22"/>
  <c r="Y85" i="22"/>
  <c r="AB164" i="22"/>
  <c r="V21" i="22"/>
  <c r="R187" i="22"/>
  <c r="V213" i="22"/>
  <c r="AC213" i="22" s="1"/>
  <c r="P126" i="22"/>
  <c r="L53" i="22"/>
  <c r="N192" i="22"/>
  <c r="O47" i="22"/>
  <c r="L42" i="22"/>
  <c r="L41" i="22"/>
  <c r="Z219" i="22"/>
  <c r="J213" i="22"/>
  <c r="AB85" i="22"/>
  <c r="W164" i="22" a="1"/>
  <c r="W164" i="22" s="1"/>
  <c r="R193" i="22"/>
  <c r="L119" i="22"/>
  <c r="P87" i="22"/>
  <c r="N108" i="22"/>
  <c r="N131" i="22"/>
  <c r="L59" i="22"/>
  <c r="O54" i="22"/>
  <c r="L113" i="22"/>
  <c r="N87" i="22"/>
  <c r="R67" i="22"/>
  <c r="L35" i="22"/>
  <c r="L120" i="22"/>
  <c r="K213" i="22"/>
  <c r="AC85" i="22"/>
  <c r="M87" i="22"/>
  <c r="Y164" i="22"/>
  <c r="N138" i="22"/>
  <c r="Q28" i="22"/>
  <c r="V192" i="22"/>
  <c r="Q9" i="22"/>
  <c r="V87" i="22"/>
  <c r="Z87" i="22" s="1"/>
  <c r="L65" i="22"/>
  <c r="R37" i="22"/>
  <c r="N107" i="22"/>
  <c r="W85" i="22" a="1"/>
  <c r="W85" i="22" s="1"/>
  <c r="L87" i="22"/>
  <c r="P191" i="22"/>
  <c r="P60" i="22"/>
  <c r="Q219" i="22"/>
  <c r="L66" i="22"/>
  <c r="K87" i="22"/>
  <c r="N102" i="22"/>
  <c r="V36" i="22"/>
  <c r="AC36" i="22" s="1"/>
  <c r="V120" i="22"/>
  <c r="V101" i="22"/>
  <c r="V107" i="22"/>
  <c r="O125" i="22"/>
  <c r="V108" i="22"/>
  <c r="P66" i="22"/>
  <c r="O102" i="22"/>
  <c r="O65" i="22"/>
  <c r="V41" i="22"/>
  <c r="V54" i="22"/>
  <c r="P120" i="22"/>
  <c r="V66" i="22"/>
  <c r="V179" i="22"/>
  <c r="V125" i="22"/>
  <c r="N179" i="22"/>
  <c r="N120" i="22"/>
  <c r="O138" i="22"/>
  <c r="V191" i="22"/>
  <c r="O41" i="22"/>
  <c r="V119" i="22"/>
  <c r="L54" i="22"/>
  <c r="V53" i="22"/>
  <c r="P41" i="22"/>
  <c r="O120" i="22"/>
  <c r="V47" i="22"/>
  <c r="O192" i="22"/>
  <c r="P185" i="22"/>
  <c r="V185" i="22"/>
  <c r="V59" i="22"/>
  <c r="AC59" i="22" s="1"/>
  <c r="L186" i="22"/>
  <c r="L126" i="22"/>
  <c r="V113" i="22"/>
  <c r="V102" i="22"/>
  <c r="V131" i="22"/>
  <c r="V114" i="22"/>
  <c r="O114" i="22"/>
  <c r="N185" i="22"/>
  <c r="O35" i="22"/>
  <c r="O132" i="22"/>
  <c r="V65" i="22"/>
  <c r="L192" i="22"/>
  <c r="N132" i="22"/>
  <c r="N186" i="22"/>
  <c r="P192" i="22"/>
  <c r="N114" i="22"/>
  <c r="V48" i="22"/>
  <c r="L185" i="22"/>
  <c r="P119" i="22"/>
  <c r="L180" i="22"/>
  <c r="P186" i="22"/>
  <c r="V60" i="22"/>
  <c r="V132" i="22"/>
  <c r="V126" i="22"/>
  <c r="N35" i="22"/>
  <c r="O119" i="22"/>
  <c r="V180" i="22"/>
  <c r="L114" i="22"/>
  <c r="P35" i="22"/>
  <c r="L60" i="22"/>
  <c r="V35" i="22"/>
  <c r="Y87" i="22"/>
  <c r="U115" i="22"/>
  <c r="W15" i="22" a="1"/>
  <c r="W15" i="22" s="1"/>
  <c r="Y15" i="22"/>
  <c r="AC15" i="22"/>
  <c r="AB15" i="22"/>
  <c r="Z15" i="22"/>
  <c r="O101" i="22"/>
  <c r="I133" i="22"/>
  <c r="Q15" i="22"/>
  <c r="S133" i="22"/>
  <c r="X133" i="22"/>
  <c r="O180" i="22"/>
  <c r="K53" i="22"/>
  <c r="J53" i="22"/>
  <c r="M53" i="22"/>
  <c r="Q212" i="22"/>
  <c r="N126" i="22"/>
  <c r="V186" i="22"/>
  <c r="Z75" i="22"/>
  <c r="AC75" i="22"/>
  <c r="AB75" i="22"/>
  <c r="Y75" i="22"/>
  <c r="W75" i="22" a="1"/>
  <c r="W75" i="22" s="1"/>
  <c r="S37" i="22"/>
  <c r="X37" i="22"/>
  <c r="T121" i="22"/>
  <c r="AA121" i="22"/>
  <c r="L47" i="22"/>
  <c r="P48" i="22"/>
  <c r="AA127" i="22"/>
  <c r="T127" i="22"/>
  <c r="O126" i="22"/>
  <c r="L179" i="22"/>
  <c r="U55" i="22"/>
  <c r="K41" i="22"/>
  <c r="J41" i="22"/>
  <c r="M41" i="22"/>
  <c r="S187" i="22"/>
  <c r="X187" i="22"/>
  <c r="K113" i="22"/>
  <c r="J113" i="22"/>
  <c r="M113" i="22"/>
  <c r="K42" i="22"/>
  <c r="J42" i="22"/>
  <c r="M42" i="22"/>
  <c r="K131" i="22"/>
  <c r="J131" i="22"/>
  <c r="M131" i="22"/>
  <c r="K59" i="22"/>
  <c r="J59" i="22"/>
  <c r="M59" i="22"/>
  <c r="AA37" i="22"/>
  <c r="T37" i="22"/>
  <c r="K191" i="22"/>
  <c r="J191" i="22"/>
  <c r="M191" i="22"/>
  <c r="U37" i="22"/>
  <c r="AC28" i="22"/>
  <c r="Y28" i="22"/>
  <c r="W28" i="22" a="1"/>
  <c r="W28" i="22" s="1"/>
  <c r="AB28" i="22"/>
  <c r="Z28" i="22"/>
  <c r="I115" i="22"/>
  <c r="AA193" i="22"/>
  <c r="T193" i="22"/>
  <c r="R133" i="22"/>
  <c r="S61" i="22"/>
  <c r="X61" i="22"/>
  <c r="X43" i="22"/>
  <c r="S43" i="22"/>
  <c r="P53" i="22"/>
  <c r="X103" i="22"/>
  <c r="S103" i="22"/>
  <c r="I181" i="22"/>
  <c r="AA139" i="22"/>
  <c r="L131" i="22"/>
  <c r="O113" i="22"/>
  <c r="K180" i="22"/>
  <c r="J180" i="22"/>
  <c r="M180" i="22"/>
  <c r="I61" i="22"/>
  <c r="N113" i="22"/>
  <c r="L191" i="22"/>
  <c r="K54" i="22"/>
  <c r="J54" i="22"/>
  <c r="M54" i="22"/>
  <c r="U103" i="22"/>
  <c r="S181" i="22"/>
  <c r="X181" i="22"/>
  <c r="AB201" i="22"/>
  <c r="Z201" i="22"/>
  <c r="Y201" i="22"/>
  <c r="W201" i="22" a="1"/>
  <c r="W201" i="22" s="1"/>
  <c r="AC201" i="22"/>
  <c r="L48" i="22"/>
  <c r="W81" i="22" a="1"/>
  <c r="W81" i="22" s="1"/>
  <c r="AC81" i="22"/>
  <c r="AB81" i="22"/>
  <c r="Z81" i="22"/>
  <c r="Y81" i="22"/>
  <c r="Z207" i="22"/>
  <c r="Y207" i="22"/>
  <c r="W207" i="22" a="1"/>
  <c r="W207" i="22" s="1"/>
  <c r="AC207" i="22"/>
  <c r="AB207" i="22"/>
  <c r="X193" i="22"/>
  <c r="S193" i="22"/>
  <c r="AA43" i="22"/>
  <c r="T43" i="22"/>
  <c r="I67" i="22"/>
  <c r="Q85" i="22"/>
  <c r="J35" i="22"/>
  <c r="K35" i="22"/>
  <c r="M35" i="22"/>
  <c r="I121" i="22"/>
  <c r="K120" i="22"/>
  <c r="J120" i="22"/>
  <c r="M120" i="22"/>
  <c r="P59" i="22"/>
  <c r="W20" i="22" a="1"/>
  <c r="W20" i="22" s="1"/>
  <c r="Y20" i="22"/>
  <c r="AC20" i="22"/>
  <c r="AB20" i="22"/>
  <c r="Z20" i="22"/>
  <c r="I43" i="22"/>
  <c r="R121" i="22"/>
  <c r="U67" i="22"/>
  <c r="K47" i="22"/>
  <c r="J47" i="22"/>
  <c r="M47" i="22"/>
  <c r="J36" i="22"/>
  <c r="K36" i="22"/>
  <c r="M36" i="22"/>
  <c r="U49" i="22"/>
  <c r="K101" i="22"/>
  <c r="J101" i="22"/>
  <c r="M101" i="22"/>
  <c r="AA49" i="22"/>
  <c r="T49" i="22"/>
  <c r="T109" i="22"/>
  <c r="S109" i="22"/>
  <c r="X109" i="22"/>
  <c r="N191" i="22"/>
  <c r="Y9" i="22"/>
  <c r="W9" i="22" a="1"/>
  <c r="W9" i="22" s="1"/>
  <c r="AC9" i="22"/>
  <c r="AB9" i="22"/>
  <c r="Z9" i="22"/>
  <c r="K65" i="22"/>
  <c r="J65" i="22"/>
  <c r="M65" i="22"/>
  <c r="O191" i="22"/>
  <c r="O36" i="22"/>
  <c r="I37" i="22"/>
  <c r="N59" i="22"/>
  <c r="T187" i="22"/>
  <c r="AA187" i="22"/>
  <c r="AA55" i="22"/>
  <c r="T55" i="22"/>
  <c r="O131" i="22"/>
  <c r="J107" i="22"/>
  <c r="O107" i="22"/>
  <c r="K107" i="22"/>
  <c r="P107" i="22"/>
  <c r="M107" i="22"/>
  <c r="U61" i="22"/>
  <c r="N180" i="22"/>
  <c r="P108" i="22"/>
  <c r="O108" i="22"/>
  <c r="K108" i="22"/>
  <c r="J108" i="22"/>
  <c r="M108" i="22"/>
  <c r="S49" i="22"/>
  <c r="X49" i="22"/>
  <c r="U121" i="22"/>
  <c r="Z213" i="22"/>
  <c r="P42" i="22"/>
  <c r="I193" i="22"/>
  <c r="U127" i="22"/>
  <c r="L101" i="22"/>
  <c r="Q164" i="22"/>
  <c r="K138" i="22"/>
  <c r="M138" i="22"/>
  <c r="L138" i="22"/>
  <c r="J138" i="22"/>
  <c r="T67" i="22"/>
  <c r="AA67" i="22"/>
  <c r="P138" i="22"/>
  <c r="S67" i="22"/>
  <c r="X67" i="22"/>
  <c r="P125" i="22"/>
  <c r="J132" i="22"/>
  <c r="K132" i="22"/>
  <c r="M132" i="22"/>
  <c r="Q20" i="22"/>
  <c r="N47" i="22"/>
  <c r="O53" i="22"/>
  <c r="K119" i="22"/>
  <c r="J119" i="22"/>
  <c r="M119" i="22"/>
  <c r="Q211" i="22"/>
  <c r="R115" i="22"/>
  <c r="I109" i="22"/>
  <c r="V42" i="22"/>
  <c r="K48" i="22"/>
  <c r="J48" i="22"/>
  <c r="M48" i="22"/>
  <c r="I187" i="22"/>
  <c r="L36" i="22"/>
  <c r="P47" i="22"/>
  <c r="T115" i="22"/>
  <c r="AA115" i="22"/>
  <c r="P101" i="22"/>
  <c r="Q81" i="22"/>
  <c r="T181" i="22"/>
  <c r="AA181" i="22"/>
  <c r="K185" i="22"/>
  <c r="J185" i="22"/>
  <c r="M185" i="22"/>
  <c r="U187" i="22"/>
  <c r="S127" i="22"/>
  <c r="X127" i="22"/>
  <c r="O42" i="22"/>
  <c r="I103" i="22"/>
  <c r="X115" i="22"/>
  <c r="S115" i="22"/>
  <c r="K114" i="22"/>
  <c r="J114" i="22"/>
  <c r="M114" i="22"/>
  <c r="K192" i="22"/>
  <c r="J192" i="22"/>
  <c r="M192" i="22"/>
  <c r="K60" i="22"/>
  <c r="J60" i="22"/>
  <c r="M60" i="22"/>
  <c r="S55" i="22"/>
  <c r="X55" i="22"/>
  <c r="U133" i="22"/>
  <c r="P54" i="22"/>
  <c r="O60" i="22"/>
  <c r="L132" i="22"/>
  <c r="T61" i="22"/>
  <c r="AA61" i="22"/>
  <c r="I127" i="22"/>
  <c r="P36" i="22"/>
  <c r="N119" i="22"/>
  <c r="N54" i="22"/>
  <c r="L107" i="22"/>
  <c r="N60" i="22"/>
  <c r="Y21" i="22"/>
  <c r="W21" i="22" a="1"/>
  <c r="W21" i="22" s="1"/>
  <c r="AC21" i="22"/>
  <c r="AB21" i="22"/>
  <c r="Z21" i="22"/>
  <c r="T103" i="22"/>
  <c r="AA103" i="22"/>
  <c r="L108" i="22"/>
  <c r="N36" i="22"/>
  <c r="K126" i="22"/>
  <c r="J126" i="22"/>
  <c r="M126" i="22"/>
  <c r="P113" i="22"/>
  <c r="I55" i="22"/>
  <c r="P65" i="22"/>
  <c r="V138" i="22"/>
  <c r="R181" i="22"/>
  <c r="U181" i="22"/>
  <c r="N65" i="22"/>
  <c r="N53" i="22"/>
  <c r="P131" i="22"/>
  <c r="I49" i="22"/>
  <c r="U43" i="22"/>
  <c r="O59" i="22"/>
  <c r="K125" i="22"/>
  <c r="J125" i="22"/>
  <c r="M125" i="22"/>
  <c r="U193" i="22"/>
  <c r="S121" i="22"/>
  <c r="X121" i="22"/>
  <c r="R61" i="22"/>
  <c r="J102" i="22"/>
  <c r="K102" i="22"/>
  <c r="M102" i="22"/>
  <c r="T133" i="22"/>
  <c r="AA133" i="22"/>
  <c r="K179" i="22"/>
  <c r="J179" i="22"/>
  <c r="M179" i="22"/>
  <c r="K66" i="22"/>
  <c r="J66" i="22"/>
  <c r="M66" i="22"/>
  <c r="P102" i="22"/>
  <c r="K186" i="22"/>
  <c r="J186" i="22"/>
  <c r="M186" i="22"/>
  <c r="U139" i="22"/>
  <c r="Q144" i="22" l="1"/>
  <c r="Q143" i="22"/>
  <c r="Z143" i="22"/>
  <c r="Y143" i="22"/>
  <c r="AC143" i="22"/>
  <c r="AB143" i="22"/>
  <c r="W143" i="22" a="1"/>
  <c r="W143" i="22" s="1"/>
  <c r="J145" i="22"/>
  <c r="K145" i="22"/>
  <c r="O145" i="22"/>
  <c r="L145" i="22"/>
  <c r="V145" i="22"/>
  <c r="M145" i="22"/>
  <c r="P145" i="22"/>
  <c r="N145" i="22"/>
  <c r="Z144" i="22"/>
  <c r="W144" i="22" a="1"/>
  <c r="W144" i="22" s="1"/>
  <c r="AC144" i="22"/>
  <c r="AB144" i="22"/>
  <c r="Y144" i="22"/>
  <c r="Q21" i="22"/>
  <c r="AB213" i="22"/>
  <c r="W213" i="22" a="1"/>
  <c r="W213" i="22" s="1"/>
  <c r="Y213" i="22"/>
  <c r="Q87" i="22"/>
  <c r="Q213" i="22"/>
  <c r="W87" i="22" a="1"/>
  <c r="W87" i="22" s="1"/>
  <c r="AB107" i="22"/>
  <c r="O133" i="22"/>
  <c r="AC107" i="22"/>
  <c r="P43" i="22"/>
  <c r="W192" i="22" a="1"/>
  <c r="W192" i="22" s="1"/>
  <c r="Z192" i="22"/>
  <c r="P67" i="22"/>
  <c r="AB192" i="22"/>
  <c r="Y192" i="22"/>
  <c r="AC192" i="22"/>
  <c r="Y107" i="22"/>
  <c r="AC60" i="22"/>
  <c r="Z107" i="22"/>
  <c r="W107" i="22" a="1"/>
  <c r="W107" i="22" s="1"/>
  <c r="AC48" i="22"/>
  <c r="AC191" i="22"/>
  <c r="W66" i="22" a="1"/>
  <c r="W66" i="22" s="1"/>
  <c r="Z108" i="22"/>
  <c r="Z126" i="22"/>
  <c r="Z59" i="22"/>
  <c r="W126" i="22" a="1"/>
  <c r="W126" i="22" s="1"/>
  <c r="AC53" i="22"/>
  <c r="W179" i="22" a="1"/>
  <c r="W179" i="22" s="1"/>
  <c r="AC179" i="22"/>
  <c r="AB131" i="22"/>
  <c r="W54" i="22" a="1"/>
  <c r="W54" i="22" s="1"/>
  <c r="Z47" i="22"/>
  <c r="Z36" i="22"/>
  <c r="Y132" i="22"/>
  <c r="AB185" i="22"/>
  <c r="AB119" i="22"/>
  <c r="Z54" i="22"/>
  <c r="AB54" i="22"/>
  <c r="Y191" i="22"/>
  <c r="AB101" i="22"/>
  <c r="Z191" i="22"/>
  <c r="AC101" i="22"/>
  <c r="W120" i="22" a="1"/>
  <c r="W120" i="22" s="1"/>
  <c r="L109" i="22"/>
  <c r="O37" i="22"/>
  <c r="L133" i="22"/>
  <c r="AC87" i="22"/>
  <c r="W101" i="22" a="1"/>
  <c r="W101" i="22" s="1"/>
  <c r="AC54" i="22"/>
  <c r="AB180" i="22"/>
  <c r="Y65" i="22"/>
  <c r="Z113" i="22"/>
  <c r="Y36" i="22"/>
  <c r="Y47" i="22"/>
  <c r="AB87" i="22"/>
  <c r="Y101" i="22"/>
  <c r="N193" i="22"/>
  <c r="N67" i="22"/>
  <c r="W191" i="22" a="1"/>
  <c r="W191" i="22" s="1"/>
  <c r="Z131" i="22"/>
  <c r="Z101" i="22"/>
  <c r="AB48" i="22"/>
  <c r="Y53" i="22"/>
  <c r="Y125" i="22"/>
  <c r="P121" i="22"/>
  <c r="N61" i="22"/>
  <c r="W41" i="22" a="1"/>
  <c r="W41" i="22" s="1"/>
  <c r="Q192" i="22"/>
  <c r="O103" i="22"/>
  <c r="P187" i="22"/>
  <c r="P61" i="22"/>
  <c r="AB191" i="22"/>
  <c r="Z120" i="22"/>
  <c r="AC126" i="22"/>
  <c r="AB59" i="22"/>
  <c r="AB179" i="22"/>
  <c r="AC108" i="22"/>
  <c r="P181" i="22"/>
  <c r="Y102" i="22"/>
  <c r="Y120" i="22"/>
  <c r="AB35" i="22"/>
  <c r="AB132" i="22"/>
  <c r="Z185" i="22"/>
  <c r="Z119" i="22"/>
  <c r="AC66" i="22"/>
  <c r="L49" i="22"/>
  <c r="L43" i="22"/>
  <c r="AC102" i="22"/>
  <c r="AC120" i="22"/>
  <c r="AB60" i="22"/>
  <c r="Y114" i="22"/>
  <c r="Q186" i="22"/>
  <c r="L55" i="22"/>
  <c r="N115" i="22"/>
  <c r="AC131" i="22"/>
  <c r="Y54" i="22"/>
  <c r="Q66" i="22"/>
  <c r="AB36" i="22"/>
  <c r="AC119" i="22"/>
  <c r="W113" i="22" a="1"/>
  <c r="W113" i="22" s="1"/>
  <c r="AC41" i="22"/>
  <c r="AB120" i="22"/>
  <c r="W36" i="22" a="1"/>
  <c r="W36" i="22" s="1"/>
  <c r="Z66" i="22"/>
  <c r="Q35" i="22"/>
  <c r="AC47" i="22"/>
  <c r="W125" i="22" a="1"/>
  <c r="W125" i="22" s="1"/>
  <c r="Z48" i="22"/>
  <c r="AB125" i="22"/>
  <c r="W48" i="22" a="1"/>
  <c r="W48" i="22" s="1"/>
  <c r="AC125" i="22"/>
  <c r="Z53" i="22"/>
  <c r="Z102" i="22"/>
  <c r="Y48" i="22"/>
  <c r="W35" i="22" a="1"/>
  <c r="W35" i="22" s="1"/>
  <c r="AB53" i="22"/>
  <c r="AB102" i="22"/>
  <c r="Z35" i="22"/>
  <c r="AB126" i="22"/>
  <c r="W132" i="22" a="1"/>
  <c r="W132" i="22" s="1"/>
  <c r="W119" i="22" a="1"/>
  <c r="W119" i="22" s="1"/>
  <c r="Z125" i="22"/>
  <c r="W131" i="22" a="1"/>
  <c r="W131" i="22" s="1"/>
  <c r="W108" i="22" a="1"/>
  <c r="W108" i="22" s="1"/>
  <c r="W185" i="22" a="1"/>
  <c r="W185" i="22" s="1"/>
  <c r="AC35" i="22"/>
  <c r="AC132" i="22"/>
  <c r="Y119" i="22"/>
  <c r="Y108" i="22"/>
  <c r="Y185" i="22"/>
  <c r="Y35" i="22"/>
  <c r="AB47" i="22"/>
  <c r="Y66" i="22"/>
  <c r="AB108" i="22"/>
  <c r="Y179" i="22"/>
  <c r="Y41" i="22"/>
  <c r="Q114" i="22"/>
  <c r="V127" i="22"/>
  <c r="W102" i="22" a="1"/>
  <c r="W102" i="22" s="1"/>
  <c r="Y126" i="22"/>
  <c r="W47" i="22" a="1"/>
  <c r="W47" i="22" s="1"/>
  <c r="AB65" i="22"/>
  <c r="AB66" i="22"/>
  <c r="W53" i="22" a="1"/>
  <c r="W53" i="22" s="1"/>
  <c r="Z179" i="22"/>
  <c r="W59" i="22" a="1"/>
  <c r="W59" i="22" s="1"/>
  <c r="Z41" i="22"/>
  <c r="Y59" i="22"/>
  <c r="AB41" i="22"/>
  <c r="P115" i="22"/>
  <c r="Q120" i="22"/>
  <c r="L115" i="22"/>
  <c r="AC65" i="22"/>
  <c r="Z180" i="22"/>
  <c r="AB113" i="22"/>
  <c r="Q41" i="22"/>
  <c r="Q53" i="22"/>
  <c r="AC180" i="22"/>
  <c r="AC113" i="22"/>
  <c r="Y113" i="22"/>
  <c r="O115" i="22"/>
  <c r="O67" i="22"/>
  <c r="Q180" i="22"/>
  <c r="Z65" i="22"/>
  <c r="W65" i="22" a="1"/>
  <c r="W65" i="22" s="1"/>
  <c r="L103" i="22"/>
  <c r="N43" i="22"/>
  <c r="Y180" i="22"/>
  <c r="Q102" i="22"/>
  <c r="P103" i="22"/>
  <c r="Q126" i="22"/>
  <c r="W180" i="22" a="1"/>
  <c r="W180" i="22" s="1"/>
  <c r="Y131" i="22"/>
  <c r="Q108" i="22"/>
  <c r="V43" i="22"/>
  <c r="Q59" i="22"/>
  <c r="Q185" i="22"/>
  <c r="V67" i="22"/>
  <c r="N109" i="22"/>
  <c r="P37" i="22"/>
  <c r="V109" i="22"/>
  <c r="Q65" i="22"/>
  <c r="V49" i="22"/>
  <c r="O49" i="22"/>
  <c r="V193" i="22"/>
  <c r="Q113" i="22"/>
  <c r="Z132" i="22"/>
  <c r="AC185" i="22"/>
  <c r="V61" i="22"/>
  <c r="N49" i="22"/>
  <c r="Q179" i="22"/>
  <c r="Q47" i="22"/>
  <c r="N55" i="22"/>
  <c r="AC114" i="22"/>
  <c r="V181" i="22"/>
  <c r="Q60" i="22"/>
  <c r="O61" i="22"/>
  <c r="V55" i="22"/>
  <c r="Z55" i="22" s="1"/>
  <c r="V115" i="22"/>
  <c r="W60" i="22" a="1"/>
  <c r="W60" i="22" s="1"/>
  <c r="Z114" i="22"/>
  <c r="Q101" i="22"/>
  <c r="V187" i="22"/>
  <c r="Z60" i="22"/>
  <c r="AB114" i="22"/>
  <c r="Q125" i="22"/>
  <c r="Q119" i="22"/>
  <c r="V103" i="22"/>
  <c r="Q42" i="22"/>
  <c r="V37" i="22"/>
  <c r="Y60" i="22"/>
  <c r="W114" i="22" a="1"/>
  <c r="W114" i="22" s="1"/>
  <c r="Q54" i="22"/>
  <c r="J127" i="22"/>
  <c r="K127" i="22"/>
  <c r="M127" i="22"/>
  <c r="P133" i="22"/>
  <c r="K181" i="22"/>
  <c r="J181" i="22"/>
  <c r="M181" i="22"/>
  <c r="V133" i="22"/>
  <c r="K187" i="22"/>
  <c r="J187" i="22"/>
  <c r="M187" i="22"/>
  <c r="Q138" i="22"/>
  <c r="J193" i="22"/>
  <c r="K193" i="22"/>
  <c r="M193" i="22"/>
  <c r="K121" i="22"/>
  <c r="J121" i="22"/>
  <c r="M121" i="22"/>
  <c r="P193" i="22"/>
  <c r="K49" i="22"/>
  <c r="J49" i="22"/>
  <c r="M49" i="22"/>
  <c r="L127" i="22"/>
  <c r="J103" i="22"/>
  <c r="K103" i="22"/>
  <c r="M103" i="22"/>
  <c r="L187" i="22"/>
  <c r="P109" i="22"/>
  <c r="O109" i="22"/>
  <c r="K109" i="22"/>
  <c r="J109" i="22"/>
  <c r="M109" i="22"/>
  <c r="O187" i="22"/>
  <c r="P49" i="22"/>
  <c r="L121" i="22"/>
  <c r="L181" i="22"/>
  <c r="N187" i="22"/>
  <c r="O193" i="22"/>
  <c r="K115" i="22"/>
  <c r="J115" i="22"/>
  <c r="M115" i="22"/>
  <c r="O127" i="22"/>
  <c r="Z138" i="22"/>
  <c r="AC138" i="22"/>
  <c r="Y138" i="22"/>
  <c r="W138" i="22" a="1"/>
  <c r="W138" i="22" s="1"/>
  <c r="AB138" i="22"/>
  <c r="K133" i="22"/>
  <c r="J133" i="22"/>
  <c r="M133" i="22"/>
  <c r="Q107" i="22"/>
  <c r="K37" i="22"/>
  <c r="J37" i="22"/>
  <c r="M37" i="22"/>
  <c r="V121" i="22"/>
  <c r="K67" i="22"/>
  <c r="J67" i="22"/>
  <c r="M67" i="22"/>
  <c r="Q191" i="22"/>
  <c r="Q131" i="22"/>
  <c r="N121" i="22"/>
  <c r="K55" i="22"/>
  <c r="J55" i="22"/>
  <c r="M55" i="22"/>
  <c r="Q132" i="22"/>
  <c r="N127" i="22"/>
  <c r="O181" i="22"/>
  <c r="Z42" i="22"/>
  <c r="AC42" i="22"/>
  <c r="Y42" i="22"/>
  <c r="W42" i="22" a="1"/>
  <c r="W42" i="22" s="1"/>
  <c r="AB42" i="22"/>
  <c r="O55" i="22"/>
  <c r="L37" i="22"/>
  <c r="L67" i="22"/>
  <c r="N103" i="22"/>
  <c r="O121" i="22"/>
  <c r="N133" i="22"/>
  <c r="P127" i="22"/>
  <c r="K43" i="22"/>
  <c r="J43" i="22"/>
  <c r="M43" i="22"/>
  <c r="Q48" i="22"/>
  <c r="N181" i="22"/>
  <c r="K61" i="22"/>
  <c r="J61" i="22"/>
  <c r="M61" i="22"/>
  <c r="AC186" i="22"/>
  <c r="W186" i="22" a="1"/>
  <c r="W186" i="22" s="1"/>
  <c r="AB186" i="22"/>
  <c r="Z186" i="22"/>
  <c r="Y186" i="22"/>
  <c r="Q36" i="22"/>
  <c r="L193" i="22"/>
  <c r="O43" i="22"/>
  <c r="L61" i="22"/>
  <c r="P55" i="22"/>
  <c r="N37" i="22"/>
  <c r="AC145" i="22" l="1"/>
  <c r="AB145" i="22"/>
  <c r="W145" i="22" a="1"/>
  <c r="W145" i="22" s="1"/>
  <c r="Y145" i="22"/>
  <c r="Z145" i="22"/>
  <c r="Q145" i="22"/>
  <c r="W55" i="22" a="1"/>
  <c r="W55" i="22" s="1"/>
  <c r="AC109" i="22"/>
  <c r="Z127" i="22"/>
  <c r="AB127" i="22"/>
  <c r="Y127" i="22"/>
  <c r="W127" i="22" a="1"/>
  <c r="W127" i="22" s="1"/>
  <c r="AC127" i="22"/>
  <c r="AC115" i="22"/>
  <c r="AC67" i="22"/>
  <c r="Y43" i="22"/>
  <c r="AC181" i="22"/>
  <c r="Y55" i="22"/>
  <c r="Z37" i="22"/>
  <c r="W67" i="22" a="1"/>
  <c r="W67" i="22" s="1"/>
  <c r="Z67" i="22"/>
  <c r="AC55" i="22"/>
  <c r="Z49" i="22"/>
  <c r="W43" i="22" a="1"/>
  <c r="W43" i="22" s="1"/>
  <c r="AB49" i="22"/>
  <c r="AB55" i="22"/>
  <c r="Y115" i="22"/>
  <c r="Q115" i="22"/>
  <c r="AC61" i="22"/>
  <c r="AB109" i="22"/>
  <c r="W115" i="22" a="1"/>
  <c r="W115" i="22" s="1"/>
  <c r="AB187" i="22"/>
  <c r="W181" i="22" a="1"/>
  <c r="W181" i="22" s="1"/>
  <c r="Y37" i="22"/>
  <c r="Y67" i="22"/>
  <c r="Q55" i="22"/>
  <c r="AC193" i="22"/>
  <c r="AB103" i="22"/>
  <c r="AB67" i="22"/>
  <c r="AB43" i="22"/>
  <c r="AC49" i="22"/>
  <c r="AC43" i="22"/>
  <c r="Z115" i="22"/>
  <c r="AC37" i="22"/>
  <c r="Z193" i="22"/>
  <c r="AB115" i="22"/>
  <c r="AB37" i="22"/>
  <c r="Y193" i="22"/>
  <c r="W49" i="22" a="1"/>
  <c r="W49" i="22" s="1"/>
  <c r="Z43" i="22"/>
  <c r="Y49" i="22"/>
  <c r="AB193" i="22"/>
  <c r="W193" i="22" a="1"/>
  <c r="W193" i="22" s="1"/>
  <c r="Q133" i="22"/>
  <c r="Q49" i="22"/>
  <c r="W109" i="22" a="1"/>
  <c r="W109" i="22" s="1"/>
  <c r="Z61" i="22"/>
  <c r="Z109" i="22"/>
  <c r="W37" i="22" a="1"/>
  <c r="W37" i="22" s="1"/>
  <c r="Y109" i="22"/>
  <c r="Q193" i="22"/>
  <c r="Q43" i="22"/>
  <c r="W103" i="22" a="1"/>
  <c r="W103" i="22" s="1"/>
  <c r="Q121" i="22"/>
  <c r="Q103" i="22"/>
  <c r="Y187" i="22"/>
  <c r="Z103" i="22"/>
  <c r="W61" i="22" a="1"/>
  <c r="W61" i="22" s="1"/>
  <c r="Q109" i="22"/>
  <c r="Z181" i="22"/>
  <c r="AC187" i="22"/>
  <c r="AC103" i="22"/>
  <c r="Y61" i="22"/>
  <c r="Y181" i="22"/>
  <c r="W187" i="22" a="1"/>
  <c r="W187" i="22" s="1"/>
  <c r="AB61" i="22"/>
  <c r="AB181" i="22"/>
  <c r="Z187" i="22"/>
  <c r="Y103" i="22"/>
  <c r="Z121" i="22"/>
  <c r="Y121" i="22"/>
  <c r="W121" i="22" a="1"/>
  <c r="W121" i="22" s="1"/>
  <c r="AC121" i="22"/>
  <c r="AB121" i="22"/>
  <c r="Q127" i="22"/>
  <c r="Q61" i="22"/>
  <c r="W133" i="22" a="1"/>
  <c r="W133" i="22" s="1"/>
  <c r="AB133" i="22"/>
  <c r="Z133" i="22"/>
  <c r="AC133" i="22"/>
  <c r="Y133" i="22"/>
  <c r="Q181" i="22"/>
  <c r="Q37" i="22"/>
  <c r="Q187" i="22"/>
  <c r="Q67" i="22"/>
  <c r="E99" i="64" l="1"/>
  <c r="F99" i="64"/>
  <c r="G99" i="64"/>
  <c r="E99" i="65"/>
  <c r="F99" i="65"/>
  <c r="G99" i="65"/>
  <c r="E99" i="99"/>
  <c r="F99" i="99"/>
  <c r="G99" i="99"/>
  <c r="E99" i="103"/>
  <c r="F99" i="103"/>
  <c r="G99" i="103"/>
  <c r="E99" i="71"/>
  <c r="F99" i="71"/>
  <c r="G99" i="71"/>
  <c r="E99" i="72"/>
  <c r="F99" i="72"/>
  <c r="G99" i="72"/>
  <c r="E99" i="100"/>
  <c r="F99" i="100"/>
  <c r="G99" i="100"/>
  <c r="E99" i="104"/>
  <c r="F99" i="104"/>
  <c r="G99" i="104"/>
  <c r="E99" i="78"/>
  <c r="F99" i="78"/>
  <c r="G99" i="78"/>
  <c r="E99" i="79"/>
  <c r="G99" i="79"/>
  <c r="E99" i="101"/>
  <c r="F99" i="101"/>
  <c r="G99" i="101"/>
  <c r="E99" i="105"/>
  <c r="F99" i="105"/>
  <c r="G99" i="105"/>
  <c r="E99" i="85"/>
  <c r="F99" i="85"/>
  <c r="G99" i="85"/>
  <c r="E99" i="86"/>
  <c r="F99" i="86"/>
  <c r="G99" i="86"/>
  <c r="E99" i="102"/>
  <c r="F99" i="102"/>
  <c r="G99" i="102"/>
  <c r="E99" i="106"/>
  <c r="F99" i="106"/>
  <c r="G99" i="106"/>
  <c r="D99" i="64"/>
  <c r="D99" i="65"/>
  <c r="D99" i="99"/>
  <c r="D99" i="103"/>
  <c r="D99" i="71"/>
  <c r="D99" i="72"/>
  <c r="D99" i="100"/>
  <c r="D99" i="104"/>
  <c r="D99" i="78"/>
  <c r="D99" i="79"/>
  <c r="D99" i="101"/>
  <c r="D99" i="105"/>
  <c r="D99" i="85"/>
  <c r="D99" i="86"/>
  <c r="D99" i="102"/>
  <c r="D99" i="106"/>
  <c r="D10" i="64" l="1" a="1"/>
  <c r="D10" i="64" s="1"/>
  <c r="D10" i="65" a="1"/>
  <c r="D10" i="65" s="1"/>
  <c r="D10" i="99" a="1"/>
  <c r="D10" i="99" s="1"/>
  <c r="D10" i="103" a="1"/>
  <c r="D10" i="103" s="1"/>
  <c r="D10" i="71" a="1"/>
  <c r="D10" i="71" s="1"/>
  <c r="D10" i="72" a="1"/>
  <c r="D10" i="72" s="1"/>
  <c r="D10" i="100" a="1"/>
  <c r="D10" i="100" s="1"/>
  <c r="D10" i="104" a="1"/>
  <c r="D10" i="104" s="1"/>
  <c r="D10" i="78" a="1"/>
  <c r="D10" i="78" s="1"/>
  <c r="D10" i="79" a="1"/>
  <c r="D10" i="79" s="1"/>
  <c r="D10" i="101" a="1"/>
  <c r="D10" i="101" s="1"/>
  <c r="D10" i="105" a="1"/>
  <c r="D10" i="105" s="1"/>
  <c r="D10" i="85" a="1"/>
  <c r="D10" i="85" s="1"/>
  <c r="D10" i="86" a="1"/>
  <c r="D10" i="86" s="1"/>
  <c r="D10" i="102" a="1"/>
  <c r="D10" i="102" s="1"/>
  <c r="D10" i="106" a="1"/>
  <c r="D10" i="106" s="1"/>
  <c r="F97" i="106" l="1"/>
  <c r="H97" i="106" s="1"/>
  <c r="F95" i="106"/>
  <c r="H95" i="106" s="1"/>
  <c r="F94" i="106"/>
  <c r="H94" i="106" s="1"/>
  <c r="F93" i="106"/>
  <c r="H93" i="106" s="1"/>
  <c r="F92" i="106"/>
  <c r="H92" i="106" s="1"/>
  <c r="F91" i="106"/>
  <c r="H91" i="106" s="1"/>
  <c r="F90" i="106"/>
  <c r="H90" i="106" s="1"/>
  <c r="F89" i="106"/>
  <c r="H89" i="106" s="1"/>
  <c r="F88" i="106"/>
  <c r="H88" i="106" s="1"/>
  <c r="F86" i="106"/>
  <c r="H86" i="106" s="1"/>
  <c r="F85" i="106"/>
  <c r="H85" i="106" s="1"/>
  <c r="H84" i="106"/>
  <c r="F84" i="106"/>
  <c r="F83" i="106"/>
  <c r="H83" i="106" s="1"/>
  <c r="F81" i="106"/>
  <c r="H81" i="106" s="1"/>
  <c r="F80" i="106"/>
  <c r="H80" i="106" s="1"/>
  <c r="F79" i="106"/>
  <c r="H79" i="106" s="1"/>
  <c r="F78" i="106"/>
  <c r="H78" i="106" s="1"/>
  <c r="F76" i="106"/>
  <c r="H76" i="106" s="1"/>
  <c r="F73" i="106"/>
  <c r="H73" i="106" s="1"/>
  <c r="F72" i="106"/>
  <c r="H72" i="106" s="1"/>
  <c r="F71" i="106"/>
  <c r="H71" i="106" s="1"/>
  <c r="F70" i="106"/>
  <c r="H70" i="106" s="1"/>
  <c r="F69" i="106"/>
  <c r="H69" i="106" s="1"/>
  <c r="F67" i="106"/>
  <c r="H67" i="106" s="1"/>
  <c r="F66" i="106"/>
  <c r="H66" i="106" s="1"/>
  <c r="F64" i="106"/>
  <c r="H64" i="106" s="1"/>
  <c r="F63" i="106"/>
  <c r="H63" i="106" s="1"/>
  <c r="F61" i="106"/>
  <c r="H61" i="106" s="1"/>
  <c r="F59" i="106"/>
  <c r="H59" i="106" s="1"/>
  <c r="F57" i="106"/>
  <c r="H57" i="106" s="1"/>
  <c r="F56" i="106"/>
  <c r="H56" i="106" s="1"/>
  <c r="F55" i="106"/>
  <c r="H55" i="106" s="1"/>
  <c r="F54" i="106"/>
  <c r="H54" i="106" s="1"/>
  <c r="F53" i="106"/>
  <c r="H53" i="106" s="1"/>
  <c r="F51" i="106"/>
  <c r="H51" i="106" s="1"/>
  <c r="F50" i="106"/>
  <c r="H50" i="106" s="1"/>
  <c r="H49" i="106"/>
  <c r="F49" i="106"/>
  <c r="F47" i="106"/>
  <c r="H47" i="106" s="1"/>
  <c r="F45" i="106"/>
  <c r="H45" i="106" s="1"/>
  <c r="F42" i="106"/>
  <c r="H42" i="106" s="1"/>
  <c r="F40" i="106"/>
  <c r="H40" i="106" s="1"/>
  <c r="F39" i="106"/>
  <c r="H39" i="106" s="1"/>
  <c r="F37" i="106"/>
  <c r="H37" i="106" s="1"/>
  <c r="F33" i="106"/>
  <c r="H33" i="106" s="1"/>
  <c r="F32" i="106"/>
  <c r="H32" i="106" s="1"/>
  <c r="F31" i="106"/>
  <c r="H31" i="106" s="1"/>
  <c r="F30" i="106"/>
  <c r="H30" i="106" s="1"/>
  <c r="F29" i="106"/>
  <c r="H29" i="106" s="1"/>
  <c r="F27" i="106"/>
  <c r="H27" i="106" s="1"/>
  <c r="F26" i="106"/>
  <c r="H26" i="106" s="1"/>
  <c r="F25" i="106"/>
  <c r="H25" i="106" s="1"/>
  <c r="F24" i="106"/>
  <c r="H24" i="106" s="1"/>
  <c r="F23" i="106"/>
  <c r="H23" i="106" s="1"/>
  <c r="F22" i="106"/>
  <c r="H22" i="106" s="1"/>
  <c r="F21" i="106"/>
  <c r="H21" i="106" s="1"/>
  <c r="F20" i="106"/>
  <c r="H20" i="106" s="1"/>
  <c r="F19" i="106"/>
  <c r="H19" i="106" s="1"/>
  <c r="F15" i="106"/>
  <c r="H15" i="106" s="1"/>
  <c r="F13" i="106"/>
  <c r="H13" i="106" s="1"/>
  <c r="F12" i="106"/>
  <c r="H12" i="106" s="1"/>
  <c r="G8" i="106"/>
  <c r="E8" i="106"/>
  <c r="D8" i="106"/>
  <c r="G7" i="106"/>
  <c r="E7" i="106"/>
  <c r="D7" i="106"/>
  <c r="G6" i="106"/>
  <c r="E6" i="106"/>
  <c r="D6" i="106"/>
  <c r="F97" i="105"/>
  <c r="H97" i="105" s="1"/>
  <c r="F96" i="105"/>
  <c r="H96" i="105" s="1"/>
  <c r="F95" i="105"/>
  <c r="H95" i="105" s="1"/>
  <c r="F94" i="105"/>
  <c r="H94" i="105" s="1"/>
  <c r="F93" i="105"/>
  <c r="H93" i="105" s="1"/>
  <c r="F92" i="105"/>
  <c r="H92" i="105" s="1"/>
  <c r="F91" i="105"/>
  <c r="H91" i="105" s="1"/>
  <c r="F90" i="105"/>
  <c r="H90" i="105" s="1"/>
  <c r="F89" i="105"/>
  <c r="H89" i="105" s="1"/>
  <c r="F87" i="105"/>
  <c r="H87" i="105" s="1"/>
  <c r="F86" i="105"/>
  <c r="H86" i="105" s="1"/>
  <c r="F85" i="105"/>
  <c r="H85" i="105" s="1"/>
  <c r="F84" i="105"/>
  <c r="H84" i="105" s="1"/>
  <c r="F82" i="105"/>
  <c r="H82" i="105" s="1"/>
  <c r="F81" i="105"/>
  <c r="H81" i="105" s="1"/>
  <c r="F80" i="105"/>
  <c r="H80" i="105" s="1"/>
  <c r="F79" i="105"/>
  <c r="H79" i="105" s="1"/>
  <c r="F78" i="105"/>
  <c r="H78" i="105" s="1"/>
  <c r="F77" i="105"/>
  <c r="H77" i="105" s="1"/>
  <c r="F76" i="105"/>
  <c r="H76" i="105" s="1"/>
  <c r="F75" i="105"/>
  <c r="H75" i="105" s="1"/>
  <c r="F74" i="105"/>
  <c r="H74" i="105" s="1"/>
  <c r="F72" i="105"/>
  <c r="H72" i="105" s="1"/>
  <c r="F71" i="105"/>
  <c r="H71" i="105" s="1"/>
  <c r="F69" i="105"/>
  <c r="H69" i="105" s="1"/>
  <c r="F68" i="105"/>
  <c r="H68" i="105" s="1"/>
  <c r="F66" i="105"/>
  <c r="H66" i="105" s="1"/>
  <c r="F65" i="105"/>
  <c r="H65" i="105" s="1"/>
  <c r="F64" i="105"/>
  <c r="H64" i="105" s="1"/>
  <c r="F63" i="105"/>
  <c r="H63" i="105" s="1"/>
  <c r="F62" i="105"/>
  <c r="H62" i="105" s="1"/>
  <c r="F61" i="105"/>
  <c r="H61" i="105" s="1"/>
  <c r="F60" i="105"/>
  <c r="H60" i="105" s="1"/>
  <c r="H59" i="105"/>
  <c r="F59" i="105"/>
  <c r="F58" i="105"/>
  <c r="H58" i="105" s="1"/>
  <c r="F57" i="105"/>
  <c r="H57" i="105" s="1"/>
  <c r="F56" i="105"/>
  <c r="H56" i="105" s="1"/>
  <c r="F55" i="105"/>
  <c r="H55" i="105" s="1"/>
  <c r="F54" i="105"/>
  <c r="H54" i="105" s="1"/>
  <c r="F53" i="105"/>
  <c r="H53" i="105" s="1"/>
  <c r="F52" i="105"/>
  <c r="H52" i="105" s="1"/>
  <c r="F51" i="105"/>
  <c r="H51" i="105" s="1"/>
  <c r="F50" i="105"/>
  <c r="H50" i="105" s="1"/>
  <c r="F48" i="105"/>
  <c r="H48" i="105" s="1"/>
  <c r="F47" i="105"/>
  <c r="H47" i="105" s="1"/>
  <c r="F46" i="105"/>
  <c r="H46" i="105" s="1"/>
  <c r="F45" i="105"/>
  <c r="H45" i="105" s="1"/>
  <c r="F44" i="105"/>
  <c r="H44" i="105" s="1"/>
  <c r="F43" i="105"/>
  <c r="H43" i="105" s="1"/>
  <c r="F42" i="105"/>
  <c r="H42" i="105" s="1"/>
  <c r="F41" i="105"/>
  <c r="H41" i="105" s="1"/>
  <c r="F40" i="105"/>
  <c r="H40" i="105" s="1"/>
  <c r="F39" i="105"/>
  <c r="H39" i="105" s="1"/>
  <c r="F38" i="105"/>
  <c r="H38" i="105" s="1"/>
  <c r="F37" i="105"/>
  <c r="H37" i="105" s="1"/>
  <c r="F36" i="105"/>
  <c r="H36" i="105" s="1"/>
  <c r="F35" i="105"/>
  <c r="H35" i="105" s="1"/>
  <c r="F34" i="105"/>
  <c r="H34" i="105" s="1"/>
  <c r="F33" i="105"/>
  <c r="H33" i="105" s="1"/>
  <c r="F32" i="105"/>
  <c r="H32" i="105" s="1"/>
  <c r="F31" i="105"/>
  <c r="H31" i="105" s="1"/>
  <c r="F30" i="105"/>
  <c r="H30" i="105" s="1"/>
  <c r="F29" i="105"/>
  <c r="H29" i="105" s="1"/>
  <c r="F27" i="105"/>
  <c r="H27" i="105" s="1"/>
  <c r="F26" i="105"/>
  <c r="H26" i="105" s="1"/>
  <c r="F25" i="105"/>
  <c r="H25" i="105" s="1"/>
  <c r="F24" i="105"/>
  <c r="H24" i="105" s="1"/>
  <c r="F23" i="105"/>
  <c r="H23" i="105" s="1"/>
  <c r="F21" i="105"/>
  <c r="H21" i="105" s="1"/>
  <c r="F20" i="105"/>
  <c r="H20" i="105" s="1"/>
  <c r="F19" i="105"/>
  <c r="H19" i="105" s="1"/>
  <c r="F18" i="105"/>
  <c r="H18" i="105" s="1"/>
  <c r="F17" i="105"/>
  <c r="H17" i="105" s="1"/>
  <c r="F16" i="105"/>
  <c r="H16" i="105" s="1"/>
  <c r="F15" i="105"/>
  <c r="H15" i="105" s="1"/>
  <c r="F14" i="105"/>
  <c r="H14" i="105" s="1"/>
  <c r="F12" i="105"/>
  <c r="H12" i="105" s="1"/>
  <c r="G8" i="105"/>
  <c r="E8" i="105"/>
  <c r="D8" i="105"/>
  <c r="G7" i="105"/>
  <c r="E7" i="105"/>
  <c r="D7" i="105"/>
  <c r="G6" i="105"/>
  <c r="E6" i="105"/>
  <c r="D6" i="105"/>
  <c r="F6" i="105" s="1"/>
  <c r="F97" i="104"/>
  <c r="H97" i="104" s="1"/>
  <c r="F96" i="104"/>
  <c r="H96" i="104" s="1"/>
  <c r="F95" i="104"/>
  <c r="H95" i="104" s="1"/>
  <c r="F94" i="104"/>
  <c r="H94" i="104" s="1"/>
  <c r="F93" i="104"/>
  <c r="H93" i="104" s="1"/>
  <c r="F92" i="104"/>
  <c r="H92" i="104" s="1"/>
  <c r="F91" i="104"/>
  <c r="H91" i="104" s="1"/>
  <c r="F90" i="104"/>
  <c r="H90" i="104" s="1"/>
  <c r="F89" i="104"/>
  <c r="H89" i="104" s="1"/>
  <c r="F87" i="104"/>
  <c r="H87" i="104" s="1"/>
  <c r="F86" i="104"/>
  <c r="H86" i="104" s="1"/>
  <c r="F85" i="104"/>
  <c r="H85" i="104" s="1"/>
  <c r="F84" i="104"/>
  <c r="H84" i="104" s="1"/>
  <c r="F83" i="104"/>
  <c r="H83" i="104" s="1"/>
  <c r="F82" i="104"/>
  <c r="H82" i="104" s="1"/>
  <c r="F81" i="104"/>
  <c r="H81" i="104" s="1"/>
  <c r="F80" i="104"/>
  <c r="H80" i="104" s="1"/>
  <c r="F79" i="104"/>
  <c r="H79" i="104" s="1"/>
  <c r="F78" i="104"/>
  <c r="H78" i="104" s="1"/>
  <c r="F77" i="104"/>
  <c r="H77" i="104" s="1"/>
  <c r="F76" i="104"/>
  <c r="H76" i="104" s="1"/>
  <c r="F75" i="104"/>
  <c r="H75" i="104" s="1"/>
  <c r="F74" i="104"/>
  <c r="H74" i="104" s="1"/>
  <c r="F73" i="104"/>
  <c r="H73" i="104" s="1"/>
  <c r="F72" i="104"/>
  <c r="H72" i="104" s="1"/>
  <c r="F71" i="104"/>
  <c r="H71" i="104" s="1"/>
  <c r="F70" i="104"/>
  <c r="H70" i="104" s="1"/>
  <c r="F69" i="104"/>
  <c r="H69" i="104" s="1"/>
  <c r="F68" i="104"/>
  <c r="H68" i="104" s="1"/>
  <c r="F66" i="104"/>
  <c r="H66" i="104" s="1"/>
  <c r="F65" i="104"/>
  <c r="H65" i="104" s="1"/>
  <c r="F64" i="104"/>
  <c r="H64" i="104" s="1"/>
  <c r="F63" i="104"/>
  <c r="H63" i="104" s="1"/>
  <c r="F62" i="104"/>
  <c r="H62" i="104" s="1"/>
  <c r="F61" i="104"/>
  <c r="H61" i="104" s="1"/>
  <c r="F60" i="104"/>
  <c r="H60" i="104" s="1"/>
  <c r="F59" i="104"/>
  <c r="H59" i="104" s="1"/>
  <c r="F58" i="104"/>
  <c r="H58" i="104" s="1"/>
  <c r="F57" i="104"/>
  <c r="H57" i="104" s="1"/>
  <c r="F56" i="104"/>
  <c r="H56" i="104" s="1"/>
  <c r="F55" i="104"/>
  <c r="H55" i="104" s="1"/>
  <c r="F54" i="104"/>
  <c r="H54" i="104" s="1"/>
  <c r="F53" i="104"/>
  <c r="H53" i="104" s="1"/>
  <c r="F52" i="104"/>
  <c r="H52" i="104" s="1"/>
  <c r="F51" i="104"/>
  <c r="H51" i="104" s="1"/>
  <c r="F50" i="104"/>
  <c r="H50" i="104" s="1"/>
  <c r="F49" i="104"/>
  <c r="H49" i="104" s="1"/>
  <c r="F48" i="104"/>
  <c r="H48" i="104" s="1"/>
  <c r="F47" i="104"/>
  <c r="H47" i="104" s="1"/>
  <c r="F45" i="104"/>
  <c r="H45" i="104" s="1"/>
  <c r="F44" i="104"/>
  <c r="H44" i="104" s="1"/>
  <c r="F43" i="104"/>
  <c r="H43" i="104" s="1"/>
  <c r="F42" i="104"/>
  <c r="H42" i="104" s="1"/>
  <c r="F41" i="104"/>
  <c r="H41" i="104" s="1"/>
  <c r="F40" i="104"/>
  <c r="H40" i="104" s="1"/>
  <c r="F39" i="104"/>
  <c r="H39" i="104" s="1"/>
  <c r="F38" i="104"/>
  <c r="H38" i="104" s="1"/>
  <c r="F37" i="104"/>
  <c r="H37" i="104" s="1"/>
  <c r="F36" i="104"/>
  <c r="H36" i="104" s="1"/>
  <c r="F35" i="104"/>
  <c r="H35" i="104" s="1"/>
  <c r="F34" i="104"/>
  <c r="H34" i="104" s="1"/>
  <c r="F33" i="104"/>
  <c r="H33" i="104" s="1"/>
  <c r="F32" i="104"/>
  <c r="H32" i="104" s="1"/>
  <c r="F31" i="104"/>
  <c r="H31" i="104" s="1"/>
  <c r="F30" i="104"/>
  <c r="H30" i="104" s="1"/>
  <c r="F29" i="104"/>
  <c r="H29" i="104" s="1"/>
  <c r="F28" i="104"/>
  <c r="H28" i="104" s="1"/>
  <c r="F27" i="104"/>
  <c r="H27" i="104" s="1"/>
  <c r="F26" i="104"/>
  <c r="H26" i="104" s="1"/>
  <c r="F25" i="104"/>
  <c r="H25" i="104" s="1"/>
  <c r="F24" i="104"/>
  <c r="H24" i="104" s="1"/>
  <c r="F23" i="104"/>
  <c r="H23" i="104" s="1"/>
  <c r="F21" i="104"/>
  <c r="H21" i="104" s="1"/>
  <c r="F20" i="104"/>
  <c r="H20" i="104" s="1"/>
  <c r="F19" i="104"/>
  <c r="H19" i="104" s="1"/>
  <c r="F18" i="104"/>
  <c r="H18" i="104" s="1"/>
  <c r="F17" i="104"/>
  <c r="H17" i="104" s="1"/>
  <c r="F16" i="104"/>
  <c r="H16" i="104" s="1"/>
  <c r="F15" i="104"/>
  <c r="H15" i="104" s="1"/>
  <c r="F14" i="104"/>
  <c r="H14" i="104" s="1"/>
  <c r="F13" i="104"/>
  <c r="H13" i="104" s="1"/>
  <c r="F12" i="104"/>
  <c r="H12" i="104" s="1"/>
  <c r="G8" i="104"/>
  <c r="E8" i="104"/>
  <c r="D8" i="104"/>
  <c r="G7" i="104"/>
  <c r="E7" i="104"/>
  <c r="D7" i="104"/>
  <c r="F7" i="104" s="1"/>
  <c r="G6" i="104"/>
  <c r="E6" i="104"/>
  <c r="D6" i="104"/>
  <c r="I6" i="102"/>
  <c r="I6" i="86"/>
  <c r="I6" i="85"/>
  <c r="I6" i="101"/>
  <c r="I6" i="78"/>
  <c r="I6" i="100"/>
  <c r="I6" i="72"/>
  <c r="I6" i="71"/>
  <c r="I6" i="99"/>
  <c r="I6" i="65"/>
  <c r="I6" i="64"/>
  <c r="F97" i="103"/>
  <c r="H97" i="103" s="1"/>
  <c r="F96" i="103"/>
  <c r="H96" i="103" s="1"/>
  <c r="F95" i="103"/>
  <c r="H95" i="103" s="1"/>
  <c r="F94" i="103"/>
  <c r="H94" i="103" s="1"/>
  <c r="F93" i="103"/>
  <c r="H93" i="103" s="1"/>
  <c r="F92" i="103"/>
  <c r="H92" i="103" s="1"/>
  <c r="F91" i="103"/>
  <c r="H91" i="103" s="1"/>
  <c r="F90" i="103"/>
  <c r="H90" i="103" s="1"/>
  <c r="F89" i="103"/>
  <c r="H89" i="103" s="1"/>
  <c r="F88" i="103"/>
  <c r="H88" i="103" s="1"/>
  <c r="F87" i="103"/>
  <c r="H87" i="103" s="1"/>
  <c r="F86" i="103"/>
  <c r="H86" i="103" s="1"/>
  <c r="F85" i="103"/>
  <c r="H85" i="103" s="1"/>
  <c r="F84" i="103"/>
  <c r="H84" i="103" s="1"/>
  <c r="F83" i="103"/>
  <c r="H83" i="103" s="1"/>
  <c r="F82" i="103"/>
  <c r="H82" i="103" s="1"/>
  <c r="F81" i="103"/>
  <c r="H81" i="103" s="1"/>
  <c r="F80" i="103"/>
  <c r="H80" i="103" s="1"/>
  <c r="F79" i="103"/>
  <c r="H79" i="103" s="1"/>
  <c r="F78" i="103"/>
  <c r="H78" i="103" s="1"/>
  <c r="F77" i="103"/>
  <c r="H77" i="103" s="1"/>
  <c r="H76" i="103"/>
  <c r="F76" i="103"/>
  <c r="F74" i="103"/>
  <c r="H74" i="103" s="1"/>
  <c r="F73" i="103"/>
  <c r="H73" i="103" s="1"/>
  <c r="F72" i="103"/>
  <c r="H72" i="103" s="1"/>
  <c r="F71" i="103"/>
  <c r="H71" i="103" s="1"/>
  <c r="F70" i="103"/>
  <c r="H70" i="103" s="1"/>
  <c r="F69" i="103"/>
  <c r="H69" i="103" s="1"/>
  <c r="F68" i="103"/>
  <c r="H68" i="103" s="1"/>
  <c r="F67" i="103"/>
  <c r="H67" i="103" s="1"/>
  <c r="F66" i="103"/>
  <c r="H66" i="103" s="1"/>
  <c r="F65" i="103"/>
  <c r="H65" i="103" s="1"/>
  <c r="F64" i="103"/>
  <c r="H64" i="103" s="1"/>
  <c r="F63" i="103"/>
  <c r="H63" i="103" s="1"/>
  <c r="F62" i="103"/>
  <c r="H62" i="103" s="1"/>
  <c r="F61" i="103"/>
  <c r="H61" i="103" s="1"/>
  <c r="F60" i="103"/>
  <c r="H60" i="103" s="1"/>
  <c r="F59" i="103"/>
  <c r="H59" i="103" s="1"/>
  <c r="F58" i="103"/>
  <c r="H58" i="103" s="1"/>
  <c r="F57" i="103"/>
  <c r="H57" i="103" s="1"/>
  <c r="F56" i="103"/>
  <c r="H56" i="103" s="1"/>
  <c r="F55" i="103"/>
  <c r="H55" i="103" s="1"/>
  <c r="F54" i="103"/>
  <c r="H54" i="103" s="1"/>
  <c r="F53" i="103"/>
  <c r="H53" i="103" s="1"/>
  <c r="F51" i="103"/>
  <c r="H51" i="103" s="1"/>
  <c r="F50" i="103"/>
  <c r="H50" i="103" s="1"/>
  <c r="F49" i="103"/>
  <c r="H49" i="103" s="1"/>
  <c r="F48" i="103"/>
  <c r="H48" i="103" s="1"/>
  <c r="F47" i="103"/>
  <c r="H47" i="103" s="1"/>
  <c r="F45" i="103"/>
  <c r="H45" i="103" s="1"/>
  <c r="F44" i="103"/>
  <c r="H44" i="103" s="1"/>
  <c r="F42" i="103"/>
  <c r="H42" i="103" s="1"/>
  <c r="F41" i="103"/>
  <c r="H41" i="103" s="1"/>
  <c r="F40" i="103"/>
  <c r="H40" i="103" s="1"/>
  <c r="F39" i="103"/>
  <c r="H39" i="103" s="1"/>
  <c r="F38" i="103"/>
  <c r="H38" i="103" s="1"/>
  <c r="F37" i="103"/>
  <c r="H37" i="103" s="1"/>
  <c r="F36" i="103"/>
  <c r="H36" i="103" s="1"/>
  <c r="F35" i="103"/>
  <c r="H35" i="103" s="1"/>
  <c r="F34" i="103"/>
  <c r="H34" i="103" s="1"/>
  <c r="F33" i="103"/>
  <c r="H33" i="103" s="1"/>
  <c r="F32" i="103"/>
  <c r="H32" i="103" s="1"/>
  <c r="F31" i="103"/>
  <c r="H31" i="103" s="1"/>
  <c r="F30" i="103"/>
  <c r="H30" i="103" s="1"/>
  <c r="F29" i="103"/>
  <c r="H29" i="103" s="1"/>
  <c r="F28" i="103"/>
  <c r="H28" i="103" s="1"/>
  <c r="F27" i="103"/>
  <c r="H27" i="103" s="1"/>
  <c r="F26" i="103"/>
  <c r="H26" i="103" s="1"/>
  <c r="F25" i="103"/>
  <c r="H25" i="103" s="1"/>
  <c r="F24" i="103"/>
  <c r="H24" i="103" s="1"/>
  <c r="F23" i="103"/>
  <c r="H23" i="103" s="1"/>
  <c r="F22" i="103"/>
  <c r="H22" i="103" s="1"/>
  <c r="F21" i="103"/>
  <c r="H21" i="103" s="1"/>
  <c r="F20" i="103"/>
  <c r="H20" i="103" s="1"/>
  <c r="F19" i="103"/>
  <c r="H19" i="103" s="1"/>
  <c r="F18" i="103"/>
  <c r="H18" i="103" s="1"/>
  <c r="F17" i="103"/>
  <c r="H17" i="103" s="1"/>
  <c r="F16" i="103"/>
  <c r="H16" i="103" s="1"/>
  <c r="F15" i="103"/>
  <c r="H15" i="103" s="1"/>
  <c r="F14" i="103"/>
  <c r="H14" i="103" s="1"/>
  <c r="F13" i="103"/>
  <c r="H13" i="103" s="1"/>
  <c r="F12" i="103"/>
  <c r="H12" i="103" s="1"/>
  <c r="G8" i="103"/>
  <c r="E8" i="103"/>
  <c r="D8" i="103"/>
  <c r="G7" i="103"/>
  <c r="E7" i="103"/>
  <c r="D7" i="103"/>
  <c r="G6" i="103"/>
  <c r="E6" i="103"/>
  <c r="D6" i="103"/>
  <c r="F6" i="103" s="1"/>
  <c r="F8" i="106" l="1"/>
  <c r="H8" i="106" s="1"/>
  <c r="I23" i="106"/>
  <c r="F6" i="106"/>
  <c r="H6" i="106" s="1"/>
  <c r="I6" i="106" s="1"/>
  <c r="F7" i="106"/>
  <c r="H7" i="106" s="1"/>
  <c r="I30" i="106"/>
  <c r="I39" i="106"/>
  <c r="I13" i="106"/>
  <c r="I40" i="106"/>
  <c r="I69" i="106"/>
  <c r="I84" i="106"/>
  <c r="I15" i="106"/>
  <c r="I24" i="106"/>
  <c r="I70" i="106"/>
  <c r="I92" i="106"/>
  <c r="I19" i="106"/>
  <c r="I32" i="106"/>
  <c r="I45" i="106"/>
  <c r="I53" i="106"/>
  <c r="I61" i="106"/>
  <c r="I79" i="106"/>
  <c r="I85" i="106"/>
  <c r="I67" i="106"/>
  <c r="I73" i="106"/>
  <c r="I31" i="106"/>
  <c r="I59" i="106"/>
  <c r="I76" i="106"/>
  <c r="I42" i="106"/>
  <c r="I51" i="106"/>
  <c r="I78" i="106"/>
  <c r="I20" i="106"/>
  <c r="I25" i="106"/>
  <c r="I47" i="106"/>
  <c r="I54" i="106"/>
  <c r="I71" i="106"/>
  <c r="I80" i="106"/>
  <c r="I86" i="106"/>
  <c r="I93" i="106"/>
  <c r="I50" i="106"/>
  <c r="I97" i="106"/>
  <c r="I26" i="106"/>
  <c r="I88" i="106"/>
  <c r="I22" i="106"/>
  <c r="I27" i="106"/>
  <c r="I49" i="106"/>
  <c r="I56" i="106"/>
  <c r="I64" i="106"/>
  <c r="I72" i="106"/>
  <c r="I89" i="106"/>
  <c r="I94" i="106"/>
  <c r="I91" i="106"/>
  <c r="I21" i="106"/>
  <c r="I33" i="106"/>
  <c r="I55" i="106"/>
  <c r="I63" i="106"/>
  <c r="I81" i="106"/>
  <c r="I12" i="106"/>
  <c r="I29" i="106"/>
  <c r="I37" i="106"/>
  <c r="I57" i="106"/>
  <c r="I66" i="106"/>
  <c r="I83" i="106"/>
  <c r="I90" i="106"/>
  <c r="I95" i="106"/>
  <c r="F7" i="105"/>
  <c r="H7" i="105" s="1"/>
  <c r="H6" i="105"/>
  <c r="I6" i="105" s="1"/>
  <c r="F8" i="105"/>
  <c r="H8" i="105" s="1"/>
  <c r="I15" i="105"/>
  <c r="I26" i="105"/>
  <c r="I33" i="105"/>
  <c r="I86" i="105"/>
  <c r="I21" i="105"/>
  <c r="I39" i="105"/>
  <c r="I56" i="105"/>
  <c r="I75" i="105"/>
  <c r="I93" i="105"/>
  <c r="I60" i="105"/>
  <c r="I44" i="105"/>
  <c r="I50" i="105"/>
  <c r="I23" i="105"/>
  <c r="I29" i="105"/>
  <c r="I40" i="105"/>
  <c r="I45" i="105"/>
  <c r="I57" i="105"/>
  <c r="I62" i="105"/>
  <c r="I76" i="105"/>
  <c r="I81" i="105"/>
  <c r="I94" i="105"/>
  <c r="I43" i="105"/>
  <c r="I61" i="105"/>
  <c r="I35" i="105"/>
  <c r="I52" i="105"/>
  <c r="I69" i="105"/>
  <c r="I89" i="105"/>
  <c r="I79" i="105"/>
  <c r="I66" i="105"/>
  <c r="I17" i="105"/>
  <c r="I96" i="105"/>
  <c r="I78" i="105"/>
  <c r="I68" i="105"/>
  <c r="I51" i="105"/>
  <c r="I16" i="105"/>
  <c r="I92" i="105"/>
  <c r="I82" i="105"/>
  <c r="I74" i="105"/>
  <c r="I63" i="105"/>
  <c r="I55" i="105"/>
  <c r="I46" i="105"/>
  <c r="I38" i="105"/>
  <c r="I30" i="105"/>
  <c r="I20" i="105"/>
  <c r="I87" i="105"/>
  <c r="I59" i="105"/>
  <c r="I42" i="105"/>
  <c r="I34" i="105"/>
  <c r="I25" i="105"/>
  <c r="I12" i="105"/>
  <c r="I18" i="105"/>
  <c r="I24" i="105"/>
  <c r="I36" i="105"/>
  <c r="I41" i="105"/>
  <c r="I53" i="105"/>
  <c r="I58" i="105"/>
  <c r="I71" i="105"/>
  <c r="I77" i="105"/>
  <c r="I90" i="105"/>
  <c r="I95" i="105"/>
  <c r="I27" i="105"/>
  <c r="I14" i="105"/>
  <c r="I31" i="105"/>
  <c r="I47" i="105"/>
  <c r="I64" i="105"/>
  <c r="I84" i="105"/>
  <c r="I97" i="105"/>
  <c r="I80" i="105"/>
  <c r="I19" i="105"/>
  <c r="I32" i="105"/>
  <c r="I37" i="105"/>
  <c r="I48" i="105"/>
  <c r="I54" i="105"/>
  <c r="I65" i="105"/>
  <c r="I72" i="105"/>
  <c r="I85" i="105"/>
  <c r="I91" i="105"/>
  <c r="F6" i="104"/>
  <c r="F8" i="104"/>
  <c r="H8" i="104" s="1"/>
  <c r="H6" i="104"/>
  <c r="I29" i="104"/>
  <c r="H7" i="104"/>
  <c r="I64" i="104"/>
  <c r="I13" i="104"/>
  <c r="I50" i="104"/>
  <c r="I20" i="104"/>
  <c r="I38" i="104"/>
  <c r="I56" i="104"/>
  <c r="I75" i="104"/>
  <c r="I97" i="104"/>
  <c r="I15" i="104"/>
  <c r="I34" i="104"/>
  <c r="I39" i="104"/>
  <c r="I44" i="104"/>
  <c r="I57" i="104"/>
  <c r="I76" i="104"/>
  <c r="I81" i="104"/>
  <c r="I86" i="104"/>
  <c r="I93" i="104"/>
  <c r="I59" i="104"/>
  <c r="I19" i="104"/>
  <c r="I61" i="104"/>
  <c r="I14" i="104"/>
  <c r="I51" i="104"/>
  <c r="I62" i="104"/>
  <c r="I80" i="104"/>
  <c r="I92" i="104"/>
  <c r="I16" i="104"/>
  <c r="I21" i="104"/>
  <c r="I28" i="104"/>
  <c r="I45" i="104"/>
  <c r="I58" i="104"/>
  <c r="I63" i="104"/>
  <c r="I70" i="104"/>
  <c r="I87" i="104"/>
  <c r="I6" i="104"/>
  <c r="I24" i="104"/>
  <c r="I41" i="104"/>
  <c r="I47" i="104"/>
  <c r="I53" i="104"/>
  <c r="I65" i="104"/>
  <c r="I83" i="104"/>
  <c r="I89" i="104"/>
  <c r="I71" i="104"/>
  <c r="I94" i="104"/>
  <c r="I85" i="104"/>
  <c r="I77" i="104"/>
  <c r="I69" i="104"/>
  <c r="I60" i="104"/>
  <c r="I52" i="104"/>
  <c r="I43" i="104"/>
  <c r="I35" i="104"/>
  <c r="I27" i="104"/>
  <c r="I18" i="104"/>
  <c r="I91" i="104"/>
  <c r="I82" i="104"/>
  <c r="I40" i="104"/>
  <c r="I12" i="104"/>
  <c r="I25" i="104"/>
  <c r="I30" i="104"/>
  <c r="I36" i="104"/>
  <c r="I42" i="104"/>
  <c r="I48" i="104"/>
  <c r="I54" i="104"/>
  <c r="I66" i="104"/>
  <c r="I72" i="104"/>
  <c r="I78" i="104"/>
  <c r="I84" i="104"/>
  <c r="I90" i="104"/>
  <c r="I95" i="104"/>
  <c r="I23" i="104"/>
  <c r="I26" i="104"/>
  <c r="I31" i="104"/>
  <c r="I37" i="104"/>
  <c r="I49" i="104"/>
  <c r="I68" i="104"/>
  <c r="I73" i="104"/>
  <c r="I79" i="104"/>
  <c r="I96" i="104"/>
  <c r="I17" i="104"/>
  <c r="I32" i="104"/>
  <c r="I55" i="104"/>
  <c r="I74" i="104"/>
  <c r="I33" i="104"/>
  <c r="I30" i="103"/>
  <c r="I32" i="103"/>
  <c r="I45" i="103"/>
  <c r="I24" i="103"/>
  <c r="F7" i="103"/>
  <c r="H7" i="103" s="1"/>
  <c r="F8" i="103"/>
  <c r="H8" i="103" s="1"/>
  <c r="I36" i="103"/>
  <c r="I51" i="103"/>
  <c r="I58" i="103"/>
  <c r="I64" i="103"/>
  <c r="I82" i="103"/>
  <c r="H6" i="103"/>
  <c r="I6" i="103" s="1"/>
  <c r="I18" i="103"/>
  <c r="I25" i="103"/>
  <c r="I31" i="103"/>
  <c r="I37" i="103"/>
  <c r="I44" i="103"/>
  <c r="I59" i="103"/>
  <c r="I65" i="103"/>
  <c r="I70" i="103"/>
  <c r="I77" i="103"/>
  <c r="I87" i="103"/>
  <c r="I93" i="103"/>
  <c r="I13" i="103"/>
  <c r="I47" i="103"/>
  <c r="I72" i="103"/>
  <c r="I78" i="103"/>
  <c r="I89" i="103"/>
  <c r="I94" i="103"/>
  <c r="I53" i="103"/>
  <c r="I39" i="103"/>
  <c r="I14" i="103"/>
  <c r="I20" i="103"/>
  <c r="I40" i="103"/>
  <c r="I48" i="103"/>
  <c r="I54" i="103"/>
  <c r="I61" i="103"/>
  <c r="I73" i="103"/>
  <c r="I90" i="103"/>
  <c r="I38" i="103"/>
  <c r="I88" i="103"/>
  <c r="I19" i="103"/>
  <c r="I15" i="103"/>
  <c r="I21" i="103"/>
  <c r="I27" i="103"/>
  <c r="I34" i="103"/>
  <c r="I41" i="103"/>
  <c r="I49" i="103"/>
  <c r="I55" i="103"/>
  <c r="I68" i="103"/>
  <c r="I79" i="103"/>
  <c r="I85" i="103"/>
  <c r="I95" i="103"/>
  <c r="I76" i="103"/>
  <c r="I67" i="103"/>
  <c r="I92" i="103"/>
  <c r="I50" i="103"/>
  <c r="I83" i="103"/>
  <c r="I74" i="103"/>
  <c r="I12" i="103"/>
  <c r="I84" i="103"/>
  <c r="I60" i="103"/>
  <c r="I71" i="103"/>
  <c r="I33" i="103"/>
  <c r="I16" i="103"/>
  <c r="I22" i="103"/>
  <c r="I28" i="103"/>
  <c r="I56" i="103"/>
  <c r="I62" i="103"/>
  <c r="I80" i="103"/>
  <c r="I91" i="103"/>
  <c r="I96" i="103"/>
  <c r="I66" i="103"/>
  <c r="I26" i="103"/>
  <c r="I17" i="103"/>
  <c r="I23" i="103"/>
  <c r="I29" i="103"/>
  <c r="I35" i="103"/>
  <c r="I42" i="103"/>
  <c r="I57" i="103"/>
  <c r="I63" i="103"/>
  <c r="I69" i="103"/>
  <c r="I81" i="103"/>
  <c r="I86" i="103"/>
  <c r="I97" i="103"/>
  <c r="G7" i="64" l="1"/>
  <c r="E7" i="64"/>
  <c r="D7" i="64"/>
  <c r="G6" i="64"/>
  <c r="E6" i="64"/>
  <c r="D6" i="64"/>
  <c r="G7" i="65"/>
  <c r="E7" i="65"/>
  <c r="D7" i="65"/>
  <c r="G6" i="65"/>
  <c r="E6" i="65"/>
  <c r="D6" i="65"/>
  <c r="G7" i="99"/>
  <c r="E7" i="99"/>
  <c r="D7" i="99"/>
  <c r="G6" i="99"/>
  <c r="E6" i="99"/>
  <c r="D6" i="99"/>
  <c r="G7" i="71"/>
  <c r="E7" i="71"/>
  <c r="D7" i="71"/>
  <c r="F7" i="71" s="1"/>
  <c r="G6" i="71"/>
  <c r="E6" i="71"/>
  <c r="D6" i="71"/>
  <c r="G7" i="72"/>
  <c r="E7" i="72"/>
  <c r="D7" i="72"/>
  <c r="G6" i="72"/>
  <c r="E6" i="72"/>
  <c r="D6" i="72"/>
  <c r="G7" i="100"/>
  <c r="E7" i="100"/>
  <c r="D7" i="100"/>
  <c r="G6" i="100"/>
  <c r="E6" i="100"/>
  <c r="D6" i="100"/>
  <c r="G7" i="78"/>
  <c r="E7" i="78"/>
  <c r="D7" i="78"/>
  <c r="G6" i="78"/>
  <c r="E6" i="78"/>
  <c r="D6" i="78"/>
  <c r="G7" i="79"/>
  <c r="E7" i="79"/>
  <c r="D7" i="79"/>
  <c r="G6" i="79"/>
  <c r="E6" i="79"/>
  <c r="D6" i="79"/>
  <c r="G7" i="101"/>
  <c r="E7" i="101"/>
  <c r="D7" i="101"/>
  <c r="G6" i="101"/>
  <c r="E6" i="101"/>
  <c r="D6" i="101"/>
  <c r="G7" i="85"/>
  <c r="E7" i="85"/>
  <c r="D7" i="85"/>
  <c r="G6" i="85"/>
  <c r="E6" i="85"/>
  <c r="D6" i="85"/>
  <c r="G7" i="86"/>
  <c r="E7" i="86"/>
  <c r="D7" i="86"/>
  <c r="G6" i="86"/>
  <c r="E6" i="86"/>
  <c r="D6" i="86"/>
  <c r="G7" i="102"/>
  <c r="E7" i="102"/>
  <c r="D7" i="102"/>
  <c r="G6" i="102"/>
  <c r="E6" i="102"/>
  <c r="D6" i="102"/>
  <c r="F7" i="72"/>
  <c r="F7" i="101"/>
  <c r="F7" i="85"/>
  <c r="G8" i="64"/>
  <c r="G8" i="65"/>
  <c r="G8" i="99"/>
  <c r="G8" i="71"/>
  <c r="G8" i="72"/>
  <c r="G8" i="100"/>
  <c r="G8" i="78"/>
  <c r="G8" i="79"/>
  <c r="G8" i="101"/>
  <c r="G8" i="85"/>
  <c r="G8" i="86"/>
  <c r="G8" i="102"/>
  <c r="F7" i="64"/>
  <c r="F7" i="65"/>
  <c r="F7" i="99"/>
  <c r="F7" i="100"/>
  <c r="E8" i="64"/>
  <c r="E8" i="65"/>
  <c r="E8" i="99"/>
  <c r="E8" i="71"/>
  <c r="E8" i="72"/>
  <c r="E8" i="100"/>
  <c r="E8" i="78"/>
  <c r="E8" i="79"/>
  <c r="E8" i="101"/>
  <c r="E8" i="85"/>
  <c r="E8" i="86"/>
  <c r="E8" i="102"/>
  <c r="D8" i="64"/>
  <c r="F8" i="64" s="1"/>
  <c r="D8" i="65"/>
  <c r="F8" i="65" s="1"/>
  <c r="D8" i="99"/>
  <c r="F8" i="99" s="1"/>
  <c r="D8" i="71"/>
  <c r="F8" i="71" s="1"/>
  <c r="D8" i="72"/>
  <c r="F8" i="72" s="1"/>
  <c r="D8" i="100"/>
  <c r="F8" i="100" s="1"/>
  <c r="D8" i="78"/>
  <c r="F8" i="78" s="1"/>
  <c r="D8" i="79"/>
  <c r="F8" i="79" s="1"/>
  <c r="D8" i="101"/>
  <c r="F8" i="101" s="1"/>
  <c r="D8" i="85"/>
  <c r="F8" i="85" s="1"/>
  <c r="D8" i="86"/>
  <c r="F8" i="86" s="1"/>
  <c r="D8" i="102"/>
  <c r="F8" i="102" s="1"/>
  <c r="X171" i="22" l="1"/>
  <c r="T171" i="22"/>
  <c r="I171" i="22"/>
  <c r="N171" i="22" s="1"/>
  <c r="S171" i="22"/>
  <c r="F7" i="102"/>
  <c r="F7" i="78"/>
  <c r="F7" i="79"/>
  <c r="F7" i="86"/>
  <c r="J26" i="98"/>
  <c r="E26" i="98"/>
  <c r="J6" i="98"/>
  <c r="E6" i="98"/>
  <c r="V171" i="22" l="1"/>
  <c r="AC171" i="22" s="1"/>
  <c r="Z171" i="22"/>
  <c r="X170" i="22"/>
  <c r="I170" i="22"/>
  <c r="T170" i="22"/>
  <c r="F172" i="22"/>
  <c r="S170" i="22"/>
  <c r="L171" i="22"/>
  <c r="O171" i="22"/>
  <c r="J171" i="22"/>
  <c r="M171" i="22"/>
  <c r="P171" i="22"/>
  <c r="K171" i="22"/>
  <c r="E28" i="96"/>
  <c r="E26" i="96"/>
  <c r="J8" i="96"/>
  <c r="J6" i="96"/>
  <c r="E8" i="96"/>
  <c r="E6" i="96"/>
  <c r="E68" i="93"/>
  <c r="E66" i="93"/>
  <c r="J48" i="93"/>
  <c r="J46" i="93"/>
  <c r="E48" i="93"/>
  <c r="E46" i="93"/>
  <c r="J28" i="93"/>
  <c r="J26" i="93"/>
  <c r="E28" i="93"/>
  <c r="E26" i="93"/>
  <c r="J8" i="93"/>
  <c r="J6" i="93"/>
  <c r="E8" i="93"/>
  <c r="E6" i="93"/>
  <c r="J48" i="90"/>
  <c r="J46" i="90"/>
  <c r="E48" i="90"/>
  <c r="E46" i="90"/>
  <c r="J28" i="90"/>
  <c r="J26" i="90"/>
  <c r="E28" i="90"/>
  <c r="E26" i="90"/>
  <c r="J8" i="90"/>
  <c r="J6" i="90"/>
  <c r="E8" i="90"/>
  <c r="E6" i="90"/>
  <c r="J26" i="97"/>
  <c r="E26" i="97"/>
  <c r="J6" i="97"/>
  <c r="E6" i="97"/>
  <c r="J26" i="95"/>
  <c r="E26" i="95"/>
  <c r="J6" i="95"/>
  <c r="E6" i="95"/>
  <c r="J26" i="94"/>
  <c r="E26" i="94"/>
  <c r="J6" i="94"/>
  <c r="E6" i="94"/>
  <c r="J26" i="92"/>
  <c r="E26" i="92"/>
  <c r="J6" i="92"/>
  <c r="E6" i="92"/>
  <c r="J26" i="91"/>
  <c r="E26" i="91"/>
  <c r="J6" i="91"/>
  <c r="E6" i="91"/>
  <c r="J26" i="89"/>
  <c r="E26" i="89"/>
  <c r="J6" i="89"/>
  <c r="E6" i="89"/>
  <c r="J26" i="88"/>
  <c r="E26" i="88"/>
  <c r="J6" i="88"/>
  <c r="E6" i="88"/>
  <c r="AB171" i="22" l="1"/>
  <c r="W171" i="22" a="1"/>
  <c r="W171" i="22" s="1"/>
  <c r="Y171" i="22"/>
  <c r="V170" i="22"/>
  <c r="Y170" i="22" s="1"/>
  <c r="AC170" i="22"/>
  <c r="Q171" i="22"/>
  <c r="T172" i="22"/>
  <c r="I172" i="22"/>
  <c r="S172" i="22"/>
  <c r="X172" i="22"/>
  <c r="N170" i="22"/>
  <c r="M170" i="22"/>
  <c r="O170" i="22"/>
  <c r="K170" i="22"/>
  <c r="L170" i="22"/>
  <c r="J170" i="22"/>
  <c r="P170" i="22"/>
  <c r="F97" i="102"/>
  <c r="F95" i="102"/>
  <c r="H95" i="102" s="1"/>
  <c r="F94" i="102"/>
  <c r="H94" i="102" s="1"/>
  <c r="F93" i="102"/>
  <c r="F92" i="102"/>
  <c r="F91" i="102"/>
  <c r="H91" i="102" s="1"/>
  <c r="F90" i="102"/>
  <c r="H90" i="102" s="1"/>
  <c r="F89" i="102"/>
  <c r="F88" i="102"/>
  <c r="F86" i="102"/>
  <c r="H86" i="102" s="1"/>
  <c r="F85" i="102"/>
  <c r="H85" i="102" s="1"/>
  <c r="F84" i="102"/>
  <c r="F83" i="102"/>
  <c r="F81" i="102"/>
  <c r="H81" i="102" s="1"/>
  <c r="F80" i="102"/>
  <c r="H80" i="102" s="1"/>
  <c r="F79" i="102"/>
  <c r="F78" i="102"/>
  <c r="F76" i="102"/>
  <c r="H76" i="102" s="1"/>
  <c r="F73" i="102"/>
  <c r="H73" i="102" s="1"/>
  <c r="F72" i="102"/>
  <c r="F71" i="102"/>
  <c r="F70" i="102"/>
  <c r="H70" i="102" s="1"/>
  <c r="F69" i="102"/>
  <c r="H69" i="102" s="1"/>
  <c r="F67" i="102"/>
  <c r="F66" i="102"/>
  <c r="F64" i="102"/>
  <c r="H64" i="102" s="1"/>
  <c r="F63" i="102"/>
  <c r="H63" i="102" s="1"/>
  <c r="F61" i="102"/>
  <c r="F59" i="102"/>
  <c r="F57" i="102"/>
  <c r="H57" i="102" s="1"/>
  <c r="F56" i="102"/>
  <c r="H56" i="102" s="1"/>
  <c r="F55" i="102"/>
  <c r="F54" i="102"/>
  <c r="F53" i="102"/>
  <c r="H53" i="102" s="1"/>
  <c r="F51" i="102"/>
  <c r="H51" i="102" s="1"/>
  <c r="F50" i="102"/>
  <c r="F49" i="102"/>
  <c r="F47" i="102"/>
  <c r="H47" i="102" s="1"/>
  <c r="F45" i="102"/>
  <c r="H45" i="102" s="1"/>
  <c r="F42" i="102"/>
  <c r="F40" i="102"/>
  <c r="F39" i="102"/>
  <c r="H39" i="102" s="1"/>
  <c r="F37" i="102"/>
  <c r="H37" i="102" s="1"/>
  <c r="F33" i="102"/>
  <c r="F32" i="102"/>
  <c r="F31" i="102"/>
  <c r="H31" i="102" s="1"/>
  <c r="F30" i="102"/>
  <c r="H30" i="102" s="1"/>
  <c r="F29" i="102"/>
  <c r="F27" i="102"/>
  <c r="F26" i="102"/>
  <c r="H26" i="102" s="1"/>
  <c r="F25" i="102"/>
  <c r="H25" i="102" s="1"/>
  <c r="F24" i="102"/>
  <c r="F23" i="102"/>
  <c r="F22" i="102"/>
  <c r="H22" i="102" s="1"/>
  <c r="F21" i="102"/>
  <c r="H21" i="102" s="1"/>
  <c r="F20" i="102"/>
  <c r="F19" i="102"/>
  <c r="F15" i="102"/>
  <c r="H15" i="102" s="1"/>
  <c r="F13" i="102"/>
  <c r="H13" i="102" s="1"/>
  <c r="F12" i="102"/>
  <c r="F97" i="101"/>
  <c r="F96" i="101"/>
  <c r="H96" i="101" s="1"/>
  <c r="F95" i="101"/>
  <c r="H95" i="101" s="1"/>
  <c r="F94" i="101"/>
  <c r="H94" i="101" s="1"/>
  <c r="F93" i="101"/>
  <c r="F92" i="101"/>
  <c r="H92" i="101" s="1"/>
  <c r="F91" i="101"/>
  <c r="H91" i="101" s="1"/>
  <c r="F90" i="101"/>
  <c r="H90" i="101" s="1"/>
  <c r="F89" i="101"/>
  <c r="F87" i="101"/>
  <c r="H87" i="101" s="1"/>
  <c r="F86" i="101"/>
  <c r="H86" i="101" s="1"/>
  <c r="F85" i="101"/>
  <c r="H85" i="101" s="1"/>
  <c r="F84" i="101"/>
  <c r="F82" i="101"/>
  <c r="H82" i="101" s="1"/>
  <c r="F81" i="101"/>
  <c r="H81" i="101" s="1"/>
  <c r="F80" i="101"/>
  <c r="H80" i="101" s="1"/>
  <c r="F79" i="101"/>
  <c r="F78" i="101"/>
  <c r="H78" i="101" s="1"/>
  <c r="F77" i="101"/>
  <c r="H77" i="101" s="1"/>
  <c r="F76" i="101"/>
  <c r="H76" i="101" s="1"/>
  <c r="F75" i="101"/>
  <c r="F74" i="101"/>
  <c r="H74" i="101" s="1"/>
  <c r="F72" i="101"/>
  <c r="H72" i="101" s="1"/>
  <c r="F71" i="101"/>
  <c r="H71" i="101" s="1"/>
  <c r="F69" i="101"/>
  <c r="F68" i="101"/>
  <c r="H68" i="101" s="1"/>
  <c r="F66" i="101"/>
  <c r="H66" i="101" s="1"/>
  <c r="F65" i="101"/>
  <c r="H65" i="101" s="1"/>
  <c r="F64" i="101"/>
  <c r="F63" i="101"/>
  <c r="F62" i="101"/>
  <c r="H62" i="101" s="1"/>
  <c r="F61" i="101"/>
  <c r="H61" i="101" s="1"/>
  <c r="F60" i="101"/>
  <c r="F59" i="101"/>
  <c r="H59" i="101" s="1"/>
  <c r="F58" i="101"/>
  <c r="H58" i="101" s="1"/>
  <c r="F57" i="101"/>
  <c r="H57" i="101" s="1"/>
  <c r="F56" i="101"/>
  <c r="F55" i="101"/>
  <c r="H55" i="101" s="1"/>
  <c r="F54" i="101"/>
  <c r="H54" i="101" s="1"/>
  <c r="F53" i="101"/>
  <c r="H53" i="101" s="1"/>
  <c r="F52" i="101"/>
  <c r="F51" i="101"/>
  <c r="H51" i="101" s="1"/>
  <c r="F50" i="101"/>
  <c r="H50" i="101" s="1"/>
  <c r="F48" i="101"/>
  <c r="H48" i="101" s="1"/>
  <c r="F47" i="101"/>
  <c r="F46" i="101"/>
  <c r="H46" i="101" s="1"/>
  <c r="F45" i="101"/>
  <c r="H45" i="101" s="1"/>
  <c r="F44" i="101"/>
  <c r="H44" i="101" s="1"/>
  <c r="F43" i="101"/>
  <c r="F42" i="101"/>
  <c r="H42" i="101" s="1"/>
  <c r="F41" i="101"/>
  <c r="H41" i="101" s="1"/>
  <c r="F40" i="101"/>
  <c r="H40" i="101" s="1"/>
  <c r="F39" i="101"/>
  <c r="F38" i="101"/>
  <c r="H38" i="101" s="1"/>
  <c r="F37" i="101"/>
  <c r="H37" i="101" s="1"/>
  <c r="F36" i="101"/>
  <c r="H36" i="101" s="1"/>
  <c r="F35" i="101"/>
  <c r="F34" i="101"/>
  <c r="H34" i="101" s="1"/>
  <c r="F33" i="101"/>
  <c r="H33" i="101" s="1"/>
  <c r="F32" i="101"/>
  <c r="H32" i="101" s="1"/>
  <c r="F31" i="101"/>
  <c r="F30" i="101"/>
  <c r="H30" i="101" s="1"/>
  <c r="F29" i="101"/>
  <c r="H29" i="101" s="1"/>
  <c r="F27" i="101"/>
  <c r="H27" i="101" s="1"/>
  <c r="F26" i="101"/>
  <c r="F25" i="101"/>
  <c r="H25" i="101" s="1"/>
  <c r="F24" i="101"/>
  <c r="H24" i="101" s="1"/>
  <c r="F23" i="101"/>
  <c r="H23" i="101" s="1"/>
  <c r="F21" i="101"/>
  <c r="F20" i="101"/>
  <c r="H20" i="101" s="1"/>
  <c r="F19" i="101"/>
  <c r="H19" i="101" s="1"/>
  <c r="F18" i="101"/>
  <c r="F17" i="101"/>
  <c r="F16" i="101"/>
  <c r="H16" i="101" s="1"/>
  <c r="F15" i="101"/>
  <c r="H15" i="101" s="1"/>
  <c r="F14" i="101"/>
  <c r="F12" i="101"/>
  <c r="F97" i="100"/>
  <c r="F96" i="100"/>
  <c r="H96" i="100" s="1"/>
  <c r="F95" i="100"/>
  <c r="H95" i="100" s="1"/>
  <c r="F94" i="100"/>
  <c r="F93" i="100"/>
  <c r="F92" i="100"/>
  <c r="H92" i="100" s="1"/>
  <c r="F91" i="100"/>
  <c r="H91" i="100" s="1"/>
  <c r="F90" i="100"/>
  <c r="F89" i="100"/>
  <c r="F87" i="100"/>
  <c r="H87" i="100" s="1"/>
  <c r="F86" i="100"/>
  <c r="H86" i="100" s="1"/>
  <c r="F85" i="100"/>
  <c r="F84" i="100"/>
  <c r="F83" i="100"/>
  <c r="H83" i="100" s="1"/>
  <c r="F82" i="100"/>
  <c r="H82" i="100" s="1"/>
  <c r="F81" i="100"/>
  <c r="F80" i="100"/>
  <c r="F79" i="100"/>
  <c r="H79" i="100" s="1"/>
  <c r="F78" i="100"/>
  <c r="H78" i="100" s="1"/>
  <c r="F77" i="100"/>
  <c r="F76" i="100"/>
  <c r="F75" i="100"/>
  <c r="H75" i="100" s="1"/>
  <c r="F74" i="100"/>
  <c r="H74" i="100" s="1"/>
  <c r="F73" i="100"/>
  <c r="H73" i="100" s="1"/>
  <c r="F72" i="100"/>
  <c r="F71" i="100"/>
  <c r="H71" i="100" s="1"/>
  <c r="F70" i="100"/>
  <c r="H70" i="100" s="1"/>
  <c r="F69" i="100"/>
  <c r="H69" i="100" s="1"/>
  <c r="F68" i="100"/>
  <c r="F66" i="100"/>
  <c r="H66" i="100" s="1"/>
  <c r="F65" i="100"/>
  <c r="H65" i="100" s="1"/>
  <c r="F64" i="100"/>
  <c r="F63" i="100"/>
  <c r="H63" i="100" s="1"/>
  <c r="F62" i="100"/>
  <c r="H62" i="100" s="1"/>
  <c r="F61" i="100"/>
  <c r="F60" i="100"/>
  <c r="F59" i="100"/>
  <c r="H59" i="100" s="1"/>
  <c r="F58" i="100"/>
  <c r="H58" i="100" s="1"/>
  <c r="F57" i="100"/>
  <c r="H57" i="100" s="1"/>
  <c r="F56" i="100"/>
  <c r="F55" i="100"/>
  <c r="H55" i="100" s="1"/>
  <c r="F54" i="100"/>
  <c r="H54" i="100" s="1"/>
  <c r="F53" i="100"/>
  <c r="F52" i="100"/>
  <c r="F51" i="100"/>
  <c r="H51" i="100" s="1"/>
  <c r="F50" i="100"/>
  <c r="H50" i="100" s="1"/>
  <c r="F49" i="100"/>
  <c r="F48" i="100"/>
  <c r="F47" i="100"/>
  <c r="H47" i="100" s="1"/>
  <c r="F45" i="100"/>
  <c r="H45" i="100" s="1"/>
  <c r="F44" i="100"/>
  <c r="F43" i="100"/>
  <c r="F42" i="100"/>
  <c r="H42" i="100" s="1"/>
  <c r="F41" i="100"/>
  <c r="H41" i="100" s="1"/>
  <c r="F40" i="100"/>
  <c r="F39" i="100"/>
  <c r="F38" i="100"/>
  <c r="H38" i="100" s="1"/>
  <c r="F37" i="100"/>
  <c r="H37" i="100" s="1"/>
  <c r="F36" i="100"/>
  <c r="H36" i="100" s="1"/>
  <c r="F35" i="100"/>
  <c r="F34" i="100"/>
  <c r="H34" i="100" s="1"/>
  <c r="F33" i="100"/>
  <c r="H33" i="100" s="1"/>
  <c r="F32" i="100"/>
  <c r="F31" i="100"/>
  <c r="F30" i="100"/>
  <c r="H30" i="100" s="1"/>
  <c r="F29" i="100"/>
  <c r="H29" i="100" s="1"/>
  <c r="F28" i="100"/>
  <c r="F27" i="100"/>
  <c r="F26" i="100"/>
  <c r="H26" i="100" s="1"/>
  <c r="F25" i="100"/>
  <c r="H25" i="100" s="1"/>
  <c r="F24" i="100"/>
  <c r="F23" i="100"/>
  <c r="F21" i="100"/>
  <c r="H21" i="100" s="1"/>
  <c r="F20" i="100"/>
  <c r="H20" i="100" s="1"/>
  <c r="F19" i="100"/>
  <c r="F18" i="100"/>
  <c r="F17" i="100"/>
  <c r="H17" i="100" s="1"/>
  <c r="F16" i="100"/>
  <c r="H16" i="100" s="1"/>
  <c r="F15" i="100"/>
  <c r="F14" i="100"/>
  <c r="F13" i="100"/>
  <c r="H13" i="100" s="1"/>
  <c r="F12" i="100"/>
  <c r="H12" i="100" s="1"/>
  <c r="F97" i="99"/>
  <c r="F96" i="99"/>
  <c r="H96" i="99" s="1"/>
  <c r="F95" i="99"/>
  <c r="H95" i="99" s="1"/>
  <c r="F94" i="99"/>
  <c r="H94" i="99" s="1"/>
  <c r="F93" i="99"/>
  <c r="F92" i="99"/>
  <c r="H92" i="99" s="1"/>
  <c r="F91" i="99"/>
  <c r="H91" i="99" s="1"/>
  <c r="F90" i="99"/>
  <c r="F89" i="99"/>
  <c r="F88" i="99"/>
  <c r="H88" i="99" s="1"/>
  <c r="F87" i="99"/>
  <c r="H87" i="99" s="1"/>
  <c r="F86" i="99"/>
  <c r="F85" i="99"/>
  <c r="F84" i="99"/>
  <c r="H84" i="99" s="1"/>
  <c r="F83" i="99"/>
  <c r="H83" i="99" s="1"/>
  <c r="F82" i="99"/>
  <c r="F81" i="99"/>
  <c r="F80" i="99"/>
  <c r="H80" i="99" s="1"/>
  <c r="F79" i="99"/>
  <c r="H79" i="99" s="1"/>
  <c r="F78" i="99"/>
  <c r="F77" i="99"/>
  <c r="F76" i="99"/>
  <c r="H76" i="99" s="1"/>
  <c r="F74" i="99"/>
  <c r="H74" i="99" s="1"/>
  <c r="F73" i="99"/>
  <c r="F72" i="99"/>
  <c r="F71" i="99"/>
  <c r="H71" i="99" s="1"/>
  <c r="F70" i="99"/>
  <c r="H70" i="99" s="1"/>
  <c r="F69" i="99"/>
  <c r="F68" i="99"/>
  <c r="F67" i="99"/>
  <c r="H67" i="99" s="1"/>
  <c r="F66" i="99"/>
  <c r="H66" i="99" s="1"/>
  <c r="F65" i="99"/>
  <c r="F64" i="99"/>
  <c r="F63" i="99"/>
  <c r="H63" i="99" s="1"/>
  <c r="F62" i="99"/>
  <c r="H62" i="99" s="1"/>
  <c r="F61" i="99"/>
  <c r="F60" i="99"/>
  <c r="F59" i="99"/>
  <c r="H59" i="99" s="1"/>
  <c r="F58" i="99"/>
  <c r="H58" i="99" s="1"/>
  <c r="F57" i="99"/>
  <c r="F56" i="99"/>
  <c r="F55" i="99"/>
  <c r="H55" i="99" s="1"/>
  <c r="F54" i="99"/>
  <c r="H54" i="99" s="1"/>
  <c r="F53" i="99"/>
  <c r="F51" i="99"/>
  <c r="F50" i="99"/>
  <c r="H50" i="99" s="1"/>
  <c r="F49" i="99"/>
  <c r="H49" i="99" s="1"/>
  <c r="F48" i="99"/>
  <c r="F47" i="99"/>
  <c r="F45" i="99"/>
  <c r="H45" i="99" s="1"/>
  <c r="F44" i="99"/>
  <c r="H44" i="99" s="1"/>
  <c r="F42" i="99"/>
  <c r="F41" i="99"/>
  <c r="F40" i="99"/>
  <c r="H40" i="99" s="1"/>
  <c r="F39" i="99"/>
  <c r="H39" i="99" s="1"/>
  <c r="F38" i="99"/>
  <c r="F37" i="99"/>
  <c r="F36" i="99"/>
  <c r="H36" i="99" s="1"/>
  <c r="F35" i="99"/>
  <c r="H35" i="99" s="1"/>
  <c r="F34" i="99"/>
  <c r="F33" i="99"/>
  <c r="F32" i="99"/>
  <c r="H32" i="99" s="1"/>
  <c r="F31" i="99"/>
  <c r="H31" i="99" s="1"/>
  <c r="F30" i="99"/>
  <c r="F29" i="99"/>
  <c r="F28" i="99"/>
  <c r="H28" i="99" s="1"/>
  <c r="F27" i="99"/>
  <c r="H27" i="99" s="1"/>
  <c r="F26" i="99"/>
  <c r="F25" i="99"/>
  <c r="F24" i="99"/>
  <c r="H24" i="99" s="1"/>
  <c r="F23" i="99"/>
  <c r="H23" i="99" s="1"/>
  <c r="F22" i="99"/>
  <c r="F21" i="99"/>
  <c r="F20" i="99"/>
  <c r="H20" i="99" s="1"/>
  <c r="F19" i="99"/>
  <c r="H19" i="99" s="1"/>
  <c r="F18" i="99"/>
  <c r="F17" i="99"/>
  <c r="F16" i="99"/>
  <c r="H16" i="99" s="1"/>
  <c r="F15" i="99"/>
  <c r="H15" i="99" s="1"/>
  <c r="F14" i="99"/>
  <c r="F13" i="99"/>
  <c r="F12" i="99"/>
  <c r="H12" i="99" s="1"/>
  <c r="AB170" i="22" l="1"/>
  <c r="W170" i="22" a="1"/>
  <c r="W170" i="22" s="1"/>
  <c r="Z170" i="22"/>
  <c r="V172" i="22"/>
  <c r="AB172" i="22" s="1"/>
  <c r="Q170" i="22"/>
  <c r="P172" i="22"/>
  <c r="L172" i="22"/>
  <c r="O172" i="22"/>
  <c r="J172" i="22"/>
  <c r="K172" i="22"/>
  <c r="M172" i="22"/>
  <c r="N172" i="22"/>
  <c r="Z172" i="22"/>
  <c r="W172" i="22" a="1"/>
  <c r="W172" i="22" s="1"/>
  <c r="Y172" i="22"/>
  <c r="AC172" i="22"/>
  <c r="F6" i="102"/>
  <c r="H6" i="102" s="1"/>
  <c r="H8" i="100"/>
  <c r="H8" i="102"/>
  <c r="F6" i="101"/>
  <c r="H6" i="101" s="1"/>
  <c r="H63" i="101"/>
  <c r="H8" i="101"/>
  <c r="F6" i="100"/>
  <c r="H6" i="100" s="1"/>
  <c r="H7" i="102"/>
  <c r="H12" i="102"/>
  <c r="H20" i="102"/>
  <c r="H24" i="102"/>
  <c r="H29" i="102"/>
  <c r="H33" i="102"/>
  <c r="H42" i="102"/>
  <c r="H50" i="102"/>
  <c r="H55" i="102"/>
  <c r="H61" i="102"/>
  <c r="H67" i="102"/>
  <c r="H72" i="102"/>
  <c r="H79" i="102"/>
  <c r="H84" i="102"/>
  <c r="H89" i="102"/>
  <c r="H93" i="102"/>
  <c r="H19" i="102"/>
  <c r="H23" i="102"/>
  <c r="H27" i="102"/>
  <c r="H32" i="102"/>
  <c r="H40" i="102"/>
  <c r="H49" i="102"/>
  <c r="H54" i="102"/>
  <c r="H59" i="102"/>
  <c r="H66" i="102"/>
  <c r="H71" i="102"/>
  <c r="H78" i="102"/>
  <c r="H83" i="102"/>
  <c r="H88" i="102"/>
  <c r="H92" i="102"/>
  <c r="H97" i="102"/>
  <c r="H14" i="101"/>
  <c r="H18" i="101"/>
  <c r="H12" i="101"/>
  <c r="H17" i="101"/>
  <c r="H21" i="101"/>
  <c r="H26" i="101"/>
  <c r="H31" i="101"/>
  <c r="H35" i="101"/>
  <c r="H39" i="101"/>
  <c r="H43" i="101"/>
  <c r="H47" i="101"/>
  <c r="H52" i="101"/>
  <c r="H56" i="101"/>
  <c r="H60" i="101"/>
  <c r="H64" i="101"/>
  <c r="H69" i="101"/>
  <c r="H75" i="101"/>
  <c r="H79" i="101"/>
  <c r="H84" i="101"/>
  <c r="H89" i="101"/>
  <c r="H93" i="101"/>
  <c r="H97" i="101"/>
  <c r="H19" i="100"/>
  <c r="H15" i="100"/>
  <c r="H24" i="100"/>
  <c r="H28" i="100"/>
  <c r="H32" i="100"/>
  <c r="H40" i="100"/>
  <c r="H44" i="100"/>
  <c r="H49" i="100"/>
  <c r="H53" i="100"/>
  <c r="H61" i="100"/>
  <c r="H77" i="100"/>
  <c r="H81" i="100"/>
  <c r="H85" i="100"/>
  <c r="H90" i="100"/>
  <c r="H94" i="100"/>
  <c r="H14" i="100"/>
  <c r="H18" i="100"/>
  <c r="H23" i="100"/>
  <c r="H27" i="100"/>
  <c r="H31" i="100"/>
  <c r="H35" i="100"/>
  <c r="H39" i="100"/>
  <c r="H43" i="100"/>
  <c r="H48" i="100"/>
  <c r="H52" i="100"/>
  <c r="H56" i="100"/>
  <c r="H60" i="100"/>
  <c r="H64" i="100"/>
  <c r="H68" i="100"/>
  <c r="H72" i="100"/>
  <c r="H76" i="100"/>
  <c r="H80" i="100"/>
  <c r="H84" i="100"/>
  <c r="H89" i="100"/>
  <c r="H93" i="100"/>
  <c r="H97" i="100"/>
  <c r="H14" i="99"/>
  <c r="H22" i="99"/>
  <c r="H30" i="99"/>
  <c r="H38" i="99"/>
  <c r="H48" i="99"/>
  <c r="H57" i="99"/>
  <c r="H65" i="99"/>
  <c r="H73" i="99"/>
  <c r="H82" i="99"/>
  <c r="H90" i="99"/>
  <c r="F6" i="99"/>
  <c r="H6" i="99" s="1"/>
  <c r="H8" i="99"/>
  <c r="H18" i="99"/>
  <c r="H26" i="99"/>
  <c r="H34" i="99"/>
  <c r="H42" i="99"/>
  <c r="H53" i="99"/>
  <c r="H61" i="99"/>
  <c r="H69" i="99"/>
  <c r="H78" i="99"/>
  <c r="H86" i="99"/>
  <c r="H13" i="99"/>
  <c r="H17" i="99"/>
  <c r="H21" i="99"/>
  <c r="H25" i="99"/>
  <c r="H29" i="99"/>
  <c r="H33" i="99"/>
  <c r="H37" i="99"/>
  <c r="H41" i="99"/>
  <c r="H47" i="99"/>
  <c r="H51" i="99"/>
  <c r="H56" i="99"/>
  <c r="H60" i="99"/>
  <c r="H64" i="99"/>
  <c r="H68" i="99"/>
  <c r="H72" i="99"/>
  <c r="H77" i="99"/>
  <c r="H81" i="99"/>
  <c r="H85" i="99"/>
  <c r="H89" i="99"/>
  <c r="H93" i="99"/>
  <c r="H97" i="99"/>
  <c r="Q172" i="22" l="1"/>
  <c r="I12" i="101"/>
  <c r="I47" i="101"/>
  <c r="I84" i="101"/>
  <c r="I93" i="101"/>
  <c r="I56" i="101"/>
  <c r="I21" i="101"/>
  <c r="I95" i="101"/>
  <c r="I24" i="101"/>
  <c r="I65" i="101"/>
  <c r="I36" i="101"/>
  <c r="I20" i="101"/>
  <c r="I29" i="101"/>
  <c r="I78" i="101"/>
  <c r="I89" i="101"/>
  <c r="I52" i="101"/>
  <c r="I17" i="101"/>
  <c r="I86" i="101"/>
  <c r="I15" i="101"/>
  <c r="I57" i="101"/>
  <c r="I92" i="101"/>
  <c r="I91" i="101"/>
  <c r="I19" i="101"/>
  <c r="I68" i="101"/>
  <c r="H7" i="101"/>
  <c r="I77" i="101"/>
  <c r="I80" i="101"/>
  <c r="I48" i="101"/>
  <c r="I82" i="101"/>
  <c r="I81" i="101"/>
  <c r="I90" i="101"/>
  <c r="I59" i="101"/>
  <c r="I43" i="101"/>
  <c r="I66" i="101"/>
  <c r="I40" i="101"/>
  <c r="I71" i="101"/>
  <c r="I39" i="101"/>
  <c r="I58" i="101"/>
  <c r="I44" i="101"/>
  <c r="I32" i="101"/>
  <c r="I55" i="101"/>
  <c r="I62" i="101"/>
  <c r="I53" i="101"/>
  <c r="I42" i="101"/>
  <c r="I97" i="100"/>
  <c r="I79" i="101"/>
  <c r="I18" i="101"/>
  <c r="I63" i="101"/>
  <c r="I61" i="101"/>
  <c r="I74" i="101"/>
  <c r="I72" i="101"/>
  <c r="I51" i="101"/>
  <c r="I75" i="101"/>
  <c r="I14" i="101"/>
  <c r="I69" i="101"/>
  <c r="I35" i="101"/>
  <c r="I50" i="101"/>
  <c r="I94" i="101"/>
  <c r="I23" i="101"/>
  <c r="I46" i="101"/>
  <c r="I54" i="101"/>
  <c r="I27" i="101"/>
  <c r="I34" i="101"/>
  <c r="I64" i="101"/>
  <c r="I31" i="101"/>
  <c r="I41" i="101"/>
  <c r="I85" i="101"/>
  <c r="I38" i="101"/>
  <c r="I45" i="101"/>
  <c r="I96" i="101"/>
  <c r="I25" i="101"/>
  <c r="I97" i="101"/>
  <c r="I60" i="101"/>
  <c r="I26" i="101"/>
  <c r="I33" i="101"/>
  <c r="I76" i="101"/>
  <c r="I30" i="101"/>
  <c r="I37" i="101"/>
  <c r="I87" i="101"/>
  <c r="I16" i="101"/>
  <c r="I92" i="102"/>
  <c r="I71" i="102"/>
  <c r="I49" i="102"/>
  <c r="I23" i="102"/>
  <c r="I84" i="102"/>
  <c r="I61" i="102"/>
  <c r="I33" i="102"/>
  <c r="I12" i="102"/>
  <c r="I53" i="102"/>
  <c r="I95" i="102"/>
  <c r="I91" i="102"/>
  <c r="I37" i="102"/>
  <c r="I80" i="102"/>
  <c r="I57" i="102"/>
  <c r="I94" i="102"/>
  <c r="I88" i="102"/>
  <c r="I66" i="102"/>
  <c r="I40" i="102"/>
  <c r="I19" i="102"/>
  <c r="I79" i="102"/>
  <c r="I55" i="102"/>
  <c r="I29" i="102"/>
  <c r="I73" i="102"/>
  <c r="I21" i="102"/>
  <c r="I47" i="102"/>
  <c r="I86" i="102"/>
  <c r="I26" i="102"/>
  <c r="I76" i="102"/>
  <c r="I25" i="102"/>
  <c r="I56" i="102"/>
  <c r="I83" i="102"/>
  <c r="I59" i="102"/>
  <c r="I32" i="102"/>
  <c r="I93" i="102"/>
  <c r="I72" i="102"/>
  <c r="I50" i="102"/>
  <c r="I24" i="102"/>
  <c r="I69" i="102"/>
  <c r="I13" i="102"/>
  <c r="I39" i="102"/>
  <c r="I81" i="102"/>
  <c r="I90" i="102"/>
  <c r="I70" i="102"/>
  <c r="I22" i="102"/>
  <c r="I51" i="102"/>
  <c r="I97" i="102"/>
  <c r="I78" i="102"/>
  <c r="I54" i="102"/>
  <c r="I27" i="102"/>
  <c r="I89" i="102"/>
  <c r="I67" i="102"/>
  <c r="I42" i="102"/>
  <c r="I20" i="102"/>
  <c r="I63" i="102"/>
  <c r="I31" i="102"/>
  <c r="I45" i="102"/>
  <c r="I85" i="102"/>
  <c r="I64" i="102"/>
  <c r="I15" i="102"/>
  <c r="I30" i="102"/>
  <c r="I80" i="100"/>
  <c r="I64" i="100"/>
  <c r="I48" i="100"/>
  <c r="I31" i="100"/>
  <c r="I14" i="100"/>
  <c r="I81" i="100"/>
  <c r="I49" i="100"/>
  <c r="I28" i="100"/>
  <c r="I57" i="100"/>
  <c r="I21" i="100"/>
  <c r="I87" i="100"/>
  <c r="I59" i="100"/>
  <c r="I75" i="100"/>
  <c r="I55" i="100"/>
  <c r="I74" i="100"/>
  <c r="I50" i="100"/>
  <c r="I34" i="100"/>
  <c r="I95" i="100"/>
  <c r="I93" i="100"/>
  <c r="I76" i="100"/>
  <c r="I60" i="100"/>
  <c r="I43" i="100"/>
  <c r="I27" i="100"/>
  <c r="I94" i="100"/>
  <c r="I77" i="100"/>
  <c r="I44" i="100"/>
  <c r="I24" i="100"/>
  <c r="I96" i="100"/>
  <c r="I37" i="100"/>
  <c r="I17" i="100"/>
  <c r="I83" i="100"/>
  <c r="I36" i="100"/>
  <c r="I91" i="100"/>
  <c r="I71" i="100"/>
  <c r="I51" i="100"/>
  <c r="I70" i="100"/>
  <c r="I45" i="100"/>
  <c r="I30" i="100"/>
  <c r="I78" i="100"/>
  <c r="I89" i="100"/>
  <c r="I72" i="100"/>
  <c r="I56" i="100"/>
  <c r="I39" i="100"/>
  <c r="I23" i="100"/>
  <c r="I90" i="100"/>
  <c r="I61" i="100"/>
  <c r="I40" i="100"/>
  <c r="I15" i="100"/>
  <c r="I73" i="100"/>
  <c r="I33" i="100"/>
  <c r="I13" i="100"/>
  <c r="I79" i="100"/>
  <c r="I20" i="100"/>
  <c r="I86" i="100"/>
  <c r="I66" i="100"/>
  <c r="I47" i="100"/>
  <c r="I65" i="100"/>
  <c r="I41" i="100"/>
  <c r="I26" i="100"/>
  <c r="I25" i="100"/>
  <c r="I84" i="100"/>
  <c r="I68" i="100"/>
  <c r="I52" i="100"/>
  <c r="I35" i="100"/>
  <c r="I18" i="100"/>
  <c r="I85" i="100"/>
  <c r="I53" i="100"/>
  <c r="I32" i="100"/>
  <c r="I19" i="100"/>
  <c r="H7" i="100"/>
  <c r="I69" i="100"/>
  <c r="I29" i="100"/>
  <c r="I92" i="100"/>
  <c r="I63" i="100"/>
  <c r="I16" i="100"/>
  <c r="I82" i="100"/>
  <c r="I62" i="100"/>
  <c r="I42" i="100"/>
  <c r="I54" i="100"/>
  <c r="I38" i="100"/>
  <c r="I58" i="100"/>
  <c r="I12" i="100"/>
  <c r="I89" i="99"/>
  <c r="I72" i="99"/>
  <c r="I56" i="99"/>
  <c r="I37" i="99"/>
  <c r="I21" i="99"/>
  <c r="I78" i="99"/>
  <c r="I42" i="99"/>
  <c r="I73" i="99"/>
  <c r="I38" i="99"/>
  <c r="H7" i="99"/>
  <c r="I74" i="99"/>
  <c r="I39" i="99"/>
  <c r="I96" i="99"/>
  <c r="I80" i="99"/>
  <c r="I63" i="99"/>
  <c r="I45" i="99"/>
  <c r="I28" i="99"/>
  <c r="I12" i="99"/>
  <c r="I70" i="99"/>
  <c r="I35" i="99"/>
  <c r="I85" i="99"/>
  <c r="I68" i="99"/>
  <c r="I51" i="99"/>
  <c r="I33" i="99"/>
  <c r="I17" i="99"/>
  <c r="I69" i="99"/>
  <c r="I34" i="99"/>
  <c r="I65" i="99"/>
  <c r="I30" i="99"/>
  <c r="I66" i="99"/>
  <c r="I31" i="99"/>
  <c r="I92" i="99"/>
  <c r="I76" i="99"/>
  <c r="I59" i="99"/>
  <c r="I40" i="99"/>
  <c r="I24" i="99"/>
  <c r="I91" i="99"/>
  <c r="I62" i="99"/>
  <c r="I27" i="99"/>
  <c r="I97" i="99"/>
  <c r="I81" i="99"/>
  <c r="I64" i="99"/>
  <c r="I47" i="99"/>
  <c r="I29" i="99"/>
  <c r="I13" i="99"/>
  <c r="I61" i="99"/>
  <c r="I26" i="99"/>
  <c r="I90" i="99"/>
  <c r="I57" i="99"/>
  <c r="I22" i="99"/>
  <c r="I95" i="99"/>
  <c r="I58" i="99"/>
  <c r="I23" i="99"/>
  <c r="I88" i="99"/>
  <c r="I71" i="99"/>
  <c r="I55" i="99"/>
  <c r="I36" i="99"/>
  <c r="I20" i="99"/>
  <c r="I87" i="99"/>
  <c r="I54" i="99"/>
  <c r="I19" i="99"/>
  <c r="I93" i="99"/>
  <c r="I77" i="99"/>
  <c r="I60" i="99"/>
  <c r="I41" i="99"/>
  <c r="I25" i="99"/>
  <c r="I86" i="99"/>
  <c r="I53" i="99"/>
  <c r="I18" i="99"/>
  <c r="I82" i="99"/>
  <c r="I48" i="99"/>
  <c r="I14" i="99"/>
  <c r="I83" i="99"/>
  <c r="I49" i="99"/>
  <c r="I15" i="99"/>
  <c r="I84" i="99"/>
  <c r="I67" i="99"/>
  <c r="I50" i="99"/>
  <c r="I32" i="99"/>
  <c r="I16" i="99"/>
  <c r="I79" i="99"/>
  <c r="I44" i="99"/>
  <c r="I94" i="99"/>
  <c r="F97" i="86" l="1"/>
  <c r="F95" i="86"/>
  <c r="F94" i="86"/>
  <c r="F93" i="86"/>
  <c r="F92" i="86"/>
  <c r="F91" i="86"/>
  <c r="F90" i="86"/>
  <c r="F89" i="86"/>
  <c r="F88" i="86"/>
  <c r="F86" i="86"/>
  <c r="F85" i="86"/>
  <c r="F84" i="86"/>
  <c r="F83" i="86"/>
  <c r="F81" i="86"/>
  <c r="F80" i="86"/>
  <c r="F79" i="86"/>
  <c r="F78" i="86"/>
  <c r="F76" i="86"/>
  <c r="F73" i="86"/>
  <c r="F72" i="86"/>
  <c r="F71" i="86"/>
  <c r="F70" i="86"/>
  <c r="F69" i="86"/>
  <c r="F67" i="86"/>
  <c r="F66" i="86"/>
  <c r="F64" i="86"/>
  <c r="F63" i="86"/>
  <c r="F61" i="86"/>
  <c r="F59" i="86"/>
  <c r="F57" i="86"/>
  <c r="F56" i="86"/>
  <c r="F55" i="86"/>
  <c r="F54" i="86"/>
  <c r="F53" i="86"/>
  <c r="F51" i="86"/>
  <c r="F50" i="86"/>
  <c r="F49" i="86"/>
  <c r="F47" i="86"/>
  <c r="F45" i="86"/>
  <c r="F42" i="86"/>
  <c r="F40" i="86"/>
  <c r="F39" i="86"/>
  <c r="F37" i="86"/>
  <c r="F33" i="86"/>
  <c r="F32" i="86"/>
  <c r="F31" i="86"/>
  <c r="F30" i="86"/>
  <c r="F29" i="86"/>
  <c r="F27" i="86"/>
  <c r="F26" i="86"/>
  <c r="F25" i="86"/>
  <c r="F24" i="86"/>
  <c r="F23" i="86"/>
  <c r="F22" i="86"/>
  <c r="F21" i="86"/>
  <c r="F20" i="86"/>
  <c r="F19" i="86"/>
  <c r="F15" i="86"/>
  <c r="F13" i="86"/>
  <c r="F12" i="86"/>
  <c r="F97" i="85"/>
  <c r="F95" i="85"/>
  <c r="F94" i="85"/>
  <c r="F93" i="85"/>
  <c r="F92" i="85"/>
  <c r="F91" i="85"/>
  <c r="F90" i="85"/>
  <c r="F89" i="85"/>
  <c r="F88" i="85"/>
  <c r="F86" i="85"/>
  <c r="F85" i="85"/>
  <c r="F84" i="85"/>
  <c r="F83" i="85"/>
  <c r="F81" i="85"/>
  <c r="F80" i="85"/>
  <c r="F79" i="85"/>
  <c r="F78" i="85"/>
  <c r="F76" i="85"/>
  <c r="F73" i="85"/>
  <c r="F72" i="85"/>
  <c r="F71" i="85"/>
  <c r="F70" i="85"/>
  <c r="F69" i="85"/>
  <c r="F67" i="85"/>
  <c r="F66" i="85"/>
  <c r="F64" i="85"/>
  <c r="F63" i="85"/>
  <c r="F61" i="85"/>
  <c r="F59" i="85"/>
  <c r="F57" i="85"/>
  <c r="F56" i="85"/>
  <c r="F55" i="85"/>
  <c r="F54" i="85"/>
  <c r="F53" i="85"/>
  <c r="F51" i="85"/>
  <c r="F50" i="85"/>
  <c r="F49" i="85"/>
  <c r="F48" i="85"/>
  <c r="F47" i="85"/>
  <c r="F45" i="85"/>
  <c r="F42" i="85"/>
  <c r="F40" i="85"/>
  <c r="F39" i="85"/>
  <c r="F37" i="85"/>
  <c r="F33" i="85"/>
  <c r="F32" i="85"/>
  <c r="F31" i="85"/>
  <c r="F30" i="85"/>
  <c r="F29" i="85"/>
  <c r="F27" i="85"/>
  <c r="F26" i="85"/>
  <c r="F25" i="85"/>
  <c r="F24" i="85"/>
  <c r="F23" i="85"/>
  <c r="F22" i="85"/>
  <c r="F21" i="85"/>
  <c r="F20" i="85"/>
  <c r="F19" i="85"/>
  <c r="F15" i="85"/>
  <c r="F13" i="85"/>
  <c r="F12" i="85"/>
  <c r="F97" i="79"/>
  <c r="F96" i="79"/>
  <c r="F95" i="79"/>
  <c r="F94" i="79"/>
  <c r="F93" i="79"/>
  <c r="F92" i="79"/>
  <c r="F91" i="79"/>
  <c r="F90" i="79"/>
  <c r="F89" i="79"/>
  <c r="F87" i="79"/>
  <c r="F86" i="79"/>
  <c r="F85" i="79"/>
  <c r="F84" i="79"/>
  <c r="F82" i="79"/>
  <c r="F81" i="79"/>
  <c r="F80" i="79"/>
  <c r="F79" i="79"/>
  <c r="F78" i="79"/>
  <c r="F77" i="79"/>
  <c r="F76" i="79"/>
  <c r="F75" i="79"/>
  <c r="F74" i="79"/>
  <c r="F72" i="79"/>
  <c r="F71" i="79"/>
  <c r="F69" i="79"/>
  <c r="F68" i="79"/>
  <c r="F66" i="79"/>
  <c r="F65" i="79"/>
  <c r="F64" i="79"/>
  <c r="F63" i="79"/>
  <c r="F62" i="79"/>
  <c r="F61" i="79"/>
  <c r="F60" i="79"/>
  <c r="F59" i="79"/>
  <c r="F58" i="79"/>
  <c r="F57" i="79"/>
  <c r="F56" i="79"/>
  <c r="F55" i="79"/>
  <c r="F54" i="79"/>
  <c r="F53" i="79"/>
  <c r="F52" i="79"/>
  <c r="F51" i="79"/>
  <c r="F50" i="79"/>
  <c r="F48" i="79"/>
  <c r="F47" i="79"/>
  <c r="F46" i="79"/>
  <c r="F45" i="79"/>
  <c r="F44" i="79"/>
  <c r="F43" i="79"/>
  <c r="F42" i="79"/>
  <c r="F41" i="79"/>
  <c r="F40" i="79"/>
  <c r="F39" i="79"/>
  <c r="F38" i="79"/>
  <c r="F37" i="79"/>
  <c r="F36" i="79"/>
  <c r="F99" i="79" s="1"/>
  <c r="F35" i="79"/>
  <c r="F34" i="79"/>
  <c r="F33" i="79"/>
  <c r="F32" i="79"/>
  <c r="F31" i="79"/>
  <c r="F30" i="79"/>
  <c r="F29" i="79"/>
  <c r="F27" i="79"/>
  <c r="F26" i="79"/>
  <c r="F25" i="79"/>
  <c r="F24" i="79"/>
  <c r="F23" i="79"/>
  <c r="F21" i="79"/>
  <c r="F20" i="79"/>
  <c r="F19" i="79"/>
  <c r="F18" i="79"/>
  <c r="F17" i="79"/>
  <c r="F16" i="79"/>
  <c r="F15" i="79"/>
  <c r="F14" i="79"/>
  <c r="F12" i="79"/>
  <c r="F97" i="78"/>
  <c r="F96" i="78"/>
  <c r="F95" i="78"/>
  <c r="F94" i="78"/>
  <c r="F93" i="78"/>
  <c r="F92" i="78"/>
  <c r="F91" i="78"/>
  <c r="F90" i="78"/>
  <c r="F89" i="78"/>
  <c r="F87" i="78"/>
  <c r="F86" i="78"/>
  <c r="F85" i="78"/>
  <c r="F84" i="78"/>
  <c r="F82" i="78"/>
  <c r="F81" i="78"/>
  <c r="F80" i="78"/>
  <c r="F79" i="78"/>
  <c r="F78" i="78"/>
  <c r="F77" i="78"/>
  <c r="F76" i="78"/>
  <c r="F75" i="78"/>
  <c r="F74" i="78"/>
  <c r="F72" i="78"/>
  <c r="F71" i="78"/>
  <c r="F69" i="78"/>
  <c r="F68" i="78"/>
  <c r="F66" i="78"/>
  <c r="F65" i="78"/>
  <c r="F64" i="78"/>
  <c r="F63" i="78"/>
  <c r="F62" i="78"/>
  <c r="F61" i="78"/>
  <c r="F60" i="78"/>
  <c r="F59" i="78"/>
  <c r="F58" i="78"/>
  <c r="F57" i="78"/>
  <c r="F56" i="78"/>
  <c r="F55" i="78"/>
  <c r="F54" i="78"/>
  <c r="F53" i="78"/>
  <c r="F52" i="78"/>
  <c r="F51" i="78"/>
  <c r="F50" i="78"/>
  <c r="F48" i="78"/>
  <c r="F47" i="78"/>
  <c r="F46" i="78"/>
  <c r="F45" i="78"/>
  <c r="F44" i="78"/>
  <c r="F43" i="78"/>
  <c r="F42" i="78"/>
  <c r="F41" i="78"/>
  <c r="F40" i="78"/>
  <c r="F39" i="78"/>
  <c r="F38" i="78"/>
  <c r="F37" i="78"/>
  <c r="F36" i="78"/>
  <c r="F35" i="78"/>
  <c r="F34" i="78"/>
  <c r="F33" i="78"/>
  <c r="F32" i="78"/>
  <c r="F31" i="78"/>
  <c r="F30" i="78"/>
  <c r="F29" i="78"/>
  <c r="F27" i="78"/>
  <c r="F26" i="78"/>
  <c r="F25" i="78"/>
  <c r="F24" i="78"/>
  <c r="F23" i="78"/>
  <c r="F21" i="78"/>
  <c r="F20" i="78"/>
  <c r="F19" i="78"/>
  <c r="F18" i="78"/>
  <c r="F17" i="78"/>
  <c r="F16" i="78"/>
  <c r="F15" i="78"/>
  <c r="F14" i="78"/>
  <c r="F12" i="78"/>
  <c r="F97" i="72"/>
  <c r="F96" i="72"/>
  <c r="F95" i="72"/>
  <c r="F94" i="72"/>
  <c r="F93" i="72"/>
  <c r="F92" i="72"/>
  <c r="F91" i="72"/>
  <c r="F90" i="72"/>
  <c r="F89" i="72"/>
  <c r="F87" i="72"/>
  <c r="F86" i="72"/>
  <c r="F85" i="72"/>
  <c r="F84" i="72"/>
  <c r="F83" i="72"/>
  <c r="F82" i="72"/>
  <c r="F81" i="72"/>
  <c r="F80" i="72"/>
  <c r="F79" i="72"/>
  <c r="F78" i="72"/>
  <c r="F77" i="72"/>
  <c r="F76" i="72"/>
  <c r="F75" i="72"/>
  <c r="F74" i="72"/>
  <c r="F73" i="72"/>
  <c r="F72" i="72"/>
  <c r="F71" i="72"/>
  <c r="F70" i="72"/>
  <c r="F69" i="72"/>
  <c r="F68" i="72"/>
  <c r="F67" i="72"/>
  <c r="F66" i="72"/>
  <c r="F65" i="72"/>
  <c r="F64" i="72"/>
  <c r="F63" i="72"/>
  <c r="F62" i="72"/>
  <c r="F61" i="72"/>
  <c r="F60" i="72"/>
  <c r="F59" i="72"/>
  <c r="F58" i="72"/>
  <c r="F57" i="72"/>
  <c r="F56" i="72"/>
  <c r="F55" i="72"/>
  <c r="F54" i="72"/>
  <c r="F53" i="72"/>
  <c r="F52" i="72"/>
  <c r="F51" i="72"/>
  <c r="F50" i="72"/>
  <c r="F49" i="72"/>
  <c r="F48" i="72"/>
  <c r="F47" i="72"/>
  <c r="F45" i="72"/>
  <c r="F44" i="72"/>
  <c r="F43" i="72"/>
  <c r="F42" i="72"/>
  <c r="F41" i="72"/>
  <c r="F40" i="72"/>
  <c r="F39" i="72"/>
  <c r="F38" i="72"/>
  <c r="F37" i="72"/>
  <c r="F36" i="72"/>
  <c r="F35" i="72"/>
  <c r="F34" i="72"/>
  <c r="F33" i="72"/>
  <c r="F32" i="72"/>
  <c r="F31" i="72"/>
  <c r="F30" i="72"/>
  <c r="F29" i="72"/>
  <c r="F28" i="72"/>
  <c r="F27" i="72"/>
  <c r="F26" i="72"/>
  <c r="F25" i="72"/>
  <c r="F24" i="72"/>
  <c r="F23" i="72"/>
  <c r="F21" i="72"/>
  <c r="F20" i="72"/>
  <c r="F19" i="72"/>
  <c r="F18" i="72"/>
  <c r="F17" i="72"/>
  <c r="F16" i="72"/>
  <c r="F15" i="72"/>
  <c r="F14" i="72"/>
  <c r="F13" i="72"/>
  <c r="F12" i="72"/>
  <c r="F97" i="71"/>
  <c r="F96" i="71"/>
  <c r="F95" i="71"/>
  <c r="F94" i="71"/>
  <c r="F93" i="71"/>
  <c r="F92" i="71"/>
  <c r="F91" i="71"/>
  <c r="F90" i="71"/>
  <c r="F89" i="71"/>
  <c r="F88" i="71"/>
  <c r="F87" i="71"/>
  <c r="F86" i="71"/>
  <c r="F85" i="71"/>
  <c r="F84" i="71"/>
  <c r="F83" i="71"/>
  <c r="F82" i="71"/>
  <c r="F81" i="71"/>
  <c r="F80" i="71"/>
  <c r="F79" i="71"/>
  <c r="F78" i="71"/>
  <c r="F77" i="71"/>
  <c r="F76" i="71"/>
  <c r="F75" i="71"/>
  <c r="F74" i="71"/>
  <c r="F73" i="71"/>
  <c r="F72" i="71"/>
  <c r="F71" i="71"/>
  <c r="F70" i="71"/>
  <c r="F69" i="71"/>
  <c r="F68" i="71"/>
  <c r="F67" i="71"/>
  <c r="F66" i="71"/>
  <c r="F65" i="71"/>
  <c r="F64" i="71"/>
  <c r="F63" i="71"/>
  <c r="F62" i="71"/>
  <c r="F61" i="71"/>
  <c r="F60" i="71"/>
  <c r="F59" i="71"/>
  <c r="F58" i="71"/>
  <c r="F57" i="71"/>
  <c r="F56" i="71"/>
  <c r="F55" i="71"/>
  <c r="F54" i="71"/>
  <c r="F53" i="71"/>
  <c r="F52" i="71"/>
  <c r="F51" i="71"/>
  <c r="F50" i="71"/>
  <c r="F49" i="71"/>
  <c r="F48" i="71"/>
  <c r="F47" i="71"/>
  <c r="F45" i="71"/>
  <c r="F44" i="71"/>
  <c r="F43" i="71"/>
  <c r="F42" i="71"/>
  <c r="F41" i="71"/>
  <c r="F40" i="71"/>
  <c r="F39" i="71"/>
  <c r="F38" i="71"/>
  <c r="F37" i="71"/>
  <c r="F36" i="71"/>
  <c r="F35" i="71"/>
  <c r="F34" i="71"/>
  <c r="F33" i="71"/>
  <c r="F32" i="71"/>
  <c r="F31" i="71"/>
  <c r="F30" i="71"/>
  <c r="F29" i="71"/>
  <c r="F28" i="71"/>
  <c r="F27" i="71"/>
  <c r="F26" i="71"/>
  <c r="F25" i="71"/>
  <c r="F24" i="71"/>
  <c r="F23" i="71"/>
  <c r="F22" i="71"/>
  <c r="F21" i="71"/>
  <c r="F20" i="71"/>
  <c r="F19" i="71"/>
  <c r="F18" i="71"/>
  <c r="F17" i="71"/>
  <c r="F16" i="71"/>
  <c r="F15" i="71"/>
  <c r="F14" i="71"/>
  <c r="F13" i="71"/>
  <c r="F12" i="71"/>
  <c r="F97" i="65"/>
  <c r="F96" i="65"/>
  <c r="F95" i="65"/>
  <c r="F94" i="65"/>
  <c r="F93" i="65"/>
  <c r="F92" i="65"/>
  <c r="F91" i="65"/>
  <c r="F90" i="65"/>
  <c r="F89" i="65"/>
  <c r="F88" i="65"/>
  <c r="F87" i="65"/>
  <c r="F86" i="65"/>
  <c r="F85" i="65"/>
  <c r="F84" i="65"/>
  <c r="F83" i="65"/>
  <c r="F82" i="65"/>
  <c r="F81" i="65"/>
  <c r="F80" i="65"/>
  <c r="F79" i="65"/>
  <c r="F78" i="65"/>
  <c r="F77" i="65"/>
  <c r="F76" i="65"/>
  <c r="F74" i="65"/>
  <c r="F73" i="65"/>
  <c r="F72" i="65"/>
  <c r="F71" i="65"/>
  <c r="F70" i="65"/>
  <c r="F69" i="65"/>
  <c r="F68" i="65"/>
  <c r="F67" i="65"/>
  <c r="F66" i="65"/>
  <c r="F65" i="65"/>
  <c r="F64" i="65"/>
  <c r="F63" i="65"/>
  <c r="F62" i="65"/>
  <c r="F61" i="65"/>
  <c r="F60" i="65"/>
  <c r="F59" i="65"/>
  <c r="F58" i="65"/>
  <c r="F57" i="65"/>
  <c r="F56" i="65"/>
  <c r="F55" i="65"/>
  <c r="F54" i="65"/>
  <c r="F53" i="65"/>
  <c r="F51" i="65"/>
  <c r="F50" i="65"/>
  <c r="F49" i="65"/>
  <c r="F48" i="65"/>
  <c r="F47" i="65"/>
  <c r="F45" i="65"/>
  <c r="F44" i="65"/>
  <c r="F42" i="65"/>
  <c r="F41" i="65"/>
  <c r="F40" i="65"/>
  <c r="F39" i="65"/>
  <c r="F38" i="65"/>
  <c r="F37" i="65"/>
  <c r="F36" i="65"/>
  <c r="F35" i="65"/>
  <c r="F34" i="65"/>
  <c r="F33" i="65"/>
  <c r="F32" i="65"/>
  <c r="F31" i="65"/>
  <c r="F30" i="65"/>
  <c r="F29" i="65"/>
  <c r="F28" i="65"/>
  <c r="F27" i="65"/>
  <c r="F26" i="65"/>
  <c r="F25" i="65"/>
  <c r="F24" i="65"/>
  <c r="F23" i="65"/>
  <c r="F22" i="65"/>
  <c r="F21" i="65"/>
  <c r="F20" i="65"/>
  <c r="F19" i="65"/>
  <c r="F18" i="65"/>
  <c r="F17" i="65"/>
  <c r="F16" i="65"/>
  <c r="F15" i="65"/>
  <c r="F14" i="65"/>
  <c r="F13" i="65"/>
  <c r="F12" i="65"/>
  <c r="F97" i="64"/>
  <c r="F96" i="64"/>
  <c r="F95" i="64"/>
  <c r="F94" i="64"/>
  <c r="F93" i="64"/>
  <c r="F92" i="64"/>
  <c r="F91" i="64"/>
  <c r="F90" i="64"/>
  <c r="F89" i="64"/>
  <c r="F88" i="64"/>
  <c r="F87" i="64"/>
  <c r="F86" i="64"/>
  <c r="F85" i="64"/>
  <c r="F84" i="64"/>
  <c r="F83" i="64"/>
  <c r="F82" i="64"/>
  <c r="F81" i="64"/>
  <c r="F80" i="64"/>
  <c r="F79" i="64"/>
  <c r="F78" i="64"/>
  <c r="F77" i="64"/>
  <c r="F76" i="64"/>
  <c r="F74" i="64"/>
  <c r="F73" i="64"/>
  <c r="F72" i="64"/>
  <c r="F71" i="64"/>
  <c r="F70" i="64"/>
  <c r="F69" i="64"/>
  <c r="F68" i="64"/>
  <c r="F67" i="64"/>
  <c r="F66" i="64"/>
  <c r="F65" i="64"/>
  <c r="F64" i="64"/>
  <c r="F63" i="64"/>
  <c r="F62" i="64"/>
  <c r="F61" i="64"/>
  <c r="F60" i="64"/>
  <c r="F59" i="64"/>
  <c r="F58" i="64"/>
  <c r="F57" i="64"/>
  <c r="F56" i="64"/>
  <c r="F55" i="64"/>
  <c r="F54" i="64"/>
  <c r="F53" i="64"/>
  <c r="F51" i="64"/>
  <c r="F50" i="64"/>
  <c r="F49" i="64"/>
  <c r="F48" i="64"/>
  <c r="F47" i="64"/>
  <c r="F45" i="64"/>
  <c r="F44" i="64"/>
  <c r="F42" i="64"/>
  <c r="F41" i="64"/>
  <c r="F40" i="64"/>
  <c r="F39" i="64"/>
  <c r="F38" i="64"/>
  <c r="F37" i="64"/>
  <c r="F36" i="64"/>
  <c r="F35" i="64"/>
  <c r="F34" i="64"/>
  <c r="F33" i="64"/>
  <c r="F32" i="64"/>
  <c r="F31" i="64"/>
  <c r="F30" i="64"/>
  <c r="F29" i="64"/>
  <c r="F28" i="64"/>
  <c r="F27" i="64"/>
  <c r="F26" i="64"/>
  <c r="F25" i="64"/>
  <c r="F24" i="64"/>
  <c r="F23" i="64"/>
  <c r="F22" i="64"/>
  <c r="F21" i="64"/>
  <c r="F20" i="64"/>
  <c r="F19" i="64"/>
  <c r="F18" i="64"/>
  <c r="F17" i="64"/>
  <c r="F16" i="64"/>
  <c r="F15" i="64"/>
  <c r="F14" i="64"/>
  <c r="F13" i="64"/>
  <c r="F12" i="64"/>
  <c r="F159" i="22" l="1"/>
  <c r="I157" i="22"/>
  <c r="F163" i="22"/>
  <c r="T157" i="22"/>
  <c r="X157" i="22"/>
  <c r="S157" i="22"/>
  <c r="V157" i="22" s="1"/>
  <c r="F6" i="71"/>
  <c r="H6" i="71" s="1"/>
  <c r="D27" i="95"/>
  <c r="D27" i="98"/>
  <c r="H8" i="72"/>
  <c r="H8" i="86"/>
  <c r="F6" i="86"/>
  <c r="H15" i="86"/>
  <c r="H22" i="86"/>
  <c r="H26" i="86"/>
  <c r="H31" i="86"/>
  <c r="H39" i="86"/>
  <c r="H51" i="86"/>
  <c r="H56" i="86"/>
  <c r="H63" i="86"/>
  <c r="H69" i="86"/>
  <c r="H73" i="86"/>
  <c r="H80" i="86"/>
  <c r="H85" i="86"/>
  <c r="H90" i="86"/>
  <c r="H94" i="86"/>
  <c r="H47" i="86"/>
  <c r="H19" i="86"/>
  <c r="H23" i="86"/>
  <c r="H27" i="86"/>
  <c r="H32" i="86"/>
  <c r="H40" i="86"/>
  <c r="H53" i="86"/>
  <c r="H57" i="86"/>
  <c r="H64" i="86"/>
  <c r="H70" i="86"/>
  <c r="H76" i="86"/>
  <c r="H81" i="86"/>
  <c r="H86" i="86"/>
  <c r="H91" i="86"/>
  <c r="H95" i="86"/>
  <c r="H20" i="86"/>
  <c r="H24" i="86"/>
  <c r="H29" i="86"/>
  <c r="H42" i="86"/>
  <c r="H49" i="86"/>
  <c r="H54" i="86"/>
  <c r="H59" i="86"/>
  <c r="H66" i="86"/>
  <c r="H71" i="86"/>
  <c r="H78" i="86"/>
  <c r="H83" i="86"/>
  <c r="H88" i="86"/>
  <c r="H92" i="86"/>
  <c r="H97" i="86"/>
  <c r="H33" i="86"/>
  <c r="H13" i="86"/>
  <c r="H21" i="86"/>
  <c r="H25" i="86"/>
  <c r="H30" i="86"/>
  <c r="H37" i="86"/>
  <c r="H45" i="86"/>
  <c r="H50" i="86"/>
  <c r="H55" i="86"/>
  <c r="H61" i="86"/>
  <c r="H67" i="86"/>
  <c r="H72" i="86"/>
  <c r="H79" i="86"/>
  <c r="H84" i="86"/>
  <c r="H89" i="86"/>
  <c r="H93" i="86"/>
  <c r="H13" i="85"/>
  <c r="H21" i="85"/>
  <c r="H25" i="85"/>
  <c r="H30" i="85"/>
  <c r="H37" i="85"/>
  <c r="H45" i="85"/>
  <c r="H50" i="85"/>
  <c r="H55" i="85"/>
  <c r="H61" i="85"/>
  <c r="H67" i="85"/>
  <c r="H72" i="85"/>
  <c r="H79" i="85"/>
  <c r="H84" i="85"/>
  <c r="H89" i="85"/>
  <c r="H93" i="85"/>
  <c r="H15" i="85"/>
  <c r="H22" i="85"/>
  <c r="H26" i="85"/>
  <c r="H31" i="85"/>
  <c r="H39" i="85"/>
  <c r="H47" i="85"/>
  <c r="H51" i="85"/>
  <c r="H56" i="85"/>
  <c r="H63" i="85"/>
  <c r="H69" i="85"/>
  <c r="H73" i="85"/>
  <c r="H80" i="85"/>
  <c r="H85" i="85"/>
  <c r="H90" i="85"/>
  <c r="H94" i="85"/>
  <c r="H19" i="85"/>
  <c r="H23" i="85"/>
  <c r="H27" i="85"/>
  <c r="H32" i="85"/>
  <c r="H40" i="85"/>
  <c r="H48" i="85"/>
  <c r="H53" i="85"/>
  <c r="H57" i="85"/>
  <c r="H64" i="85"/>
  <c r="H70" i="85"/>
  <c r="H76" i="85"/>
  <c r="H81" i="85"/>
  <c r="H86" i="85"/>
  <c r="H91" i="85"/>
  <c r="H95" i="85"/>
  <c r="H12" i="85"/>
  <c r="H20" i="85"/>
  <c r="H24" i="85"/>
  <c r="H29" i="85"/>
  <c r="H33" i="85"/>
  <c r="H42" i="85"/>
  <c r="H49" i="85"/>
  <c r="H54" i="85"/>
  <c r="H59" i="85"/>
  <c r="H66" i="85"/>
  <c r="H71" i="85"/>
  <c r="H78" i="85"/>
  <c r="H83" i="85"/>
  <c r="H88" i="85"/>
  <c r="H92" i="85"/>
  <c r="H97" i="85"/>
  <c r="H16" i="79"/>
  <c r="H20" i="79"/>
  <c r="H25" i="79"/>
  <c r="H30" i="79"/>
  <c r="H34" i="79"/>
  <c r="H38" i="79"/>
  <c r="H42" i="79"/>
  <c r="H46" i="79"/>
  <c r="H51" i="79"/>
  <c r="H55" i="79"/>
  <c r="H59" i="79"/>
  <c r="H63" i="79"/>
  <c r="H68" i="79"/>
  <c r="H74" i="79"/>
  <c r="H78" i="79"/>
  <c r="H82" i="79"/>
  <c r="H87" i="79"/>
  <c r="H92" i="79"/>
  <c r="H96" i="79"/>
  <c r="H12" i="79"/>
  <c r="H17" i="79"/>
  <c r="H21" i="79"/>
  <c r="H26" i="79"/>
  <c r="H31" i="79"/>
  <c r="H35" i="79"/>
  <c r="H39" i="79"/>
  <c r="H43" i="79"/>
  <c r="H47" i="79"/>
  <c r="H52" i="79"/>
  <c r="H56" i="79"/>
  <c r="H60" i="79"/>
  <c r="H64" i="79"/>
  <c r="H69" i="79"/>
  <c r="H75" i="79"/>
  <c r="H79" i="79"/>
  <c r="H84" i="79"/>
  <c r="H89" i="79"/>
  <c r="H93" i="79"/>
  <c r="H97" i="79"/>
  <c r="H14" i="79"/>
  <c r="H18" i="79"/>
  <c r="H23" i="79"/>
  <c r="H27" i="79"/>
  <c r="H32" i="79"/>
  <c r="H36" i="79"/>
  <c r="H40" i="79"/>
  <c r="H44" i="79"/>
  <c r="H48" i="79"/>
  <c r="H53" i="79"/>
  <c r="H57" i="79"/>
  <c r="H61" i="79"/>
  <c r="H65" i="79"/>
  <c r="H71" i="79"/>
  <c r="H76" i="79"/>
  <c r="H80" i="79"/>
  <c r="H85" i="79"/>
  <c r="H90" i="79"/>
  <c r="H94" i="79"/>
  <c r="H15" i="79"/>
  <c r="H19" i="79"/>
  <c r="H24" i="79"/>
  <c r="H29" i="79"/>
  <c r="H33" i="79"/>
  <c r="H37" i="79"/>
  <c r="H41" i="79"/>
  <c r="H45" i="79"/>
  <c r="H50" i="79"/>
  <c r="H54" i="79"/>
  <c r="H58" i="79"/>
  <c r="H62" i="79"/>
  <c r="H66" i="79"/>
  <c r="H72" i="79"/>
  <c r="H77" i="79"/>
  <c r="H81" i="79"/>
  <c r="H86" i="79"/>
  <c r="H91" i="79"/>
  <c r="H95" i="79"/>
  <c r="H12" i="78"/>
  <c r="H17" i="78"/>
  <c r="H21" i="78"/>
  <c r="H26" i="78"/>
  <c r="H31" i="78"/>
  <c r="H35" i="78"/>
  <c r="H39" i="78"/>
  <c r="H43" i="78"/>
  <c r="H47" i="78"/>
  <c r="H52" i="78"/>
  <c r="H56" i="78"/>
  <c r="H60" i="78"/>
  <c r="H64" i="78"/>
  <c r="H69" i="78"/>
  <c r="H75" i="78"/>
  <c r="H79" i="78"/>
  <c r="H84" i="78"/>
  <c r="H89" i="78"/>
  <c r="H93" i="78"/>
  <c r="H97" i="78"/>
  <c r="H14" i="78"/>
  <c r="H18" i="78"/>
  <c r="H23" i="78"/>
  <c r="H27" i="78"/>
  <c r="H32" i="78"/>
  <c r="H36" i="78"/>
  <c r="H40" i="78"/>
  <c r="H44" i="78"/>
  <c r="H48" i="78"/>
  <c r="H53" i="78"/>
  <c r="H57" i="78"/>
  <c r="H61" i="78"/>
  <c r="H65" i="78"/>
  <c r="H71" i="78"/>
  <c r="H76" i="78"/>
  <c r="H80" i="78"/>
  <c r="H85" i="78"/>
  <c r="H90" i="78"/>
  <c r="H94" i="78"/>
  <c r="H15" i="78"/>
  <c r="H19" i="78"/>
  <c r="H24" i="78"/>
  <c r="H29" i="78"/>
  <c r="H33" i="78"/>
  <c r="H37" i="78"/>
  <c r="H41" i="78"/>
  <c r="H45" i="78"/>
  <c r="H50" i="78"/>
  <c r="H54" i="78"/>
  <c r="H58" i="78"/>
  <c r="H62" i="78"/>
  <c r="H66" i="78"/>
  <c r="H72" i="78"/>
  <c r="H77" i="78"/>
  <c r="H81" i="78"/>
  <c r="H86" i="78"/>
  <c r="H91" i="78"/>
  <c r="H95" i="78"/>
  <c r="H16" i="78"/>
  <c r="H20" i="78"/>
  <c r="H25" i="78"/>
  <c r="H30" i="78"/>
  <c r="H34" i="78"/>
  <c r="H38" i="78"/>
  <c r="H42" i="78"/>
  <c r="H46" i="78"/>
  <c r="H51" i="78"/>
  <c r="H55" i="78"/>
  <c r="H59" i="78"/>
  <c r="H63" i="78"/>
  <c r="H68" i="78"/>
  <c r="H74" i="78"/>
  <c r="H78" i="78"/>
  <c r="H82" i="78"/>
  <c r="H87" i="78"/>
  <c r="H92" i="78"/>
  <c r="H96" i="78"/>
  <c r="H8" i="78"/>
  <c r="H14" i="72"/>
  <c r="H18" i="72"/>
  <c r="H26" i="72"/>
  <c r="H30" i="72"/>
  <c r="H34" i="72"/>
  <c r="H38" i="72"/>
  <c r="H42" i="72"/>
  <c r="H47" i="72"/>
  <c r="H51" i="72"/>
  <c r="H55" i="72"/>
  <c r="H59" i="72"/>
  <c r="H63" i="72"/>
  <c r="H67" i="72"/>
  <c r="H71" i="72"/>
  <c r="H75" i="72"/>
  <c r="H79" i="72"/>
  <c r="H83" i="72"/>
  <c r="H87" i="72"/>
  <c r="H91" i="72"/>
  <c r="H95" i="72"/>
  <c r="H15" i="72"/>
  <c r="H19" i="72"/>
  <c r="H23" i="72"/>
  <c r="H27" i="72"/>
  <c r="H31" i="72"/>
  <c r="H35" i="72"/>
  <c r="H39" i="72"/>
  <c r="H43" i="72"/>
  <c r="H48" i="72"/>
  <c r="H52" i="72"/>
  <c r="H56" i="72"/>
  <c r="H60" i="72"/>
  <c r="H64" i="72"/>
  <c r="H68" i="72"/>
  <c r="H72" i="72"/>
  <c r="H76" i="72"/>
  <c r="H80" i="72"/>
  <c r="H84" i="72"/>
  <c r="H92" i="72"/>
  <c r="H96" i="72"/>
  <c r="H12" i="72"/>
  <c r="H16" i="72"/>
  <c r="H20" i="72"/>
  <c r="H24" i="72"/>
  <c r="H28" i="72"/>
  <c r="H32" i="72"/>
  <c r="H36" i="72"/>
  <c r="H40" i="72"/>
  <c r="H44" i="72"/>
  <c r="H49" i="72"/>
  <c r="H53" i="72"/>
  <c r="H57" i="72"/>
  <c r="H61" i="72"/>
  <c r="H65" i="72"/>
  <c r="H69" i="72"/>
  <c r="H73" i="72"/>
  <c r="H77" i="72"/>
  <c r="H81" i="72"/>
  <c r="H85" i="72"/>
  <c r="H89" i="72"/>
  <c r="H93" i="72"/>
  <c r="H97" i="72"/>
  <c r="H13" i="72"/>
  <c r="H17" i="72"/>
  <c r="H21" i="72"/>
  <c r="H25" i="72"/>
  <c r="H29" i="72"/>
  <c r="H33" i="72"/>
  <c r="H37" i="72"/>
  <c r="H41" i="72"/>
  <c r="H45" i="72"/>
  <c r="H50" i="72"/>
  <c r="H54" i="72"/>
  <c r="H58" i="72"/>
  <c r="H62" i="72"/>
  <c r="H66" i="72"/>
  <c r="H70" i="72"/>
  <c r="H74" i="72"/>
  <c r="H78" i="72"/>
  <c r="H82" i="72"/>
  <c r="H86" i="72"/>
  <c r="H90" i="72"/>
  <c r="H94" i="72"/>
  <c r="H15" i="71"/>
  <c r="H19" i="71"/>
  <c r="H23" i="71"/>
  <c r="H27" i="71"/>
  <c r="H31" i="71"/>
  <c r="H35" i="71"/>
  <c r="H39" i="71"/>
  <c r="H43" i="71"/>
  <c r="H48" i="71"/>
  <c r="H52" i="71"/>
  <c r="H56" i="71"/>
  <c r="H60" i="71"/>
  <c r="H64" i="71"/>
  <c r="H68" i="71"/>
  <c r="H72" i="71"/>
  <c r="H76" i="71"/>
  <c r="H80" i="71"/>
  <c r="H84" i="71"/>
  <c r="H88" i="71"/>
  <c r="H92" i="71"/>
  <c r="H96" i="71"/>
  <c r="H12" i="71"/>
  <c r="H16" i="71"/>
  <c r="H20" i="71"/>
  <c r="H24" i="71"/>
  <c r="H28" i="71"/>
  <c r="H32" i="71"/>
  <c r="H36" i="71"/>
  <c r="H40" i="71"/>
  <c r="H44" i="71"/>
  <c r="H49" i="71"/>
  <c r="H53" i="71"/>
  <c r="H57" i="71"/>
  <c r="H61" i="71"/>
  <c r="H65" i="71"/>
  <c r="H69" i="71"/>
  <c r="H73" i="71"/>
  <c r="H77" i="71"/>
  <c r="H81" i="71"/>
  <c r="H85" i="71"/>
  <c r="H89" i="71"/>
  <c r="H93" i="71"/>
  <c r="H97" i="71"/>
  <c r="H13" i="71"/>
  <c r="H17" i="71"/>
  <c r="H21" i="71"/>
  <c r="H25" i="71"/>
  <c r="H29" i="71"/>
  <c r="H33" i="71"/>
  <c r="H37" i="71"/>
  <c r="H41" i="71"/>
  <c r="H45" i="71"/>
  <c r="H50" i="71"/>
  <c r="H54" i="71"/>
  <c r="H58" i="71"/>
  <c r="H62" i="71"/>
  <c r="H66" i="71"/>
  <c r="H70" i="71"/>
  <c r="H74" i="71"/>
  <c r="H78" i="71"/>
  <c r="H82" i="71"/>
  <c r="H86" i="71"/>
  <c r="H90" i="71"/>
  <c r="H94" i="71"/>
  <c r="H14" i="71"/>
  <c r="H18" i="71"/>
  <c r="H22" i="71"/>
  <c r="H26" i="71"/>
  <c r="H30" i="71"/>
  <c r="H34" i="71"/>
  <c r="H38" i="71"/>
  <c r="H42" i="71"/>
  <c r="H47" i="71"/>
  <c r="H51" i="71"/>
  <c r="H55" i="71"/>
  <c r="H59" i="71"/>
  <c r="H63" i="71"/>
  <c r="H67" i="71"/>
  <c r="H71" i="71"/>
  <c r="H75" i="71"/>
  <c r="H79" i="71"/>
  <c r="H83" i="71"/>
  <c r="H87" i="71"/>
  <c r="H91" i="71"/>
  <c r="H95" i="71"/>
  <c r="H18" i="65"/>
  <c r="H30" i="65"/>
  <c r="H38" i="65"/>
  <c r="H42" i="65"/>
  <c r="H57" i="65"/>
  <c r="H65" i="65"/>
  <c r="H81" i="65"/>
  <c r="H89" i="65"/>
  <c r="H23" i="65"/>
  <c r="H31" i="65"/>
  <c r="H39" i="65"/>
  <c r="H49" i="65"/>
  <c r="H58" i="65"/>
  <c r="H66" i="65"/>
  <c r="H74" i="65"/>
  <c r="H82" i="65"/>
  <c r="H94" i="65"/>
  <c r="H16" i="65"/>
  <c r="H20" i="65"/>
  <c r="H24" i="65"/>
  <c r="H28" i="65"/>
  <c r="H32" i="65"/>
  <c r="H36" i="65"/>
  <c r="H40" i="65"/>
  <c r="H45" i="65"/>
  <c r="H50" i="65"/>
  <c r="H55" i="65"/>
  <c r="H59" i="65"/>
  <c r="H63" i="65"/>
  <c r="H67" i="65"/>
  <c r="H71" i="65"/>
  <c r="H79" i="65"/>
  <c r="H83" i="65"/>
  <c r="H87" i="65"/>
  <c r="H91" i="65"/>
  <c r="H95" i="65"/>
  <c r="H14" i="65"/>
  <c r="H22" i="65"/>
  <c r="H34" i="65"/>
  <c r="H53" i="65"/>
  <c r="H69" i="65"/>
  <c r="H77" i="65"/>
  <c r="H93" i="65"/>
  <c r="H15" i="65"/>
  <c r="H27" i="65"/>
  <c r="H35" i="65"/>
  <c r="H44" i="65"/>
  <c r="H54" i="65"/>
  <c r="H62" i="65"/>
  <c r="H70" i="65"/>
  <c r="H78" i="65"/>
  <c r="H86" i="65"/>
  <c r="H90" i="65"/>
  <c r="H13" i="65"/>
  <c r="H17" i="65"/>
  <c r="H21" i="65"/>
  <c r="H25" i="65"/>
  <c r="H29" i="65"/>
  <c r="H33" i="65"/>
  <c r="H37" i="65"/>
  <c r="H41" i="65"/>
  <c r="H47" i="65"/>
  <c r="H51" i="65"/>
  <c r="H56" i="65"/>
  <c r="H60" i="65"/>
  <c r="H64" i="65"/>
  <c r="H68" i="65"/>
  <c r="H72" i="65"/>
  <c r="H76" i="65"/>
  <c r="H80" i="65"/>
  <c r="H84" i="65"/>
  <c r="H88" i="65"/>
  <c r="H92" i="65"/>
  <c r="H96" i="65"/>
  <c r="H26" i="65"/>
  <c r="H48" i="65"/>
  <c r="H61" i="65"/>
  <c r="H73" i="65"/>
  <c r="H85" i="65"/>
  <c r="H97" i="65"/>
  <c r="H19" i="65"/>
  <c r="H14" i="64"/>
  <c r="H18" i="64"/>
  <c r="H22" i="64"/>
  <c r="H26" i="64"/>
  <c r="H30" i="64"/>
  <c r="H34" i="64"/>
  <c r="H38" i="64"/>
  <c r="H42" i="64"/>
  <c r="H48" i="64"/>
  <c r="H53" i="64"/>
  <c r="H57" i="64"/>
  <c r="H61" i="64"/>
  <c r="H65" i="64"/>
  <c r="H69" i="64"/>
  <c r="H73" i="64"/>
  <c r="H78" i="64"/>
  <c r="H82" i="64"/>
  <c r="H86" i="64"/>
  <c r="H90" i="64"/>
  <c r="H94" i="64"/>
  <c r="H15" i="64"/>
  <c r="H19" i="64"/>
  <c r="H23" i="64"/>
  <c r="H27" i="64"/>
  <c r="H31" i="64"/>
  <c r="H35" i="64"/>
  <c r="H39" i="64"/>
  <c r="H44" i="64"/>
  <c r="H49" i="64"/>
  <c r="H54" i="64"/>
  <c r="H58" i="64"/>
  <c r="H62" i="64"/>
  <c r="H66" i="64"/>
  <c r="H70" i="64"/>
  <c r="H74" i="64"/>
  <c r="H79" i="64"/>
  <c r="H83" i="64"/>
  <c r="H87" i="64"/>
  <c r="H91" i="64"/>
  <c r="H95" i="64"/>
  <c r="H16" i="64"/>
  <c r="H20" i="64"/>
  <c r="H24" i="64"/>
  <c r="H28" i="64"/>
  <c r="H32" i="64"/>
  <c r="H36" i="64"/>
  <c r="H40" i="64"/>
  <c r="H45" i="64"/>
  <c r="H50" i="64"/>
  <c r="H55" i="64"/>
  <c r="H59" i="64"/>
  <c r="H63" i="64"/>
  <c r="H67" i="64"/>
  <c r="H71" i="64"/>
  <c r="H76" i="64"/>
  <c r="H80" i="64"/>
  <c r="H84" i="64"/>
  <c r="H88" i="64"/>
  <c r="H92" i="64"/>
  <c r="H96" i="64"/>
  <c r="H13" i="64"/>
  <c r="H17" i="64"/>
  <c r="H21" i="64"/>
  <c r="H25" i="64"/>
  <c r="H29" i="64"/>
  <c r="H33" i="64"/>
  <c r="H37" i="64"/>
  <c r="H41" i="64"/>
  <c r="H47" i="64"/>
  <c r="H51" i="64"/>
  <c r="H56" i="64"/>
  <c r="H60" i="64"/>
  <c r="H64" i="64"/>
  <c r="H68" i="64"/>
  <c r="H72" i="64"/>
  <c r="H77" i="64"/>
  <c r="H81" i="64"/>
  <c r="H85" i="64"/>
  <c r="H89" i="64"/>
  <c r="H93" i="64"/>
  <c r="H97" i="64"/>
  <c r="H12" i="65"/>
  <c r="F6" i="65"/>
  <c r="H12" i="64"/>
  <c r="H8" i="71"/>
  <c r="F6" i="72"/>
  <c r="H12" i="86"/>
  <c r="H8" i="79"/>
  <c r="F6" i="85"/>
  <c r="F6" i="79"/>
  <c r="F6" i="78"/>
  <c r="F6" i="64"/>
  <c r="W157" i="22" l="1" a="1"/>
  <c r="W157" i="22" s="1"/>
  <c r="Z157" i="22"/>
  <c r="AB157" i="22"/>
  <c r="AC157" i="22"/>
  <c r="Y157" i="22"/>
  <c r="M157" i="22"/>
  <c r="K157" i="22"/>
  <c r="L157" i="22"/>
  <c r="P157" i="22"/>
  <c r="J157" i="22"/>
  <c r="O157" i="22"/>
  <c r="N157" i="22"/>
  <c r="T163" i="22"/>
  <c r="F165" i="22"/>
  <c r="X163" i="22"/>
  <c r="I163" i="22"/>
  <c r="N163" i="22" s="1"/>
  <c r="S163" i="22"/>
  <c r="S159" i="22"/>
  <c r="X159" i="22"/>
  <c r="I159" i="22"/>
  <c r="T159" i="22"/>
  <c r="N159" i="22"/>
  <c r="H6" i="86"/>
  <c r="I74" i="78"/>
  <c r="I38" i="78"/>
  <c r="I86" i="78"/>
  <c r="I50" i="78"/>
  <c r="I52" i="79"/>
  <c r="I81" i="64"/>
  <c r="I27" i="95"/>
  <c r="D26" i="92"/>
  <c r="D27" i="92"/>
  <c r="D26" i="98"/>
  <c r="D26" i="89"/>
  <c r="D27" i="89"/>
  <c r="I27" i="98"/>
  <c r="D26" i="95"/>
  <c r="I61" i="78"/>
  <c r="I79" i="78"/>
  <c r="I24" i="79"/>
  <c r="I17" i="79"/>
  <c r="I41" i="78"/>
  <c r="I35" i="78"/>
  <c r="I61" i="79"/>
  <c r="I27" i="79"/>
  <c r="I79" i="79"/>
  <c r="I43" i="79"/>
  <c r="I59" i="79"/>
  <c r="I25" i="79"/>
  <c r="I95" i="79"/>
  <c r="I89" i="79"/>
  <c r="I63" i="78"/>
  <c r="I90" i="78"/>
  <c r="I18" i="78"/>
  <c r="I50" i="79"/>
  <c r="I96" i="78"/>
  <c r="I30" i="78"/>
  <c r="I53" i="78"/>
  <c r="I86" i="79"/>
  <c r="I15" i="78"/>
  <c r="I58" i="79"/>
  <c r="I36" i="79"/>
  <c r="I34" i="79"/>
  <c r="I96" i="79"/>
  <c r="I27" i="78"/>
  <c r="I43" i="78"/>
  <c r="I71" i="79"/>
  <c r="I68" i="79"/>
  <c r="I77" i="78"/>
  <c r="I69" i="78"/>
  <c r="I15" i="79"/>
  <c r="I78" i="78"/>
  <c r="I42" i="78"/>
  <c r="I91" i="78"/>
  <c r="I54" i="78"/>
  <c r="I19" i="78"/>
  <c r="I65" i="78"/>
  <c r="I32" i="78"/>
  <c r="I84" i="78"/>
  <c r="I47" i="78"/>
  <c r="I12" i="78"/>
  <c r="I62" i="79"/>
  <c r="I29" i="79"/>
  <c r="I76" i="79"/>
  <c r="I40" i="79"/>
  <c r="I93" i="79"/>
  <c r="I56" i="79"/>
  <c r="I21" i="79"/>
  <c r="I74" i="79"/>
  <c r="I38" i="79"/>
  <c r="I94" i="72"/>
  <c r="I68" i="78"/>
  <c r="I34" i="78"/>
  <c r="I81" i="78"/>
  <c r="I45" i="78"/>
  <c r="I94" i="78"/>
  <c r="I57" i="78"/>
  <c r="I23" i="78"/>
  <c r="I75" i="78"/>
  <c r="I39" i="78"/>
  <c r="I91" i="79"/>
  <c r="I54" i="79"/>
  <c r="I19" i="79"/>
  <c r="I65" i="79"/>
  <c r="I32" i="79"/>
  <c r="I84" i="79"/>
  <c r="I47" i="79"/>
  <c r="I12" i="79"/>
  <c r="I63" i="79"/>
  <c r="I30" i="79"/>
  <c r="I59" i="78"/>
  <c r="I72" i="78"/>
  <c r="I85" i="78"/>
  <c r="I48" i="78"/>
  <c r="I64" i="78"/>
  <c r="I81" i="79"/>
  <c r="I45" i="79"/>
  <c r="I57" i="79"/>
  <c r="I75" i="79"/>
  <c r="I92" i="79"/>
  <c r="I55" i="79"/>
  <c r="I97" i="64"/>
  <c r="I92" i="78"/>
  <c r="I55" i="78"/>
  <c r="I20" i="78"/>
  <c r="I66" i="78"/>
  <c r="I33" i="78"/>
  <c r="I80" i="78"/>
  <c r="I44" i="78"/>
  <c r="I97" i="78"/>
  <c r="I60" i="78"/>
  <c r="I26" i="78"/>
  <c r="I77" i="79"/>
  <c r="I41" i="79"/>
  <c r="I90" i="79"/>
  <c r="I53" i="79"/>
  <c r="I18" i="79"/>
  <c r="I69" i="79"/>
  <c r="I35" i="79"/>
  <c r="I87" i="79"/>
  <c r="I51" i="79"/>
  <c r="I16" i="79"/>
  <c r="I19" i="65"/>
  <c r="I87" i="71"/>
  <c r="I87" i="78"/>
  <c r="I51" i="78"/>
  <c r="I16" i="78"/>
  <c r="I62" i="78"/>
  <c r="I29" i="78"/>
  <c r="I76" i="78"/>
  <c r="I40" i="78"/>
  <c r="I93" i="78"/>
  <c r="I56" i="78"/>
  <c r="I21" i="78"/>
  <c r="I72" i="79"/>
  <c r="I37" i="79"/>
  <c r="I85" i="79"/>
  <c r="I48" i="79"/>
  <c r="I14" i="79"/>
  <c r="I64" i="79"/>
  <c r="I31" i="79"/>
  <c r="I82" i="79"/>
  <c r="I46" i="79"/>
  <c r="H8" i="85"/>
  <c r="I25" i="78"/>
  <c r="I37" i="78"/>
  <c r="I14" i="78"/>
  <c r="I31" i="78"/>
  <c r="I94" i="79"/>
  <c r="I23" i="79"/>
  <c r="I39" i="79"/>
  <c r="I20" i="79"/>
  <c r="I82" i="78"/>
  <c r="I46" i="78"/>
  <c r="I95" i="78"/>
  <c r="I58" i="78"/>
  <c r="I24" i="78"/>
  <c r="I71" i="78"/>
  <c r="I36" i="78"/>
  <c r="I89" i="78"/>
  <c r="I52" i="78"/>
  <c r="I17" i="78"/>
  <c r="I66" i="79"/>
  <c r="I33" i="79"/>
  <c r="I80" i="79"/>
  <c r="I44" i="79"/>
  <c r="I97" i="79"/>
  <c r="I60" i="79"/>
  <c r="I26" i="79"/>
  <c r="I78" i="79"/>
  <c r="I42" i="79"/>
  <c r="I93" i="86"/>
  <c r="I72" i="86"/>
  <c r="I50" i="86"/>
  <c r="I25" i="86"/>
  <c r="I97" i="86"/>
  <c r="I78" i="86"/>
  <c r="I54" i="86"/>
  <c r="I24" i="86"/>
  <c r="I86" i="86"/>
  <c r="I64" i="86"/>
  <c r="I32" i="86"/>
  <c r="I47" i="86"/>
  <c r="I80" i="86"/>
  <c r="I56" i="86"/>
  <c r="I26" i="86"/>
  <c r="I89" i="86"/>
  <c r="I67" i="86"/>
  <c r="I45" i="86"/>
  <c r="I21" i="86"/>
  <c r="I92" i="86"/>
  <c r="I71" i="86"/>
  <c r="I49" i="86"/>
  <c r="I20" i="86"/>
  <c r="I81" i="86"/>
  <c r="I57" i="86"/>
  <c r="I27" i="86"/>
  <c r="I94" i="86"/>
  <c r="I73" i="86"/>
  <c r="I51" i="86"/>
  <c r="I22" i="86"/>
  <c r="I12" i="86"/>
  <c r="I84" i="86"/>
  <c r="I61" i="86"/>
  <c r="I37" i="86"/>
  <c r="I13" i="86"/>
  <c r="I88" i="86"/>
  <c r="I66" i="86"/>
  <c r="I42" i="86"/>
  <c r="I95" i="86"/>
  <c r="I76" i="86"/>
  <c r="I53" i="86"/>
  <c r="I23" i="86"/>
  <c r="I90" i="86"/>
  <c r="I69" i="86"/>
  <c r="I39" i="86"/>
  <c r="I15" i="86"/>
  <c r="I79" i="86"/>
  <c r="I55" i="86"/>
  <c r="I30" i="86"/>
  <c r="I33" i="86"/>
  <c r="I83" i="86"/>
  <c r="I59" i="86"/>
  <c r="I29" i="86"/>
  <c r="I91" i="86"/>
  <c r="I70" i="86"/>
  <c r="I40" i="86"/>
  <c r="I19" i="86"/>
  <c r="I85" i="86"/>
  <c r="I63" i="86"/>
  <c r="I31" i="86"/>
  <c r="I92" i="85"/>
  <c r="I71" i="85"/>
  <c r="I49" i="85"/>
  <c r="I24" i="85"/>
  <c r="I91" i="85"/>
  <c r="I70" i="85"/>
  <c r="I48" i="85"/>
  <c r="I23" i="85"/>
  <c r="I85" i="85"/>
  <c r="I63" i="85"/>
  <c r="I39" i="85"/>
  <c r="I15" i="85"/>
  <c r="I79" i="85"/>
  <c r="I55" i="85"/>
  <c r="I30" i="85"/>
  <c r="I88" i="85"/>
  <c r="I66" i="85"/>
  <c r="I42" i="85"/>
  <c r="I20" i="85"/>
  <c r="I86" i="85"/>
  <c r="I64" i="85"/>
  <c r="I40" i="85"/>
  <c r="I19" i="85"/>
  <c r="I80" i="85"/>
  <c r="I56" i="85"/>
  <c r="I31" i="85"/>
  <c r="I93" i="85"/>
  <c r="I72" i="85"/>
  <c r="I50" i="85"/>
  <c r="I25" i="85"/>
  <c r="I83" i="85"/>
  <c r="I59" i="85"/>
  <c r="I33" i="85"/>
  <c r="I12" i="85"/>
  <c r="I81" i="85"/>
  <c r="I57" i="85"/>
  <c r="I32" i="85"/>
  <c r="I94" i="85"/>
  <c r="I73" i="85"/>
  <c r="I51" i="85"/>
  <c r="I26" i="85"/>
  <c r="I89" i="85"/>
  <c r="I67" i="85"/>
  <c r="I45" i="85"/>
  <c r="I21" i="85"/>
  <c r="I97" i="85"/>
  <c r="I78" i="85"/>
  <c r="I54" i="85"/>
  <c r="I29" i="85"/>
  <c r="I95" i="85"/>
  <c r="I76" i="85"/>
  <c r="I53" i="85"/>
  <c r="I27" i="85"/>
  <c r="I90" i="85"/>
  <c r="I69" i="85"/>
  <c r="I47" i="85"/>
  <c r="I22" i="85"/>
  <c r="I84" i="85"/>
  <c r="I61" i="85"/>
  <c r="I37" i="85"/>
  <c r="I13" i="85"/>
  <c r="I62" i="72"/>
  <c r="I29" i="72"/>
  <c r="I13" i="72"/>
  <c r="I69" i="72"/>
  <c r="I36" i="72"/>
  <c r="I92" i="72"/>
  <c r="I56" i="72"/>
  <c r="I23" i="72"/>
  <c r="I59" i="72"/>
  <c r="I42" i="72"/>
  <c r="I90" i="72"/>
  <c r="I58" i="72"/>
  <c r="I25" i="72"/>
  <c r="I81" i="72"/>
  <c r="I49" i="72"/>
  <c r="I16" i="72"/>
  <c r="I68" i="72"/>
  <c r="I35" i="72"/>
  <c r="I87" i="72"/>
  <c r="I55" i="72"/>
  <c r="I18" i="72"/>
  <c r="I86" i="72"/>
  <c r="I70" i="72"/>
  <c r="I54" i="72"/>
  <c r="I37" i="72"/>
  <c r="I21" i="72"/>
  <c r="I93" i="72"/>
  <c r="I77" i="72"/>
  <c r="I61" i="72"/>
  <c r="I44" i="72"/>
  <c r="I28" i="72"/>
  <c r="I12" i="72"/>
  <c r="I80" i="72"/>
  <c r="I64" i="72"/>
  <c r="I48" i="72"/>
  <c r="I31" i="72"/>
  <c r="I15" i="72"/>
  <c r="I83" i="72"/>
  <c r="I67" i="72"/>
  <c r="I51" i="72"/>
  <c r="I34" i="72"/>
  <c r="I14" i="72"/>
  <c r="I78" i="72"/>
  <c r="I45" i="72"/>
  <c r="I85" i="72"/>
  <c r="I53" i="72"/>
  <c r="I20" i="72"/>
  <c r="I72" i="72"/>
  <c r="I39" i="72"/>
  <c r="I91" i="72"/>
  <c r="I75" i="72"/>
  <c r="I26" i="72"/>
  <c r="I74" i="72"/>
  <c r="I41" i="72"/>
  <c r="I97" i="72"/>
  <c r="I65" i="72"/>
  <c r="I32" i="72"/>
  <c r="I84" i="72"/>
  <c r="I52" i="72"/>
  <c r="I19" i="72"/>
  <c r="I71" i="72"/>
  <c r="I38" i="72"/>
  <c r="I82" i="72"/>
  <c r="I66" i="72"/>
  <c r="I50" i="72"/>
  <c r="I33" i="72"/>
  <c r="I17" i="72"/>
  <c r="I89" i="72"/>
  <c r="I73" i="72"/>
  <c r="I57" i="72"/>
  <c r="I40" i="72"/>
  <c r="I24" i="72"/>
  <c r="I96" i="72"/>
  <c r="I76" i="72"/>
  <c r="I60" i="72"/>
  <c r="I43" i="72"/>
  <c r="I27" i="72"/>
  <c r="I95" i="72"/>
  <c r="I79" i="72"/>
  <c r="I63" i="72"/>
  <c r="I47" i="72"/>
  <c r="I30" i="72"/>
  <c r="I71" i="71"/>
  <c r="I55" i="71"/>
  <c r="I38" i="71"/>
  <c r="I22" i="71"/>
  <c r="I90" i="71"/>
  <c r="I74" i="71"/>
  <c r="I58" i="71"/>
  <c r="I41" i="71"/>
  <c r="I25" i="71"/>
  <c r="I97" i="71"/>
  <c r="I81" i="71"/>
  <c r="I65" i="71"/>
  <c r="I49" i="71"/>
  <c r="I32" i="71"/>
  <c r="I16" i="71"/>
  <c r="I88" i="71"/>
  <c r="I72" i="71"/>
  <c r="I56" i="71"/>
  <c r="I39" i="71"/>
  <c r="I23" i="71"/>
  <c r="I83" i="71"/>
  <c r="I67" i="71"/>
  <c r="I51" i="71"/>
  <c r="I34" i="71"/>
  <c r="I18" i="71"/>
  <c r="I86" i="71"/>
  <c r="I70" i="71"/>
  <c r="I54" i="71"/>
  <c r="I37" i="71"/>
  <c r="I21" i="71"/>
  <c r="I93" i="71"/>
  <c r="I77" i="71"/>
  <c r="I61" i="71"/>
  <c r="I44" i="71"/>
  <c r="I28" i="71"/>
  <c r="I12" i="71"/>
  <c r="I84" i="71"/>
  <c r="I68" i="71"/>
  <c r="I52" i="71"/>
  <c r="I35" i="71"/>
  <c r="I19" i="71"/>
  <c r="I95" i="71"/>
  <c r="I79" i="71"/>
  <c r="I63" i="71"/>
  <c r="I47" i="71"/>
  <c r="I30" i="71"/>
  <c r="I14" i="71"/>
  <c r="I82" i="71"/>
  <c r="I66" i="71"/>
  <c r="I50" i="71"/>
  <c r="I33" i="71"/>
  <c r="I17" i="71"/>
  <c r="I89" i="71"/>
  <c r="I73" i="71"/>
  <c r="I57" i="71"/>
  <c r="I40" i="71"/>
  <c r="I24" i="71"/>
  <c r="I96" i="71"/>
  <c r="I80" i="71"/>
  <c r="I64" i="71"/>
  <c r="I48" i="71"/>
  <c r="I31" i="71"/>
  <c r="I15" i="71"/>
  <c r="I91" i="71"/>
  <c r="I75" i="71"/>
  <c r="I59" i="71"/>
  <c r="I42" i="71"/>
  <c r="I26" i="71"/>
  <c r="I94" i="71"/>
  <c r="I78" i="71"/>
  <c r="I62" i="71"/>
  <c r="I45" i="71"/>
  <c r="I29" i="71"/>
  <c r="I13" i="71"/>
  <c r="I85" i="71"/>
  <c r="I69" i="71"/>
  <c r="I53" i="71"/>
  <c r="I36" i="71"/>
  <c r="I20" i="71"/>
  <c r="I92" i="71"/>
  <c r="I76" i="71"/>
  <c r="I60" i="71"/>
  <c r="I43" i="71"/>
  <c r="I27" i="71"/>
  <c r="I61" i="65"/>
  <c r="I92" i="65"/>
  <c r="I76" i="65"/>
  <c r="I60" i="65"/>
  <c r="I41" i="65"/>
  <c r="I25" i="65"/>
  <c r="I90" i="65"/>
  <c r="I62" i="65"/>
  <c r="I27" i="65"/>
  <c r="I69" i="65"/>
  <c r="I14" i="65"/>
  <c r="I83" i="65"/>
  <c r="I63" i="65"/>
  <c r="I45" i="65"/>
  <c r="I28" i="65"/>
  <c r="I94" i="65"/>
  <c r="I58" i="65"/>
  <c r="I23" i="65"/>
  <c r="I57" i="65"/>
  <c r="I18" i="65"/>
  <c r="I97" i="65"/>
  <c r="I48" i="65"/>
  <c r="I88" i="65"/>
  <c r="I72" i="65"/>
  <c r="I56" i="65"/>
  <c r="I37" i="65"/>
  <c r="I21" i="65"/>
  <c r="I86" i="65"/>
  <c r="I54" i="65"/>
  <c r="I15" i="65"/>
  <c r="I53" i="65"/>
  <c r="I95" i="65"/>
  <c r="I79" i="65"/>
  <c r="I59" i="65"/>
  <c r="I40" i="65"/>
  <c r="I24" i="65"/>
  <c r="I82" i="65"/>
  <c r="I49" i="65"/>
  <c r="I89" i="65"/>
  <c r="I42" i="65"/>
  <c r="I12" i="65"/>
  <c r="I85" i="65"/>
  <c r="I26" i="65"/>
  <c r="I84" i="65"/>
  <c r="I68" i="65"/>
  <c r="I51" i="65"/>
  <c r="I33" i="65"/>
  <c r="I17" i="65"/>
  <c r="I78" i="65"/>
  <c r="I44" i="65"/>
  <c r="I93" i="65"/>
  <c r="I34" i="65"/>
  <c r="I91" i="65"/>
  <c r="I71" i="65"/>
  <c r="I55" i="65"/>
  <c r="I36" i="65"/>
  <c r="I20" i="65"/>
  <c r="I74" i="65"/>
  <c r="I39" i="65"/>
  <c r="I81" i="65"/>
  <c r="I38" i="65"/>
  <c r="I73" i="65"/>
  <c r="I96" i="65"/>
  <c r="I80" i="65"/>
  <c r="I64" i="65"/>
  <c r="I47" i="65"/>
  <c r="I29" i="65"/>
  <c r="I13" i="65"/>
  <c r="I70" i="65"/>
  <c r="I35" i="65"/>
  <c r="I77" i="65"/>
  <c r="I22" i="65"/>
  <c r="I87" i="65"/>
  <c r="I67" i="65"/>
  <c r="I50" i="65"/>
  <c r="I32" i="65"/>
  <c r="I16" i="65"/>
  <c r="I66" i="65"/>
  <c r="I31" i="65"/>
  <c r="I65" i="65"/>
  <c r="I30" i="65"/>
  <c r="I47" i="64"/>
  <c r="I29" i="64"/>
  <c r="I84" i="64"/>
  <c r="I50" i="64"/>
  <c r="I16" i="64"/>
  <c r="I66" i="64"/>
  <c r="I31" i="64"/>
  <c r="I82" i="64"/>
  <c r="I48" i="64"/>
  <c r="I30" i="64"/>
  <c r="I12" i="64"/>
  <c r="I93" i="64"/>
  <c r="I77" i="64"/>
  <c r="I60" i="64"/>
  <c r="I41" i="64"/>
  <c r="I25" i="64"/>
  <c r="I96" i="64"/>
  <c r="I80" i="64"/>
  <c r="I63" i="64"/>
  <c r="I45" i="64"/>
  <c r="I28" i="64"/>
  <c r="I95" i="64"/>
  <c r="I79" i="64"/>
  <c r="I62" i="64"/>
  <c r="I44" i="64"/>
  <c r="I27" i="64"/>
  <c r="I94" i="64"/>
  <c r="I78" i="64"/>
  <c r="I61" i="64"/>
  <c r="I42" i="64"/>
  <c r="I26" i="64"/>
  <c r="I89" i="64"/>
  <c r="I72" i="64"/>
  <c r="I56" i="64"/>
  <c r="I37" i="64"/>
  <c r="I21" i="64"/>
  <c r="I92" i="64"/>
  <c r="I76" i="64"/>
  <c r="I59" i="64"/>
  <c r="I40" i="64"/>
  <c r="I24" i="64"/>
  <c r="I91" i="64"/>
  <c r="I74" i="64"/>
  <c r="I58" i="64"/>
  <c r="I39" i="64"/>
  <c r="I23" i="64"/>
  <c r="I90" i="64"/>
  <c r="I73" i="64"/>
  <c r="I57" i="64"/>
  <c r="I38" i="64"/>
  <c r="I22" i="64"/>
  <c r="I64" i="64"/>
  <c r="I13" i="64"/>
  <c r="I67" i="64"/>
  <c r="I32" i="64"/>
  <c r="I83" i="64"/>
  <c r="I49" i="64"/>
  <c r="I15" i="64"/>
  <c r="I65" i="64"/>
  <c r="I14" i="64"/>
  <c r="I85" i="64"/>
  <c r="I68" i="64"/>
  <c r="I51" i="64"/>
  <c r="I33" i="64"/>
  <c r="I17" i="64"/>
  <c r="I88" i="64"/>
  <c r="I71" i="64"/>
  <c r="I55" i="64"/>
  <c r="I36" i="64"/>
  <c r="I20" i="64"/>
  <c r="I87" i="64"/>
  <c r="I70" i="64"/>
  <c r="I54" i="64"/>
  <c r="I35" i="64"/>
  <c r="I19" i="64"/>
  <c r="I86" i="64"/>
  <c r="I69" i="64"/>
  <c r="I53" i="64"/>
  <c r="I34" i="64"/>
  <c r="I18" i="64"/>
  <c r="H7" i="79"/>
  <c r="H7" i="78"/>
  <c r="H7" i="71"/>
  <c r="H6" i="72"/>
  <c r="H7" i="72"/>
  <c r="H7" i="86"/>
  <c r="H7" i="85"/>
  <c r="H6" i="65"/>
  <c r="H8" i="65"/>
  <c r="H8" i="64"/>
  <c r="H6" i="85"/>
  <c r="H6" i="78"/>
  <c r="H6" i="79"/>
  <c r="I6" i="79" s="1"/>
  <c r="H6" i="64"/>
  <c r="V163" i="22" l="1"/>
  <c r="Y163" i="22" s="1"/>
  <c r="M163" i="22"/>
  <c r="L163" i="22"/>
  <c r="P163" i="22"/>
  <c r="O163" i="22"/>
  <c r="J163" i="22"/>
  <c r="K163" i="22"/>
  <c r="T165" i="22"/>
  <c r="I165" i="22"/>
  <c r="X165" i="22"/>
  <c r="S165" i="22"/>
  <c r="Q157" i="22"/>
  <c r="K159" i="22"/>
  <c r="L159" i="22"/>
  <c r="P159" i="22"/>
  <c r="O159" i="22"/>
  <c r="J159" i="22"/>
  <c r="M159" i="22"/>
  <c r="V159" i="22"/>
  <c r="I26" i="89"/>
  <c r="I27" i="89"/>
  <c r="I26" i="95"/>
  <c r="I26" i="92"/>
  <c r="I27" i="92"/>
  <c r="I26" i="98"/>
  <c r="H7" i="64"/>
  <c r="H7" i="65"/>
  <c r="W163" i="22" l="1" a="1"/>
  <c r="W163" i="22" s="1"/>
  <c r="AC163" i="22"/>
  <c r="Z163" i="22"/>
  <c r="AB163" i="22"/>
  <c r="V165" i="22"/>
  <c r="Z165" i="22" s="1"/>
  <c r="Q159" i="22"/>
  <c r="W165" i="22" a="1"/>
  <c r="W165" i="22" s="1"/>
  <c r="K165" i="22"/>
  <c r="L165" i="22"/>
  <c r="P165" i="22"/>
  <c r="M165" i="22"/>
  <c r="J165" i="22"/>
  <c r="O165" i="22"/>
  <c r="Q163" i="22"/>
  <c r="Z159" i="22"/>
  <c r="AB159" i="22"/>
  <c r="AC159" i="22"/>
  <c r="W159" i="22" a="1"/>
  <c r="W159" i="22" s="1"/>
  <c r="Y159" i="22"/>
  <c r="N165" i="22"/>
  <c r="D27" i="97"/>
  <c r="D7" i="97"/>
  <c r="Y165" i="22" l="1"/>
  <c r="AB165" i="22"/>
  <c r="AC165" i="22"/>
  <c r="Q165" i="22"/>
  <c r="D6" i="88"/>
  <c r="D26" i="88"/>
  <c r="D7" i="91"/>
  <c r="D7" i="94"/>
  <c r="D27" i="91"/>
  <c r="D27" i="94"/>
  <c r="D7" i="88"/>
  <c r="D27" i="88"/>
  <c r="D26" i="91"/>
  <c r="D26" i="94"/>
  <c r="D26" i="97"/>
  <c r="D6" i="91"/>
  <c r="D6" i="94"/>
  <c r="D6" i="97"/>
  <c r="I7" i="97"/>
  <c r="I6" i="97" l="1"/>
  <c r="I7" i="94"/>
  <c r="I6" i="91"/>
  <c r="I27" i="88"/>
  <c r="I26" i="94"/>
  <c r="I6" i="88"/>
  <c r="D7" i="92"/>
  <c r="I27" i="94"/>
  <c r="I6" i="94"/>
  <c r="I7" i="91"/>
  <c r="I26" i="88"/>
  <c r="I26" i="97"/>
  <c r="I27" i="97"/>
  <c r="I26" i="91"/>
  <c r="I27" i="91"/>
  <c r="I7" i="88"/>
  <c r="D6" i="98"/>
  <c r="D7" i="95"/>
  <c r="D7" i="98"/>
  <c r="D7" i="89"/>
  <c r="D6" i="95"/>
  <c r="D6" i="92"/>
  <c r="D6" i="89"/>
  <c r="I7" i="89"/>
  <c r="D27" i="96" l="1"/>
  <c r="I27" i="93"/>
  <c r="D47" i="93"/>
  <c r="I7" i="96"/>
  <c r="D7" i="96"/>
  <c r="D27" i="93"/>
  <c r="I47" i="93"/>
  <c r="D7" i="93"/>
  <c r="I46" i="93"/>
  <c r="D46" i="93"/>
  <c r="I26" i="93"/>
  <c r="D26" i="93"/>
  <c r="I6" i="93"/>
  <c r="D6" i="93"/>
  <c r="D26" i="96"/>
  <c r="I6" i="96"/>
  <c r="D6" i="96"/>
  <c r="I6" i="89"/>
  <c r="I7" i="92"/>
  <c r="I7" i="95"/>
  <c r="I7" i="98"/>
  <c r="I6" i="98"/>
  <c r="I6" i="92"/>
  <c r="I6" i="95"/>
  <c r="D49" i="93"/>
  <c r="D29" i="93"/>
  <c r="D29" i="96" l="1"/>
  <c r="D9" i="96"/>
  <c r="D9" i="93"/>
  <c r="I29" i="93"/>
  <c r="I48" i="93"/>
  <c r="I9" i="96"/>
  <c r="D8" i="93"/>
  <c r="I28" i="93"/>
  <c r="I49" i="93"/>
  <c r="D8" i="96"/>
  <c r="D28" i="96"/>
  <c r="D28" i="93"/>
  <c r="I8" i="93"/>
  <c r="I8" i="96"/>
  <c r="D48" i="93"/>
  <c r="I27" i="90" l="1"/>
  <c r="D27" i="90"/>
  <c r="I46" i="90"/>
  <c r="I47" i="90"/>
  <c r="I7" i="90"/>
  <c r="D47" i="90"/>
  <c r="D7" i="90"/>
  <c r="D46" i="90"/>
  <c r="I26" i="90"/>
  <c r="D26" i="90"/>
  <c r="I6" i="90"/>
  <c r="D6" i="90"/>
  <c r="D49" i="90" l="1"/>
  <c r="I28" i="90"/>
  <c r="I49" i="90"/>
  <c r="I8" i="90"/>
  <c r="D9" i="90"/>
  <c r="D29" i="90"/>
  <c r="I29" i="90"/>
  <c r="I48" i="90"/>
  <c r="D8" i="90"/>
  <c r="D48" i="90"/>
  <c r="I9" i="90"/>
  <c r="D28" i="90"/>
  <c r="S137" i="22" l="1"/>
  <c r="L137" i="22"/>
  <c r="X137" i="22"/>
  <c r="T137" i="22"/>
  <c r="D66" i="93"/>
  <c r="S139" i="22"/>
  <c r="V137" i="22" l="1"/>
  <c r="Z137" i="22" s="1"/>
  <c r="I139" i="22"/>
  <c r="X139" i="22"/>
  <c r="T139" i="22"/>
  <c r="V139" i="22" s="1"/>
  <c r="K137" i="22"/>
  <c r="P137" i="22"/>
  <c r="D68" i="93"/>
  <c r="N137" i="22"/>
  <c r="O137" i="22"/>
  <c r="J137" i="22"/>
  <c r="M137" i="22"/>
  <c r="L139" i="22" l="1"/>
  <c r="W137" i="22" a="1"/>
  <c r="W137" i="22" s="1"/>
  <c r="J139" i="22"/>
  <c r="P139" i="22"/>
  <c r="N139" i="22"/>
  <c r="K139" i="22"/>
  <c r="Y137" i="22"/>
  <c r="M139" i="22"/>
  <c r="AB137" i="22"/>
  <c r="AC137" i="22"/>
  <c r="O139" i="22"/>
  <c r="W139" i="22" a="1"/>
  <c r="W139" i="22" s="1"/>
  <c r="Z139" i="22"/>
  <c r="AC139" i="22"/>
  <c r="Y139" i="22"/>
  <c r="AB139" i="22"/>
  <c r="Q137" i="22"/>
  <c r="Q139" i="2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<sst xmlns="http://schemas.openxmlformats.org/spreadsheetml/2006/main" count="7113" uniqueCount="537">
  <si>
    <t>男性</t>
    <rPh sb="0" eb="2">
      <t>ダンセイ</t>
    </rPh>
    <phoneticPr fontId="1"/>
  </si>
  <si>
    <t>女性</t>
    <rPh sb="0" eb="2">
      <t>ジョセイ</t>
    </rPh>
    <phoneticPr fontId="1"/>
  </si>
  <si>
    <t>■高知大学</t>
    <rPh sb="1" eb="5">
      <t>コウチダイガク</t>
    </rPh>
    <phoneticPr fontId="1"/>
  </si>
  <si>
    <t>高知大学</t>
    <rPh sb="0" eb="4">
      <t>コウチダイガク</t>
    </rPh>
    <phoneticPr fontId="1"/>
  </si>
  <si>
    <t>１．人文社会科学部</t>
  </si>
  <si>
    <t>２．教育学部</t>
  </si>
  <si>
    <t>３．理工学部</t>
  </si>
  <si>
    <t>４．医学部</t>
  </si>
  <si>
    <t>５．農林海洋科学部</t>
  </si>
  <si>
    <t>６．地域協働学部</t>
  </si>
  <si>
    <t>R1</t>
    <phoneticPr fontId="1"/>
  </si>
  <si>
    <t>国立大学</t>
    <rPh sb="0" eb="4">
      <t>コクリツダイガク</t>
    </rPh>
    <phoneticPr fontId="1"/>
  </si>
  <si>
    <t>大学名</t>
    <rPh sb="0" eb="3">
      <t>ダイガクメイ</t>
    </rPh>
    <phoneticPr fontId="1"/>
  </si>
  <si>
    <t>合計</t>
    <rPh sb="0" eb="2">
      <t>ゴウケイ</t>
    </rPh>
    <phoneticPr fontId="1"/>
  </si>
  <si>
    <t>Gグループ平均</t>
    <rPh sb="5" eb="7">
      <t>ヘイキン</t>
    </rPh>
    <phoneticPr fontId="1"/>
  </si>
  <si>
    <t>全国平均</t>
    <rPh sb="0" eb="4">
      <t>ゼンコクヘイキン</t>
    </rPh>
    <phoneticPr fontId="1"/>
  </si>
  <si>
    <t>学校コード</t>
    <rPh sb="0" eb="2">
      <t>ガッコウ</t>
    </rPh>
    <phoneticPr fontId="7"/>
  </si>
  <si>
    <t>区分</t>
    <rPh sb="0" eb="2">
      <t>クブン</t>
    </rPh>
    <phoneticPr fontId="1"/>
  </si>
  <si>
    <t>F101110100010</t>
  </si>
  <si>
    <t>北海道大学</t>
  </si>
  <si>
    <t>F101110100029</t>
  </si>
  <si>
    <t>北海道教育大学</t>
  </si>
  <si>
    <t>F101110100038</t>
  </si>
  <si>
    <t>室蘭工業大学</t>
  </si>
  <si>
    <t>F101110100047</t>
  </si>
  <si>
    <t>小樽商科大学</t>
  </si>
  <si>
    <t>F101110100056</t>
  </si>
  <si>
    <t>帯広畜産大学</t>
  </si>
  <si>
    <t>F101110100065</t>
  </si>
  <si>
    <t>北見工業大学</t>
  </si>
  <si>
    <t>F101110100074</t>
  </si>
  <si>
    <t>旭川医科大学</t>
  </si>
  <si>
    <t>F102110100572</t>
  </si>
  <si>
    <t>弘前大学</t>
  </si>
  <si>
    <t>F103110100731</t>
  </si>
  <si>
    <t>岩手大学</t>
  </si>
  <si>
    <t>F104110100856</t>
  </si>
  <si>
    <t>東北大学</t>
  </si>
  <si>
    <t>F104110100865</t>
  </si>
  <si>
    <t>宮城教育大学</t>
  </si>
  <si>
    <t>F105110101051</t>
  </si>
  <si>
    <t>秋田大学</t>
  </si>
  <si>
    <t>F106110101176</t>
  </si>
  <si>
    <t>山形大学</t>
  </si>
  <si>
    <t>F107110101273</t>
  </si>
  <si>
    <t>福島大学</t>
  </si>
  <si>
    <t>F108110101414</t>
  </si>
  <si>
    <t>茨城大学</t>
  </si>
  <si>
    <t>F108110101423</t>
  </si>
  <si>
    <t>筑波大学</t>
  </si>
  <si>
    <t>F108110101432</t>
  </si>
  <si>
    <t>筑波技術大学</t>
  </si>
  <si>
    <t>F109110101556</t>
  </si>
  <si>
    <t>宇都宮大学</t>
  </si>
  <si>
    <t>F110110101713</t>
  </si>
  <si>
    <t>群馬大学</t>
  </si>
  <si>
    <t>F111110101945</t>
  </si>
  <si>
    <t>埼玉大学</t>
  </si>
  <si>
    <t>F112110102337</t>
  </si>
  <si>
    <t>千葉大学</t>
  </si>
  <si>
    <t>F113110102700</t>
  </si>
  <si>
    <t>東京大学</t>
  </si>
  <si>
    <t>F113110102719</t>
  </si>
  <si>
    <t>東京医科歯科大学</t>
  </si>
  <si>
    <t>F113110102728</t>
  </si>
  <si>
    <t>東京外国語大学</t>
  </si>
  <si>
    <t>F113110102737</t>
  </si>
  <si>
    <t>東京芸術大学</t>
  </si>
  <si>
    <t>F113110102746</t>
  </si>
  <si>
    <t>東京工業大学</t>
  </si>
  <si>
    <t>F113110102755</t>
  </si>
  <si>
    <t>お茶の水女子大学</t>
  </si>
  <si>
    <t>F113110102764</t>
  </si>
  <si>
    <t>東京学芸大学</t>
  </si>
  <si>
    <t>F113110102773</t>
  </si>
  <si>
    <t>東京農工大学</t>
  </si>
  <si>
    <t>F113110102782</t>
  </si>
  <si>
    <t>電気通信大学</t>
  </si>
  <si>
    <t>F113110102791</t>
  </si>
  <si>
    <t>一橋大学</t>
  </si>
  <si>
    <t>F113110102808</t>
  </si>
  <si>
    <t>政策研究大学院大学</t>
  </si>
  <si>
    <t>F113110102817</t>
  </si>
  <si>
    <t>東京海洋大学</t>
  </si>
  <si>
    <t>F114110104592</t>
  </si>
  <si>
    <t>横浜国立大学</t>
  </si>
  <si>
    <t>F114110104609</t>
  </si>
  <si>
    <t>総合研究大学院大学</t>
  </si>
  <si>
    <t>F115110105046</t>
  </si>
  <si>
    <t>新潟大学</t>
  </si>
  <si>
    <t>F115110105055</t>
  </si>
  <si>
    <t>長岡技術科学大学</t>
  </si>
  <si>
    <t>F115110105064</t>
  </si>
  <si>
    <t>上越教育大学</t>
  </si>
  <si>
    <t>F116110105312</t>
  </si>
  <si>
    <t>富山大学</t>
  </si>
  <si>
    <t>F117110105393</t>
  </si>
  <si>
    <t>金沢大学</t>
  </si>
  <si>
    <t>F117110105400</t>
  </si>
  <si>
    <t>北陸先端科学技術大学院大学</t>
  </si>
  <si>
    <t>F118110105597</t>
  </si>
  <si>
    <t>福井大学</t>
  </si>
  <si>
    <t>F119110105676</t>
  </si>
  <si>
    <t>山梨大学</t>
  </si>
  <si>
    <t>F120110105771</t>
  </si>
  <si>
    <t>信州大学</t>
  </si>
  <si>
    <t>F121110105976</t>
  </si>
  <si>
    <t>岐阜大学</t>
  </si>
  <si>
    <t>F122110106224</t>
  </si>
  <si>
    <t>静岡大学</t>
  </si>
  <si>
    <t>F122110106233</t>
  </si>
  <si>
    <t>浜松医科大学</t>
  </si>
  <si>
    <t>F123110106429</t>
  </si>
  <si>
    <t>名古屋大学</t>
  </si>
  <si>
    <t>F123110106438</t>
  </si>
  <si>
    <t>名古屋工業大学</t>
  </si>
  <si>
    <t>F123110106447</t>
  </si>
  <si>
    <t>愛知教育大学</t>
  </si>
  <si>
    <t>F123110106456</t>
  </si>
  <si>
    <t>豊橋技術科学大学</t>
  </si>
  <si>
    <t>F124110107141</t>
  </si>
  <si>
    <t>三重大学</t>
  </si>
  <si>
    <t>F125110107284</t>
  </si>
  <si>
    <t>滋賀大学</t>
  </si>
  <si>
    <t>F125110107293</t>
  </si>
  <si>
    <t>滋賀医科大学</t>
  </si>
  <si>
    <t>F126110107407</t>
  </si>
  <si>
    <t>京都大学</t>
  </si>
  <si>
    <t>F126110107416</t>
  </si>
  <si>
    <t>京都教育大学</t>
  </si>
  <si>
    <t>F126110107425</t>
  </si>
  <si>
    <t>京都工芸繊維大学</t>
  </si>
  <si>
    <t>F127110107852</t>
  </si>
  <si>
    <t>大阪大学</t>
  </si>
  <si>
    <t>F127110107861</t>
  </si>
  <si>
    <t>大阪教育大学</t>
  </si>
  <si>
    <t>F128110108654</t>
  </si>
  <si>
    <t>神戸大学</t>
  </si>
  <si>
    <t>F128110108663</t>
  </si>
  <si>
    <t>兵庫教育大学</t>
  </si>
  <si>
    <t>F129110109206</t>
  </si>
  <si>
    <t>奈良教育大学</t>
  </si>
  <si>
    <t>F129110109215</t>
  </si>
  <si>
    <t>奈良女子大学</t>
  </si>
  <si>
    <t>F129110109224</t>
  </si>
  <si>
    <t>奈良先端科学技術大学院大学</t>
  </si>
  <si>
    <t>F130110109356</t>
  </si>
  <si>
    <t>和歌山大学</t>
  </si>
  <si>
    <t>F131110109417</t>
  </si>
  <si>
    <t>鳥取大学</t>
  </si>
  <si>
    <t>F132110109461</t>
  </si>
  <si>
    <t>島根大学</t>
  </si>
  <si>
    <t>F133110109503</t>
  </si>
  <si>
    <t>岡山大学</t>
  </si>
  <si>
    <t>F134110109780</t>
  </si>
  <si>
    <t>広島大学</t>
  </si>
  <si>
    <t>F135110110054</t>
  </si>
  <si>
    <t>山口大学</t>
  </si>
  <si>
    <t>F136110110231</t>
  </si>
  <si>
    <t>徳島大学</t>
  </si>
  <si>
    <t>F136110110240</t>
  </si>
  <si>
    <t>鳴門教育大学</t>
  </si>
  <si>
    <t>F137110110310</t>
  </si>
  <si>
    <t>香川大学</t>
  </si>
  <si>
    <t>F138110110382</t>
  </si>
  <si>
    <t>愛媛大学</t>
  </si>
  <si>
    <t>F139110110504</t>
  </si>
  <si>
    <t>高知大学</t>
  </si>
  <si>
    <t>F140110110574</t>
  </si>
  <si>
    <t>九州工業大学</t>
  </si>
  <si>
    <t>F140110110583</t>
  </si>
  <si>
    <t>福岡教育大学</t>
  </si>
  <si>
    <t>F140110110592</t>
  </si>
  <si>
    <t>九州大学</t>
  </si>
  <si>
    <t>F141110111135</t>
  </si>
  <si>
    <t>佐賀大学</t>
  </si>
  <si>
    <t>F142110111189</t>
  </si>
  <si>
    <t>長崎大学</t>
  </si>
  <si>
    <t>F143110111295</t>
  </si>
  <si>
    <t>熊本大学</t>
  </si>
  <si>
    <t>F144110111418</t>
  </si>
  <si>
    <t>大分大学</t>
  </si>
  <si>
    <t>F145110111523</t>
  </si>
  <si>
    <t>宮崎大学</t>
  </si>
  <si>
    <t>F146110111620</t>
  </si>
  <si>
    <t>鹿児島大学</t>
  </si>
  <si>
    <t>F146110111639</t>
  </si>
  <si>
    <t>鹿屋体育大学</t>
  </si>
  <si>
    <t>F147110111736</t>
  </si>
  <si>
    <t>琉球大学</t>
  </si>
  <si>
    <t>R2</t>
  </si>
  <si>
    <t>R3</t>
  </si>
  <si>
    <t>北海道大学</t>
    <phoneticPr fontId="1"/>
  </si>
  <si>
    <t>北海道教育大学</t>
    <phoneticPr fontId="1"/>
  </si>
  <si>
    <t>小樽商科大学</t>
    <phoneticPr fontId="1"/>
  </si>
  <si>
    <t>帯広畜産大学</t>
    <phoneticPr fontId="1"/>
  </si>
  <si>
    <t>北見工業大学</t>
    <phoneticPr fontId="1"/>
  </si>
  <si>
    <t>弘前大学</t>
    <phoneticPr fontId="1"/>
  </si>
  <si>
    <t>岩手大学</t>
    <phoneticPr fontId="1"/>
  </si>
  <si>
    <t>東北大学</t>
    <phoneticPr fontId="1"/>
  </si>
  <si>
    <t>秋田大学</t>
    <phoneticPr fontId="1"/>
  </si>
  <si>
    <t>山形大学</t>
    <phoneticPr fontId="1"/>
  </si>
  <si>
    <t>福島大学</t>
    <phoneticPr fontId="1"/>
  </si>
  <si>
    <t>筑波大学</t>
    <phoneticPr fontId="1"/>
  </si>
  <si>
    <t>筑波技術大学</t>
    <phoneticPr fontId="1"/>
  </si>
  <si>
    <t>宇都宮大学</t>
    <phoneticPr fontId="1"/>
  </si>
  <si>
    <t>埼玉大学</t>
    <phoneticPr fontId="1"/>
  </si>
  <si>
    <t>千葉大学</t>
    <phoneticPr fontId="1"/>
  </si>
  <si>
    <t>東京大学</t>
    <phoneticPr fontId="1"/>
  </si>
  <si>
    <t>東京外国語大学</t>
    <phoneticPr fontId="1"/>
  </si>
  <si>
    <t>東京芸術大学</t>
    <phoneticPr fontId="1"/>
  </si>
  <si>
    <t>東京工業大学</t>
    <phoneticPr fontId="1"/>
  </si>
  <si>
    <t>東京学芸大学</t>
    <phoneticPr fontId="1"/>
  </si>
  <si>
    <t>東京農工大学</t>
    <phoneticPr fontId="1"/>
  </si>
  <si>
    <t>電気通信大学</t>
    <phoneticPr fontId="1"/>
  </si>
  <si>
    <t>政策研究大学院大学</t>
    <phoneticPr fontId="1"/>
  </si>
  <si>
    <t>東京海洋大学</t>
    <phoneticPr fontId="1"/>
  </si>
  <si>
    <t>横浜国立大学</t>
    <phoneticPr fontId="1"/>
  </si>
  <si>
    <t>新潟大学</t>
    <phoneticPr fontId="1"/>
  </si>
  <si>
    <t>長岡技術科学大学</t>
    <phoneticPr fontId="1"/>
  </si>
  <si>
    <t>上越教育大学</t>
    <phoneticPr fontId="1"/>
  </si>
  <si>
    <t>金沢大学</t>
    <phoneticPr fontId="1"/>
  </si>
  <si>
    <t>北陸先端科学技術大学院大学</t>
    <phoneticPr fontId="1"/>
  </si>
  <si>
    <t>福井大学</t>
    <phoneticPr fontId="1"/>
  </si>
  <si>
    <t>信州大学</t>
    <phoneticPr fontId="1"/>
  </si>
  <si>
    <t>岐阜大学</t>
    <phoneticPr fontId="1"/>
  </si>
  <si>
    <t>静岡大学</t>
    <phoneticPr fontId="1"/>
  </si>
  <si>
    <t>名古屋大学</t>
    <phoneticPr fontId="1"/>
  </si>
  <si>
    <t>名古屋工業大学</t>
    <phoneticPr fontId="1"/>
  </si>
  <si>
    <t>愛知教育大学</t>
    <phoneticPr fontId="1"/>
  </si>
  <si>
    <t>三重大学</t>
    <phoneticPr fontId="1"/>
  </si>
  <si>
    <t>滋賀大学</t>
    <phoneticPr fontId="1"/>
  </si>
  <si>
    <t>滋賀医科大学</t>
    <phoneticPr fontId="1"/>
  </si>
  <si>
    <t>京都教育大学</t>
    <phoneticPr fontId="1"/>
  </si>
  <si>
    <t>京都工芸繊維大学</t>
    <phoneticPr fontId="1"/>
  </si>
  <si>
    <t>大阪大学</t>
    <phoneticPr fontId="1"/>
  </si>
  <si>
    <t>神戸大学</t>
    <phoneticPr fontId="1"/>
  </si>
  <si>
    <t>兵庫教育大学</t>
    <phoneticPr fontId="1"/>
  </si>
  <si>
    <t>奈良教育大学</t>
    <phoneticPr fontId="1"/>
  </si>
  <si>
    <t>奈良先端科学技術大学院大学</t>
    <phoneticPr fontId="1"/>
  </si>
  <si>
    <t>和歌山大学</t>
    <phoneticPr fontId="1"/>
  </si>
  <si>
    <t>鳥取大学</t>
    <phoneticPr fontId="1"/>
  </si>
  <si>
    <t>岡山大学</t>
    <phoneticPr fontId="1"/>
  </si>
  <si>
    <t>広島大学</t>
    <phoneticPr fontId="1"/>
  </si>
  <si>
    <t>山口大学</t>
    <phoneticPr fontId="1"/>
  </si>
  <si>
    <t>鳴門教育大学</t>
    <phoneticPr fontId="1"/>
  </si>
  <si>
    <t>香川大学</t>
    <phoneticPr fontId="1"/>
  </si>
  <si>
    <t>愛媛大学</t>
    <phoneticPr fontId="1"/>
  </si>
  <si>
    <t>九州工業大学</t>
    <phoneticPr fontId="1"/>
  </si>
  <si>
    <t>福岡教育大学</t>
    <phoneticPr fontId="1"/>
  </si>
  <si>
    <t>九州大学</t>
    <phoneticPr fontId="1"/>
  </si>
  <si>
    <t>長崎大学</t>
    <phoneticPr fontId="1"/>
  </si>
  <si>
    <t>熊本大学</t>
    <phoneticPr fontId="1"/>
  </si>
  <si>
    <t>大分大学</t>
    <phoneticPr fontId="1"/>
  </si>
  <si>
    <t>鹿児島大学</t>
    <phoneticPr fontId="1"/>
  </si>
  <si>
    <t>鹿屋体育大学</t>
    <phoneticPr fontId="1"/>
  </si>
  <si>
    <t>琉球大学</t>
    <phoneticPr fontId="1"/>
  </si>
  <si>
    <t>■目次</t>
    <phoneticPr fontId="1"/>
  </si>
  <si>
    <t>目次に戻る</t>
    <rPh sb="0" eb="2">
      <t>モクジ</t>
    </rPh>
    <rPh sb="3" eb="4">
      <t>モド</t>
    </rPh>
    <phoneticPr fontId="1"/>
  </si>
  <si>
    <t>入学定員</t>
    <rPh sb="0" eb="4">
      <t>ニュウガクテイイン</t>
    </rPh>
    <phoneticPr fontId="1"/>
  </si>
  <si>
    <t>５．入学定員充足率</t>
    <rPh sb="2" eb="6">
      <t>ニュウガクテイイン</t>
    </rPh>
    <rPh sb="6" eb="9">
      <t>ジュウソクリツ</t>
    </rPh>
    <phoneticPr fontId="1"/>
  </si>
  <si>
    <t>入学定員</t>
    <rPh sb="0" eb="4">
      <t>ニュウガクテイイン</t>
    </rPh>
    <phoneticPr fontId="1"/>
  </si>
  <si>
    <t>充足率</t>
    <rPh sb="0" eb="3">
      <t>ジュウソクリツ</t>
    </rPh>
    <phoneticPr fontId="1"/>
  </si>
  <si>
    <t>充足率の高い順</t>
    <rPh sb="0" eb="3">
      <t>ジュウソクリツ</t>
    </rPh>
    <rPh sb="4" eb="5">
      <t>タカ</t>
    </rPh>
    <rPh sb="6" eb="7">
      <t>ジュン</t>
    </rPh>
    <phoneticPr fontId="1"/>
  </si>
  <si>
    <t>５．入学定員充足率</t>
    <rPh sb="2" eb="9">
      <t>ニュウガクテイインジュウソクリツ</t>
    </rPh>
    <phoneticPr fontId="1"/>
  </si>
  <si>
    <t>5-1.2020</t>
  </si>
  <si>
    <t>5-1.2021</t>
  </si>
  <si>
    <t>5-2.2020</t>
  </si>
  <si>
    <t>5-2.2021</t>
  </si>
  <si>
    <t>5-3.2020</t>
  </si>
  <si>
    <t>5-3.2021</t>
  </si>
  <si>
    <t>5-4.2020</t>
  </si>
  <si>
    <t>5-4.2021</t>
  </si>
  <si>
    <t>■国立大学（合計）</t>
    <rPh sb="1" eb="5">
      <t>コクリツダイガク</t>
    </rPh>
    <rPh sb="6" eb="8">
      <t>ゴウケイ</t>
    </rPh>
    <phoneticPr fontId="1"/>
  </si>
  <si>
    <t>（１）．学士課程</t>
    <rPh sb="4" eb="8">
      <t>ガクシカテイ</t>
    </rPh>
    <phoneticPr fontId="1"/>
  </si>
  <si>
    <t>①．総計</t>
    <rPh sb="2" eb="4">
      <t>ソウケイ</t>
    </rPh>
    <phoneticPr fontId="1"/>
  </si>
  <si>
    <t>（１）．学士課程</t>
    <rPh sb="4" eb="6">
      <t>ガクシ</t>
    </rPh>
    <rPh sb="6" eb="8">
      <t>カテイ</t>
    </rPh>
    <phoneticPr fontId="1"/>
  </si>
  <si>
    <t>②．国立大学・ベンチマーク大学平均</t>
    <rPh sb="2" eb="4">
      <t>コクリツ</t>
    </rPh>
    <rPh sb="4" eb="6">
      <t>ダイガク</t>
    </rPh>
    <rPh sb="13" eb="15">
      <t>ダイガク</t>
    </rPh>
    <rPh sb="15" eb="17">
      <t>ヘイキン</t>
    </rPh>
    <phoneticPr fontId="1"/>
  </si>
  <si>
    <t>入学者数の
推移</t>
    <rPh sb="6" eb="8">
      <t>スイイ</t>
    </rPh>
    <phoneticPr fontId="1"/>
  </si>
  <si>
    <t>５年間平均</t>
    <rPh sb="1" eb="3">
      <t>ネンカン</t>
    </rPh>
    <rPh sb="3" eb="5">
      <t>ヘイキン</t>
    </rPh>
    <phoneticPr fontId="1"/>
  </si>
  <si>
    <t>増減</t>
    <rPh sb="0" eb="2">
      <t>ゾウゲン</t>
    </rPh>
    <phoneticPr fontId="1"/>
  </si>
  <si>
    <t>③．高知大学：学部別</t>
    <rPh sb="7" eb="10">
      <t>ガクブベツ</t>
    </rPh>
    <phoneticPr fontId="1"/>
  </si>
  <si>
    <t>ⅱ．教育学部</t>
    <rPh sb="2" eb="4">
      <t>キョウイク</t>
    </rPh>
    <rPh sb="4" eb="6">
      <t>ガクブ</t>
    </rPh>
    <phoneticPr fontId="1"/>
  </si>
  <si>
    <t>減少傾向⤵</t>
    <rPh sb="0" eb="4">
      <t>ゲンショウケイコウ</t>
    </rPh>
    <phoneticPr fontId="1"/>
  </si>
  <si>
    <t>増加傾向⤴</t>
    <rPh sb="0" eb="2">
      <t>ゾウカ</t>
    </rPh>
    <rPh sb="2" eb="4">
      <t>ケイコウ</t>
    </rPh>
    <phoneticPr fontId="1"/>
  </si>
  <si>
    <t>（２）．修士課程</t>
    <rPh sb="4" eb="6">
      <t>シュウシ</t>
    </rPh>
    <rPh sb="6" eb="8">
      <t>カテイ</t>
    </rPh>
    <phoneticPr fontId="1"/>
  </si>
  <si>
    <t>③．高知大学：専攻別</t>
    <rPh sb="2" eb="6">
      <t>コウチダイガク</t>
    </rPh>
    <rPh sb="7" eb="9">
      <t>センコウ</t>
    </rPh>
    <rPh sb="9" eb="10">
      <t>ベツ</t>
    </rPh>
    <phoneticPr fontId="1"/>
  </si>
  <si>
    <t>１．人文社会科専攻</t>
    <rPh sb="2" eb="4">
      <t>ジンブン</t>
    </rPh>
    <rPh sb="4" eb="6">
      <t>シャカイ</t>
    </rPh>
    <rPh sb="6" eb="7">
      <t>カ</t>
    </rPh>
    <rPh sb="7" eb="9">
      <t>センコウ</t>
    </rPh>
    <phoneticPr fontId="1"/>
  </si>
  <si>
    <t>ⅰ．人文社会科学専攻</t>
    <rPh sb="2" eb="4">
      <t>ジンブン</t>
    </rPh>
    <rPh sb="4" eb="6">
      <t>シャカイ</t>
    </rPh>
    <rPh sb="6" eb="8">
      <t>カガク</t>
    </rPh>
    <rPh sb="8" eb="10">
      <t>センコウ</t>
    </rPh>
    <phoneticPr fontId="1"/>
  </si>
  <si>
    <t>―</t>
  </si>
  <si>
    <t>ⅳ．医科学専攻</t>
    <rPh sb="2" eb="7">
      <t>イカガクセンコウ</t>
    </rPh>
    <phoneticPr fontId="1"/>
  </si>
  <si>
    <t>隔年で増減</t>
    <rPh sb="0" eb="2">
      <t>カクネン</t>
    </rPh>
    <rPh sb="3" eb="5">
      <t>ゾウゲン</t>
    </rPh>
    <phoneticPr fontId="1"/>
  </si>
  <si>
    <t>２．教育学専攻</t>
    <rPh sb="2" eb="4">
      <t>キョウイク</t>
    </rPh>
    <rPh sb="4" eb="7">
      <t>ガクセンコウ</t>
    </rPh>
    <phoneticPr fontId="1"/>
  </si>
  <si>
    <t>ⅴ．看護学専攻</t>
    <rPh sb="2" eb="7">
      <t>カンゴガクセンコウ</t>
    </rPh>
    <phoneticPr fontId="1"/>
  </si>
  <si>
    <t>（３）．博士課程</t>
    <rPh sb="4" eb="6">
      <t>ハカセ</t>
    </rPh>
    <rPh sb="6" eb="8">
      <t>カテイ</t>
    </rPh>
    <phoneticPr fontId="1"/>
  </si>
  <si>
    <t>③．高知大学：専攻別</t>
    <rPh sb="2" eb="6">
      <t>コウチダイガク</t>
    </rPh>
    <rPh sb="7" eb="10">
      <t>センコウベツ</t>
    </rPh>
    <phoneticPr fontId="1"/>
  </si>
  <si>
    <t>ⅰ．応用自然科学専攻</t>
    <rPh sb="2" eb="4">
      <t>オウヨウ</t>
    </rPh>
    <rPh sb="4" eb="6">
      <t>シゼン</t>
    </rPh>
    <rPh sb="6" eb="8">
      <t>カガク</t>
    </rPh>
    <rPh sb="8" eb="10">
      <t>センコウ</t>
    </rPh>
    <phoneticPr fontId="1"/>
  </si>
  <si>
    <t>ⅱ．医学専攻</t>
    <rPh sb="2" eb="6">
      <t>イガクセンコウ</t>
    </rPh>
    <phoneticPr fontId="1"/>
  </si>
  <si>
    <t>ⅲ．黒潮圏総合科学専攻</t>
    <rPh sb="2" eb="5">
      <t>クロシオケン</t>
    </rPh>
    <rPh sb="5" eb="11">
      <t>ソウゴウカガクセンコウ</t>
    </rPh>
    <phoneticPr fontId="1"/>
  </si>
  <si>
    <t>（４）．専門職学位課程</t>
    <rPh sb="4" eb="6">
      <t>センモン</t>
    </rPh>
    <rPh sb="6" eb="7">
      <t>ショク</t>
    </rPh>
    <rPh sb="7" eb="9">
      <t>ガクイ</t>
    </rPh>
    <rPh sb="9" eb="11">
      <t>カテイ</t>
    </rPh>
    <phoneticPr fontId="1"/>
  </si>
  <si>
    <t>■国立大学平均</t>
    <rPh sb="1" eb="5">
      <t>コクリツダイガク</t>
    </rPh>
    <rPh sb="5" eb="7">
      <t>ヘイキン</t>
    </rPh>
    <phoneticPr fontId="1"/>
  </si>
  <si>
    <t>■ベンチマーク大学平均</t>
    <rPh sb="7" eb="9">
      <t>ダイガク</t>
    </rPh>
    <rPh sb="9" eb="11">
      <t>ヘイキン</t>
    </rPh>
    <phoneticPr fontId="1"/>
  </si>
  <si>
    <t>５年平均に対するコメントリスト</t>
    <rPh sb="1" eb="4">
      <t>ネンヘイキン</t>
    </rPh>
    <rPh sb="5" eb="6">
      <t>タイ</t>
    </rPh>
    <phoneticPr fontId="1"/>
  </si>
  <si>
    <t>―</t>
    <phoneticPr fontId="1"/>
  </si>
  <si>
    <t>ベンチマーク大学平均</t>
    <rPh sb="6" eb="10">
      <t>ダイガクヘイキン</t>
    </rPh>
    <phoneticPr fontId="1"/>
  </si>
  <si>
    <t>国立大学平均</t>
    <rPh sb="0" eb="4">
      <t>コクリツダイガク</t>
    </rPh>
    <rPh sb="4" eb="6">
      <t>ヘイキン</t>
    </rPh>
    <phoneticPr fontId="1"/>
  </si>
  <si>
    <t>入学定員
充足率の推移</t>
    <rPh sb="0" eb="2">
      <t>ニュウガク</t>
    </rPh>
    <rPh sb="2" eb="4">
      <t>テイイン</t>
    </rPh>
    <rPh sb="5" eb="8">
      <t>ジュウソクリツ</t>
    </rPh>
    <rPh sb="9" eb="11">
      <t>スイイ</t>
    </rPh>
    <phoneticPr fontId="1"/>
  </si>
  <si>
    <t>5-1-1.学士課程</t>
    <rPh sb="6" eb="10">
      <t>ガクシカテイ</t>
    </rPh>
    <phoneticPr fontId="1"/>
  </si>
  <si>
    <t>5-1-3.学士課程（学部別）</t>
    <rPh sb="6" eb="10">
      <t>ガクシカテイ</t>
    </rPh>
    <rPh sb="11" eb="14">
      <t>ガクブベツ</t>
    </rPh>
    <phoneticPr fontId="1"/>
  </si>
  <si>
    <t>5-2-2.修士課程（平均）</t>
    <rPh sb="6" eb="10">
      <t>シュウシカテイ</t>
    </rPh>
    <rPh sb="11" eb="13">
      <t>ヘイキン</t>
    </rPh>
    <phoneticPr fontId="1"/>
  </si>
  <si>
    <t>5-3-2.博士課程（平均）</t>
    <rPh sb="6" eb="10">
      <t>ハカセカテイ</t>
    </rPh>
    <rPh sb="11" eb="13">
      <t>ヘイキン</t>
    </rPh>
    <phoneticPr fontId="1"/>
  </si>
  <si>
    <t>5-4-1.専門職学位課程</t>
    <phoneticPr fontId="1"/>
  </si>
  <si>
    <t>5-4-2.専門職学位課程（平均）</t>
    <rPh sb="6" eb="9">
      <t>センモンショク</t>
    </rPh>
    <rPh sb="9" eb="11">
      <t>ガクイ</t>
    </rPh>
    <rPh sb="11" eb="13">
      <t>カテイ</t>
    </rPh>
    <rPh sb="14" eb="16">
      <t>ヘイキン</t>
    </rPh>
    <phoneticPr fontId="1"/>
  </si>
  <si>
    <t>5.グラフデータ</t>
    <phoneticPr fontId="1"/>
  </si>
  <si>
    <t>5.経年データ（学部単位）</t>
    <phoneticPr fontId="1"/>
  </si>
  <si>
    <t>5.経年データ（専攻単位）</t>
    <phoneticPr fontId="1"/>
  </si>
  <si>
    <t>ⅱ．教育学部</t>
    <phoneticPr fontId="1"/>
  </si>
  <si>
    <t>ⅳ．医学部</t>
    <phoneticPr fontId="1"/>
  </si>
  <si>
    <t>ⅵ．地域協働学部</t>
    <phoneticPr fontId="1"/>
  </si>
  <si>
    <t>ⅰ．人文社会科専攻</t>
    <phoneticPr fontId="1"/>
  </si>
  <si>
    <t>ⅱ．教育学専攻</t>
    <rPh sb="2" eb="4">
      <t>キョウイク</t>
    </rPh>
    <rPh sb="4" eb="7">
      <t>ガクセンコウ</t>
    </rPh>
    <phoneticPr fontId="1"/>
  </si>
  <si>
    <t>ⅶ．地域協働学専攻</t>
    <rPh sb="2" eb="4">
      <t>チイキ</t>
    </rPh>
    <rPh sb="4" eb="6">
      <t>キョウドウ</t>
    </rPh>
    <rPh sb="6" eb="7">
      <t>ガク</t>
    </rPh>
    <rPh sb="7" eb="9">
      <t>センコウ</t>
    </rPh>
    <phoneticPr fontId="1"/>
  </si>
  <si>
    <t>A</t>
  </si>
  <si>
    <t>E</t>
  </si>
  <si>
    <t>B</t>
  </si>
  <si>
    <t>C</t>
  </si>
  <si>
    <t>D</t>
  </si>
  <si>
    <t>G</t>
  </si>
  <si>
    <t>H</t>
  </si>
  <si>
    <t>F</t>
  </si>
  <si>
    <t>入学者数(A)</t>
    <rPh sb="0" eb="2">
      <t>ニュウガク</t>
    </rPh>
    <rPh sb="2" eb="3">
      <t>シャ</t>
    </rPh>
    <rPh sb="3" eb="4">
      <t>スウ</t>
    </rPh>
    <phoneticPr fontId="11"/>
  </si>
  <si>
    <t>入学定員(B)</t>
    <rPh sb="0" eb="2">
      <t>ニュウガク</t>
    </rPh>
    <rPh sb="2" eb="4">
      <t>テイイン</t>
    </rPh>
    <phoneticPr fontId="11"/>
  </si>
  <si>
    <t>入学定員充足率(C=A/B)</t>
  </si>
  <si>
    <t>入学定員充足率
(C=A/B)</t>
  </si>
  <si>
    <t>データ個数</t>
    <rPh sb="3" eb="5">
      <t>コスウ</t>
    </rPh>
    <phoneticPr fontId="1"/>
  </si>
  <si>
    <t>ⅵ．地域協働学部</t>
    <rPh sb="2" eb="4">
      <t>チイキ</t>
    </rPh>
    <rPh sb="4" eb="8">
      <t>キョウドウガクブ</t>
    </rPh>
    <phoneticPr fontId="1"/>
  </si>
  <si>
    <t>ⅱ．教育学専攻（令和４年度募集停止）</t>
    <rPh sb="2" eb="4">
      <t>キョウイク</t>
    </rPh>
    <rPh sb="4" eb="5">
      <t>ガク</t>
    </rPh>
    <rPh sb="5" eb="7">
      <t>センコウ</t>
    </rPh>
    <rPh sb="8" eb="10">
      <t>レイワ</t>
    </rPh>
    <rPh sb="11" eb="13">
      <t>ネンド</t>
    </rPh>
    <rPh sb="13" eb="17">
      <t>ボシュウテイシ</t>
    </rPh>
    <phoneticPr fontId="1"/>
  </si>
  <si>
    <t>ⅳ．医学部</t>
    <rPh sb="2" eb="5">
      <t>イガクブ</t>
    </rPh>
    <phoneticPr fontId="1"/>
  </si>
  <si>
    <t>【グラフシート】</t>
    <phoneticPr fontId="1"/>
  </si>
  <si>
    <t>（１）学士課程</t>
    <rPh sb="3" eb="5">
      <t>ガクシ</t>
    </rPh>
    <rPh sb="5" eb="7">
      <t>カテイ</t>
    </rPh>
    <phoneticPr fontId="1"/>
  </si>
  <si>
    <t>（２）修士課程</t>
    <rPh sb="3" eb="7">
      <t>シュウシカテイ</t>
    </rPh>
    <phoneticPr fontId="1"/>
  </si>
  <si>
    <t>（３）博士課程</t>
    <rPh sb="3" eb="5">
      <t>ハカセ</t>
    </rPh>
    <rPh sb="5" eb="7">
      <t>カテイ</t>
    </rPh>
    <phoneticPr fontId="1"/>
  </si>
  <si>
    <t>（４）専門職学位課程</t>
    <rPh sb="3" eb="6">
      <t>センモンショク</t>
    </rPh>
    <rPh sb="6" eb="8">
      <t>ガクイ</t>
    </rPh>
    <rPh sb="8" eb="10">
      <t>カテイ</t>
    </rPh>
    <phoneticPr fontId="1"/>
  </si>
  <si>
    <t>【グラフ作成用基礎データ】</t>
    <rPh sb="4" eb="6">
      <t>サクセイ</t>
    </rPh>
    <rPh sb="6" eb="7">
      <t>ヨウ</t>
    </rPh>
    <rPh sb="7" eb="9">
      <t>キソ</t>
    </rPh>
    <phoneticPr fontId="1"/>
  </si>
  <si>
    <t>【全国立大学一覧】</t>
    <rPh sb="1" eb="2">
      <t>ゼン</t>
    </rPh>
    <rPh sb="2" eb="6">
      <t>コクリツダイガク</t>
    </rPh>
    <rPh sb="6" eb="8">
      <t>イチラン</t>
    </rPh>
    <phoneticPr fontId="1"/>
  </si>
  <si>
    <t>5-1.2022</t>
  </si>
  <si>
    <t>5-2.2022</t>
  </si>
  <si>
    <t>5-3.2022</t>
  </si>
  <si>
    <t>5-4.2022</t>
  </si>
  <si>
    <t>■国立大学（合計）</t>
    <phoneticPr fontId="1"/>
  </si>
  <si>
    <t>5-2-1.修士課程</t>
    <phoneticPr fontId="1"/>
  </si>
  <si>
    <t>5-3-1.博士課程</t>
    <phoneticPr fontId="1"/>
  </si>
  <si>
    <t>5-1-2.学士課程（平均）</t>
    <phoneticPr fontId="1"/>
  </si>
  <si>
    <t>5-2-3.修士課程（専攻別）</t>
    <phoneticPr fontId="1"/>
  </si>
  <si>
    <t>5-3-3.博士課程（専攻別）</t>
    <phoneticPr fontId="1"/>
  </si>
  <si>
    <t>判定③-1により判定</t>
    <rPh sb="0" eb="2">
      <t>ハンテイ</t>
    </rPh>
    <rPh sb="8" eb="10">
      <t>ハンテイ</t>
    </rPh>
    <phoneticPr fontId="1"/>
  </si>
  <si>
    <t>年度毎増減</t>
    <rPh sb="0" eb="3">
      <t>ネンドマイ</t>
    </rPh>
    <rPh sb="3" eb="5">
      <t>ゾウゲン</t>
    </rPh>
    <phoneticPr fontId="1"/>
  </si>
  <si>
    <t>評定</t>
    <rPh sb="0" eb="2">
      <t>ヒョウテイ</t>
    </rPh>
    <phoneticPr fontId="1"/>
  </si>
  <si>
    <t>判定③-2により判定</t>
    <rPh sb="0" eb="2">
      <t>ハンテイ</t>
    </rPh>
    <rPh sb="8" eb="10">
      <t>ハンテイ</t>
    </rPh>
    <phoneticPr fontId="1"/>
  </si>
  <si>
    <t>同程度で推移</t>
    <rPh sb="0" eb="3">
      <t>ドウテイド</t>
    </rPh>
    <rPh sb="4" eb="6">
      <t>スイイ</t>
    </rPh>
    <phoneticPr fontId="1"/>
  </si>
  <si>
    <t>↑↑↑↑</t>
  </si>
  <si>
    <t>増加傾向⤴</t>
  </si>
  <si>
    <t>判定不能</t>
    <rPh sb="0" eb="4">
      <t>ハンテイフノウ</t>
    </rPh>
    <phoneticPr fontId="1"/>
  </si>
  <si>
    <t>同値「―」の状態により判定</t>
    <rPh sb="0" eb="2">
      <t>ドウチ</t>
    </rPh>
    <rPh sb="6" eb="8">
      <t>ジョウタイ</t>
    </rPh>
    <rPh sb="11" eb="13">
      <t>ハンテイ</t>
    </rPh>
    <phoneticPr fontId="1"/>
  </si>
  <si>
    <t>↑↑↑↓</t>
  </si>
  <si>
    <t>最新年度のみ減少</t>
    <rPh sb="0" eb="2">
      <t>サイシン</t>
    </rPh>
    <rPh sb="2" eb="4">
      <t>ネンド</t>
    </rPh>
    <rPh sb="6" eb="8">
      <t>ゲンショウ</t>
    </rPh>
    <phoneticPr fontId="1"/>
  </si>
  <si>
    <t>最新年度のみ増加</t>
    <phoneticPr fontId="1"/>
  </si>
  <si>
    <t>↑↑↑－</t>
  </si>
  <si>
    <t>５年平均±３％判定</t>
    <rPh sb="1" eb="4">
      <t>ネンヘイキン</t>
    </rPh>
    <rPh sb="7" eb="9">
      <t>ハンテイ</t>
    </rPh>
    <phoneticPr fontId="1"/>
  </si>
  <si>
    <t>判定➀</t>
    <rPh sb="0" eb="2">
      <t>ハンテイ</t>
    </rPh>
    <phoneticPr fontId="1"/>
  </si>
  <si>
    <t>年度間増減</t>
    <rPh sb="0" eb="3">
      <t>ネンドカン</t>
    </rPh>
    <rPh sb="3" eb="5">
      <t>ゾウゲン</t>
    </rPh>
    <phoneticPr fontId="1"/>
  </si>
  <si>
    <t>判定②</t>
    <rPh sb="0" eb="2">
      <t>ハンテイ</t>
    </rPh>
    <phoneticPr fontId="1"/>
  </si>
  <si>
    <t>4→2</t>
    <phoneticPr fontId="1"/>
  </si>
  <si>
    <t>判定③-1</t>
    <rPh sb="0" eb="2">
      <t>ハンテイ</t>
    </rPh>
    <phoneticPr fontId="1"/>
  </si>
  <si>
    <t>3→1</t>
    <phoneticPr fontId="1"/>
  </si>
  <si>
    <t>判定③-2</t>
    <rPh sb="0" eb="2">
      <t>ハンテイ</t>
    </rPh>
    <phoneticPr fontId="1"/>
  </si>
  <si>
    <t>判定結果</t>
    <rPh sb="0" eb="4">
      <t>ハンテイケッカ</t>
    </rPh>
    <phoneticPr fontId="1"/>
  </si>
  <si>
    <t>↑↑↓↑</t>
  </si>
  <si>
    <t>年度により増減</t>
    <rPh sb="0" eb="2">
      <t>ネンド</t>
    </rPh>
    <rPh sb="5" eb="7">
      <t>ゾウゲン</t>
    </rPh>
    <phoneticPr fontId="1"/>
  </si>
  <si>
    <t>５年平均</t>
    <phoneticPr fontId="1"/>
  </si>
  <si>
    <t>4→3</t>
    <phoneticPr fontId="1"/>
  </si>
  <si>
    <t>3→2</t>
    <phoneticPr fontId="1"/>
  </si>
  <si>
    <t>2→1</t>
    <phoneticPr fontId="1"/>
  </si>
  <si>
    <t>1→当</t>
    <rPh sb="2" eb="3">
      <t>トウ</t>
    </rPh>
    <phoneticPr fontId="1"/>
  </si>
  <si>
    <t>↓↑↓↓</t>
    <phoneticPr fontId="1"/>
  </si>
  <si>
    <t>↑↓↑↑</t>
    <phoneticPr fontId="1"/>
  </si>
  <si>
    <t>↓↓↑↓</t>
    <phoneticPr fontId="1"/>
  </si>
  <si>
    <t>↑↑↓↑</t>
    <phoneticPr fontId="1"/>
  </si>
  <si>
    <t>最新年度のみ減少</t>
    <phoneticPr fontId="1"/>
  </si>
  <si>
    <t>↑↑↓↓</t>
  </si>
  <si>
    <t>↑↑↓－</t>
  </si>
  <si>
    <t>↑↑－↑</t>
  </si>
  <si>
    <t>↑↑－↓</t>
  </si>
  <si>
    <t>↑↑－－</t>
  </si>
  <si>
    <t>↑↓↑↑</t>
  </si>
  <si>
    <t>↑↓↑↓</t>
  </si>
  <si>
    <t>↑↓↑－</t>
  </si>
  <si>
    <t>↑↓↓↑</t>
  </si>
  <si>
    <t>↑↓↓↓</t>
  </si>
  <si>
    <t>減少傾向⤵</t>
  </si>
  <si>
    <t>↑↓↓－</t>
  </si>
  <si>
    <t>↑↓－↑</t>
  </si>
  <si>
    <t>↑↓－↓</t>
  </si>
  <si>
    <t>↑↓－－</t>
  </si>
  <si>
    <t>↑－↑↑</t>
  </si>
  <si>
    <t>↑－↑↓</t>
  </si>
  <si>
    <t>↑－↑－</t>
  </si>
  <si>
    <t>↑－↓↑</t>
  </si>
  <si>
    <t>↑－↓↓</t>
  </si>
  <si>
    <t>減少傾向⤵</t>
    <rPh sb="0" eb="2">
      <t>ゲンショウ</t>
    </rPh>
    <rPh sb="2" eb="4">
      <t>ケイコウ</t>
    </rPh>
    <phoneticPr fontId="1"/>
  </si>
  <si>
    <t>↑－↓－</t>
  </si>
  <si>
    <t>↑－－↑</t>
  </si>
  <si>
    <t>↑－－↓</t>
  </si>
  <si>
    <t>↑－－－</t>
  </si>
  <si>
    <t>↓↑↑↑</t>
  </si>
  <si>
    <t>↓↑↑↓</t>
  </si>
  <si>
    <t>↓↑↑－</t>
  </si>
  <si>
    <t>↓↑↓↑</t>
  </si>
  <si>
    <t>↓↑↓↓</t>
  </si>
  <si>
    <t>↓↑↓－</t>
  </si>
  <si>
    <t>↓↑－↑</t>
  </si>
  <si>
    <t>↓↑－↓</t>
  </si>
  <si>
    <t>↓↑－－</t>
  </si>
  <si>
    <t>↓↓↑↑</t>
  </si>
  <si>
    <t>↓↓↑↓</t>
  </si>
  <si>
    <t>↓↓↑－</t>
  </si>
  <si>
    <t>↓↓↓↑</t>
  </si>
  <si>
    <t>最新年度のみ増加</t>
    <rPh sb="0" eb="2">
      <t>サイシン</t>
    </rPh>
    <rPh sb="2" eb="4">
      <t>ネンド</t>
    </rPh>
    <rPh sb="6" eb="8">
      <t>ゾウカ</t>
    </rPh>
    <phoneticPr fontId="1"/>
  </si>
  <si>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</si>
  <si>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</si>
  <si>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</si>
  <si>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</si>
  <si>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</si>
  <si>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</si>
  <si>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</si>
  <si>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</si>
  <si>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</si>
  <si>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</si>
  <si>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</si>
  <si>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</si>
  <si>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</si>
  <si>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</si>
  <si>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</si>
  <si>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</si>
  <si>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</si>
  <si>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</si>
  <si>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</si>
  <si>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</si>
  <si>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</si>
  <si>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</si>
  <si>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</si>
  <si>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</si>
  <si>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</si>
  <si>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</si>
  <si>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</si>
  <si>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</si>
  <si>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</si>
  <si>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</si>
  <si>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</si>
  <si>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</si>
  <si>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</si>
  <si>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</si>
  <si>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</si>
  <si>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</si>
  <si>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</si>
  <si>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</si>
  <si>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</si>
  <si>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</si>
  <si>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</si>
  <si>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5-1.学士課程</t>
    <rPh sb="4" eb="8">
      <t>ガクシカテイ</t>
    </rPh>
    <phoneticPr fontId="1"/>
  </si>
  <si>
    <t>5-1.学士課程（学部別）</t>
    <rPh sb="4" eb="8">
      <t>ガクシカテイ</t>
    </rPh>
    <rPh sb="9" eb="12">
      <t>ガクブベツ</t>
    </rPh>
    <phoneticPr fontId="1"/>
  </si>
  <si>
    <t>5-2.修士課程</t>
    <rPh sb="4" eb="8">
      <t>シュウシカテイ</t>
    </rPh>
    <phoneticPr fontId="1"/>
  </si>
  <si>
    <t>5-2.修士課程（専攻別）</t>
    <rPh sb="4" eb="8">
      <t>シュウシカテイ</t>
    </rPh>
    <rPh sb="9" eb="13">
      <t>センコウベツ｣</t>
    </rPh>
    <phoneticPr fontId="1"/>
  </si>
  <si>
    <t>5-3.博士課程</t>
    <rPh sb="4" eb="6">
      <t>ハカセ</t>
    </rPh>
    <rPh sb="6" eb="8">
      <t>カテイ</t>
    </rPh>
    <phoneticPr fontId="1"/>
  </si>
  <si>
    <t>5-3.博士課程（専攻別）</t>
    <rPh sb="4" eb="9">
      <t>ハカセカテイ｢</t>
    </rPh>
    <rPh sb="9" eb="11">
      <t>センコウ</t>
    </rPh>
    <rPh sb="11" eb="12">
      <t>ベツ</t>
    </rPh>
    <phoneticPr fontId="1"/>
  </si>
  <si>
    <t>5-4.専門職学位課程</t>
    <rPh sb="4" eb="11">
      <t>センモンショクガクイカテイ</t>
    </rPh>
    <phoneticPr fontId="1"/>
  </si>
  <si>
    <t>④．全国立大学一覧</t>
    <rPh sb="2" eb="9">
      <t>ゼンコクリツダイガクイチラン</t>
    </rPh>
    <phoneticPr fontId="1"/>
  </si>
  <si>
    <t>③．全国立大学一覧</t>
    <rPh sb="2" eb="9">
      <t>ゼンコクリツダイガクイチラン</t>
    </rPh>
    <phoneticPr fontId="1"/>
  </si>
  <si>
    <t>対象年度の略記➡</t>
    <rPh sb="0" eb="4">
      <t>タイショウネンド</t>
    </rPh>
    <rPh sb="5" eb="7">
      <t>リャッキ</t>
    </rPh>
    <phoneticPr fontId="1"/>
  </si>
  <si>
    <t>➡</t>
  </si>
  <si>
    <t>当</t>
    <rPh sb="0" eb="1">
      <t>トウ</t>
    </rPh>
    <phoneticPr fontId="1"/>
  </si>
  <si>
    <t>【出典】</t>
    <rPh sb="1" eb="3">
      <t>シュッテン</t>
    </rPh>
    <phoneticPr fontId="1"/>
  </si>
  <si>
    <t>大学改革支援・学位授与機構「大学基本情報」（https://portal.niad.ac.jp/ptrt/table.html）を加工して作成</t>
    <phoneticPr fontId="1"/>
  </si>
  <si>
    <t>文部科学省　全国大学一覧</t>
    <phoneticPr fontId="1"/>
  </si>
  <si>
    <t>5-1.2023</t>
  </si>
  <si>
    <t>5-2.2023</t>
  </si>
  <si>
    <t>5-3.2023</t>
  </si>
  <si>
    <t>5-4.2023</t>
  </si>
  <si>
    <t>男</t>
    <rPh sb="0" eb="1">
      <t>オトコ</t>
    </rPh>
    <phoneticPr fontId="11"/>
  </si>
  <si>
    <t>女</t>
    <rPh sb="0" eb="1">
      <t>オンナ</t>
    </rPh>
    <phoneticPr fontId="11"/>
  </si>
  <si>
    <t>01．人文社会科学専攻</t>
  </si>
  <si>
    <t>02．教育学専攻</t>
  </si>
  <si>
    <t>03．理工学専攻</t>
  </si>
  <si>
    <t>04．医科学専攻</t>
  </si>
  <si>
    <t>05．看護学専攻</t>
  </si>
  <si>
    <t>06．農林海洋科学専攻</t>
  </si>
  <si>
    <t>07．地域協働学専攻</t>
    <rPh sb="3" eb="5">
      <t>チイキ</t>
    </rPh>
    <rPh sb="5" eb="8">
      <t>キョウドウガク</t>
    </rPh>
    <rPh sb="8" eb="10">
      <t>センコウ</t>
    </rPh>
    <phoneticPr fontId="1"/>
  </si>
  <si>
    <t>11．応用自然科学専攻</t>
  </si>
  <si>
    <t>12．医学専攻</t>
  </si>
  <si>
    <t>13．黒潮圏総合科学専攻</t>
  </si>
  <si>
    <t>20．教職実践高度化専攻</t>
    <rPh sb="3" eb="5">
      <t>キョウショク</t>
    </rPh>
    <rPh sb="5" eb="7">
      <t>ジッセン</t>
    </rPh>
    <rPh sb="7" eb="10">
      <t>コウドカ</t>
    </rPh>
    <rPh sb="10" eb="12">
      <t>センコウ</t>
    </rPh>
    <phoneticPr fontId="1"/>
  </si>
  <si>
    <t>ⅴ．農林海洋科学部</t>
    <phoneticPr fontId="1"/>
  </si>
  <si>
    <t>総合計</t>
    <rPh sb="0" eb="3">
      <t>ソウゴウケイ</t>
    </rPh>
    <phoneticPr fontId="1"/>
  </si>
  <si>
    <t>入学定員</t>
    <rPh sb="0" eb="2">
      <t>ニュウガク</t>
    </rPh>
    <rPh sb="2" eb="4">
      <t>テイイン</t>
    </rPh>
    <phoneticPr fontId="11"/>
  </si>
  <si>
    <t>R1</t>
    <phoneticPr fontId="11"/>
  </si>
  <si>
    <t>R4</t>
  </si>
  <si>
    <t>R5</t>
  </si>
  <si>
    <t>入学合計</t>
    <rPh sb="0" eb="2">
      <t>ニュウガク</t>
    </rPh>
    <rPh sb="2" eb="4">
      <t>ゴウケイ</t>
    </rPh>
    <phoneticPr fontId="11"/>
  </si>
  <si>
    <t>03．理工学専攻</t>
    <phoneticPr fontId="11"/>
  </si>
  <si>
    <t>14．教職実践高度化専攻</t>
    <rPh sb="3" eb="5">
      <t>キョウショク</t>
    </rPh>
    <rPh sb="5" eb="7">
      <t>ジッセン</t>
    </rPh>
    <rPh sb="7" eb="10">
      <t>コウドカ</t>
    </rPh>
    <rPh sb="10" eb="12">
      <t>センコウ</t>
    </rPh>
    <phoneticPr fontId="1"/>
  </si>
  <si>
    <t>R6</t>
  </si>
  <si>
    <t>R7</t>
  </si>
  <si>
    <t>R8</t>
  </si>
  <si>
    <t>R9</t>
  </si>
  <si>
    <t>R10</t>
  </si>
  <si>
    <t/>
  </si>
  <si>
    <t>5-1.2024</t>
  </si>
  <si>
    <t>5-2.2024</t>
  </si>
  <si>
    <t>5-3.2024</t>
  </si>
  <si>
    <t>5-4.2024</t>
  </si>
  <si>
    <t>08．スポーツ・芸術文化共創専攻</t>
    <rPh sb="8" eb="16">
      <t>ゲイジュツブンカキョウソウセンコウ</t>
    </rPh>
    <phoneticPr fontId="1"/>
  </si>
  <si>
    <r>
      <rPr>
        <b/>
        <sz val="9"/>
        <color rgb="FFFF0000"/>
        <rFont val="ＭＳ 明朝"/>
        <family val="1"/>
        <charset val="128"/>
      </rPr>
      <t>２年</t>
    </r>
    <r>
      <rPr>
        <sz val="9"/>
        <color theme="1"/>
        <rFont val="ＭＳ 明朝"/>
        <family val="1"/>
        <charset val="128"/>
      </rPr>
      <t>平均±３％判定</t>
    </r>
    <rPh sb="1" eb="2">
      <t>ネン</t>
    </rPh>
    <rPh sb="2" eb="4">
      <t>ヘイキン</t>
    </rPh>
    <rPh sb="7" eb="9">
      <t>ハンテイ</t>
    </rPh>
    <phoneticPr fontId="1"/>
  </si>
  <si>
    <r>
      <rPr>
        <b/>
        <sz val="9"/>
        <color rgb="FFFF0000"/>
        <rFont val="ＭＳ 明朝"/>
        <family val="1"/>
        <charset val="128"/>
      </rPr>
      <t>２年</t>
    </r>
    <r>
      <rPr>
        <sz val="9"/>
        <color theme="1"/>
        <rFont val="ＭＳ 明朝"/>
        <family val="1"/>
        <charset val="128"/>
      </rPr>
      <t>平均</t>
    </r>
    <rPh sb="1" eb="2">
      <t>ネン</t>
    </rPh>
    <phoneticPr fontId="1"/>
  </si>
  <si>
    <t>ⅷ．スポーツ・芸術文化共創専攻</t>
    <rPh sb="7" eb="15">
      <t>ゲイジュツブンカキョウソウセンコウ</t>
    </rPh>
    <phoneticPr fontId="1"/>
  </si>
  <si>
    <r>
      <t>ⅷ．スポーツ・芸術文化共創専攻</t>
    </r>
    <r>
      <rPr>
        <b/>
        <sz val="6"/>
        <color theme="1"/>
        <rFont val="ＭＳ 明朝"/>
        <family val="1"/>
        <charset val="128"/>
      </rPr>
      <t>（令和６年度設置）</t>
    </r>
    <rPh sb="7" eb="15">
      <t>ゲイジュツブンカキョウソウセンコウ</t>
    </rPh>
    <rPh sb="16" eb="18">
      <t>レイワ</t>
    </rPh>
    <rPh sb="19" eb="24">
      <t>ネンドセッチ｣</t>
    </rPh>
    <phoneticPr fontId="1"/>
  </si>
  <si>
    <t>１年間平均</t>
    <rPh sb="1" eb="3">
      <t>ネンカン</t>
    </rPh>
    <rPh sb="3" eb="5">
      <t>ヘイキン</t>
    </rPh>
    <phoneticPr fontId="1"/>
  </si>
  <si>
    <t>２年間平均</t>
    <rPh sb="1" eb="3">
      <t>ネンカン</t>
    </rPh>
    <rPh sb="3" eb="5">
      <t>ヘイキン</t>
    </rPh>
    <phoneticPr fontId="1"/>
  </si>
  <si>
    <t>ⅵ．農林海洋科学専攻</t>
    <rPh sb="2" eb="4">
      <t>ノウリン</t>
    </rPh>
    <rPh sb="4" eb="6">
      <t>カイヨウ</t>
    </rPh>
    <rPh sb="6" eb="8">
      <t>カガク</t>
    </rPh>
    <rPh sb="8" eb="10">
      <t>センコウ</t>
    </rPh>
    <phoneticPr fontId="1"/>
  </si>
  <si>
    <t>ⅰ．人文社会科学部</t>
    <rPh sb="2" eb="4">
      <t>ジンブン</t>
    </rPh>
    <rPh sb="4" eb="6">
      <t>シャカイ</t>
    </rPh>
    <rPh sb="6" eb="9">
      <t>カガクブ</t>
    </rPh>
    <phoneticPr fontId="1"/>
  </si>
  <si>
    <t>ⅲ．理工学部</t>
    <rPh sb="2" eb="6">
      <t>リコウガクブ</t>
    </rPh>
    <phoneticPr fontId="1"/>
  </si>
  <si>
    <t>ⅰ．人文社会科学部</t>
    <phoneticPr fontId="1"/>
  </si>
  <si>
    <t>ⅲ．理工学部</t>
    <phoneticPr fontId="1"/>
  </si>
  <si>
    <t>ⅲ．理工学専攻</t>
    <rPh sb="2" eb="4">
      <t>リコウ</t>
    </rPh>
    <rPh sb="4" eb="5">
      <t>ガク</t>
    </rPh>
    <rPh sb="5" eb="7">
      <t>センコウ</t>
    </rPh>
    <phoneticPr fontId="1"/>
  </si>
  <si>
    <r>
      <rPr>
        <b/>
        <sz val="9"/>
        <color rgb="FFFF0000"/>
        <rFont val="ＭＳ 明朝"/>
        <family val="1"/>
        <charset val="128"/>
      </rPr>
      <t>1年</t>
    </r>
    <r>
      <rPr>
        <sz val="9"/>
        <color theme="1"/>
        <rFont val="ＭＳ 明朝"/>
        <family val="1"/>
        <charset val="128"/>
      </rPr>
      <t>平均</t>
    </r>
    <phoneticPr fontId="1"/>
  </si>
  <si>
    <r>
      <rPr>
        <b/>
        <sz val="9"/>
        <color rgb="FFFF0000"/>
        <rFont val="ＭＳ 明朝"/>
        <family val="1"/>
        <charset val="128"/>
      </rPr>
      <t>1年</t>
    </r>
    <r>
      <rPr>
        <sz val="9"/>
        <color theme="1"/>
        <rFont val="ＭＳ 明朝"/>
        <family val="1"/>
        <charset val="128"/>
      </rPr>
      <t>平均±３％判定</t>
    </r>
    <rPh sb="1" eb="4">
      <t>ネンヘイキン</t>
    </rPh>
    <rPh sb="7" eb="9">
      <t>ハンテイ</t>
    </rPh>
    <phoneticPr fontId="1"/>
  </si>
  <si>
    <t>ⅲ．理工学専攻</t>
    <rPh sb="2" eb="5">
      <t>リコウガク</t>
    </rPh>
    <rPh sb="5" eb="7">
      <t>センコウ</t>
    </rPh>
    <phoneticPr fontId="1"/>
  </si>
  <si>
    <t>ⅶ．地域協働学専攻</t>
    <rPh sb="2" eb="7">
      <t>チイキキョウドウガク</t>
    </rPh>
    <rPh sb="7" eb="9">
      <t>センコウ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</si>
</sst>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 "/>
    <numFmt numFmtId="177" formatCode="#,##0_);[Red]\(#,##0\)"/>
    <numFmt numFmtId="178" formatCode="0.0%"/>
    <numFmt numFmtId="179" formatCode="0_);[Red]\(0\)"/>
    <numFmt numFmtId="180" formatCode="General&quot;人&quot;"/>
    <numFmt numFmtId="181" formatCode="\+0.0%;\-0.0%;&quot;±0%&quot;"/>
    <numFmt numFmtId="182" formatCode="#,##0.0_);[Red]\(#,##0.0\)"/>
    <numFmt numFmtId="183" formatCode="0.0"/>
    <numFmt numFmtId="184" formatCode="#,##0.0&quot;人&quot;"/>
    <numFmt numFmtId="185" formatCode="\+#,##0.0&quot;人&quot;;\-#,##0.0&quot;人&quot;;&quot;±0人&quot;"/>
    <numFmt numFmtId="186" formatCode="#,##0.0_ "/>
    <numFmt numFmtId="187" formatCode="&quot;R&quot;General"/>
  </numFmts>
  <fonts count="20">
    <font>
      <sz val="11"/>
      <color theme="1"/>
      <name val="ＭＳ 明朝"/>
      <family val="2"/>
      <charset val="128"/>
    </font>
    <font>
      <sz val="6"/>
      <name val="ＭＳ 明朝"/>
      <family val="2"/>
      <charset val="128"/>
    </font>
    <font>
      <sz val="11"/>
      <color theme="1"/>
      <name val="ＭＳ 明朝"/>
      <family val="2"/>
      <charset val="128"/>
    </font>
    <font>
      <b/>
      <sz val="11"/>
      <color theme="1"/>
      <name val="ＭＳ 明朝"/>
      <family val="1"/>
      <charset val="128"/>
    </font>
    <font>
      <sz val="11"/>
      <name val="ＭＳ Ｐゴシック"/>
      <family val="3"/>
      <charset val="128"/>
    </font>
    <font>
      <sz val="9"/>
      <color theme="1"/>
      <name val="ＭＳ 明朝"/>
      <family val="2"/>
      <charset val="128"/>
    </font>
    <font>
      <sz val="9"/>
      <color theme="1"/>
      <name val="ＭＳ 明朝"/>
      <family val="1"/>
      <charset val="128"/>
    </font>
    <font>
      <sz val="11"/>
      <color rgb="FF9C0006"/>
      <name val="ＭＳ 明朝"/>
      <family val="2"/>
      <charset val="128"/>
    </font>
    <font>
      <sz val="11"/>
      <color rgb="FFFF0000"/>
      <name val="ＭＳ 明朝"/>
      <family val="2"/>
      <charset val="128"/>
    </font>
    <font>
      <sz val="11"/>
      <color theme="1"/>
      <name val="ＭＳ 明朝"/>
      <family val="1"/>
      <charset val="128"/>
    </font>
    <font>
      <u/>
      <sz val="11"/>
      <color theme="10"/>
      <name val="ＭＳ 明朝"/>
      <family val="2"/>
      <charset val="128"/>
    </font>
    <font>
      <sz val="6"/>
      <name val="游ゴシック"/>
      <family val="3"/>
      <charset val="128"/>
      <scheme val="minor"/>
    </font>
    <font>
      <sz val="11"/>
      <color theme="1"/>
      <name val="游ゴシック"/>
      <family val="3"/>
      <charset val="128"/>
      <scheme val="minor"/>
    </font>
    <font>
      <sz val="9"/>
      <color theme="0"/>
      <name val="ＭＳ ゴシック"/>
      <family val="3"/>
      <charset val="128"/>
    </font>
    <font>
      <b/>
      <sz val="9"/>
      <color theme="1"/>
      <name val="ＭＳ 明朝"/>
      <family val="1"/>
      <charset val="128"/>
    </font>
    <font>
      <sz val="11"/>
      <name val="ＭＳ 明朝"/>
      <family val="2"/>
      <charset val="128"/>
    </font>
    <font>
      <b/>
      <sz val="11"/>
      <color theme="0"/>
      <name val="ＭＳ 明朝"/>
      <family val="2"/>
      <charset val="128"/>
    </font>
    <font>
      <b/>
      <sz val="9"/>
      <color rgb="FFFF0000"/>
      <name val="ＭＳ 明朝"/>
      <family val="1"/>
      <charset val="128"/>
    </font>
    <font>
      <u/>
      <sz val="11"/>
      <color theme="10"/>
      <name val="ＭＳ 明朝"/>
      <family val="1"/>
      <charset val="128"/>
    </font>
    <font>
      <b/>
      <sz val="6"/>
      <color theme="1"/>
      <name val="ＭＳ 明朝"/>
      <family val="1"/>
      <charset val="128"/>
    </font>
  </fonts>
  <fills count="17">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CCFF"/>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FFFF00"/>
        <bgColor indexed="64"/>
      </patternFill>
    </fill>
    <fill>
      <patternFill patternType="solid">
        <fgColor rgb="FFFF0000"/>
        <bgColor indexed="64"/>
      </patternFill>
    </fill>
    <fill>
      <patternFill patternType="solid">
        <fgColor theme="5" tint="0.59999389629810485"/>
        <bgColor indexed="64"/>
      </patternFill>
    </fill>
    <fill>
      <patternFill patternType="solid">
        <fgColor rgb="FFFFC000"/>
        <bgColor indexed="64"/>
      </patternFill>
    </fill>
    <fill>
      <patternFill patternType="solid">
        <fgColor theme="1"/>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double">
        <color indexed="64"/>
      </left>
      <right style="double">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double">
        <color indexed="64"/>
      </left>
      <right style="double">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double">
        <color indexed="64"/>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double">
        <color indexed="64"/>
      </left>
      <right style="double">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thin">
        <color indexed="64"/>
      </right>
      <top style="thin">
        <color indexed="64"/>
      </top>
      <bottom style="thin">
        <color indexed="64"/>
      </bottom>
      <diagonal/>
    </border>
  </borders>
  <cellStyleXfs count="8">
    <xf numFmtId="0" fontId="0" fillId="0" borderId="0">
      <alignment vertical="center"/>
    </xf>
    <xf numFmtId="9" fontId="2" fillId="0" borderId="0" applyFont="0" applyFill="0" applyBorder="0" applyAlignment="0" applyProtection="0">
      <alignment vertical="center"/>
    </xf>
    <xf numFmtId="0" fontId="4" fillId="0" borderId="0">
      <alignment vertical="center"/>
    </xf>
    <xf numFmtId="38" fontId="2" fillId="0" borderId="0" applyFont="0" applyFill="0" applyBorder="0" applyAlignment="0" applyProtection="0">
      <alignment vertical="center"/>
    </xf>
    <xf numFmtId="0" fontId="10" fillId="0" borderId="0" applyNumberFormat="0" applyFill="0" applyBorder="0" applyAlignment="0" applyProtection="0">
      <alignment vertical="center"/>
    </xf>
    <xf numFmtId="0" fontId="2" fillId="0" borderId="0">
      <alignment vertical="center"/>
    </xf>
    <xf numFmtId="0" fontId="12" fillId="0" borderId="0"/>
    <xf numFmtId="9" fontId="12" fillId="0" borderId="0" applyFont="0" applyFill="0" applyBorder="0" applyAlignment="0" applyProtection="0">
      <alignment vertical="center"/>
    </xf>
  </cellStyleXfs>
  <cellXfs count="333">
    <xf numFmtId="0" fontId="0" fillId="0" borderId="0" xfId="0">
      <alignment vertical="center"/>
    </xf>
    <xf numFmtId="0" fontId="0" fillId="0" borderId="1" xfId="0" applyBorder="1">
      <alignment vertical="center"/>
    </xf>
    <xf numFmtId="176" fontId="0" fillId="0" borderId="1" xfId="0" applyNumberFormat="1" applyBorder="1">
      <alignment vertical="center"/>
    </xf>
    <xf numFmtId="0" fontId="3" fillId="0" borderId="0" xfId="0" applyFont="1" applyFill="1">
      <alignment vertical="center"/>
    </xf>
    <xf numFmtId="0" fontId="0" fillId="2" borderId="0" xfId="0" applyFill="1">
      <alignment vertical="center"/>
    </xf>
    <xf numFmtId="0" fontId="0" fillId="0" borderId="0" xfId="0" applyFill="1" applyBorder="1">
      <alignment vertical="center"/>
    </xf>
    <xf numFmtId="0" fontId="0" fillId="0" borderId="1" xfId="0" applyFill="1" applyBorder="1">
      <alignment vertical="center"/>
    </xf>
    <xf numFmtId="0" fontId="0" fillId="0" borderId="0" xfId="0" applyFill="1">
      <alignment vertical="center"/>
    </xf>
    <xf numFmtId="0" fontId="0" fillId="0" borderId="0" xfId="0" applyAlignment="1">
      <alignment vertical="center" wrapText="1"/>
    </xf>
    <xf numFmtId="0" fontId="0" fillId="0" borderId="0" xfId="0" applyAlignment="1">
      <alignment vertical="center"/>
    </xf>
    <xf numFmtId="0" fontId="5" fillId="0" borderId="0" xfId="0" applyFont="1">
      <alignment vertical="center"/>
    </xf>
    <xf numFmtId="0" fontId="3" fillId="0" borderId="0" xfId="0" applyFont="1" applyFill="1" applyBorder="1" applyAlignment="1">
      <alignment horizontal="left" vertical="center" wrapText="1"/>
    </xf>
    <xf numFmtId="0" fontId="3" fillId="0" borderId="0" xfId="0" applyFont="1" applyFill="1" applyBorder="1">
      <alignment vertical="center"/>
    </xf>
    <xf numFmtId="0" fontId="0" fillId="0" borderId="0" xfId="0" applyBorder="1">
      <alignment vertical="center"/>
    </xf>
    <xf numFmtId="0" fontId="0" fillId="5" borderId="1" xfId="0" applyFill="1" applyBorder="1">
      <alignment vertical="center"/>
    </xf>
    <xf numFmtId="0" fontId="0" fillId="0" borderId="1" xfId="0" applyBorder="1" applyAlignment="1">
      <alignment horizontal="center" vertical="center"/>
    </xf>
    <xf numFmtId="0" fontId="0" fillId="0" borderId="12" xfId="0" applyBorder="1" applyAlignment="1">
      <alignment horizontal="center" vertical="center"/>
    </xf>
    <xf numFmtId="176" fontId="0" fillId="0" borderId="0" xfId="0" applyNumberFormat="1">
      <alignment vertical="center"/>
    </xf>
    <xf numFmtId="0" fontId="0" fillId="5" borderId="16" xfId="0" applyFill="1" applyBorder="1">
      <alignment vertical="center"/>
    </xf>
    <xf numFmtId="0" fontId="0" fillId="0" borderId="17" xfId="0" applyBorder="1">
      <alignment vertical="center"/>
    </xf>
    <xf numFmtId="176" fontId="0" fillId="0" borderId="18" xfId="0" applyNumberFormat="1" applyBorder="1">
      <alignment vertical="center"/>
    </xf>
    <xf numFmtId="0" fontId="0" fillId="0" borderId="19" xfId="0" applyBorder="1">
      <alignment vertical="center"/>
    </xf>
    <xf numFmtId="176" fontId="0" fillId="0" borderId="20" xfId="0" applyNumberFormat="1" applyBorder="1">
      <alignment vertical="center"/>
    </xf>
    <xf numFmtId="176" fontId="0" fillId="0" borderId="21" xfId="0" applyNumberFormat="1" applyBorder="1">
      <alignment vertical="center"/>
    </xf>
    <xf numFmtId="0" fontId="0" fillId="0" borderId="1" xfId="0" applyBorder="1" applyAlignment="1">
      <alignment horizontal="center" vertical="center" wrapText="1"/>
    </xf>
    <xf numFmtId="176" fontId="0" fillId="0" borderId="1" xfId="0" applyNumberFormat="1" applyBorder="1" applyAlignment="1">
      <alignment horizontal="center" vertical="center"/>
    </xf>
    <xf numFmtId="176" fontId="0" fillId="0" borderId="12" xfId="0" applyNumberFormat="1" applyBorder="1" applyAlignment="1">
      <alignment horizontal="center" vertical="center"/>
    </xf>
    <xf numFmtId="176" fontId="0" fillId="0" borderId="12" xfId="0" applyNumberFormat="1" applyBorder="1">
      <alignment vertical="center"/>
    </xf>
    <xf numFmtId="176" fontId="0" fillId="9" borderId="1" xfId="0" applyNumberFormat="1" applyFill="1" applyBorder="1">
      <alignment vertical="center"/>
    </xf>
    <xf numFmtId="176" fontId="0" fillId="9" borderId="12" xfId="0" applyNumberFormat="1" applyFill="1" applyBorder="1">
      <alignment vertical="center"/>
    </xf>
    <xf numFmtId="176" fontId="0" fillId="5" borderId="1" xfId="0" applyNumberFormat="1" applyFill="1" applyBorder="1">
      <alignment vertical="center"/>
    </xf>
    <xf numFmtId="176" fontId="0" fillId="5" borderId="12" xfId="0" applyNumberFormat="1" applyFill="1" applyBorder="1">
      <alignment vertical="center"/>
    </xf>
    <xf numFmtId="176" fontId="0" fillId="5" borderId="13" xfId="0" applyNumberFormat="1" applyFill="1" applyBorder="1">
      <alignment vertical="center"/>
    </xf>
    <xf numFmtId="176" fontId="0" fillId="5" borderId="14" xfId="0" applyNumberFormat="1" applyFill="1" applyBorder="1">
      <alignment vertical="center"/>
    </xf>
    <xf numFmtId="0" fontId="0" fillId="0" borderId="12" xfId="0" applyFill="1" applyBorder="1">
      <alignment vertical="center"/>
    </xf>
    <xf numFmtId="176" fontId="8" fillId="0" borderId="0" xfId="0" applyNumberFormat="1" applyFont="1">
      <alignment vertical="center"/>
    </xf>
    <xf numFmtId="176" fontId="0" fillId="0" borderId="18" xfId="0" applyNumberFormat="1" applyBorder="1" applyAlignment="1">
      <alignment horizontal="center" vertical="center"/>
    </xf>
    <xf numFmtId="176" fontId="0" fillId="9" borderId="18" xfId="0" applyNumberFormat="1" applyFill="1" applyBorder="1">
      <alignment vertical="center"/>
    </xf>
    <xf numFmtId="176" fontId="0" fillId="5" borderId="18" xfId="0" applyNumberFormat="1" applyFill="1" applyBorder="1">
      <alignment vertical="center"/>
    </xf>
    <xf numFmtId="176" fontId="0" fillId="0" borderId="22" xfId="0" applyNumberFormat="1" applyBorder="1">
      <alignment vertical="center"/>
    </xf>
    <xf numFmtId="176" fontId="0" fillId="0" borderId="18" xfId="0" applyNumberFormat="1" applyBorder="1" applyAlignment="1">
      <alignment vertical="center" wrapText="1"/>
    </xf>
    <xf numFmtId="49" fontId="0" fillId="0" borderId="0" xfId="0" applyNumberFormat="1">
      <alignment vertical="center"/>
    </xf>
    <xf numFmtId="0" fontId="9" fillId="0" borderId="0" xfId="6" applyFont="1"/>
    <xf numFmtId="0" fontId="0" fillId="9" borderId="1" xfId="0" applyFill="1" applyBorder="1">
      <alignment vertical="center"/>
    </xf>
    <xf numFmtId="0" fontId="10" fillId="0" borderId="23" xfId="4" applyBorder="1" applyAlignment="1">
      <alignment horizontal="center" vertical="center"/>
    </xf>
    <xf numFmtId="0" fontId="10" fillId="0" borderId="0" xfId="4" quotePrefix="1">
      <alignment vertical="center"/>
    </xf>
    <xf numFmtId="176" fontId="0" fillId="5" borderId="15" xfId="0" applyNumberFormat="1" applyFill="1" applyBorder="1">
      <alignment vertical="center"/>
    </xf>
    <xf numFmtId="176" fontId="0" fillId="0" borderId="26" xfId="0" applyNumberFormat="1" applyBorder="1" applyAlignment="1">
      <alignment horizontal="center" vertical="center" wrapText="1"/>
    </xf>
    <xf numFmtId="176" fontId="0" fillId="0" borderId="26" xfId="0" applyNumberFormat="1" applyBorder="1">
      <alignment vertical="center"/>
    </xf>
    <xf numFmtId="176" fontId="0" fillId="9" borderId="26" xfId="0" applyNumberFormat="1" applyFill="1" applyBorder="1">
      <alignment vertical="center"/>
    </xf>
    <xf numFmtId="176" fontId="0" fillId="5" borderId="26" xfId="0" applyNumberFormat="1" applyFill="1" applyBorder="1">
      <alignment vertical="center"/>
    </xf>
    <xf numFmtId="176" fontId="0" fillId="0" borderId="27" xfId="0" applyNumberFormat="1" applyBorder="1">
      <alignment vertical="center"/>
    </xf>
    <xf numFmtId="176" fontId="0" fillId="0" borderId="28" xfId="0" applyNumberFormat="1" applyBorder="1" applyAlignment="1">
      <alignment horizontal="center" vertical="center"/>
    </xf>
    <xf numFmtId="178" fontId="0" fillId="0" borderId="28" xfId="1" applyNumberFormat="1" applyFont="1" applyBorder="1">
      <alignment vertical="center"/>
    </xf>
    <xf numFmtId="178" fontId="0" fillId="5" borderId="28" xfId="1" applyNumberFormat="1" applyFont="1" applyFill="1" applyBorder="1">
      <alignment vertical="center"/>
    </xf>
    <xf numFmtId="176" fontId="0" fillId="0" borderId="29" xfId="0" applyNumberFormat="1" applyBorder="1" applyAlignment="1">
      <alignment horizontal="center" vertical="center"/>
    </xf>
    <xf numFmtId="176" fontId="0" fillId="0" borderId="30" xfId="0" applyNumberFormat="1" applyBorder="1" applyAlignment="1">
      <alignment horizontal="center" vertical="center"/>
    </xf>
    <xf numFmtId="176" fontId="0" fillId="0" borderId="31" xfId="0" applyNumberFormat="1" applyBorder="1" applyAlignment="1">
      <alignment horizontal="center" vertical="center"/>
    </xf>
    <xf numFmtId="178" fontId="0" fillId="0" borderId="25" xfId="1" applyNumberFormat="1" applyFont="1" applyBorder="1">
      <alignment vertical="center"/>
    </xf>
    <xf numFmtId="178" fontId="0" fillId="5" borderId="32" xfId="1" applyNumberFormat="1" applyFont="1" applyFill="1" applyBorder="1">
      <alignment vertical="center"/>
    </xf>
    <xf numFmtId="176" fontId="0" fillId="0" borderId="4" xfId="0" applyNumberFormat="1" applyBorder="1" applyAlignment="1">
      <alignment horizontal="center" vertical="center" wrapText="1"/>
    </xf>
    <xf numFmtId="176" fontId="0" fillId="5" borderId="33" xfId="0" applyNumberFormat="1" applyFont="1" applyFill="1" applyBorder="1">
      <alignment vertical="center"/>
    </xf>
    <xf numFmtId="176" fontId="0" fillId="0" borderId="34" xfId="0" applyNumberFormat="1" applyBorder="1">
      <alignment vertical="center"/>
    </xf>
    <xf numFmtId="176" fontId="0" fillId="0" borderId="35" xfId="0" applyNumberFormat="1" applyBorder="1">
      <alignment vertical="center"/>
    </xf>
    <xf numFmtId="176" fontId="0" fillId="0" borderId="36" xfId="0" applyNumberFormat="1" applyBorder="1" applyAlignment="1">
      <alignment horizontal="center" vertical="center"/>
    </xf>
    <xf numFmtId="0" fontId="0" fillId="0" borderId="12" xfId="0" applyBorder="1">
      <alignment vertical="center"/>
    </xf>
    <xf numFmtId="0" fontId="0" fillId="9" borderId="12" xfId="0" applyFill="1" applyBorder="1">
      <alignment vertical="center"/>
    </xf>
    <xf numFmtId="0" fontId="0" fillId="5" borderId="12" xfId="0" applyFill="1" applyBorder="1">
      <alignment vertical="center"/>
    </xf>
    <xf numFmtId="178" fontId="0" fillId="9" borderId="28" xfId="1" applyNumberFormat="1" applyFont="1" applyFill="1" applyBorder="1">
      <alignment vertical="center"/>
    </xf>
    <xf numFmtId="0" fontId="0" fillId="3" borderId="0" xfId="0" applyFill="1">
      <alignment vertical="center"/>
    </xf>
    <xf numFmtId="0" fontId="9" fillId="0" borderId="0" xfId="0" applyFont="1" applyFill="1" applyBorder="1">
      <alignment vertical="center"/>
    </xf>
    <xf numFmtId="0" fontId="13" fillId="0" borderId="0" xfId="0" applyFont="1" applyFill="1" applyBorder="1" applyAlignment="1">
      <alignment horizontal="center" vertical="center" shrinkToFit="1"/>
    </xf>
    <xf numFmtId="0" fontId="0" fillId="0" borderId="0" xfId="0" applyFill="1" applyBorder="1" applyAlignment="1">
      <alignment vertical="center" wrapText="1"/>
    </xf>
    <xf numFmtId="0" fontId="5" fillId="0" borderId="0" xfId="0" applyFont="1" applyFill="1" applyBorder="1">
      <alignment vertical="center"/>
    </xf>
    <xf numFmtId="0" fontId="14" fillId="0" borderId="0" xfId="0" applyFont="1" applyFill="1" applyBorder="1">
      <alignment vertical="center"/>
    </xf>
    <xf numFmtId="0" fontId="6" fillId="0" borderId="1" xfId="0" applyFont="1" applyFill="1" applyBorder="1" applyAlignment="1">
      <alignment horizontal="center" vertical="center"/>
    </xf>
    <xf numFmtId="178" fontId="6" fillId="0" borderId="1" xfId="1" applyNumberFormat="1" applyFont="1" applyFill="1" applyBorder="1" applyAlignment="1">
      <alignment horizontal="center" vertical="center"/>
    </xf>
    <xf numFmtId="0" fontId="6" fillId="0" borderId="1" xfId="0" applyFont="1" applyFill="1" applyBorder="1" applyAlignment="1">
      <alignment horizontal="center" vertical="center" shrinkToFit="1"/>
    </xf>
    <xf numFmtId="0" fontId="5" fillId="0" borderId="0" xfId="0" applyFont="1" applyFill="1" applyBorder="1" applyAlignment="1">
      <alignment vertical="center" wrapText="1"/>
    </xf>
    <xf numFmtId="0" fontId="0" fillId="0" borderId="0" xfId="0" applyBorder="1" applyAlignment="1">
      <alignment horizontal="left" vertical="center"/>
    </xf>
    <xf numFmtId="0" fontId="0" fillId="0" borderId="12" xfId="0" applyBorder="1" applyAlignment="1">
      <alignment horizontal="center" vertical="center"/>
    </xf>
    <xf numFmtId="0" fontId="0" fillId="7" borderId="0" xfId="0" applyFill="1">
      <alignment vertical="center"/>
    </xf>
    <xf numFmtId="0" fontId="10" fillId="0" borderId="1" xfId="4" applyBorder="1" applyAlignment="1">
      <alignment horizontal="center" vertical="center"/>
    </xf>
    <xf numFmtId="49" fontId="0" fillId="0" borderId="0" xfId="0" applyNumberFormat="1" applyAlignment="1">
      <alignment vertical="center" wrapText="1"/>
    </xf>
    <xf numFmtId="0" fontId="0" fillId="0" borderId="0" xfId="0" applyAlignment="1">
      <alignment horizontal="left" vertical="center" wrapText="1"/>
    </xf>
    <xf numFmtId="181" fontId="5" fillId="0" borderId="1" xfId="1" applyNumberFormat="1" applyFont="1" applyFill="1" applyBorder="1" applyAlignment="1">
      <alignment horizontal="center" vertical="center"/>
    </xf>
    <xf numFmtId="184" fontId="6" fillId="0" borderId="1" xfId="0" applyNumberFormat="1" applyFont="1" applyFill="1" applyBorder="1" applyAlignment="1">
      <alignment horizontal="center" vertical="center"/>
    </xf>
    <xf numFmtId="185" fontId="6" fillId="0" borderId="1" xfId="0" applyNumberFormat="1" applyFont="1" applyFill="1" applyBorder="1" applyAlignment="1">
      <alignment horizontal="center" vertical="center"/>
    </xf>
    <xf numFmtId="186" fontId="0" fillId="0" borderId="18" xfId="0" applyNumberFormat="1" applyBorder="1">
      <alignment vertical="center"/>
    </xf>
    <xf numFmtId="186" fontId="0" fillId="0" borderId="1" xfId="0" applyNumberFormat="1" applyBorder="1">
      <alignment vertical="center"/>
    </xf>
    <xf numFmtId="186" fontId="0" fillId="0" borderId="12" xfId="0" applyNumberFormat="1" applyBorder="1">
      <alignment vertical="center"/>
    </xf>
    <xf numFmtId="186" fontId="0" fillId="0" borderId="20" xfId="0" applyNumberFormat="1" applyBorder="1">
      <alignment vertical="center"/>
    </xf>
    <xf numFmtId="186" fontId="0" fillId="0" borderId="21" xfId="0" applyNumberFormat="1" applyBorder="1">
      <alignment vertical="center"/>
    </xf>
    <xf numFmtId="186" fontId="0" fillId="0" borderId="22" xfId="0" applyNumberFormat="1" applyBorder="1">
      <alignment vertical="center"/>
    </xf>
    <xf numFmtId="0" fontId="0" fillId="0" borderId="0" xfId="0" applyProtection="1">
      <alignment vertical="center"/>
    </xf>
    <xf numFmtId="0" fontId="10" fillId="0" borderId="23" xfId="4" applyBorder="1" applyAlignment="1" applyProtection="1">
      <alignment horizontal="center" vertical="center" wrapText="1"/>
    </xf>
    <xf numFmtId="0" fontId="0" fillId="0" borderId="0" xfId="0" applyAlignment="1" applyProtection="1">
      <alignment horizontal="center" vertical="center"/>
    </xf>
    <xf numFmtId="0" fontId="5" fillId="0" borderId="0" xfId="0" applyFont="1" applyAlignment="1" applyProtection="1">
      <alignment vertical="center" shrinkToFit="1"/>
    </xf>
    <xf numFmtId="0" fontId="5" fillId="0" borderId="0" xfId="0" applyFont="1" applyProtection="1">
      <alignment vertical="center"/>
    </xf>
    <xf numFmtId="0" fontId="5" fillId="11" borderId="0" xfId="0" applyFont="1" applyFill="1" applyProtection="1">
      <alignment vertical="center"/>
    </xf>
    <xf numFmtId="0" fontId="6" fillId="0" borderId="0" xfId="0" applyFont="1" applyAlignment="1" applyProtection="1">
      <alignment vertical="center" shrinkToFit="1"/>
    </xf>
    <xf numFmtId="0" fontId="0" fillId="0" borderId="1" xfId="0" applyBorder="1" applyProtection="1">
      <alignment vertical="center"/>
    </xf>
    <xf numFmtId="0" fontId="0" fillId="0" borderId="1" xfId="0" applyBorder="1" applyAlignment="1" applyProtection="1">
      <alignment horizontal="center" vertical="center"/>
    </xf>
    <xf numFmtId="0" fontId="0" fillId="0" borderId="0" xfId="0" applyAlignment="1" applyProtection="1">
      <alignment vertical="center"/>
    </xf>
    <xf numFmtId="0" fontId="0" fillId="0" borderId="0" xfId="0" applyAlignment="1" applyProtection="1">
      <alignment vertical="center" wrapText="1"/>
    </xf>
    <xf numFmtId="0" fontId="6" fillId="0" borderId="0" xfId="0" applyFont="1" applyAlignment="1" applyProtection="1">
      <alignment horizontal="center" vertical="center" shrinkToFit="1"/>
    </xf>
    <xf numFmtId="0" fontId="6" fillId="0" borderId="0" xfId="0" applyFont="1" applyAlignment="1" applyProtection="1">
      <alignment horizontal="center" vertical="center"/>
    </xf>
    <xf numFmtId="0" fontId="6" fillId="0" borderId="1" xfId="0" applyFont="1" applyBorder="1" applyAlignment="1" applyProtection="1">
      <alignment horizontal="center" vertical="center" textRotation="180"/>
    </xf>
    <xf numFmtId="0" fontId="6" fillId="10" borderId="0" xfId="0" applyFont="1" applyFill="1" applyAlignment="1" applyProtection="1">
      <alignment horizontal="center" vertical="center"/>
    </xf>
    <xf numFmtId="0" fontId="6" fillId="13" borderId="0" xfId="0" applyFont="1" applyFill="1" applyAlignment="1" applyProtection="1">
      <alignment horizontal="center" vertical="center" shrinkToFit="1"/>
    </xf>
    <xf numFmtId="0" fontId="6" fillId="0" borderId="21" xfId="0" applyFont="1" applyBorder="1" applyAlignment="1" applyProtection="1">
      <alignment horizontal="center" vertical="center"/>
    </xf>
    <xf numFmtId="0" fontId="6" fillId="14" borderId="0" xfId="0" applyFont="1" applyFill="1" applyAlignment="1" applyProtection="1">
      <alignment horizontal="center" vertical="center"/>
    </xf>
    <xf numFmtId="0" fontId="0" fillId="6" borderId="2" xfId="0" applyFill="1" applyBorder="1" applyProtection="1">
      <alignment vertical="center"/>
    </xf>
    <xf numFmtId="0" fontId="0" fillId="6" borderId="3" xfId="0" applyFill="1" applyBorder="1" applyAlignment="1" applyProtection="1">
      <alignment vertical="center" wrapText="1"/>
    </xf>
    <xf numFmtId="0" fontId="0" fillId="6" borderId="3" xfId="0" applyFill="1" applyBorder="1" applyAlignment="1" applyProtection="1">
      <alignment horizontal="center" vertical="center"/>
    </xf>
    <xf numFmtId="0" fontId="6" fillId="6" borderId="3" xfId="0" applyFont="1" applyFill="1" applyBorder="1" applyAlignment="1" applyProtection="1">
      <alignment vertical="center" shrinkToFit="1"/>
    </xf>
    <xf numFmtId="0" fontId="6" fillId="6" borderId="3" xfId="0" applyFont="1" applyFill="1" applyBorder="1" applyProtection="1">
      <alignment vertical="center"/>
    </xf>
    <xf numFmtId="0" fontId="0" fillId="6" borderId="3" xfId="0" applyFill="1" applyBorder="1" applyProtection="1">
      <alignment vertical="center"/>
    </xf>
    <xf numFmtId="0" fontId="0" fillId="6" borderId="4" xfId="0" applyFill="1" applyBorder="1" applyProtection="1">
      <alignment vertical="center"/>
    </xf>
    <xf numFmtId="0" fontId="0" fillId="6" borderId="5" xfId="0" applyFill="1" applyBorder="1" applyProtection="1">
      <alignment vertical="center"/>
    </xf>
    <xf numFmtId="0" fontId="0" fillId="6" borderId="0" xfId="0" applyFill="1" applyBorder="1" applyAlignment="1" applyProtection="1">
      <alignment vertical="center" wrapText="1"/>
    </xf>
    <xf numFmtId="0" fontId="0" fillId="6" borderId="0" xfId="0" applyFill="1" applyBorder="1" applyAlignment="1" applyProtection="1">
      <alignment horizontal="center" vertical="center"/>
    </xf>
    <xf numFmtId="0" fontId="0" fillId="6" borderId="6" xfId="0" applyFill="1" applyBorder="1" applyProtection="1">
      <alignment vertical="center"/>
    </xf>
    <xf numFmtId="0" fontId="0" fillId="5" borderId="1" xfId="0" applyFill="1" applyBorder="1" applyAlignment="1" applyProtection="1">
      <alignment vertical="center" wrapText="1"/>
    </xf>
    <xf numFmtId="0" fontId="6" fillId="0" borderId="18" xfId="0" applyFont="1" applyBorder="1" applyAlignment="1" applyProtection="1">
      <alignment horizontal="center" vertical="center" shrinkToFit="1"/>
    </xf>
    <xf numFmtId="9" fontId="6" fillId="0" borderId="38" xfId="0" applyNumberFormat="1" applyFont="1" applyBorder="1" applyAlignment="1" applyProtection="1">
      <alignment horizontal="center" vertical="center" shrinkToFit="1"/>
    </xf>
    <xf numFmtId="0" fontId="6" fillId="0" borderId="1"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11" borderId="10" xfId="0" applyFont="1" applyFill="1" applyBorder="1" applyAlignment="1" applyProtection="1">
      <alignment horizontal="center" vertical="center" shrinkToFit="1"/>
    </xf>
    <xf numFmtId="0" fontId="6" fillId="11" borderId="41" xfId="0" applyFont="1" applyFill="1" applyBorder="1" applyAlignment="1" applyProtection="1">
      <alignment horizontal="center" vertical="center" shrinkToFit="1"/>
    </xf>
    <xf numFmtId="0" fontId="6" fillId="10" borderId="10" xfId="0" applyFont="1" applyFill="1" applyBorder="1" applyAlignment="1" applyProtection="1">
      <alignment horizontal="center" vertical="center" shrinkToFit="1"/>
    </xf>
    <xf numFmtId="0" fontId="6" fillId="10" borderId="41" xfId="0" applyFont="1" applyFill="1" applyBorder="1" applyAlignment="1" applyProtection="1">
      <alignment horizontal="center" vertical="center" shrinkToFit="1"/>
    </xf>
    <xf numFmtId="0" fontId="0" fillId="0" borderId="1" xfId="0" applyBorder="1" applyAlignment="1" applyProtection="1">
      <alignment wrapText="1"/>
    </xf>
    <xf numFmtId="176" fontId="0" fillId="0" borderId="1" xfId="0" applyNumberFormat="1" applyBorder="1" applyAlignment="1" applyProtection="1">
      <alignment horizontal="center" vertical="center"/>
    </xf>
    <xf numFmtId="182" fontId="6" fillId="0" borderId="18" xfId="0" applyNumberFormat="1" applyFont="1" applyBorder="1" applyAlignment="1" applyProtection="1">
      <alignment horizontal="center" vertical="center" shrinkToFit="1"/>
    </xf>
    <xf numFmtId="182" fontId="6" fillId="0" borderId="38" xfId="0" applyNumberFormat="1" applyFont="1" applyBorder="1" applyAlignment="1" applyProtection="1">
      <alignment horizontal="center" vertical="center" shrinkToFit="1"/>
    </xf>
    <xf numFmtId="0" fontId="6" fillId="0" borderId="39" xfId="0" applyFont="1" applyBorder="1" applyAlignment="1" applyProtection="1">
      <alignment horizontal="center" vertical="center"/>
    </xf>
    <xf numFmtId="0" fontId="6" fillId="0" borderId="12" xfId="0" applyFont="1" applyBorder="1" applyAlignment="1" applyProtection="1">
      <alignment horizontal="center" vertical="center" shrinkToFit="1"/>
    </xf>
    <xf numFmtId="177" fontId="6" fillId="0" borderId="18" xfId="0" applyNumberFormat="1" applyFont="1" applyBorder="1" applyAlignment="1" applyProtection="1">
      <alignment horizontal="center" vertical="center"/>
    </xf>
    <xf numFmtId="183" fontId="6" fillId="0" borderId="1" xfId="0" applyNumberFormat="1" applyFont="1" applyBorder="1" applyAlignment="1" applyProtection="1">
      <alignment horizontal="center" vertical="center" shrinkToFit="1"/>
    </xf>
    <xf numFmtId="0" fontId="6" fillId="0" borderId="39" xfId="0" applyFont="1" applyBorder="1" applyAlignment="1" applyProtection="1">
      <alignment horizontal="center" vertical="center" shrinkToFit="1"/>
    </xf>
    <xf numFmtId="177" fontId="6" fillId="0" borderId="1" xfId="0" applyNumberFormat="1" applyFont="1" applyBorder="1" applyAlignment="1" applyProtection="1">
      <alignment horizontal="center" vertical="center"/>
    </xf>
    <xf numFmtId="0" fontId="9" fillId="0" borderId="26" xfId="0" applyFont="1" applyBorder="1" applyAlignment="1" applyProtection="1">
      <alignment horizontal="center" vertical="center"/>
    </xf>
    <xf numFmtId="0" fontId="9" fillId="16" borderId="26" xfId="0" applyFont="1" applyFill="1" applyBorder="1" applyAlignment="1" applyProtection="1">
      <alignment horizontal="center" vertical="center"/>
    </xf>
    <xf numFmtId="178" fontId="0" fillId="0" borderId="1" xfId="1" applyNumberFormat="1" applyFont="1" applyFill="1" applyBorder="1" applyAlignment="1" applyProtection="1">
      <alignment horizontal="center" vertical="center"/>
    </xf>
    <xf numFmtId="178" fontId="6" fillId="0" borderId="20" xfId="1" applyNumberFormat="1" applyFont="1" applyBorder="1" applyAlignment="1" applyProtection="1">
      <alignment horizontal="center" vertical="center" shrinkToFit="1"/>
    </xf>
    <xf numFmtId="178" fontId="6" fillId="0" borderId="42" xfId="1" applyNumberFormat="1" applyFont="1" applyBorder="1" applyAlignment="1" applyProtection="1">
      <alignment horizontal="center" vertical="center" shrinkToFit="1"/>
    </xf>
    <xf numFmtId="0" fontId="6" fillId="6" borderId="0" xfId="0" applyFont="1" applyFill="1" applyAlignment="1" applyProtection="1">
      <alignment horizontal="center" vertical="center" shrinkToFit="1"/>
    </xf>
    <xf numFmtId="0" fontId="6" fillId="6" borderId="0" xfId="0" applyFont="1" applyFill="1" applyAlignment="1" applyProtection="1">
      <alignment horizontal="center" vertical="center"/>
    </xf>
    <xf numFmtId="0" fontId="9" fillId="6" borderId="0" xfId="0" applyFont="1" applyFill="1" applyAlignment="1" applyProtection="1">
      <alignment horizontal="center" vertical="center"/>
    </xf>
    <xf numFmtId="0" fontId="0" fillId="3" borderId="1" xfId="0" applyFill="1" applyBorder="1" applyAlignment="1" applyProtection="1">
      <alignment vertical="center" wrapText="1"/>
    </xf>
    <xf numFmtId="0" fontId="0" fillId="0" borderId="1" xfId="0" applyFill="1" applyBorder="1" applyAlignment="1" applyProtection="1">
      <alignment horizontal="center" vertical="center" wrapText="1"/>
    </xf>
    <xf numFmtId="0" fontId="0" fillId="0" borderId="1" xfId="0" applyBorder="1" applyAlignment="1" applyProtection="1">
      <alignment vertical="center" wrapText="1"/>
    </xf>
    <xf numFmtId="0" fontId="15" fillId="0" borderId="1" xfId="0" applyFont="1" applyFill="1" applyBorder="1" applyAlignment="1" applyProtection="1">
      <alignment vertical="center" wrapText="1"/>
    </xf>
    <xf numFmtId="182" fontId="0" fillId="0" borderId="1" xfId="0" applyNumberFormat="1" applyFill="1" applyBorder="1" applyAlignment="1" applyProtection="1">
      <alignment horizontal="center" vertical="center"/>
    </xf>
    <xf numFmtId="0" fontId="0" fillId="0" borderId="1" xfId="0" applyFill="1" applyBorder="1" applyAlignment="1" applyProtection="1">
      <alignment vertical="center" wrapText="1"/>
    </xf>
    <xf numFmtId="182" fontId="0" fillId="0" borderId="1" xfId="3" applyNumberFormat="1" applyFont="1" applyFill="1" applyBorder="1" applyAlignment="1" applyProtection="1">
      <alignment horizontal="center" vertical="center"/>
    </xf>
    <xf numFmtId="0" fontId="0" fillId="0" borderId="1" xfId="0" applyFill="1" applyBorder="1" applyProtection="1">
      <alignment vertical="center"/>
    </xf>
    <xf numFmtId="0" fontId="0" fillId="6" borderId="7" xfId="0" applyFill="1" applyBorder="1" applyProtection="1">
      <alignment vertical="center"/>
    </xf>
    <xf numFmtId="0" fontId="0" fillId="6" borderId="8" xfId="0" applyFill="1" applyBorder="1" applyAlignment="1" applyProtection="1">
      <alignment vertical="center" wrapText="1"/>
    </xf>
    <xf numFmtId="0" fontId="0" fillId="6" borderId="8" xfId="0" applyFill="1" applyBorder="1" applyAlignment="1" applyProtection="1">
      <alignment horizontal="center" vertical="center"/>
    </xf>
    <xf numFmtId="0" fontId="6" fillId="6" borderId="8" xfId="0" applyFont="1" applyFill="1" applyBorder="1" applyAlignment="1" applyProtection="1">
      <alignment horizontal="center" vertical="center" shrinkToFit="1"/>
    </xf>
    <xf numFmtId="0" fontId="6" fillId="6" borderId="8" xfId="0" applyFont="1" applyFill="1" applyBorder="1" applyAlignment="1" applyProtection="1">
      <alignment horizontal="center" vertical="center"/>
    </xf>
    <xf numFmtId="0" fontId="9" fillId="6" borderId="8" xfId="0" applyFont="1" applyFill="1" applyBorder="1" applyAlignment="1" applyProtection="1">
      <alignment horizontal="center" vertical="center"/>
    </xf>
    <xf numFmtId="0" fontId="0" fillId="6" borderId="9" xfId="0" applyFill="1" applyBorder="1" applyProtection="1">
      <alignment vertical="center"/>
    </xf>
    <xf numFmtId="0" fontId="0" fillId="6" borderId="5" xfId="0" applyFill="1" applyBorder="1" applyAlignment="1" applyProtection="1">
      <alignment vertical="center" wrapText="1"/>
    </xf>
    <xf numFmtId="178" fontId="0" fillId="6" borderId="0" xfId="0" applyNumberFormat="1" applyFill="1" applyBorder="1" applyAlignment="1" applyProtection="1">
      <alignment horizontal="center" vertical="center"/>
    </xf>
    <xf numFmtId="0" fontId="0" fillId="0" borderId="1" xfId="0" applyBorder="1" applyAlignment="1" applyProtection="1">
      <alignment vertical="center"/>
    </xf>
    <xf numFmtId="178" fontId="0" fillId="6" borderId="8" xfId="1" applyNumberFormat="1" applyFont="1" applyFill="1" applyBorder="1" applyAlignment="1" applyProtection="1">
      <alignment horizontal="center" vertical="center"/>
    </xf>
    <xf numFmtId="178" fontId="0" fillId="6" borderId="8" xfId="0" applyNumberFormat="1" applyFill="1" applyBorder="1" applyAlignment="1" applyProtection="1">
      <alignment horizontal="center" vertical="center"/>
    </xf>
    <xf numFmtId="178" fontId="0" fillId="6" borderId="8" xfId="0" applyNumberFormat="1" applyFill="1" applyBorder="1" applyAlignment="1" applyProtection="1">
      <alignment vertical="center"/>
    </xf>
    <xf numFmtId="0" fontId="0" fillId="0" borderId="0" xfId="0" applyAlignment="1" applyProtection="1">
      <alignment horizontal="center" vertical="center" wrapText="1"/>
    </xf>
    <xf numFmtId="0" fontId="0" fillId="7" borderId="2" xfId="0" applyFill="1" applyBorder="1" applyProtection="1">
      <alignment vertical="center"/>
    </xf>
    <xf numFmtId="0" fontId="0" fillId="7" borderId="3" xfId="0" applyFill="1" applyBorder="1" applyAlignment="1" applyProtection="1">
      <alignment vertical="center" wrapText="1"/>
    </xf>
    <xf numFmtId="0" fontId="0" fillId="7" borderId="3" xfId="0" applyFill="1" applyBorder="1" applyAlignment="1" applyProtection="1">
      <alignment horizontal="center" vertical="center"/>
    </xf>
    <xf numFmtId="0" fontId="6" fillId="7" borderId="3" xfId="0" applyFont="1" applyFill="1" applyBorder="1" applyAlignment="1" applyProtection="1">
      <alignment horizontal="center" vertical="center" shrinkToFit="1"/>
    </xf>
    <xf numFmtId="0" fontId="6" fillId="7" borderId="3" xfId="0" applyFont="1" applyFill="1" applyBorder="1" applyAlignment="1" applyProtection="1">
      <alignment horizontal="center" vertical="center"/>
    </xf>
    <xf numFmtId="0" fontId="9" fillId="7" borderId="3" xfId="0" applyFont="1" applyFill="1" applyBorder="1" applyAlignment="1" applyProtection="1">
      <alignment horizontal="center" vertical="center"/>
    </xf>
    <xf numFmtId="0" fontId="0" fillId="7" borderId="4" xfId="0" applyFill="1" applyBorder="1" applyProtection="1">
      <alignment vertical="center"/>
    </xf>
    <xf numFmtId="0" fontId="0" fillId="7" borderId="5" xfId="0" applyFill="1" applyBorder="1" applyProtection="1">
      <alignment vertical="center"/>
    </xf>
    <xf numFmtId="0" fontId="0" fillId="7" borderId="0" xfId="0" applyFill="1" applyBorder="1" applyAlignment="1" applyProtection="1">
      <alignment vertical="center" wrapText="1"/>
    </xf>
    <xf numFmtId="0" fontId="0" fillId="7" borderId="0" xfId="0" applyFill="1" applyBorder="1" applyAlignment="1" applyProtection="1">
      <alignment horizontal="center" vertical="center"/>
    </xf>
    <xf numFmtId="0" fontId="0" fillId="7" borderId="6" xfId="0" applyFill="1" applyBorder="1" applyProtection="1">
      <alignment vertical="center"/>
    </xf>
    <xf numFmtId="0" fontId="0" fillId="7" borderId="0" xfId="0" applyFill="1" applyBorder="1" applyAlignment="1" applyProtection="1">
      <alignment vertical="center"/>
    </xf>
    <xf numFmtId="0" fontId="6" fillId="7" borderId="0" xfId="0" applyFont="1" applyFill="1" applyAlignment="1" applyProtection="1">
      <alignment horizontal="center" vertical="center" shrinkToFit="1"/>
    </xf>
    <xf numFmtId="0" fontId="6" fillId="7" borderId="0" xfId="0" applyFont="1" applyFill="1" applyAlignment="1" applyProtection="1">
      <alignment horizontal="center" vertical="center"/>
    </xf>
    <xf numFmtId="0" fontId="9" fillId="7" borderId="0" xfId="0" applyFont="1" applyFill="1" applyAlignment="1" applyProtection="1">
      <alignment horizontal="center" vertical="center"/>
    </xf>
    <xf numFmtId="0" fontId="0" fillId="7" borderId="7" xfId="0" applyFill="1" applyBorder="1" applyProtection="1">
      <alignment vertical="center"/>
    </xf>
    <xf numFmtId="0" fontId="0" fillId="7" borderId="8" xfId="0" applyFill="1" applyBorder="1" applyAlignment="1" applyProtection="1">
      <alignment vertical="center" wrapText="1"/>
    </xf>
    <xf numFmtId="0" fontId="0" fillId="7" borderId="8" xfId="0" applyFill="1" applyBorder="1" applyAlignment="1" applyProtection="1">
      <alignment horizontal="center" vertical="center"/>
    </xf>
    <xf numFmtId="0" fontId="6" fillId="7" borderId="8" xfId="0" applyFont="1" applyFill="1" applyBorder="1" applyAlignment="1" applyProtection="1">
      <alignment horizontal="center" vertical="center" shrinkToFit="1"/>
    </xf>
    <xf numFmtId="0" fontId="6" fillId="7" borderId="8" xfId="0" applyFont="1" applyFill="1" applyBorder="1" applyAlignment="1" applyProtection="1">
      <alignment horizontal="center" vertical="center"/>
    </xf>
    <xf numFmtId="0" fontId="9" fillId="7" borderId="8" xfId="0" applyFont="1" applyFill="1" applyBorder="1" applyAlignment="1" applyProtection="1">
      <alignment horizontal="center" vertical="center"/>
    </xf>
    <xf numFmtId="0" fontId="0" fillId="7" borderId="9" xfId="0" applyFill="1" applyBorder="1" applyProtection="1">
      <alignment vertical="center"/>
    </xf>
    <xf numFmtId="0" fontId="0" fillId="7" borderId="6" xfId="0" applyFill="1" applyBorder="1" applyAlignment="1" applyProtection="1">
      <alignment vertical="center" wrapText="1"/>
    </xf>
    <xf numFmtId="0" fontId="0" fillId="7" borderId="5" xfId="0" applyFill="1" applyBorder="1" applyAlignment="1" applyProtection="1">
      <alignment vertical="center" wrapText="1"/>
    </xf>
    <xf numFmtId="0" fontId="0" fillId="0" borderId="12" xfId="0" applyFill="1" applyBorder="1" applyAlignment="1" applyProtection="1">
      <alignment vertical="center" wrapText="1"/>
    </xf>
    <xf numFmtId="0" fontId="0" fillId="4" borderId="2" xfId="0" applyFill="1" applyBorder="1" applyProtection="1">
      <alignment vertical="center"/>
    </xf>
    <xf numFmtId="0" fontId="0" fillId="4" borderId="3" xfId="0" applyFill="1" applyBorder="1" applyAlignment="1" applyProtection="1">
      <alignment vertical="center" wrapText="1"/>
    </xf>
    <xf numFmtId="0" fontId="0" fillId="4" borderId="3" xfId="0" applyFill="1" applyBorder="1" applyAlignment="1" applyProtection="1">
      <alignment horizontal="center" vertical="center"/>
    </xf>
    <xf numFmtId="0" fontId="6" fillId="4" borderId="3" xfId="0" applyFont="1" applyFill="1" applyBorder="1" applyAlignment="1" applyProtection="1">
      <alignment horizontal="center" vertical="center" shrinkToFit="1"/>
    </xf>
    <xf numFmtId="0" fontId="6" fillId="4" borderId="3" xfId="0" applyFont="1" applyFill="1" applyBorder="1" applyAlignment="1" applyProtection="1">
      <alignment horizontal="center" vertical="center"/>
    </xf>
    <xf numFmtId="0" fontId="9" fillId="4" borderId="3" xfId="0" applyFont="1" applyFill="1" applyBorder="1" applyAlignment="1" applyProtection="1">
      <alignment horizontal="center" vertical="center"/>
    </xf>
    <xf numFmtId="0" fontId="0" fillId="4" borderId="4" xfId="0" applyFill="1" applyBorder="1" applyProtection="1">
      <alignment vertical="center"/>
    </xf>
    <xf numFmtId="0" fontId="0" fillId="4" borderId="5" xfId="0" applyFill="1" applyBorder="1" applyProtection="1">
      <alignment vertical="center"/>
    </xf>
    <xf numFmtId="0" fontId="0" fillId="4" borderId="0" xfId="0" applyFill="1" applyBorder="1" applyAlignment="1" applyProtection="1">
      <alignment vertical="center" wrapText="1"/>
    </xf>
    <xf numFmtId="0" fontId="0" fillId="4" borderId="0" xfId="0" applyFill="1" applyBorder="1" applyAlignment="1" applyProtection="1">
      <alignment horizontal="center" vertical="center"/>
    </xf>
    <xf numFmtId="0" fontId="0" fillId="4" borderId="6" xfId="0" applyFill="1" applyBorder="1" applyProtection="1">
      <alignment vertical="center"/>
    </xf>
    <xf numFmtId="0" fontId="0" fillId="4" borderId="0" xfId="0" applyFill="1" applyBorder="1" applyAlignment="1" applyProtection="1">
      <alignment vertical="center"/>
    </xf>
    <xf numFmtId="0" fontId="0" fillId="4" borderId="7" xfId="0" applyFill="1" applyBorder="1" applyProtection="1">
      <alignment vertical="center"/>
    </xf>
    <xf numFmtId="0" fontId="0" fillId="4" borderId="8" xfId="0" applyFill="1" applyBorder="1" applyAlignment="1" applyProtection="1">
      <alignment vertical="center" wrapText="1"/>
    </xf>
    <xf numFmtId="0" fontId="0" fillId="4" borderId="8" xfId="0" applyFill="1" applyBorder="1" applyAlignment="1" applyProtection="1">
      <alignment horizontal="center" vertical="center"/>
    </xf>
    <xf numFmtId="0" fontId="6" fillId="4" borderId="8" xfId="0" applyFont="1" applyFill="1" applyBorder="1" applyAlignment="1" applyProtection="1">
      <alignment horizontal="center" vertical="center" shrinkToFit="1"/>
    </xf>
    <xf numFmtId="0" fontId="6" fillId="4" borderId="8" xfId="0" applyFont="1" applyFill="1" applyBorder="1" applyAlignment="1" applyProtection="1">
      <alignment horizontal="center" vertical="center"/>
    </xf>
    <xf numFmtId="0" fontId="6" fillId="4" borderId="8" xfId="0" applyFont="1" applyFill="1" applyBorder="1" applyAlignment="1" applyProtection="1">
      <alignment vertical="center"/>
    </xf>
    <xf numFmtId="0" fontId="6" fillId="4" borderId="8" xfId="0" applyFont="1" applyFill="1" applyBorder="1" applyAlignment="1" applyProtection="1">
      <alignment vertical="center" shrinkToFit="1"/>
    </xf>
    <xf numFmtId="0" fontId="9" fillId="4" borderId="8" xfId="0" applyFont="1" applyFill="1" applyBorder="1" applyAlignment="1" applyProtection="1">
      <alignment vertical="center"/>
    </xf>
    <xf numFmtId="0" fontId="0" fillId="4" borderId="9" xfId="0" applyFill="1" applyBorder="1" applyProtection="1">
      <alignment vertical="center"/>
    </xf>
    <xf numFmtId="0" fontId="0" fillId="4" borderId="6" xfId="0" applyFill="1" applyBorder="1" applyAlignment="1" applyProtection="1">
      <alignment vertical="center" wrapText="1"/>
    </xf>
    <xf numFmtId="0" fontId="0" fillId="4" borderId="5" xfId="0" applyFill="1" applyBorder="1" applyAlignment="1" applyProtection="1">
      <alignment vertical="center" wrapText="1"/>
    </xf>
    <xf numFmtId="0" fontId="9" fillId="4" borderId="8" xfId="0" applyFont="1" applyFill="1" applyBorder="1" applyAlignment="1" applyProtection="1">
      <alignment horizontal="center" vertical="center"/>
    </xf>
    <xf numFmtId="0" fontId="6" fillId="0" borderId="0" xfId="0" applyFont="1" applyAlignment="1" applyProtection="1">
      <alignment vertical="center"/>
    </xf>
    <xf numFmtId="0" fontId="9" fillId="0" borderId="0" xfId="0" applyFont="1" applyAlignment="1" applyProtection="1">
      <alignment vertical="center"/>
    </xf>
    <xf numFmtId="0" fontId="0" fillId="8" borderId="2" xfId="0" applyFill="1" applyBorder="1" applyProtection="1">
      <alignment vertical="center"/>
    </xf>
    <xf numFmtId="0" fontId="0" fillId="8" borderId="3" xfId="0" applyFill="1" applyBorder="1" applyAlignment="1" applyProtection="1">
      <alignment vertical="center" wrapText="1"/>
    </xf>
    <xf numFmtId="0" fontId="0" fillId="8" borderId="3" xfId="0" applyFill="1" applyBorder="1" applyAlignment="1" applyProtection="1">
      <alignment horizontal="center" vertical="center"/>
    </xf>
    <xf numFmtId="0" fontId="6" fillId="8" borderId="3" xfId="0" applyFont="1" applyFill="1" applyBorder="1" applyAlignment="1" applyProtection="1">
      <alignment horizontal="center" vertical="center" shrinkToFit="1"/>
    </xf>
    <xf numFmtId="0" fontId="6" fillId="8" borderId="3" xfId="0" applyFont="1" applyFill="1" applyBorder="1" applyAlignment="1" applyProtection="1">
      <alignment horizontal="center" vertical="center"/>
    </xf>
    <xf numFmtId="0" fontId="6" fillId="8" borderId="3" xfId="0" applyFont="1" applyFill="1" applyBorder="1" applyAlignment="1" applyProtection="1">
      <alignment vertical="center"/>
    </xf>
    <xf numFmtId="0" fontId="6" fillId="8" borderId="3" xfId="0" applyFont="1" applyFill="1" applyBorder="1" applyAlignment="1" applyProtection="1">
      <alignment vertical="center" shrinkToFit="1"/>
    </xf>
    <xf numFmtId="0" fontId="9" fillId="8" borderId="3" xfId="0" applyFont="1" applyFill="1" applyBorder="1" applyAlignment="1" applyProtection="1">
      <alignment vertical="center"/>
    </xf>
    <xf numFmtId="0" fontId="0" fillId="8" borderId="4" xfId="0" applyFill="1" applyBorder="1" applyProtection="1">
      <alignment vertical="center"/>
    </xf>
    <xf numFmtId="0" fontId="0" fillId="8" borderId="5" xfId="0" applyFill="1" applyBorder="1" applyProtection="1">
      <alignment vertical="center"/>
    </xf>
    <xf numFmtId="0" fontId="0" fillId="8" borderId="0" xfId="0" applyFill="1" applyBorder="1" applyAlignment="1" applyProtection="1">
      <alignment vertical="center" wrapText="1"/>
    </xf>
    <xf numFmtId="0" fontId="0" fillId="8" borderId="0" xfId="0" applyFill="1" applyBorder="1" applyAlignment="1" applyProtection="1">
      <alignment horizontal="center" vertical="center"/>
    </xf>
    <xf numFmtId="0" fontId="0" fillId="8" borderId="6" xfId="0" applyFill="1" applyBorder="1" applyProtection="1">
      <alignment vertical="center"/>
    </xf>
    <xf numFmtId="0" fontId="0" fillId="8" borderId="0" xfId="0" applyFill="1" applyBorder="1" applyAlignment="1" applyProtection="1">
      <alignment vertical="center"/>
    </xf>
    <xf numFmtId="0" fontId="6" fillId="8" borderId="0" xfId="0" applyFont="1" applyFill="1" applyAlignment="1" applyProtection="1">
      <alignment vertical="center" shrinkToFit="1"/>
    </xf>
    <xf numFmtId="0" fontId="6" fillId="8" borderId="0" xfId="0" applyFont="1" applyFill="1" applyAlignment="1" applyProtection="1">
      <alignment vertical="center"/>
    </xf>
    <xf numFmtId="0" fontId="9" fillId="8" borderId="0" xfId="0" applyFont="1" applyFill="1" applyAlignment="1" applyProtection="1">
      <alignment vertical="center"/>
    </xf>
    <xf numFmtId="0" fontId="0" fillId="8" borderId="7" xfId="0" applyFill="1" applyBorder="1" applyProtection="1">
      <alignment vertical="center"/>
    </xf>
    <xf numFmtId="0" fontId="0" fillId="8" borderId="8" xfId="0" applyFill="1" applyBorder="1" applyAlignment="1" applyProtection="1">
      <alignment vertical="center" wrapText="1"/>
    </xf>
    <xf numFmtId="0" fontId="0" fillId="8" borderId="8" xfId="0" applyFill="1" applyBorder="1" applyAlignment="1" applyProtection="1">
      <alignment horizontal="center" vertical="center"/>
    </xf>
    <xf numFmtId="0" fontId="6" fillId="8" borderId="8" xfId="0" applyFont="1" applyFill="1" applyBorder="1" applyAlignment="1" applyProtection="1">
      <alignment horizontal="center" vertical="center" shrinkToFit="1"/>
    </xf>
    <xf numFmtId="0" fontId="6" fillId="8" borderId="8" xfId="0" applyFont="1" applyFill="1" applyBorder="1" applyAlignment="1" applyProtection="1">
      <alignment horizontal="center" vertical="center"/>
    </xf>
    <xf numFmtId="0" fontId="6" fillId="8" borderId="8" xfId="0" applyFont="1" applyFill="1" applyBorder="1" applyAlignment="1" applyProtection="1">
      <alignment vertical="center"/>
    </xf>
    <xf numFmtId="0" fontId="6" fillId="8" borderId="8" xfId="0" applyFont="1" applyFill="1" applyBorder="1" applyAlignment="1" applyProtection="1">
      <alignment vertical="center" shrinkToFit="1"/>
    </xf>
    <xf numFmtId="0" fontId="9" fillId="8" borderId="8" xfId="0" applyFont="1" applyFill="1" applyBorder="1" applyAlignment="1" applyProtection="1">
      <alignment vertical="center"/>
    </xf>
    <xf numFmtId="0" fontId="0" fillId="8" borderId="9" xfId="0" applyFill="1" applyBorder="1" applyProtection="1">
      <alignment vertical="center"/>
    </xf>
    <xf numFmtId="0" fontId="6" fillId="0" borderId="0" xfId="0" applyFont="1" applyProtection="1">
      <alignment vertical="center"/>
    </xf>
    <xf numFmtId="0" fontId="6" fillId="0" borderId="0" xfId="0" applyFont="1" applyAlignment="1" applyProtection="1">
      <alignment vertical="center" wrapText="1"/>
    </xf>
    <xf numFmtId="0" fontId="0" fillId="0" borderId="0" xfId="0" applyFill="1" applyAlignment="1" applyProtection="1">
      <alignment vertical="center" wrapText="1"/>
    </xf>
    <xf numFmtId="0" fontId="0" fillId="0" borderId="0" xfId="0" applyFill="1" applyAlignment="1" applyProtection="1">
      <alignment horizontal="center" vertical="center"/>
    </xf>
    <xf numFmtId="0" fontId="0" fillId="0" borderId="54" xfId="0" applyBorder="1">
      <alignment vertical="center"/>
    </xf>
    <xf numFmtId="176" fontId="0" fillId="0" borderId="55" xfId="0" applyNumberFormat="1" applyBorder="1">
      <alignment vertical="center"/>
    </xf>
    <xf numFmtId="176" fontId="0" fillId="0" borderId="56" xfId="0" applyNumberFormat="1" applyBorder="1">
      <alignment vertical="center"/>
    </xf>
    <xf numFmtId="187" fontId="9" fillId="0" borderId="1" xfId="0" applyNumberFormat="1" applyFont="1" applyBorder="1" applyAlignment="1">
      <alignment horizontal="center" vertical="center"/>
    </xf>
    <xf numFmtId="177" fontId="0" fillId="0" borderId="1" xfId="0" applyNumberFormat="1" applyBorder="1" applyAlignment="1">
      <alignment horizontal="center" vertical="center"/>
    </xf>
    <xf numFmtId="187" fontId="6" fillId="0" borderId="1" xfId="0" applyNumberFormat="1" applyFont="1" applyBorder="1" applyAlignment="1">
      <alignment horizontal="center" vertical="center"/>
    </xf>
    <xf numFmtId="0" fontId="9" fillId="0" borderId="0" xfId="0" applyFont="1">
      <alignment vertical="center"/>
    </xf>
    <xf numFmtId="0" fontId="9" fillId="0" borderId="0" xfId="0" applyFont="1" applyAlignment="1">
      <alignment vertical="center" wrapText="1"/>
    </xf>
    <xf numFmtId="0" fontId="9" fillId="0" borderId="1" xfId="6" applyFont="1" applyBorder="1"/>
    <xf numFmtId="179" fontId="9" fillId="0" borderId="1" xfId="6" applyNumberFormat="1" applyFont="1" applyBorder="1" applyAlignment="1">
      <alignment horizontal="center"/>
    </xf>
    <xf numFmtId="0" fontId="9" fillId="0" borderId="12" xfId="6" applyFont="1" applyBorder="1"/>
    <xf numFmtId="177" fontId="0" fillId="0" borderId="1" xfId="1" applyNumberFormat="1" applyFont="1" applyFill="1" applyBorder="1" applyAlignment="1" applyProtection="1">
      <alignment horizontal="center" vertical="center"/>
    </xf>
    <xf numFmtId="0" fontId="9" fillId="0" borderId="0" xfId="6" applyFont="1" applyAlignment="1">
      <alignment wrapText="1"/>
    </xf>
    <xf numFmtId="0" fontId="9" fillId="0" borderId="1" xfId="6" applyFont="1" applyBorder="1" applyAlignment="1">
      <alignment horizontal="center" vertical="center" wrapText="1"/>
    </xf>
    <xf numFmtId="179" fontId="9" fillId="0" borderId="12" xfId="6" applyNumberFormat="1" applyFont="1" applyBorder="1" applyAlignment="1">
      <alignment horizontal="center"/>
    </xf>
    <xf numFmtId="0" fontId="9" fillId="0" borderId="1" xfId="0" applyFont="1" applyFill="1" applyBorder="1" applyAlignment="1">
      <alignment vertical="top" wrapText="1"/>
    </xf>
    <xf numFmtId="179" fontId="9" fillId="0" borderId="1" xfId="6" applyNumberFormat="1" applyFont="1" applyFill="1" applyBorder="1" applyAlignment="1">
      <alignment horizontal="center"/>
    </xf>
    <xf numFmtId="0" fontId="9" fillId="0" borderId="1" xfId="6" applyFont="1" applyBorder="1" applyAlignment="1">
      <alignment horizontal="center" vertical="top" wrapText="1"/>
    </xf>
    <xf numFmtId="0" fontId="0" fillId="0" borderId="0" xfId="0" applyAlignment="1">
      <alignment vertical="top" wrapText="1"/>
    </xf>
    <xf numFmtId="0" fontId="9" fillId="0" borderId="12" xfId="6" applyFont="1" applyBorder="1" applyAlignment="1">
      <alignment horizontal="center" vertical="top" wrapText="1"/>
    </xf>
    <xf numFmtId="0" fontId="9" fillId="0" borderId="12" xfId="6" applyFont="1" applyBorder="1" applyAlignment="1">
      <alignment horizontal="center" vertical="center" wrapText="1"/>
    </xf>
    <xf numFmtId="0" fontId="9" fillId="0" borderId="60" xfId="0" applyFont="1" applyFill="1" applyBorder="1" applyAlignment="1">
      <alignment vertical="top" wrapText="1"/>
    </xf>
    <xf numFmtId="179" fontId="9" fillId="0" borderId="60" xfId="6" applyNumberFormat="1" applyFont="1" applyFill="1" applyBorder="1" applyAlignment="1">
      <alignment horizontal="center"/>
    </xf>
    <xf numFmtId="0" fontId="9" fillId="0" borderId="1" xfId="6" applyFont="1" applyBorder="1" applyAlignment="1">
      <alignment vertical="top" wrapText="1"/>
    </xf>
    <xf numFmtId="0" fontId="0" fillId="0" borderId="1" xfId="0" applyFill="1" applyBorder="1" applyAlignment="1">
      <alignment vertical="top" wrapText="1" shrinkToFit="1"/>
    </xf>
    <xf numFmtId="0" fontId="0" fillId="0" borderId="60" xfId="0" applyFill="1" applyBorder="1" applyAlignment="1">
      <alignment vertical="top" wrapText="1" shrinkToFit="1"/>
    </xf>
    <xf numFmtId="176" fontId="0" fillId="0" borderId="55" xfId="0" applyNumberFormat="1" applyBorder="1" applyAlignment="1">
      <alignment vertical="center" shrinkToFit="1"/>
    </xf>
    <xf numFmtId="179" fontId="9" fillId="16" borderId="1" xfId="6" applyNumberFormat="1" applyFont="1" applyFill="1" applyBorder="1" applyAlignment="1">
      <alignment horizontal="center"/>
    </xf>
    <xf numFmtId="0" fontId="10" fillId="0" borderId="1" xfId="4" applyBorder="1" applyAlignment="1">
      <alignment horizontal="left" vertical="center" wrapText="1"/>
    </xf>
    <xf numFmtId="0" fontId="10" fillId="0" borderId="1" xfId="4" applyBorder="1" applyAlignment="1">
      <alignment horizontal="left" vertical="center"/>
    </xf>
    <xf numFmtId="0" fontId="0" fillId="0" borderId="49" xfId="0" applyBorder="1" applyAlignment="1">
      <alignment horizontal="left" vertical="center" wrapText="1"/>
    </xf>
    <xf numFmtId="0" fontId="0" fillId="0" borderId="11" xfId="0" applyBorder="1" applyAlignment="1">
      <alignment horizontal="left" vertical="center" wrapText="1"/>
    </xf>
    <xf numFmtId="0" fontId="0" fillId="0" borderId="50" xfId="0" applyBorder="1" applyAlignment="1">
      <alignment horizontal="left" vertical="center" wrapText="1"/>
    </xf>
    <xf numFmtId="0" fontId="0" fillId="0" borderId="45" xfId="0" applyBorder="1" applyAlignment="1">
      <alignment horizontal="left" vertical="center" wrapText="1"/>
    </xf>
    <xf numFmtId="0" fontId="0" fillId="0" borderId="51" xfId="0" applyBorder="1" applyAlignment="1">
      <alignment horizontal="left" vertical="center" wrapText="1"/>
    </xf>
    <xf numFmtId="0" fontId="0" fillId="0" borderId="52" xfId="0" applyBorder="1" applyAlignment="1">
      <alignment horizontal="left" vertical="center" wrapText="1"/>
    </xf>
    <xf numFmtId="0" fontId="0" fillId="0" borderId="12" xfId="0" applyBorder="1" applyAlignment="1">
      <alignment horizontal="left" vertical="center"/>
    </xf>
    <xf numFmtId="0" fontId="0" fillId="0" borderId="53" xfId="0" applyBorder="1" applyAlignment="1">
      <alignment horizontal="left" vertical="center"/>
    </xf>
    <xf numFmtId="0" fontId="0" fillId="0" borderId="38" xfId="0" applyBorder="1" applyAlignment="1">
      <alignment horizontal="left" vertical="center"/>
    </xf>
    <xf numFmtId="0" fontId="0" fillId="6" borderId="0" xfId="0" applyFill="1" applyAlignment="1">
      <alignment horizontal="center" vertical="center"/>
    </xf>
    <xf numFmtId="0" fontId="6" fillId="0" borderId="24"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0" fillId="0" borderId="24" xfId="0" applyBorder="1" applyAlignment="1">
      <alignment horizontal="center" vertical="center" wrapText="1"/>
    </xf>
    <xf numFmtId="0" fontId="0" fillId="0" borderId="10" xfId="0" applyBorder="1" applyAlignment="1">
      <alignment horizontal="center" vertical="center" wrapText="1"/>
    </xf>
    <xf numFmtId="180" fontId="6" fillId="0" borderId="24" xfId="0" applyNumberFormat="1" applyFont="1" applyFill="1" applyBorder="1" applyAlignment="1">
      <alignment horizontal="center" vertical="center" wrapText="1"/>
    </xf>
    <xf numFmtId="180" fontId="6" fillId="0" borderId="10" xfId="0" applyNumberFormat="1" applyFont="1" applyFill="1" applyBorder="1" applyAlignment="1">
      <alignment horizontal="center" vertical="center" wrapText="1"/>
    </xf>
    <xf numFmtId="0" fontId="6" fillId="12" borderId="15" xfId="0" applyFont="1" applyFill="1" applyBorder="1" applyAlignment="1" applyProtection="1">
      <alignment horizontal="center" vertical="center" shrinkToFit="1"/>
    </xf>
    <xf numFmtId="0" fontId="6" fillId="12" borderId="33" xfId="0" applyFont="1" applyFill="1" applyBorder="1" applyAlignment="1" applyProtection="1">
      <alignment horizontal="center" vertical="center" shrinkToFit="1"/>
    </xf>
    <xf numFmtId="0" fontId="16" fillId="15" borderId="47" xfId="0" applyFont="1" applyFill="1" applyBorder="1" applyAlignment="1" applyProtection="1">
      <alignment horizontal="center" vertical="center"/>
    </xf>
    <xf numFmtId="0" fontId="16" fillId="15" borderId="48" xfId="0" applyFont="1" applyFill="1" applyBorder="1" applyAlignment="1" applyProtection="1">
      <alignment horizontal="center" vertical="center"/>
    </xf>
    <xf numFmtId="0" fontId="6" fillId="10" borderId="29" xfId="0" applyFont="1" applyFill="1" applyBorder="1" applyAlignment="1" applyProtection="1">
      <alignment horizontal="center" vertical="center" wrapText="1"/>
    </xf>
    <xf numFmtId="0" fontId="6" fillId="10" borderId="40" xfId="0" applyFont="1" applyFill="1" applyBorder="1" applyAlignment="1" applyProtection="1">
      <alignment horizontal="center" vertical="center" wrapText="1"/>
    </xf>
    <xf numFmtId="0" fontId="6" fillId="0" borderId="16" xfId="0" applyFont="1" applyBorder="1" applyAlignment="1" applyProtection="1">
      <alignment horizontal="center" vertical="center"/>
    </xf>
    <xf numFmtId="0" fontId="6" fillId="0" borderId="43" xfId="0" applyFont="1" applyBorder="1" applyAlignment="1" applyProtection="1">
      <alignment horizontal="center" vertical="center"/>
    </xf>
    <xf numFmtId="0" fontId="6" fillId="0" borderId="37" xfId="0" applyFont="1" applyBorder="1" applyAlignment="1" applyProtection="1">
      <alignment horizontal="center" vertical="center"/>
    </xf>
    <xf numFmtId="0" fontId="6" fillId="12" borderId="44" xfId="0" applyFont="1" applyFill="1" applyBorder="1" applyAlignment="1" applyProtection="1">
      <alignment horizontal="center" vertical="center"/>
    </xf>
    <xf numFmtId="0" fontId="6" fillId="12" borderId="41" xfId="0" applyFont="1" applyFill="1" applyBorder="1" applyAlignment="1" applyProtection="1">
      <alignment horizontal="center" vertical="center"/>
    </xf>
    <xf numFmtId="0" fontId="6" fillId="12" borderId="31" xfId="0" applyFont="1" applyFill="1" applyBorder="1" applyAlignment="1" applyProtection="1">
      <alignment horizontal="center" vertical="center"/>
    </xf>
    <xf numFmtId="0" fontId="6" fillId="12" borderId="4" xfId="0" applyFont="1" applyFill="1" applyBorder="1" applyAlignment="1" applyProtection="1">
      <alignment horizontal="center" vertical="center"/>
    </xf>
    <xf numFmtId="0" fontId="6" fillId="12" borderId="45" xfId="0" applyFont="1" applyFill="1" applyBorder="1" applyAlignment="1" applyProtection="1">
      <alignment horizontal="center" vertical="center"/>
    </xf>
    <xf numFmtId="0" fontId="6" fillId="12" borderId="46" xfId="0" applyFont="1" applyFill="1" applyBorder="1" applyAlignment="1" applyProtection="1">
      <alignment horizontal="center" vertical="center"/>
    </xf>
    <xf numFmtId="0" fontId="6" fillId="11" borderId="29" xfId="0" applyFont="1" applyFill="1" applyBorder="1" applyAlignment="1" applyProtection="1">
      <alignment horizontal="center" vertical="center" wrapText="1"/>
    </xf>
    <xf numFmtId="0" fontId="6" fillId="11" borderId="40" xfId="0" applyFont="1" applyFill="1" applyBorder="1" applyAlignment="1" applyProtection="1">
      <alignment horizontal="center" vertical="center" wrapText="1"/>
    </xf>
    <xf numFmtId="0" fontId="5" fillId="0" borderId="1" xfId="0" applyFont="1" applyBorder="1" applyAlignment="1" applyProtection="1">
      <alignment horizontal="center" vertical="center" wrapText="1"/>
    </xf>
    <xf numFmtId="0" fontId="5" fillId="0" borderId="21" xfId="0" applyFont="1" applyBorder="1" applyAlignment="1" applyProtection="1">
      <alignment horizontal="center" vertical="center" wrapText="1"/>
    </xf>
    <xf numFmtId="0" fontId="9" fillId="2" borderId="60" xfId="6" applyFont="1" applyFill="1" applyBorder="1" applyAlignment="1">
      <alignment horizontal="center" wrapText="1"/>
    </xf>
    <xf numFmtId="0" fontId="9" fillId="2" borderId="1" xfId="6" applyFont="1" applyFill="1" applyBorder="1" applyAlignment="1">
      <alignment horizontal="center" wrapText="1"/>
    </xf>
    <xf numFmtId="0" fontId="9" fillId="0" borderId="1" xfId="0" applyFont="1" applyBorder="1" applyAlignment="1">
      <alignment horizontal="center" vertical="center"/>
    </xf>
    <xf numFmtId="0" fontId="9" fillId="0" borderId="12" xfId="0" applyFont="1" applyBorder="1" applyAlignment="1">
      <alignment horizontal="center" vertical="center"/>
    </xf>
    <xf numFmtId="0" fontId="18" fillId="0" borderId="57" xfId="4" applyFont="1" applyBorder="1" applyAlignment="1">
      <alignment horizontal="center" vertical="center"/>
    </xf>
    <xf numFmtId="0" fontId="18" fillId="0" borderId="58" xfId="4" applyFont="1" applyBorder="1" applyAlignment="1">
      <alignment horizontal="center" vertical="center"/>
    </xf>
    <xf numFmtId="0" fontId="18" fillId="0" borderId="59" xfId="4" applyFont="1" applyBorder="1" applyAlignment="1">
      <alignment horizontal="center" vertical="center"/>
    </xf>
    <xf numFmtId="0" fontId="10" fillId="0" borderId="57" xfId="4" applyBorder="1" applyAlignment="1">
      <alignment horizontal="center" vertical="center"/>
    </xf>
    <xf numFmtId="0" fontId="10" fillId="0" borderId="58" xfId="4" applyBorder="1" applyAlignment="1">
      <alignment horizontal="center" vertical="center"/>
    </xf>
    <xf numFmtId="0" fontId="10" fillId="0" borderId="59" xfId="4" applyBorder="1" applyAlignment="1">
      <alignment horizontal="center" vertical="center"/>
    </xf>
    <xf numFmtId="0" fontId="9" fillId="0" borderId="1" xfId="0" applyFont="1" applyBorder="1" applyAlignment="1">
      <alignment horizontal="center" vertical="center" wrapText="1" shrinkToFit="1"/>
    </xf>
    <xf numFmtId="0" fontId="9" fillId="0" borderId="12" xfId="0" applyFont="1" applyBorder="1" applyAlignment="1">
      <alignment horizontal="center" vertical="center" wrapText="1" shrinkToFit="1"/>
    </xf>
    <xf numFmtId="176" fontId="0" fillId="0" borderId="16" xfId="0" applyNumberFormat="1" applyBorder="1" applyAlignment="1">
      <alignment horizontal="center" vertical="center"/>
    </xf>
    <xf numFmtId="176" fontId="0" fillId="0" borderId="43" xfId="0" applyNumberFormat="1" applyBorder="1" applyAlignment="1">
      <alignment horizontal="center" vertical="center"/>
    </xf>
    <xf numFmtId="176" fontId="0" fillId="0" borderId="33" xfId="0" applyNumberFormat="1" applyBorder="1" applyAlignment="1">
      <alignment horizontal="center" vertical="center"/>
    </xf>
  </cellXfs>
  <cellStyles count="8">
    <cellStyle name="パーセント" xfId="1" builtinId="5"/>
    <cellStyle name="パーセント 2" xfId="7" xr:uid="{00000000-0005-0000-0000-000001000000}"/>
    <cellStyle name="ハイパーリンク" xfId="4" builtinId="8"/>
    <cellStyle name="桁区切り" xfId="3" builtinId="6"/>
    <cellStyle name="標準" xfId="0" builtinId="0"/>
    <cellStyle name="標準 2" xfId="2" xr:uid="{00000000-0005-0000-0000-000005000000}"/>
    <cellStyle name="標準 2 2" xfId="5" xr:uid="{00000000-0005-0000-0000-000006000000}"/>
    <cellStyle name="標準 3" xfId="6" xr:uid="{00000000-0005-0000-0000-000007000000}"/>
  </cellStyles>
  <dxfs count="793">
    <dxf>
      <fill>
        <patternFill>
          <bgColor theme="8" tint="0.79998168889431442"/>
        </patternFill>
      </fill>
    </dxf>
    <dxf>
      <fill>
        <patternFill>
          <bgColor theme="8" tint="0.79998168889431442"/>
        </patternFill>
      </fill>
    </dxf>
    <dxf>
      <font>
        <color theme="0"/>
      </font>
      <fill>
        <patternFill>
          <bgColor theme="0" tint="-0.499984740745262"/>
        </patternFill>
      </fill>
    </dxf>
    <dxf>
      <font>
        <color theme="0"/>
      </font>
      <fill>
        <patternFill>
          <bgColor theme="0" tint="-0.499984740745262"/>
        </patternFill>
      </fill>
    </dxf>
    <dxf>
      <fill>
        <patternFill>
          <bgColor theme="5" tint="0.39994506668294322"/>
        </patternFill>
      </fill>
    </dxf>
    <dxf>
      <fill>
        <patternFill>
          <bgColor rgb="FF00B0F0"/>
        </patternFill>
      </fill>
    </dxf>
    <dxf>
      <font>
        <b/>
        <i val="0"/>
        <color theme="0"/>
      </font>
      <fill>
        <patternFill>
          <bgColor rgb="FFFF0000"/>
        </patternFill>
      </fill>
    </dxf>
    <dxf>
      <font>
        <color theme="0"/>
      </font>
      <fill>
        <patternFill>
          <bgColor theme="0" tint="-0.499984740745262"/>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5" tint="0.59996337778862885"/>
        </patternFill>
      </fill>
    </dxf>
    <dxf>
      <fill>
        <patternFill>
          <bgColor rgb="FFFF99FF"/>
        </patternFill>
      </fill>
    </dxf>
    <dxf>
      <fill>
        <patternFill>
          <bgColor rgb="FF00B0F0"/>
        </patternFill>
      </fill>
    </dxf>
    <dxf>
      <fill>
        <patternFill>
          <bgColor theme="5" tint="0.39994506668294322"/>
        </patternFill>
      </fill>
    </dxf>
    <dxf>
      <font>
        <color theme="0"/>
      </font>
      <fill>
        <patternFill>
          <bgColor theme="0" tint="-0.499984740745262"/>
        </patternFill>
      </fill>
    </dxf>
    <dxf>
      <fill>
        <patternFill>
          <bgColor theme="5"/>
        </patternFill>
      </fill>
    </dxf>
    <dxf>
      <font>
        <color theme="0"/>
      </font>
      <fill>
        <patternFill>
          <bgColor theme="0" tint="-0.499984740745262"/>
        </patternFill>
      </fill>
    </dxf>
    <dxf>
      <font>
        <color theme="0"/>
      </font>
      <fill>
        <patternFill>
          <bgColor rgb="FFFF0000"/>
        </patternFill>
      </fill>
    </dxf>
    <dxf>
      <font>
        <color theme="0"/>
      </font>
      <fill>
        <patternFill>
          <bgColor theme="0" tint="-0.499984740745262"/>
        </patternFill>
      </fill>
    </dxf>
    <dxf>
      <font>
        <color theme="0"/>
      </font>
      <fill>
        <patternFill>
          <bgColor rgb="FFFF0000"/>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ill>
        <patternFill>
          <bgColor theme="5" tint="0.39994506668294322"/>
        </patternFill>
      </fill>
    </dxf>
    <dxf>
      <fill>
        <patternFill>
          <bgColor rgb="FF00B0F0"/>
        </patternFill>
      </fill>
    </dxf>
    <dxf>
      <font>
        <b/>
        <i val="0"/>
        <color theme="0"/>
      </font>
      <fill>
        <patternFill>
          <bgColor rgb="FFFF0000"/>
        </patternFill>
      </fill>
    </dxf>
    <dxf>
      <font>
        <color theme="0"/>
      </font>
      <fill>
        <patternFill>
          <bgColor theme="0" tint="-0.499984740745262"/>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5" tint="0.59996337778862885"/>
        </patternFill>
      </fill>
    </dxf>
    <dxf>
      <fill>
        <patternFill>
          <bgColor rgb="FFFF99FF"/>
        </patternFill>
      </fill>
    </dxf>
    <dxf>
      <fill>
        <patternFill>
          <bgColor rgb="FF00B0F0"/>
        </patternFill>
      </fill>
    </dxf>
    <dxf>
      <fill>
        <patternFill>
          <bgColor theme="5" tint="0.39994506668294322"/>
        </patternFill>
      </fill>
    </dxf>
    <dxf>
      <font>
        <color theme="0"/>
      </font>
      <fill>
        <patternFill>
          <bgColor theme="0" tint="-0.499984740745262"/>
        </patternFill>
      </fill>
    </dxf>
    <dxf>
      <fill>
        <patternFill>
          <bgColor theme="5"/>
        </patternFill>
      </fill>
    </dxf>
    <dxf>
      <font>
        <color theme="0"/>
      </font>
      <fill>
        <patternFill>
          <bgColor theme="0" tint="-0.499984740745262"/>
        </patternFill>
      </fill>
    </dxf>
    <dxf>
      <font>
        <color theme="0"/>
      </font>
      <fill>
        <patternFill>
          <bgColor rgb="FFFF0000"/>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5820962663067926"/>
          <c:y val="0.12646930569276366"/>
          <c:w val="0.66209555789331997"/>
          <c:h val="0.5685023928506544"/>
        </c:manualLayout>
      </c:layout>
      <c:barChart>
        <c:barDir val="col"/>
        <c:grouping val="clustered"/>
        <c:varyColors val="0"/>
        <c:ser>
          <c:idx val="0"/>
          <c:order val="0"/>
          <c:tx>
            <c:strRef>
              <c:f>'5.グラフデータ'!$C$7</c:f>
              <c:strCache>
                <c:ptCount val="1"/>
                <c:pt idx="0">
                  <c:v>入学者数(A)</c:v>
                </c:pt>
              </c:strCache>
            </c:strRef>
          </c:tx>
          <c:spPr>
            <a:solidFill>
              <a:srgbClr val="0070C0"/>
            </a:solidFill>
            <a:ln>
              <a:noFill/>
            </a:ln>
            <a:effectLst/>
          </c:spPr>
          <c:invertIfNegative val="0"/>
          <c:cat>
            <c:strRef>
              <c:f>'5.グラフデータ'!$D$6:$H$6</c:f>
              <c:strCache>
                <c:ptCount val="5"/>
                <c:pt idx="0">
                  <c:v>R2</c:v>
                </c:pt>
                <c:pt idx="1">
                  <c:v>R3</c:v>
                </c:pt>
                <c:pt idx="2">
                  <c:v>R4</c:v>
                </c:pt>
                <c:pt idx="3">
                  <c:v>R5</c:v>
                </c:pt>
                <c:pt idx="4">
                  <c:v>R6</c:v>
                </c:pt>
              </c:strCache>
            </c:strRef>
          </c:cat>
          <c:val>
            <c:numRef>
              <c:f>'5.グラフデータ'!$D$7:$H$7</c:f>
              <c:numCache>
                <c:formatCode>#,##0_);[Red]\(#,##0\)</c:formatCode>
                <c:ptCount val="5"/>
                <c:pt idx="0">
                  <c:v>1103</c:v>
                </c:pt>
                <c:pt idx="1">
                  <c:v>1110</c:v>
                </c:pt>
                <c:pt idx="2">
                  <c:v>1117</c:v>
                </c:pt>
                <c:pt idx="3">
                  <c:v>1111</c:v>
                </c:pt>
                <c:pt idx="4">
                  <c:v>1121</c:v>
                </c:pt>
              </c:numCache>
            </c:numRef>
          </c:val>
          <c:extLst>
            <c:ext xmlns:c16="http://schemas.microsoft.com/office/drawing/2014/chart" uri="{C3380CC4-5D6E-409C-BE32-E72D297353CC}">
              <c16:uniqueId val="{00000000-423D-4B34-81B2-5A321DB92262}"/>
            </c:ext>
          </c:extLst>
        </c:ser>
        <c:ser>
          <c:idx val="1"/>
          <c:order val="1"/>
          <c:tx>
            <c:strRef>
              <c:f>'5.グラフデータ'!$C$8</c:f>
              <c:strCache>
                <c:ptCount val="1"/>
                <c:pt idx="0">
                  <c:v>入学定員(B)</c:v>
                </c:pt>
              </c:strCache>
            </c:strRef>
          </c:tx>
          <c:spPr>
            <a:solidFill>
              <a:srgbClr val="FF0000"/>
            </a:solidFill>
            <a:ln>
              <a:noFill/>
            </a:ln>
            <a:effectLst/>
          </c:spPr>
          <c:invertIfNegative val="0"/>
          <c:cat>
            <c:strRef>
              <c:f>'5.グラフデータ'!$D$6:$H$6</c:f>
              <c:strCache>
                <c:ptCount val="5"/>
                <c:pt idx="0">
                  <c:v>R2</c:v>
                </c:pt>
                <c:pt idx="1">
                  <c:v>R3</c:v>
                </c:pt>
                <c:pt idx="2">
                  <c:v>R4</c:v>
                </c:pt>
                <c:pt idx="3">
                  <c:v>R5</c:v>
                </c:pt>
                <c:pt idx="4">
                  <c:v>R6</c:v>
                </c:pt>
              </c:strCache>
            </c:strRef>
          </c:cat>
          <c:val>
            <c:numRef>
              <c:f>'5.グラフデータ'!$D$8:$H$8</c:f>
              <c:numCache>
                <c:formatCode>#,##0_ </c:formatCode>
                <c:ptCount val="5"/>
                <c:pt idx="0">
                  <c:v>1075</c:v>
                </c:pt>
                <c:pt idx="1">
                  <c:v>1075</c:v>
                </c:pt>
                <c:pt idx="2">
                  <c:v>1075</c:v>
                </c:pt>
                <c:pt idx="3">
                  <c:v>1075</c:v>
                </c:pt>
                <c:pt idx="4">
                  <c:v>1075</c:v>
                </c:pt>
              </c:numCache>
            </c:numRef>
          </c:val>
          <c:extLst>
            <c:ext xmlns:c16="http://schemas.microsoft.com/office/drawing/2014/chart" uri="{C3380CC4-5D6E-409C-BE32-E72D297353CC}">
              <c16:uniqueId val="{00000001-423D-4B34-81B2-5A321DB92262}"/>
            </c:ext>
          </c:extLst>
        </c:ser>
        <c:dLbls>
          <c:showLegendKey val="0"/>
          <c:showVal val="0"/>
          <c:showCatName val="0"/>
          <c:showSerName val="0"/>
          <c:showPercent val="0"/>
          <c:showBubbleSize val="0"/>
        </c:dLbls>
        <c:gapWidth val="207"/>
        <c:overlap val="-54"/>
        <c:axId val="437912472"/>
        <c:axId val="437912800"/>
      </c:barChart>
      <c:lineChart>
        <c:grouping val="standard"/>
        <c:varyColors val="0"/>
        <c:ser>
          <c:idx val="2"/>
          <c:order val="2"/>
          <c:tx>
            <c:strRef>
              <c:f>'5.グラフデータ'!$C$9</c:f>
              <c:strCache>
                <c:ptCount val="1"/>
                <c:pt idx="0">
                  <c:v>入学定員充足率(C=A/B)</c:v>
                </c:pt>
              </c:strCache>
            </c:strRef>
          </c:tx>
          <c:spPr>
            <a:ln w="28575" cap="rnd">
              <a:solidFill>
                <a:srgbClr val="FFC000"/>
              </a:solidFill>
              <a:round/>
            </a:ln>
            <a:effectLst/>
          </c:spPr>
          <c:marker>
            <c:symbol val="circle"/>
            <c:size val="5"/>
            <c:spPr>
              <a:solidFill>
                <a:srgbClr val="FFC000"/>
              </a:solidFill>
              <a:ln w="9525">
                <a:solidFill>
                  <a:srgbClr val="FFC000"/>
                </a:solidFill>
              </a:ln>
              <a:effectLst/>
            </c:spPr>
          </c:marker>
          <c:cat>
            <c:strRef>
              <c:f>'5.グラフデータ'!$D$6:$H$6</c:f>
              <c:strCache>
                <c:ptCount val="5"/>
                <c:pt idx="0">
                  <c:v>R2</c:v>
                </c:pt>
                <c:pt idx="1">
                  <c:v>R3</c:v>
                </c:pt>
                <c:pt idx="2">
                  <c:v>R4</c:v>
                </c:pt>
                <c:pt idx="3">
                  <c:v>R5</c:v>
                </c:pt>
                <c:pt idx="4">
                  <c:v>R6</c:v>
                </c:pt>
              </c:strCache>
            </c:strRef>
          </c:cat>
          <c:val>
            <c:numRef>
              <c:f>'5.グラフデータ'!$D$9:$H$9</c:f>
              <c:numCache>
                <c:formatCode>0.0%</c:formatCode>
                <c:ptCount val="5"/>
                <c:pt idx="0">
                  <c:v>1.026</c:v>
                </c:pt>
                <c:pt idx="1">
                  <c:v>1.0329999999999999</c:v>
                </c:pt>
                <c:pt idx="2">
                  <c:v>1.0389999999999999</c:v>
                </c:pt>
                <c:pt idx="3">
                  <c:v>1.0329999999999999</c:v>
                </c:pt>
                <c:pt idx="4">
                  <c:v>1.0429999999999999</c:v>
                </c:pt>
              </c:numCache>
            </c:numRef>
          </c:val>
          <c:smooth val="0"/>
          <c:extLst>
            <c:ext xmlns:c16="http://schemas.microsoft.com/office/drawing/2014/chart" uri="{C3380CC4-5D6E-409C-BE32-E72D297353CC}">
              <c16:uniqueId val="{00000002-423D-4B34-81B2-5A321DB92262}"/>
            </c:ext>
          </c:extLst>
        </c:ser>
        <c:dLbls>
          <c:showLegendKey val="0"/>
          <c:showVal val="0"/>
          <c:showCatName val="0"/>
          <c:showSerName val="0"/>
          <c:showPercent val="0"/>
          <c:showBubbleSize val="0"/>
        </c:dLbls>
        <c:marker val="1"/>
        <c:smooth val="0"/>
        <c:axId val="650552664"/>
        <c:axId val="650549056"/>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5868189773937433"/>
              <c:y val="2.5917978824062552E-2"/>
            </c:manualLayout>
          </c:layout>
          <c:overlay val="0"/>
          <c:spPr>
            <a:noFill/>
            <a:ln>
              <a:noFill/>
            </a:ln>
            <a:effectLst/>
          </c:spPr>
          <c:txPr>
            <a:bodyPr rot="0" spcFirstLastPara="1" vertOverflow="ellipsis"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250"/>
      </c:valAx>
      <c:valAx>
        <c:axId val="650549056"/>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50552664"/>
        <c:crosses val="max"/>
        <c:crossBetween val="between"/>
        <c:majorUnit val="0.30000000000000004"/>
      </c:valAx>
      <c:catAx>
        <c:axId val="650552664"/>
        <c:scaling>
          <c:orientation val="minMax"/>
        </c:scaling>
        <c:delete val="1"/>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1589502729162908"/>
              <c:y val="2.943857236060801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50549056"/>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accent1">
        <a:lumMod val="20000"/>
        <a:lumOff val="80000"/>
      </a:schemeClr>
    </a:solidFill>
    <a:ln w="9525" cap="flat" cmpd="sng" algn="ctr">
      <a:solidFill>
        <a:schemeClr val="tx1"/>
      </a:solidFill>
      <a:round/>
    </a:ln>
    <a:effectLst/>
  </c:spPr>
  <c:txPr>
    <a:bodyPr/>
    <a:lstStyle/>
    <a:p>
      <a:pPr>
        <a:defRPr sz="9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691582590269691"/>
          <c:y val="0.10695563401149945"/>
          <c:w val="0.68276771080470833"/>
          <c:h val="0.64824526381560232"/>
        </c:manualLayout>
      </c:layout>
      <c:barChart>
        <c:barDir val="col"/>
        <c:grouping val="clustered"/>
        <c:varyColors val="0"/>
        <c:ser>
          <c:idx val="0"/>
          <c:order val="0"/>
          <c:tx>
            <c:strRef>
              <c:f>'5.グラフデータ'!$C$65</c:f>
              <c:strCache>
                <c:ptCount val="1"/>
                <c:pt idx="0">
                  <c:v>入学者数(A)</c:v>
                </c:pt>
              </c:strCache>
            </c:strRef>
          </c:tx>
          <c:spPr>
            <a:solidFill>
              <a:srgbClr val="0070C0"/>
            </a:solidFill>
            <a:ln>
              <a:noFill/>
            </a:ln>
            <a:effectLst/>
          </c:spPr>
          <c:invertIfNegative val="0"/>
          <c:cat>
            <c:strRef>
              <c:f>'5.グラフデータ'!$D$64:$H$64</c:f>
              <c:strCache>
                <c:ptCount val="5"/>
                <c:pt idx="0">
                  <c:v>R2</c:v>
                </c:pt>
                <c:pt idx="1">
                  <c:v>R3</c:v>
                </c:pt>
                <c:pt idx="2">
                  <c:v>R4</c:v>
                </c:pt>
                <c:pt idx="3">
                  <c:v>R5</c:v>
                </c:pt>
                <c:pt idx="4">
                  <c:v>R6</c:v>
                </c:pt>
              </c:strCache>
            </c:strRef>
          </c:cat>
          <c:val>
            <c:numRef>
              <c:f>'5.グラフデータ'!$D$65:$H$65</c:f>
              <c:numCache>
                <c:formatCode>#,##0_);[Red]\(#,##0\)</c:formatCode>
                <c:ptCount val="5"/>
                <c:pt idx="0">
                  <c:v>69</c:v>
                </c:pt>
                <c:pt idx="1">
                  <c:v>60</c:v>
                </c:pt>
                <c:pt idx="2">
                  <c:v>60</c:v>
                </c:pt>
                <c:pt idx="3">
                  <c:v>65</c:v>
                </c:pt>
                <c:pt idx="4">
                  <c:v>62</c:v>
                </c:pt>
              </c:numCache>
            </c:numRef>
          </c:val>
          <c:extLst>
            <c:ext xmlns:c16="http://schemas.microsoft.com/office/drawing/2014/chart" uri="{C3380CC4-5D6E-409C-BE32-E72D297353CC}">
              <c16:uniqueId val="{00000000-D8C0-4311-ADF2-A7EE7E49833E}"/>
            </c:ext>
          </c:extLst>
        </c:ser>
        <c:ser>
          <c:idx val="1"/>
          <c:order val="1"/>
          <c:tx>
            <c:strRef>
              <c:f>'5.グラフデータ'!$C$66</c:f>
              <c:strCache>
                <c:ptCount val="1"/>
                <c:pt idx="0">
                  <c:v>入学定員(B)</c:v>
                </c:pt>
              </c:strCache>
            </c:strRef>
          </c:tx>
          <c:spPr>
            <a:solidFill>
              <a:srgbClr val="FF0000"/>
            </a:solidFill>
            <a:ln>
              <a:noFill/>
            </a:ln>
            <a:effectLst/>
          </c:spPr>
          <c:invertIfNegative val="0"/>
          <c:cat>
            <c:strRef>
              <c:f>'5.グラフデータ'!$D$64:$H$64</c:f>
              <c:strCache>
                <c:ptCount val="5"/>
                <c:pt idx="0">
                  <c:v>R2</c:v>
                </c:pt>
                <c:pt idx="1">
                  <c:v>R3</c:v>
                </c:pt>
                <c:pt idx="2">
                  <c:v>R4</c:v>
                </c:pt>
                <c:pt idx="3">
                  <c:v>R5</c:v>
                </c:pt>
                <c:pt idx="4">
                  <c:v>R6</c:v>
                </c:pt>
              </c:strCache>
            </c:strRef>
          </c:cat>
          <c:val>
            <c:numRef>
              <c:f>'5.グラフデータ'!$D$66:$H$66</c:f>
              <c:numCache>
                <c:formatCode>#,##0_);[Red]\(#,##0\)</c:formatCode>
                <c:ptCount val="5"/>
                <c:pt idx="0">
                  <c:v>60</c:v>
                </c:pt>
                <c:pt idx="1">
                  <c:v>60</c:v>
                </c:pt>
                <c:pt idx="2">
                  <c:v>60</c:v>
                </c:pt>
                <c:pt idx="3">
                  <c:v>60</c:v>
                </c:pt>
                <c:pt idx="4">
                  <c:v>60</c:v>
                </c:pt>
              </c:numCache>
            </c:numRef>
          </c:val>
          <c:extLst>
            <c:ext xmlns:c16="http://schemas.microsoft.com/office/drawing/2014/chart" uri="{C3380CC4-5D6E-409C-BE32-E72D297353CC}">
              <c16:uniqueId val="{00000001-D8C0-4311-ADF2-A7EE7E49833E}"/>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'5.グラフデータ'!$C$67</c:f>
              <c:strCache>
                <c:ptCount val="1"/>
                <c:pt idx="0">
                  <c:v>入学定員充足率
(C=A/B)</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'5.グラフデータ'!$D$64:$H$64</c:f>
              <c:strCache>
                <c:ptCount val="5"/>
                <c:pt idx="0">
                  <c:v>R2</c:v>
                </c:pt>
                <c:pt idx="1">
                  <c:v>R3</c:v>
                </c:pt>
                <c:pt idx="2">
                  <c:v>R4</c:v>
                </c:pt>
                <c:pt idx="3">
                  <c:v>R5</c:v>
                </c:pt>
                <c:pt idx="4">
                  <c:v>R6</c:v>
                </c:pt>
              </c:strCache>
            </c:strRef>
          </c:cat>
          <c:val>
            <c:numRef>
              <c:f>'5.グラフデータ'!$D$67:$H$67</c:f>
              <c:numCache>
                <c:formatCode>0.0%</c:formatCode>
                <c:ptCount val="5"/>
                <c:pt idx="0">
                  <c:v>1.1499999999999999</c:v>
                </c:pt>
                <c:pt idx="1">
                  <c:v>1</c:v>
                </c:pt>
                <c:pt idx="2">
                  <c:v>1</c:v>
                </c:pt>
                <c:pt idx="3">
                  <c:v>1.083</c:v>
                </c:pt>
                <c:pt idx="4">
                  <c:v>1.0329999999999999</c:v>
                </c:pt>
              </c:numCache>
            </c:numRef>
          </c:val>
          <c:smooth val="0"/>
          <c:extLst>
            <c:ext xmlns:c16="http://schemas.microsoft.com/office/drawing/2014/chart" uri="{C3380CC4-5D6E-409C-BE32-E72D297353CC}">
              <c16:uniqueId val="{00000002-D8C0-4311-ADF2-A7EE7E49833E}"/>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15"/>
      </c:valAx>
      <c:valAx>
        <c:axId val="712562464"/>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89943368470082663"/>
              <c:y val="4.0486251364454905E-2"/>
            </c:manualLayout>
          </c:layout>
          <c:overlay val="0"/>
          <c:spPr>
            <a:noFill/>
            <a:ln>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000899685110213"/>
          <c:y val="0.12646930569276366"/>
          <c:w val="0.66029618767289733"/>
          <c:h val="0.56732925170269877"/>
        </c:manualLayout>
      </c:layout>
      <c:barChart>
        <c:barDir val="col"/>
        <c:grouping val="clustered"/>
        <c:varyColors val="0"/>
        <c:ser>
          <c:idx val="0"/>
          <c:order val="0"/>
          <c:tx>
            <c:strRef>
              <c:f>'5.グラフデータ'!$C$73</c:f>
              <c:strCache>
                <c:ptCount val="1"/>
                <c:pt idx="0">
                  <c:v>入学者数(A)</c:v>
                </c:pt>
              </c:strCache>
            </c:strRef>
          </c:tx>
          <c:spPr>
            <a:solidFill>
              <a:srgbClr val="0070C0"/>
            </a:solidFill>
            <a:ln>
              <a:noFill/>
            </a:ln>
            <a:effectLst/>
          </c:spPr>
          <c:invertIfNegative val="0"/>
          <c:cat>
            <c:strRef>
              <c:f>'5.グラフデータ'!$D$72:$H$72</c:f>
              <c:strCache>
                <c:ptCount val="5"/>
                <c:pt idx="0">
                  <c:v>R2</c:v>
                </c:pt>
                <c:pt idx="1">
                  <c:v>R3</c:v>
                </c:pt>
                <c:pt idx="2">
                  <c:v>R4</c:v>
                </c:pt>
                <c:pt idx="3">
                  <c:v>R5</c:v>
                </c:pt>
                <c:pt idx="4">
                  <c:v>R6</c:v>
                </c:pt>
              </c:strCache>
            </c:strRef>
          </c:cat>
          <c:val>
            <c:numRef>
              <c:f>'5.グラフデータ'!$D$73:$H$73</c:f>
              <c:numCache>
                <c:formatCode>#,##0_);[Red]\(#,##0\)</c:formatCode>
                <c:ptCount val="5"/>
                <c:pt idx="0">
                  <c:v>134</c:v>
                </c:pt>
                <c:pt idx="1">
                  <c:v>146</c:v>
                </c:pt>
                <c:pt idx="2">
                  <c:v>159</c:v>
                </c:pt>
                <c:pt idx="3">
                  <c:v>141</c:v>
                </c:pt>
                <c:pt idx="4">
                  <c:v>149</c:v>
                </c:pt>
              </c:numCache>
            </c:numRef>
          </c:val>
          <c:extLst>
            <c:ext xmlns:c16="http://schemas.microsoft.com/office/drawing/2014/chart" uri="{C3380CC4-5D6E-409C-BE32-E72D297353CC}">
              <c16:uniqueId val="{00000000-ED00-4864-BBFC-BFF70A228560}"/>
            </c:ext>
          </c:extLst>
        </c:ser>
        <c:ser>
          <c:idx val="1"/>
          <c:order val="1"/>
          <c:tx>
            <c:strRef>
              <c:f>'5.グラフデータ'!$C$74</c:f>
              <c:strCache>
                <c:ptCount val="1"/>
                <c:pt idx="0">
                  <c:v>入学定員(B)</c:v>
                </c:pt>
              </c:strCache>
            </c:strRef>
          </c:tx>
          <c:spPr>
            <a:solidFill>
              <a:srgbClr val="FF0000"/>
            </a:solidFill>
            <a:ln>
              <a:noFill/>
            </a:ln>
            <a:effectLst/>
          </c:spPr>
          <c:invertIfNegative val="0"/>
          <c:cat>
            <c:strRef>
              <c:f>'5.グラフデータ'!$D$72:$H$72</c:f>
              <c:strCache>
                <c:ptCount val="5"/>
                <c:pt idx="0">
                  <c:v>R2</c:v>
                </c:pt>
                <c:pt idx="1">
                  <c:v>R3</c:v>
                </c:pt>
                <c:pt idx="2">
                  <c:v>R4</c:v>
                </c:pt>
                <c:pt idx="3">
                  <c:v>R5</c:v>
                </c:pt>
                <c:pt idx="4">
                  <c:v>R6</c:v>
                </c:pt>
              </c:strCache>
            </c:strRef>
          </c:cat>
          <c:val>
            <c:numRef>
              <c:f>'5.グラフデータ'!$D$74:$H$74</c:f>
              <c:numCache>
                <c:formatCode>#,##0_ </c:formatCode>
                <c:ptCount val="5"/>
                <c:pt idx="0">
                  <c:v>160</c:v>
                </c:pt>
                <c:pt idx="1">
                  <c:v>160</c:v>
                </c:pt>
                <c:pt idx="2">
                  <c:v>148</c:v>
                </c:pt>
                <c:pt idx="3">
                  <c:v>148</c:v>
                </c:pt>
                <c:pt idx="4">
                  <c:v>154</c:v>
                </c:pt>
              </c:numCache>
            </c:numRef>
          </c:val>
          <c:extLst>
            <c:ext xmlns:c16="http://schemas.microsoft.com/office/drawing/2014/chart" uri="{C3380CC4-5D6E-409C-BE32-E72D297353CC}">
              <c16:uniqueId val="{00000001-ED00-4864-BBFC-BFF70A228560}"/>
            </c:ext>
          </c:extLst>
        </c:ser>
        <c:dLbls>
          <c:showLegendKey val="0"/>
          <c:showVal val="0"/>
          <c:showCatName val="0"/>
          <c:showSerName val="0"/>
          <c:showPercent val="0"/>
          <c:showBubbleSize val="0"/>
        </c:dLbls>
        <c:gapWidth val="207"/>
        <c:overlap val="-54"/>
        <c:axId val="437912472"/>
        <c:axId val="437912800"/>
      </c:barChart>
      <c:lineChart>
        <c:grouping val="standard"/>
        <c:varyColors val="0"/>
        <c:ser>
          <c:idx val="2"/>
          <c:order val="2"/>
          <c:tx>
            <c:strRef>
              <c:f>'5.グラフデータ'!$C$75</c:f>
              <c:strCache>
                <c:ptCount val="1"/>
                <c:pt idx="0">
                  <c:v>入学定員充足率(C=A/B)</c:v>
                </c:pt>
              </c:strCache>
            </c:strRef>
          </c:tx>
          <c:spPr>
            <a:ln w="28575" cap="rnd">
              <a:solidFill>
                <a:srgbClr val="FFC000"/>
              </a:solidFill>
              <a:round/>
            </a:ln>
            <a:effectLst/>
          </c:spPr>
          <c:marker>
            <c:symbol val="circle"/>
            <c:size val="5"/>
            <c:spPr>
              <a:solidFill>
                <a:srgbClr val="FFC000"/>
              </a:solidFill>
              <a:ln w="9525">
                <a:solidFill>
                  <a:srgbClr val="FFC000"/>
                </a:solidFill>
              </a:ln>
              <a:effectLst/>
            </c:spPr>
          </c:marker>
          <c:cat>
            <c:strRef>
              <c:f>'5.グラフデータ'!$D$72:$H$72</c:f>
              <c:strCache>
                <c:ptCount val="5"/>
                <c:pt idx="0">
                  <c:v>R2</c:v>
                </c:pt>
                <c:pt idx="1">
                  <c:v>R3</c:v>
                </c:pt>
                <c:pt idx="2">
                  <c:v>R4</c:v>
                </c:pt>
                <c:pt idx="3">
                  <c:v>R5</c:v>
                </c:pt>
                <c:pt idx="4">
                  <c:v>R6</c:v>
                </c:pt>
              </c:strCache>
            </c:strRef>
          </c:cat>
          <c:val>
            <c:numRef>
              <c:f>'5.グラフデータ'!$D$75:$H$75</c:f>
              <c:numCache>
                <c:formatCode>0.0%</c:formatCode>
                <c:ptCount val="5"/>
                <c:pt idx="0">
                  <c:v>0.83799999999999997</c:v>
                </c:pt>
                <c:pt idx="1">
                  <c:v>0.91300000000000003</c:v>
                </c:pt>
                <c:pt idx="2">
                  <c:v>1.0740000000000001</c:v>
                </c:pt>
                <c:pt idx="3">
                  <c:v>0.95299999999999996</c:v>
                </c:pt>
                <c:pt idx="4">
                  <c:v>0.96799999999999997</c:v>
                </c:pt>
              </c:numCache>
            </c:numRef>
          </c:val>
          <c:smooth val="0"/>
          <c:extLst>
            <c:ext xmlns:c16="http://schemas.microsoft.com/office/drawing/2014/chart" uri="{C3380CC4-5D6E-409C-BE32-E72D297353CC}">
              <c16:uniqueId val="{00000002-ED00-4864-BBFC-BFF70A228560}"/>
            </c:ext>
          </c:extLst>
        </c:ser>
        <c:dLbls>
          <c:showLegendKey val="0"/>
          <c:showVal val="0"/>
          <c:showCatName val="0"/>
          <c:showSerName val="0"/>
          <c:showPercent val="0"/>
          <c:showBubbleSize val="0"/>
        </c:dLbls>
        <c:marker val="1"/>
        <c:smooth val="0"/>
        <c:axId val="650552664"/>
        <c:axId val="650549056"/>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5868189773937433"/>
              <c:y val="2.5917978824062552E-2"/>
            </c:manualLayout>
          </c:layout>
          <c:overlay val="0"/>
          <c:spPr>
            <a:noFill/>
            <a:ln>
              <a:noFill/>
            </a:ln>
            <a:effectLst/>
          </c:spPr>
          <c:txPr>
            <a:bodyPr rot="0" spcFirstLastPara="1" vertOverflow="ellipsis"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40"/>
      </c:valAx>
      <c:valAx>
        <c:axId val="650549056"/>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50552664"/>
        <c:crosses val="max"/>
        <c:crossBetween val="between"/>
        <c:majorUnit val="0.30000000000000004"/>
      </c:valAx>
      <c:catAx>
        <c:axId val="650552664"/>
        <c:scaling>
          <c:orientation val="minMax"/>
        </c:scaling>
        <c:delete val="1"/>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1589502729162908"/>
              <c:y val="2.943857236060801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50549056"/>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accent1">
        <a:lumMod val="20000"/>
        <a:lumOff val="80000"/>
      </a:schemeClr>
    </a:solidFill>
    <a:ln w="9525" cap="flat" cmpd="sng" algn="ctr">
      <a:solidFill>
        <a:schemeClr val="tx1"/>
      </a:solidFill>
      <a:round/>
    </a:ln>
    <a:effectLst/>
  </c:spPr>
  <c:txPr>
    <a:bodyPr/>
    <a:lstStyle/>
    <a:p>
      <a:pPr>
        <a:defRPr sz="9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000899685110213"/>
          <c:y val="0.12646930569276366"/>
          <c:w val="0.66029618767289733"/>
          <c:h val="0.55234998021633452"/>
        </c:manualLayout>
      </c:layout>
      <c:barChart>
        <c:barDir val="col"/>
        <c:grouping val="clustered"/>
        <c:varyColors val="0"/>
        <c:ser>
          <c:idx val="1"/>
          <c:order val="0"/>
          <c:tx>
            <c:strRef>
              <c:f>'5.グラフデータ'!$C$79</c:f>
              <c:strCache>
                <c:ptCount val="1"/>
                <c:pt idx="0">
                  <c:v>入学者数(A)</c:v>
                </c:pt>
              </c:strCache>
            </c:strRef>
          </c:tx>
          <c:spPr>
            <a:solidFill>
              <a:srgbClr val="0070C0"/>
            </a:solidFill>
            <a:ln>
              <a:noFill/>
            </a:ln>
            <a:effectLst/>
          </c:spPr>
          <c:invertIfNegative val="0"/>
          <c:cat>
            <c:strRef>
              <c:f>'5.グラフデータ'!$D$78:$H$78</c:f>
              <c:strCache>
                <c:ptCount val="5"/>
                <c:pt idx="0">
                  <c:v>R2(n=85)</c:v>
                </c:pt>
                <c:pt idx="1">
                  <c:v>R3(n=83)</c:v>
                </c:pt>
                <c:pt idx="2">
                  <c:v>R4(n=82)</c:v>
                </c:pt>
                <c:pt idx="3">
                  <c:v>R5(n=82)</c:v>
                </c:pt>
                <c:pt idx="4">
                  <c:v>R6(n=82)</c:v>
                </c:pt>
              </c:strCache>
            </c:strRef>
          </c:cat>
          <c:val>
            <c:numRef>
              <c:f>'5.グラフデータ'!$D$79:$H$79</c:f>
              <c:numCache>
                <c:formatCode>#,##0_);[Red]\(#,##0\)</c:formatCode>
                <c:ptCount val="5"/>
                <c:pt idx="0">
                  <c:v>41481</c:v>
                </c:pt>
                <c:pt idx="1">
                  <c:v>41812</c:v>
                </c:pt>
                <c:pt idx="2">
                  <c:v>42396</c:v>
                </c:pt>
                <c:pt idx="3">
                  <c:v>42283</c:v>
                </c:pt>
                <c:pt idx="4">
                  <c:v>42903</c:v>
                </c:pt>
              </c:numCache>
            </c:numRef>
          </c:val>
          <c:extLst>
            <c:ext xmlns:c16="http://schemas.microsoft.com/office/drawing/2014/chart" uri="{C3380CC4-5D6E-409C-BE32-E72D297353CC}">
              <c16:uniqueId val="{00000000-8D7B-4BEE-A169-CF0263D365D1}"/>
            </c:ext>
          </c:extLst>
        </c:ser>
        <c:ser>
          <c:idx val="0"/>
          <c:order val="1"/>
          <c:tx>
            <c:strRef>
              <c:f>'5.グラフデータ'!$C$80</c:f>
              <c:strCache>
                <c:ptCount val="1"/>
                <c:pt idx="0">
                  <c:v>入学定員(B)</c:v>
                </c:pt>
              </c:strCache>
            </c:strRef>
          </c:tx>
          <c:spPr>
            <a:solidFill>
              <a:srgbClr val="FF0000"/>
            </a:solidFill>
            <a:ln>
              <a:noFill/>
            </a:ln>
            <a:effectLst/>
          </c:spPr>
          <c:invertIfNegative val="0"/>
          <c:cat>
            <c:strRef>
              <c:f>'5.グラフデータ'!$D$78:$H$78</c:f>
              <c:strCache>
                <c:ptCount val="5"/>
                <c:pt idx="0">
                  <c:v>R2(n=85)</c:v>
                </c:pt>
                <c:pt idx="1">
                  <c:v>R3(n=83)</c:v>
                </c:pt>
                <c:pt idx="2">
                  <c:v>R4(n=82)</c:v>
                </c:pt>
                <c:pt idx="3">
                  <c:v>R5(n=82)</c:v>
                </c:pt>
                <c:pt idx="4">
                  <c:v>R6(n=82)</c:v>
                </c:pt>
              </c:strCache>
            </c:strRef>
          </c:cat>
          <c:val>
            <c:numRef>
              <c:f>'5.グラフデータ'!$D$80:$H$80</c:f>
              <c:numCache>
                <c:formatCode>#,##0_ </c:formatCode>
                <c:ptCount val="5"/>
                <c:pt idx="0">
                  <c:v>41911</c:v>
                </c:pt>
                <c:pt idx="1">
                  <c:v>41760</c:v>
                </c:pt>
                <c:pt idx="2">
                  <c:v>41788</c:v>
                </c:pt>
                <c:pt idx="3">
                  <c:v>41788</c:v>
                </c:pt>
                <c:pt idx="4">
                  <c:v>42332</c:v>
                </c:pt>
              </c:numCache>
            </c:numRef>
          </c:val>
          <c:extLst>
            <c:ext xmlns:c16="http://schemas.microsoft.com/office/drawing/2014/chart" uri="{C3380CC4-5D6E-409C-BE32-E72D297353CC}">
              <c16:uniqueId val="{00000001-8D7B-4BEE-A169-CF0263D365D1}"/>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'5.グラフデータ'!$C$81</c:f>
              <c:strCache>
                <c:ptCount val="1"/>
                <c:pt idx="0">
                  <c:v>入学定員充足率(C=A/B)</c:v>
                </c:pt>
              </c:strCache>
            </c:strRef>
          </c:tx>
          <c:spPr>
            <a:ln w="28575" cap="rnd">
              <a:solidFill>
                <a:srgbClr val="FFC000"/>
              </a:solidFill>
              <a:round/>
            </a:ln>
            <a:effectLst/>
          </c:spPr>
          <c:marker>
            <c:symbol val="circle"/>
            <c:size val="5"/>
            <c:spPr>
              <a:solidFill>
                <a:schemeClr val="accent4"/>
              </a:solidFill>
              <a:ln w="9525">
                <a:solidFill>
                  <a:srgbClr val="FFC000"/>
                </a:solidFill>
              </a:ln>
              <a:effectLst/>
            </c:spPr>
          </c:marker>
          <c:cat>
            <c:strRef>
              <c:f>'5.グラフデータ'!$D$78:$H$78</c:f>
              <c:strCache>
                <c:ptCount val="5"/>
                <c:pt idx="0">
                  <c:v>R2(n=85)</c:v>
                </c:pt>
                <c:pt idx="1">
                  <c:v>R3(n=83)</c:v>
                </c:pt>
                <c:pt idx="2">
                  <c:v>R4(n=82)</c:v>
                </c:pt>
                <c:pt idx="3">
                  <c:v>R5(n=82)</c:v>
                </c:pt>
                <c:pt idx="4">
                  <c:v>R6(n=82)</c:v>
                </c:pt>
              </c:strCache>
            </c:strRef>
          </c:cat>
          <c:val>
            <c:numRef>
              <c:f>'5.グラフデータ'!$D$81:$H$81</c:f>
              <c:numCache>
                <c:formatCode>0.0%</c:formatCode>
                <c:ptCount val="5"/>
                <c:pt idx="0">
                  <c:v>0.99</c:v>
                </c:pt>
                <c:pt idx="1">
                  <c:v>1.0009999999999999</c:v>
                </c:pt>
                <c:pt idx="2">
                  <c:v>1.0149999999999999</c:v>
                </c:pt>
                <c:pt idx="3">
                  <c:v>1.012</c:v>
                </c:pt>
                <c:pt idx="4">
                  <c:v>1.0129999999999999</c:v>
                </c:pt>
              </c:numCache>
            </c:numRef>
          </c:val>
          <c:smooth val="0"/>
          <c:extLst>
            <c:ext xmlns:c16="http://schemas.microsoft.com/office/drawing/2014/chart" uri="{C3380CC4-5D6E-409C-BE32-E72D297353CC}">
              <c16:uniqueId val="{00000002-8D7B-4BEE-A169-CF0263D365D1}"/>
            </c:ext>
          </c:extLst>
        </c:ser>
        <c:dLbls>
          <c:showLegendKey val="0"/>
          <c:showVal val="0"/>
          <c:showCatName val="0"/>
          <c:showSerName val="0"/>
          <c:showPercent val="0"/>
          <c:showBubbleSize val="0"/>
        </c:dLbls>
        <c:marker val="1"/>
        <c:smooth val="0"/>
        <c:axId val="616240280"/>
        <c:axId val="616238312"/>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ax val="50000"/>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5286396360602869"/>
              <c:y val="2.5917857804396142E-2"/>
            </c:manualLayout>
          </c:layout>
          <c:overlay val="0"/>
          <c:spPr>
            <a:noFill/>
            <a:ln>
              <a:noFill/>
            </a:ln>
            <a:effectLst/>
          </c:spPr>
          <c:txPr>
            <a:bodyPr rot="0" spcFirstLastPara="1" vertOverflow="ellipsis"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10000"/>
      </c:valAx>
      <c:valAx>
        <c:axId val="616238312"/>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16240280"/>
        <c:crosses val="max"/>
        <c:crossBetween val="between"/>
        <c:majorUnit val="0.30000000000000004"/>
      </c:valAx>
      <c:catAx>
        <c:axId val="616240280"/>
        <c:scaling>
          <c:orientation val="minMax"/>
        </c:scaling>
        <c:delete val="1"/>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1229628685078334"/>
              <c:y val="3.08929769598641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16238312"/>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accent2">
        <a:lumMod val="20000"/>
        <a:lumOff val="80000"/>
      </a:schemeClr>
    </a:solidFill>
    <a:ln w="9525" cap="flat" cmpd="sng" algn="ctr">
      <a:solidFill>
        <a:schemeClr val="tx1"/>
      </a:solidFill>
      <a:round/>
    </a:ln>
    <a:effectLst/>
  </c:spPr>
  <c:txPr>
    <a:bodyPr/>
    <a:lstStyle/>
    <a:p>
      <a:pPr>
        <a:defRPr sz="9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5554478950805452"/>
          <c:y val="0.1182233220847394"/>
          <c:w val="0.68276771080470833"/>
          <c:h val="0.59788770678474346"/>
        </c:manualLayout>
      </c:layout>
      <c:barChart>
        <c:barDir val="col"/>
        <c:grouping val="clustered"/>
        <c:varyColors val="0"/>
        <c:ser>
          <c:idx val="0"/>
          <c:order val="0"/>
          <c:tx>
            <c:strRef>
              <c:f>'5.グラフデータ'!$C$85</c:f>
              <c:strCache>
                <c:ptCount val="1"/>
                <c:pt idx="0">
                  <c:v>入学者数(A)</c:v>
                </c:pt>
              </c:strCache>
            </c:strRef>
          </c:tx>
          <c:spPr>
            <a:solidFill>
              <a:srgbClr val="0070C0"/>
            </a:solidFill>
            <a:ln>
              <a:noFill/>
            </a:ln>
            <a:effectLst/>
          </c:spPr>
          <c:invertIfNegative val="0"/>
          <c:cat>
            <c:strRef>
              <c:f>'5.グラフデータ'!$D$84:$H$84</c:f>
              <c:strCache>
                <c:ptCount val="5"/>
                <c:pt idx="0">
                  <c:v>R2(n=85)</c:v>
                </c:pt>
                <c:pt idx="1">
                  <c:v>R3(n=83)</c:v>
                </c:pt>
                <c:pt idx="2">
                  <c:v>R4(n=82)</c:v>
                </c:pt>
                <c:pt idx="3">
                  <c:v>R5(n=82)</c:v>
                </c:pt>
                <c:pt idx="4">
                  <c:v>R6(n=82)</c:v>
                </c:pt>
              </c:strCache>
            </c:strRef>
          </c:cat>
          <c:val>
            <c:numRef>
              <c:f>'5.グラフデータ'!$D$85:$H$85</c:f>
              <c:numCache>
                <c:formatCode>#,##0.0_);[Red]\(#,##0.0\)</c:formatCode>
                <c:ptCount val="5"/>
                <c:pt idx="0">
                  <c:v>488</c:v>
                </c:pt>
                <c:pt idx="1">
                  <c:v>503.8</c:v>
                </c:pt>
                <c:pt idx="2">
                  <c:v>517</c:v>
                </c:pt>
                <c:pt idx="3">
                  <c:v>515.6</c:v>
                </c:pt>
                <c:pt idx="4">
                  <c:v>523.20000000000005</c:v>
                </c:pt>
              </c:numCache>
            </c:numRef>
          </c:val>
          <c:extLst>
            <c:ext xmlns:c16="http://schemas.microsoft.com/office/drawing/2014/chart" uri="{C3380CC4-5D6E-409C-BE32-E72D297353CC}">
              <c16:uniqueId val="{00000000-3154-420E-99D4-02ED787693C0}"/>
            </c:ext>
          </c:extLst>
        </c:ser>
        <c:ser>
          <c:idx val="1"/>
          <c:order val="1"/>
          <c:tx>
            <c:strRef>
              <c:f>'5.グラフデータ'!$C$86</c:f>
              <c:strCache>
                <c:ptCount val="1"/>
                <c:pt idx="0">
                  <c:v>入学定員(B)</c:v>
                </c:pt>
              </c:strCache>
            </c:strRef>
          </c:tx>
          <c:spPr>
            <a:solidFill>
              <a:srgbClr val="FF0000"/>
            </a:solidFill>
            <a:ln>
              <a:noFill/>
            </a:ln>
            <a:effectLst/>
          </c:spPr>
          <c:invertIfNegative val="0"/>
          <c:cat>
            <c:strRef>
              <c:f>'5.グラフデータ'!$D$84:$H$84</c:f>
              <c:strCache>
                <c:ptCount val="5"/>
                <c:pt idx="0">
                  <c:v>R2(n=85)</c:v>
                </c:pt>
                <c:pt idx="1">
                  <c:v>R3(n=83)</c:v>
                </c:pt>
                <c:pt idx="2">
                  <c:v>R4(n=82)</c:v>
                </c:pt>
                <c:pt idx="3">
                  <c:v>R5(n=82)</c:v>
                </c:pt>
                <c:pt idx="4">
                  <c:v>R6(n=82)</c:v>
                </c:pt>
              </c:strCache>
            </c:strRef>
          </c:cat>
          <c:val>
            <c:numRef>
              <c:f>'5.グラフデータ'!$D$86:$H$86</c:f>
              <c:numCache>
                <c:formatCode>#,##0.0_);[Red]\(#,##0.0\)</c:formatCode>
                <c:ptCount val="5"/>
                <c:pt idx="0">
                  <c:v>493.1</c:v>
                </c:pt>
                <c:pt idx="1">
                  <c:v>503.1</c:v>
                </c:pt>
                <c:pt idx="2">
                  <c:v>509.6</c:v>
                </c:pt>
                <c:pt idx="3">
                  <c:v>509.6</c:v>
                </c:pt>
                <c:pt idx="4">
                  <c:v>516.20000000000005</c:v>
                </c:pt>
              </c:numCache>
            </c:numRef>
          </c:val>
          <c:extLst>
            <c:ext xmlns:c16="http://schemas.microsoft.com/office/drawing/2014/chart" uri="{C3380CC4-5D6E-409C-BE32-E72D297353CC}">
              <c16:uniqueId val="{00000001-3154-420E-99D4-02ED787693C0}"/>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'5.グラフデータ'!$C$87</c:f>
              <c:strCache>
                <c:ptCount val="1"/>
                <c:pt idx="0">
                  <c:v>入学定員充足率(C=A/B)</c:v>
                </c:pt>
              </c:strCache>
            </c:strRef>
          </c:tx>
          <c:spPr>
            <a:ln w="28575" cap="rnd">
              <a:solidFill>
                <a:srgbClr val="FFC000"/>
              </a:solidFill>
              <a:round/>
            </a:ln>
            <a:effectLst/>
          </c:spPr>
          <c:marker>
            <c:symbol val="circle"/>
            <c:size val="5"/>
            <c:spPr>
              <a:solidFill>
                <a:schemeClr val="accent4"/>
              </a:solidFill>
              <a:ln w="9525">
                <a:solidFill>
                  <a:srgbClr val="FFC000"/>
                </a:solidFill>
              </a:ln>
              <a:effectLst/>
            </c:spPr>
          </c:marker>
          <c:cat>
            <c:strRef>
              <c:f>'5.グラフデータ'!$D$84:$H$84</c:f>
              <c:strCache>
                <c:ptCount val="5"/>
                <c:pt idx="0">
                  <c:v>R2(n=85)</c:v>
                </c:pt>
                <c:pt idx="1">
                  <c:v>R3(n=83)</c:v>
                </c:pt>
                <c:pt idx="2">
                  <c:v>R4(n=82)</c:v>
                </c:pt>
                <c:pt idx="3">
                  <c:v>R5(n=82)</c:v>
                </c:pt>
                <c:pt idx="4">
                  <c:v>R6(n=82)</c:v>
                </c:pt>
              </c:strCache>
            </c:strRef>
          </c:cat>
          <c:val>
            <c:numRef>
              <c:f>'5.グラフデータ'!$D$87:$H$87</c:f>
              <c:numCache>
                <c:formatCode>0.0%</c:formatCode>
                <c:ptCount val="5"/>
                <c:pt idx="0">
                  <c:v>0.99</c:v>
                </c:pt>
                <c:pt idx="1">
                  <c:v>1.0009999999999999</c:v>
                </c:pt>
                <c:pt idx="2">
                  <c:v>1.0149999999999999</c:v>
                </c:pt>
                <c:pt idx="3">
                  <c:v>1.012</c:v>
                </c:pt>
                <c:pt idx="4">
                  <c:v>1.014</c:v>
                </c:pt>
              </c:numCache>
            </c:numRef>
          </c:val>
          <c:smooth val="0"/>
          <c:extLst>
            <c:ext xmlns:c16="http://schemas.microsoft.com/office/drawing/2014/chart" uri="{C3380CC4-5D6E-409C-BE32-E72D297353CC}">
              <c16:uniqueId val="{00000002-3154-420E-99D4-02ED787693C0}"/>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120"/>
      </c:valAx>
      <c:valAx>
        <c:axId val="712562464"/>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93744036471674419"/>
              <c:y val="4.3687096364862767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9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5554478950805452"/>
          <c:y val="0.1182233220847394"/>
          <c:w val="0.68276771080470833"/>
          <c:h val="0.63181476361256372"/>
        </c:manualLayout>
      </c:layout>
      <c:barChart>
        <c:barDir val="col"/>
        <c:grouping val="clustered"/>
        <c:varyColors val="0"/>
        <c:ser>
          <c:idx val="0"/>
          <c:order val="0"/>
          <c:tx>
            <c:strRef>
              <c:f>'5.グラフデータ'!$C$92</c:f>
              <c:strCache>
                <c:ptCount val="1"/>
                <c:pt idx="0">
                  <c:v>入学者数(A)</c:v>
                </c:pt>
              </c:strCache>
            </c:strRef>
          </c:tx>
          <c:spPr>
            <a:solidFill>
              <a:srgbClr val="0070C0"/>
            </a:solidFill>
            <a:ln>
              <a:noFill/>
            </a:ln>
            <a:effectLst/>
          </c:spPr>
          <c:invertIfNegative val="0"/>
          <c:cat>
            <c:strRef>
              <c:f>'5.グラフデータ'!$D$91:$H$91</c:f>
              <c:strCache>
                <c:ptCount val="5"/>
                <c:pt idx="0">
                  <c:v>R2(n=25)</c:v>
                </c:pt>
                <c:pt idx="1">
                  <c:v>R3(n=25)</c:v>
                </c:pt>
                <c:pt idx="2">
                  <c:v>R4(n=25)</c:v>
                </c:pt>
                <c:pt idx="3">
                  <c:v>R5(n=25)</c:v>
                </c:pt>
                <c:pt idx="4">
                  <c:v>R6(n=25)</c:v>
                </c:pt>
              </c:strCache>
            </c:strRef>
          </c:cat>
          <c:val>
            <c:numRef>
              <c:f>'5.グラフデータ'!$D$92:$H$92</c:f>
              <c:numCache>
                <c:formatCode>#,##0.0_);[Red]\(#,##0.0\)</c:formatCode>
                <c:ptCount val="5"/>
                <c:pt idx="0">
                  <c:v>337.9</c:v>
                </c:pt>
                <c:pt idx="1">
                  <c:v>351.3</c:v>
                </c:pt>
                <c:pt idx="2">
                  <c:v>370.4</c:v>
                </c:pt>
                <c:pt idx="3">
                  <c:v>370.1</c:v>
                </c:pt>
                <c:pt idx="4">
                  <c:v>376.5</c:v>
                </c:pt>
              </c:numCache>
            </c:numRef>
          </c:val>
          <c:extLst>
            <c:ext xmlns:c16="http://schemas.microsoft.com/office/drawing/2014/chart" uri="{C3380CC4-5D6E-409C-BE32-E72D297353CC}">
              <c16:uniqueId val="{00000000-AB3E-48AF-B85D-F08B4ECABC4E}"/>
            </c:ext>
          </c:extLst>
        </c:ser>
        <c:ser>
          <c:idx val="1"/>
          <c:order val="1"/>
          <c:tx>
            <c:strRef>
              <c:f>'5.グラフデータ'!$C$93</c:f>
              <c:strCache>
                <c:ptCount val="1"/>
                <c:pt idx="0">
                  <c:v>入学定員(B)</c:v>
                </c:pt>
              </c:strCache>
            </c:strRef>
          </c:tx>
          <c:spPr>
            <a:solidFill>
              <a:srgbClr val="FF0000"/>
            </a:solidFill>
            <a:ln>
              <a:noFill/>
            </a:ln>
            <a:effectLst/>
          </c:spPr>
          <c:invertIfNegative val="0"/>
          <c:cat>
            <c:strRef>
              <c:f>'5.グラフデータ'!$D$91:$H$91</c:f>
              <c:strCache>
                <c:ptCount val="5"/>
                <c:pt idx="0">
                  <c:v>R2(n=25)</c:v>
                </c:pt>
                <c:pt idx="1">
                  <c:v>R3(n=25)</c:v>
                </c:pt>
                <c:pt idx="2">
                  <c:v>R4(n=25)</c:v>
                </c:pt>
                <c:pt idx="3">
                  <c:v>R5(n=25)</c:v>
                </c:pt>
                <c:pt idx="4">
                  <c:v>R6(n=25)</c:v>
                </c:pt>
              </c:strCache>
            </c:strRef>
          </c:cat>
          <c:val>
            <c:numRef>
              <c:f>'5.グラフデータ'!$D$93:$H$93</c:f>
              <c:numCache>
                <c:formatCode>#,##0.0_);[Red]\(#,##0.0\)</c:formatCode>
                <c:ptCount val="5"/>
                <c:pt idx="0">
                  <c:v>352.1</c:v>
                </c:pt>
                <c:pt idx="1">
                  <c:v>350.4</c:v>
                </c:pt>
                <c:pt idx="2">
                  <c:v>356.5</c:v>
                </c:pt>
                <c:pt idx="3">
                  <c:v>356.5</c:v>
                </c:pt>
                <c:pt idx="4">
                  <c:v>362.6</c:v>
                </c:pt>
              </c:numCache>
            </c:numRef>
          </c:val>
          <c:extLst>
            <c:ext xmlns:c16="http://schemas.microsoft.com/office/drawing/2014/chart" uri="{C3380CC4-5D6E-409C-BE32-E72D297353CC}">
              <c16:uniqueId val="{00000001-AB3E-48AF-B85D-F08B4ECABC4E}"/>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'5.グラフデータ'!$C$94</c:f>
              <c:strCache>
                <c:ptCount val="1"/>
                <c:pt idx="0">
                  <c:v>入学定員充足率(C=A/B)</c:v>
                </c:pt>
              </c:strCache>
            </c:strRef>
          </c:tx>
          <c:spPr>
            <a:ln w="28575" cap="rnd">
              <a:solidFill>
                <a:srgbClr val="FFC000"/>
              </a:solidFill>
              <a:round/>
            </a:ln>
            <a:effectLst/>
          </c:spPr>
          <c:marker>
            <c:symbol val="circle"/>
            <c:size val="5"/>
            <c:spPr>
              <a:solidFill>
                <a:schemeClr val="accent4"/>
              </a:solidFill>
              <a:ln w="9525">
                <a:solidFill>
                  <a:srgbClr val="FFC000"/>
                </a:solidFill>
              </a:ln>
              <a:effectLst/>
            </c:spPr>
          </c:marker>
          <c:cat>
            <c:strRef>
              <c:f>'5.グラフデータ'!$D$91:$H$91</c:f>
              <c:strCache>
                <c:ptCount val="5"/>
                <c:pt idx="0">
                  <c:v>R2(n=25)</c:v>
                </c:pt>
                <c:pt idx="1">
                  <c:v>R3(n=25)</c:v>
                </c:pt>
                <c:pt idx="2">
                  <c:v>R4(n=25)</c:v>
                </c:pt>
                <c:pt idx="3">
                  <c:v>R5(n=25)</c:v>
                </c:pt>
                <c:pt idx="4">
                  <c:v>R6(n=25)</c:v>
                </c:pt>
              </c:strCache>
            </c:strRef>
          </c:cat>
          <c:val>
            <c:numRef>
              <c:f>'5.グラフデータ'!$D$94:$H$94</c:f>
              <c:numCache>
                <c:formatCode>0.0%</c:formatCode>
                <c:ptCount val="5"/>
                <c:pt idx="0">
                  <c:v>0.96</c:v>
                </c:pt>
                <c:pt idx="1">
                  <c:v>1.0029999999999999</c:v>
                </c:pt>
                <c:pt idx="2">
                  <c:v>1.0389999999999999</c:v>
                </c:pt>
                <c:pt idx="3">
                  <c:v>1.038</c:v>
                </c:pt>
                <c:pt idx="4">
                  <c:v>1.038</c:v>
                </c:pt>
              </c:numCache>
            </c:numRef>
          </c:val>
          <c:smooth val="0"/>
          <c:extLst>
            <c:ext xmlns:c16="http://schemas.microsoft.com/office/drawing/2014/chart" uri="{C3380CC4-5D6E-409C-BE32-E72D297353CC}">
              <c16:uniqueId val="{00000002-AB3E-48AF-B85D-F08B4ECABC4E}"/>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ax val="500"/>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100"/>
      </c:valAx>
      <c:valAx>
        <c:axId val="712562464"/>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93564058905098668"/>
              <c:y val="3.6901684999298731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9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677569520973615"/>
          <c:y val="0.10695563401149945"/>
          <c:w val="0.68276771080470833"/>
          <c:h val="0.62543620340054573"/>
        </c:manualLayout>
      </c:layout>
      <c:barChart>
        <c:barDir val="col"/>
        <c:grouping val="clustered"/>
        <c:varyColors val="0"/>
        <c:ser>
          <c:idx val="0"/>
          <c:order val="0"/>
          <c:tx>
            <c:strRef>
              <c:f>'5.グラフデータ'!$C$101</c:f>
              <c:strCache>
                <c:ptCount val="1"/>
                <c:pt idx="0">
                  <c:v>入学者数(A)</c:v>
                </c:pt>
              </c:strCache>
            </c:strRef>
          </c:tx>
          <c:spPr>
            <a:solidFill>
              <a:srgbClr val="0070C0"/>
            </a:solidFill>
            <a:ln>
              <a:noFill/>
            </a:ln>
            <a:effectLst/>
          </c:spPr>
          <c:invertIfNegative val="0"/>
          <c:cat>
            <c:strRef>
              <c:f>'5.グラフデータ'!$D$100:$H$100</c:f>
              <c:strCache>
                <c:ptCount val="5"/>
                <c:pt idx="0">
                  <c:v>R2</c:v>
                </c:pt>
                <c:pt idx="1">
                  <c:v>R3</c:v>
                </c:pt>
                <c:pt idx="2">
                  <c:v>R4</c:v>
                </c:pt>
                <c:pt idx="3">
                  <c:v>R5</c:v>
                </c:pt>
                <c:pt idx="4">
                  <c:v>R6</c:v>
                </c:pt>
              </c:strCache>
            </c:strRef>
          </c:cat>
          <c:val>
            <c:numRef>
              <c:f>'5.グラフデータ'!$D$101:$H$101</c:f>
              <c:numCache>
                <c:formatCode>#,##0_);[Red]\(#,##0\)</c:formatCode>
                <c:ptCount val="5"/>
                <c:pt idx="0">
                  <c:v>7</c:v>
                </c:pt>
                <c:pt idx="1">
                  <c:v>6</c:v>
                </c:pt>
                <c:pt idx="2">
                  <c:v>7</c:v>
                </c:pt>
                <c:pt idx="3">
                  <c:v>6</c:v>
                </c:pt>
                <c:pt idx="4">
                  <c:v>11</c:v>
                </c:pt>
              </c:numCache>
            </c:numRef>
          </c:val>
          <c:extLst>
            <c:ext xmlns:c16="http://schemas.microsoft.com/office/drawing/2014/chart" uri="{C3380CC4-5D6E-409C-BE32-E72D297353CC}">
              <c16:uniqueId val="{00000000-901D-4885-90DB-D274C89F7C5A}"/>
            </c:ext>
          </c:extLst>
        </c:ser>
        <c:ser>
          <c:idx val="1"/>
          <c:order val="1"/>
          <c:tx>
            <c:strRef>
              <c:f>'5.グラフデータ'!$C$102</c:f>
              <c:strCache>
                <c:ptCount val="1"/>
                <c:pt idx="0">
                  <c:v>入学定員(B)</c:v>
                </c:pt>
              </c:strCache>
            </c:strRef>
          </c:tx>
          <c:spPr>
            <a:solidFill>
              <a:srgbClr val="FF0000"/>
            </a:solidFill>
            <a:ln>
              <a:noFill/>
            </a:ln>
            <a:effectLst/>
          </c:spPr>
          <c:invertIfNegative val="0"/>
          <c:cat>
            <c:strRef>
              <c:f>'5.グラフデータ'!$D$100:$H$100</c:f>
              <c:strCache>
                <c:ptCount val="5"/>
                <c:pt idx="0">
                  <c:v>R2</c:v>
                </c:pt>
                <c:pt idx="1">
                  <c:v>R3</c:v>
                </c:pt>
                <c:pt idx="2">
                  <c:v>R4</c:v>
                </c:pt>
                <c:pt idx="3">
                  <c:v>R5</c:v>
                </c:pt>
                <c:pt idx="4">
                  <c:v>R6</c:v>
                </c:pt>
              </c:strCache>
            </c:strRef>
          </c:cat>
          <c:val>
            <c:numRef>
              <c:f>'5.グラフデータ'!$D$102:$H$102</c:f>
              <c:numCache>
                <c:formatCode>#,##0_);[Red]\(#,##0\)</c:formatCode>
                <c:ptCount val="5"/>
                <c:pt idx="0">
                  <c:v>8</c:v>
                </c:pt>
                <c:pt idx="1">
                  <c:v>8</c:v>
                </c:pt>
                <c:pt idx="2">
                  <c:v>8</c:v>
                </c:pt>
                <c:pt idx="3">
                  <c:v>8</c:v>
                </c:pt>
                <c:pt idx="4">
                  <c:v>8</c:v>
                </c:pt>
              </c:numCache>
            </c:numRef>
          </c:val>
          <c:extLst>
            <c:ext xmlns:c16="http://schemas.microsoft.com/office/drawing/2014/chart" uri="{C3380CC4-5D6E-409C-BE32-E72D297353CC}">
              <c16:uniqueId val="{00000001-901D-4885-90DB-D274C89F7C5A}"/>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'5.グラフデータ'!$C$103</c:f>
              <c:strCache>
                <c:ptCount val="1"/>
                <c:pt idx="0">
                  <c:v>入学定員充足率
(C=A/B)</c:v>
                </c:pt>
              </c:strCache>
            </c:strRef>
          </c:tx>
          <c:spPr>
            <a:ln w="28575" cap="rnd">
              <a:solidFill>
                <a:srgbClr val="FFC000"/>
              </a:solidFill>
              <a:round/>
            </a:ln>
            <a:effectLst/>
          </c:spPr>
          <c:marker>
            <c:symbol val="circle"/>
            <c:size val="5"/>
            <c:spPr>
              <a:solidFill>
                <a:schemeClr val="accent4"/>
              </a:solidFill>
              <a:ln w="9525">
                <a:solidFill>
                  <a:srgbClr val="FFC000"/>
                </a:solidFill>
              </a:ln>
              <a:effectLst/>
            </c:spPr>
          </c:marker>
          <c:cat>
            <c:strRef>
              <c:f>'5.グラフデータ'!$D$100:$H$100</c:f>
              <c:strCache>
                <c:ptCount val="5"/>
                <c:pt idx="0">
                  <c:v>R2</c:v>
                </c:pt>
                <c:pt idx="1">
                  <c:v>R3</c:v>
                </c:pt>
                <c:pt idx="2">
                  <c:v>R4</c:v>
                </c:pt>
                <c:pt idx="3">
                  <c:v>R5</c:v>
                </c:pt>
                <c:pt idx="4">
                  <c:v>R6</c:v>
                </c:pt>
              </c:strCache>
            </c:strRef>
          </c:cat>
          <c:val>
            <c:numRef>
              <c:f>'5.グラフデータ'!$D$103:$H$103</c:f>
              <c:numCache>
                <c:formatCode>0.0%</c:formatCode>
                <c:ptCount val="5"/>
                <c:pt idx="0">
                  <c:v>0.875</c:v>
                </c:pt>
                <c:pt idx="1">
                  <c:v>0.75</c:v>
                </c:pt>
                <c:pt idx="2">
                  <c:v>0.875</c:v>
                </c:pt>
                <c:pt idx="3">
                  <c:v>0.75</c:v>
                </c:pt>
                <c:pt idx="4">
                  <c:v>1.375</c:v>
                </c:pt>
              </c:numCache>
            </c:numRef>
          </c:val>
          <c:smooth val="0"/>
          <c:extLst>
            <c:ext xmlns:c16="http://schemas.microsoft.com/office/drawing/2014/chart" uri="{C3380CC4-5D6E-409C-BE32-E72D297353CC}">
              <c16:uniqueId val="{00000002-901D-4885-90DB-D274C89F7C5A}"/>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ax val="15"/>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3"/>
      </c:valAx>
      <c:valAx>
        <c:axId val="712562464"/>
        <c:scaling>
          <c:orientation val="minMax"/>
          <c:max val="1.5"/>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89943368470082663"/>
              <c:y val="4.0486251364454905E-2"/>
            </c:manualLayout>
          </c:layout>
          <c:overlay val="0"/>
          <c:spPr>
            <a:noFill/>
            <a:ln>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677569520973615"/>
          <c:y val="0.10695563401149945"/>
          <c:w val="0.68276771080470833"/>
          <c:h val="0.62558527438495826"/>
        </c:manualLayout>
      </c:layout>
      <c:barChart>
        <c:barDir val="col"/>
        <c:grouping val="clustered"/>
        <c:varyColors val="0"/>
        <c:ser>
          <c:idx val="0"/>
          <c:order val="0"/>
          <c:tx>
            <c:strRef>
              <c:f>'5.グラフデータ'!$C$107</c:f>
              <c:strCache>
                <c:ptCount val="1"/>
                <c:pt idx="0">
                  <c:v>入学者数(A)</c:v>
                </c:pt>
              </c:strCache>
            </c:strRef>
          </c:tx>
          <c:spPr>
            <a:solidFill>
              <a:srgbClr val="0070C0"/>
            </a:solidFill>
            <a:ln>
              <a:noFill/>
            </a:ln>
            <a:effectLst/>
          </c:spPr>
          <c:invertIfNegative val="0"/>
          <c:cat>
            <c:strRef>
              <c:f>'5.グラフデータ'!$D$106:$H$106</c:f>
              <c:strCache>
                <c:ptCount val="5"/>
                <c:pt idx="0">
                  <c:v>R2</c:v>
                </c:pt>
                <c:pt idx="1">
                  <c:v>R3</c:v>
                </c:pt>
                <c:pt idx="2">
                  <c:v>R4</c:v>
                </c:pt>
                <c:pt idx="3">
                  <c:v>R5</c:v>
                </c:pt>
                <c:pt idx="4">
                  <c:v>R6</c:v>
                </c:pt>
              </c:strCache>
            </c:strRef>
          </c:cat>
          <c:val>
            <c:numRef>
              <c:f>'5.グラフデータ'!$D$107:$H$107</c:f>
              <c:numCache>
                <c:formatCode>#,##0_);[Red]\(#,##0\)</c:formatCode>
                <c:ptCount val="5"/>
                <c:pt idx="0">
                  <c:v>9</c:v>
                </c:pt>
                <c:pt idx="1">
                  <c:v>10</c:v>
                </c:pt>
              </c:numCache>
            </c:numRef>
          </c:val>
          <c:extLst>
            <c:ext xmlns:c16="http://schemas.microsoft.com/office/drawing/2014/chart" uri="{C3380CC4-5D6E-409C-BE32-E72D297353CC}">
              <c16:uniqueId val="{00000000-DA39-42CC-8CC5-5E52ACEDCA18}"/>
            </c:ext>
          </c:extLst>
        </c:ser>
        <c:ser>
          <c:idx val="1"/>
          <c:order val="1"/>
          <c:tx>
            <c:strRef>
              <c:f>'5.グラフデータ'!$C$108</c:f>
              <c:strCache>
                <c:ptCount val="1"/>
                <c:pt idx="0">
                  <c:v>入学定員(B)</c:v>
                </c:pt>
              </c:strCache>
            </c:strRef>
          </c:tx>
          <c:spPr>
            <a:solidFill>
              <a:srgbClr val="FF0000"/>
            </a:solidFill>
            <a:ln>
              <a:noFill/>
            </a:ln>
            <a:effectLst/>
          </c:spPr>
          <c:invertIfNegative val="0"/>
          <c:cat>
            <c:strRef>
              <c:f>'5.グラフデータ'!$D$106:$H$106</c:f>
              <c:strCache>
                <c:ptCount val="5"/>
                <c:pt idx="0">
                  <c:v>R2</c:v>
                </c:pt>
                <c:pt idx="1">
                  <c:v>R3</c:v>
                </c:pt>
                <c:pt idx="2">
                  <c:v>R4</c:v>
                </c:pt>
                <c:pt idx="3">
                  <c:v>R5</c:v>
                </c:pt>
                <c:pt idx="4">
                  <c:v>R6</c:v>
                </c:pt>
              </c:strCache>
            </c:strRef>
          </c:cat>
          <c:val>
            <c:numRef>
              <c:f>'5.グラフデータ'!$D$108:$H$108</c:f>
              <c:numCache>
                <c:formatCode>#,##0_);[Red]\(#,##0\)</c:formatCode>
                <c:ptCount val="5"/>
                <c:pt idx="0">
                  <c:v>12</c:v>
                </c:pt>
                <c:pt idx="1">
                  <c:v>12</c:v>
                </c:pt>
              </c:numCache>
            </c:numRef>
          </c:val>
          <c:extLst>
            <c:ext xmlns:c16="http://schemas.microsoft.com/office/drawing/2014/chart" uri="{C3380CC4-5D6E-409C-BE32-E72D297353CC}">
              <c16:uniqueId val="{00000001-DA39-42CC-8CC5-5E52ACEDCA18}"/>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'5.グラフデータ'!$C$109</c:f>
              <c:strCache>
                <c:ptCount val="1"/>
                <c:pt idx="0">
                  <c:v>入学定員充足率
(C=A/B)</c:v>
                </c:pt>
              </c:strCache>
            </c:strRef>
          </c:tx>
          <c:spPr>
            <a:ln w="28575" cap="rnd">
              <a:solidFill>
                <a:srgbClr val="FFC000"/>
              </a:solidFill>
              <a:round/>
            </a:ln>
            <a:effectLst/>
          </c:spPr>
          <c:marker>
            <c:symbol val="circle"/>
            <c:size val="5"/>
            <c:spPr>
              <a:solidFill>
                <a:schemeClr val="accent4"/>
              </a:solidFill>
              <a:ln w="9525">
                <a:solidFill>
                  <a:srgbClr val="FFC000"/>
                </a:solidFill>
              </a:ln>
              <a:effectLst/>
            </c:spPr>
          </c:marker>
          <c:cat>
            <c:strRef>
              <c:f>'5.グラフデータ'!$D$106:$H$106</c:f>
              <c:strCache>
                <c:ptCount val="5"/>
                <c:pt idx="0">
                  <c:v>R2</c:v>
                </c:pt>
                <c:pt idx="1">
                  <c:v>R3</c:v>
                </c:pt>
                <c:pt idx="2">
                  <c:v>R4</c:v>
                </c:pt>
                <c:pt idx="3">
                  <c:v>R5</c:v>
                </c:pt>
                <c:pt idx="4">
                  <c:v>R6</c:v>
                </c:pt>
              </c:strCache>
            </c:strRef>
          </c:cat>
          <c:val>
            <c:numRef>
              <c:f>'5.グラフデータ'!$D$109:$H$109</c:f>
              <c:numCache>
                <c:formatCode>0.0%</c:formatCode>
                <c:ptCount val="5"/>
                <c:pt idx="0">
                  <c:v>0.75</c:v>
                </c:pt>
                <c:pt idx="1">
                  <c:v>0.83299999999999996</c:v>
                </c:pt>
              </c:numCache>
            </c:numRef>
          </c:val>
          <c:smooth val="0"/>
          <c:extLst>
            <c:ext xmlns:c16="http://schemas.microsoft.com/office/drawing/2014/chart" uri="{C3380CC4-5D6E-409C-BE32-E72D297353CC}">
              <c16:uniqueId val="{00000002-DA39-42CC-8CC5-5E52ACEDCA18}"/>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ax val="15"/>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3"/>
      </c:valAx>
      <c:valAx>
        <c:axId val="712562464"/>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89943368470082663"/>
              <c:y val="4.0486251364454905E-2"/>
            </c:manualLayout>
          </c:layout>
          <c:overlay val="0"/>
          <c:spPr>
            <a:noFill/>
            <a:ln>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677569520973615"/>
          <c:y val="0.10319976435614635"/>
          <c:w val="0.68276771080470833"/>
          <c:h val="0.62180859115143938"/>
        </c:manualLayout>
      </c:layout>
      <c:barChart>
        <c:barDir val="col"/>
        <c:grouping val="clustered"/>
        <c:varyColors val="0"/>
        <c:ser>
          <c:idx val="0"/>
          <c:order val="0"/>
          <c:tx>
            <c:strRef>
              <c:f>'5.グラフデータ'!$C$113</c:f>
              <c:strCache>
                <c:ptCount val="1"/>
                <c:pt idx="0">
                  <c:v>入学者数(A)</c:v>
                </c:pt>
              </c:strCache>
            </c:strRef>
          </c:tx>
          <c:spPr>
            <a:solidFill>
              <a:srgbClr val="0070C0"/>
            </a:solidFill>
            <a:ln>
              <a:noFill/>
            </a:ln>
            <a:effectLst/>
          </c:spPr>
          <c:invertIfNegative val="0"/>
          <c:cat>
            <c:strRef>
              <c:f>'5.グラフデータ'!$D$112:$H$112</c:f>
              <c:strCache>
                <c:ptCount val="5"/>
                <c:pt idx="0">
                  <c:v>R2</c:v>
                </c:pt>
                <c:pt idx="1">
                  <c:v>R3</c:v>
                </c:pt>
                <c:pt idx="2">
                  <c:v>R4</c:v>
                </c:pt>
                <c:pt idx="3">
                  <c:v>R5</c:v>
                </c:pt>
                <c:pt idx="4">
                  <c:v>R6</c:v>
                </c:pt>
              </c:strCache>
            </c:strRef>
          </c:cat>
          <c:val>
            <c:numRef>
              <c:f>'5.グラフデータ'!$D$113:$H$113</c:f>
              <c:numCache>
                <c:formatCode>#,##0_);[Red]\(#,##0\)</c:formatCode>
                <c:ptCount val="5"/>
                <c:pt idx="0">
                  <c:v>59</c:v>
                </c:pt>
                <c:pt idx="1">
                  <c:v>58</c:v>
                </c:pt>
                <c:pt idx="2">
                  <c:v>66</c:v>
                </c:pt>
                <c:pt idx="3">
                  <c:v>63</c:v>
                </c:pt>
                <c:pt idx="4">
                  <c:v>62</c:v>
                </c:pt>
              </c:numCache>
            </c:numRef>
          </c:val>
          <c:extLst>
            <c:ext xmlns:c16="http://schemas.microsoft.com/office/drawing/2014/chart" uri="{C3380CC4-5D6E-409C-BE32-E72D297353CC}">
              <c16:uniqueId val="{00000000-B551-438A-9F86-6ADD24D0CEE3}"/>
            </c:ext>
          </c:extLst>
        </c:ser>
        <c:ser>
          <c:idx val="1"/>
          <c:order val="1"/>
          <c:tx>
            <c:strRef>
              <c:f>'5.グラフデータ'!$C$114</c:f>
              <c:strCache>
                <c:ptCount val="1"/>
                <c:pt idx="0">
                  <c:v>入学定員(B)</c:v>
                </c:pt>
              </c:strCache>
            </c:strRef>
          </c:tx>
          <c:spPr>
            <a:solidFill>
              <a:srgbClr val="FF0000"/>
            </a:solidFill>
            <a:ln>
              <a:noFill/>
            </a:ln>
            <a:effectLst/>
          </c:spPr>
          <c:invertIfNegative val="0"/>
          <c:cat>
            <c:strRef>
              <c:f>'5.グラフデータ'!$D$112:$H$112</c:f>
              <c:strCache>
                <c:ptCount val="5"/>
                <c:pt idx="0">
                  <c:v>R2</c:v>
                </c:pt>
                <c:pt idx="1">
                  <c:v>R3</c:v>
                </c:pt>
                <c:pt idx="2">
                  <c:v>R4</c:v>
                </c:pt>
                <c:pt idx="3">
                  <c:v>R5</c:v>
                </c:pt>
                <c:pt idx="4">
                  <c:v>R6</c:v>
                </c:pt>
              </c:strCache>
            </c:strRef>
          </c:cat>
          <c:val>
            <c:numRef>
              <c:f>'5.グラフデータ'!$D$114:$H$114</c:f>
              <c:numCache>
                <c:formatCode>#,##0_);[Red]\(#,##0\)</c:formatCode>
                <c:ptCount val="5"/>
                <c:pt idx="0">
                  <c:v>55</c:v>
                </c:pt>
                <c:pt idx="1">
                  <c:v>55</c:v>
                </c:pt>
                <c:pt idx="2">
                  <c:v>55</c:v>
                </c:pt>
                <c:pt idx="3">
                  <c:v>55</c:v>
                </c:pt>
                <c:pt idx="4">
                  <c:v>55</c:v>
                </c:pt>
              </c:numCache>
            </c:numRef>
          </c:val>
          <c:extLst>
            <c:ext xmlns:c16="http://schemas.microsoft.com/office/drawing/2014/chart" uri="{C3380CC4-5D6E-409C-BE32-E72D297353CC}">
              <c16:uniqueId val="{00000001-B551-438A-9F86-6ADD24D0CEE3}"/>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'5.グラフデータ'!$C$115</c:f>
              <c:strCache>
                <c:ptCount val="1"/>
                <c:pt idx="0">
                  <c:v>入学定員充足率
(C=A/B)</c:v>
                </c:pt>
              </c:strCache>
            </c:strRef>
          </c:tx>
          <c:spPr>
            <a:ln w="28575" cap="rnd">
              <a:solidFill>
                <a:srgbClr val="FFC000"/>
              </a:solidFill>
              <a:round/>
            </a:ln>
            <a:effectLst/>
          </c:spPr>
          <c:marker>
            <c:symbol val="circle"/>
            <c:size val="5"/>
            <c:spPr>
              <a:solidFill>
                <a:schemeClr val="accent4"/>
              </a:solidFill>
              <a:ln w="9525">
                <a:solidFill>
                  <a:srgbClr val="FFC000"/>
                </a:solidFill>
              </a:ln>
              <a:effectLst/>
            </c:spPr>
          </c:marker>
          <c:cat>
            <c:strRef>
              <c:f>'5.グラフデータ'!$D$112:$H$112</c:f>
              <c:strCache>
                <c:ptCount val="5"/>
                <c:pt idx="0">
                  <c:v>R2</c:v>
                </c:pt>
                <c:pt idx="1">
                  <c:v>R3</c:v>
                </c:pt>
                <c:pt idx="2">
                  <c:v>R4</c:v>
                </c:pt>
                <c:pt idx="3">
                  <c:v>R5</c:v>
                </c:pt>
                <c:pt idx="4">
                  <c:v>R6</c:v>
                </c:pt>
              </c:strCache>
            </c:strRef>
          </c:cat>
          <c:val>
            <c:numRef>
              <c:f>'5.グラフデータ'!$D$115:$H$115</c:f>
              <c:numCache>
                <c:formatCode>0.0%</c:formatCode>
                <c:ptCount val="5"/>
                <c:pt idx="0">
                  <c:v>1.073</c:v>
                </c:pt>
                <c:pt idx="1">
                  <c:v>1.0549999999999999</c:v>
                </c:pt>
                <c:pt idx="2">
                  <c:v>1.2</c:v>
                </c:pt>
                <c:pt idx="3">
                  <c:v>1.145</c:v>
                </c:pt>
                <c:pt idx="4">
                  <c:v>1.127</c:v>
                </c:pt>
              </c:numCache>
            </c:numRef>
          </c:val>
          <c:smooth val="0"/>
          <c:extLst>
            <c:ext xmlns:c16="http://schemas.microsoft.com/office/drawing/2014/chart" uri="{C3380CC4-5D6E-409C-BE32-E72D297353CC}">
              <c16:uniqueId val="{00000002-B551-438A-9F86-6ADD24D0CEE3}"/>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ax val="100"/>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20"/>
      </c:valAx>
      <c:valAx>
        <c:axId val="712562464"/>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89943368470082663"/>
              <c:y val="4.0486251364454905E-2"/>
            </c:manualLayout>
          </c:layout>
          <c:overlay val="0"/>
          <c:spPr>
            <a:noFill/>
            <a:ln>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677569520973615"/>
          <c:y val="0.10319976435614635"/>
          <c:w val="0.68276771080470833"/>
          <c:h val="0.62558527438495826"/>
        </c:manualLayout>
      </c:layout>
      <c:barChart>
        <c:barDir val="col"/>
        <c:grouping val="clustered"/>
        <c:varyColors val="0"/>
        <c:ser>
          <c:idx val="0"/>
          <c:order val="0"/>
          <c:tx>
            <c:strRef>
              <c:f>'5.グラフデータ'!$C$119</c:f>
              <c:strCache>
                <c:ptCount val="1"/>
                <c:pt idx="0">
                  <c:v>入学者数(A)</c:v>
                </c:pt>
              </c:strCache>
            </c:strRef>
          </c:tx>
          <c:spPr>
            <a:solidFill>
              <a:srgbClr val="0070C0"/>
            </a:solidFill>
            <a:ln>
              <a:noFill/>
            </a:ln>
            <a:effectLst/>
          </c:spPr>
          <c:invertIfNegative val="0"/>
          <c:cat>
            <c:strRef>
              <c:f>'5.グラフデータ'!$D$118:$H$118</c:f>
              <c:strCache>
                <c:ptCount val="5"/>
                <c:pt idx="0">
                  <c:v>R2</c:v>
                </c:pt>
                <c:pt idx="1">
                  <c:v>R3</c:v>
                </c:pt>
                <c:pt idx="2">
                  <c:v>R4</c:v>
                </c:pt>
                <c:pt idx="3">
                  <c:v>R5</c:v>
                </c:pt>
                <c:pt idx="4">
                  <c:v>R6</c:v>
                </c:pt>
              </c:strCache>
            </c:strRef>
          </c:cat>
          <c:val>
            <c:numRef>
              <c:f>'5.グラフデータ'!$D$119:$H$119</c:f>
              <c:numCache>
                <c:formatCode>#,##0_);[Red]\(#,##0\)</c:formatCode>
                <c:ptCount val="5"/>
                <c:pt idx="0">
                  <c:v>11</c:v>
                </c:pt>
                <c:pt idx="1">
                  <c:v>14</c:v>
                </c:pt>
                <c:pt idx="2">
                  <c:v>17</c:v>
                </c:pt>
                <c:pt idx="3">
                  <c:v>5</c:v>
                </c:pt>
                <c:pt idx="4">
                  <c:v>7</c:v>
                </c:pt>
              </c:numCache>
            </c:numRef>
          </c:val>
          <c:extLst>
            <c:ext xmlns:c16="http://schemas.microsoft.com/office/drawing/2014/chart" uri="{C3380CC4-5D6E-409C-BE32-E72D297353CC}">
              <c16:uniqueId val="{00000000-5239-40E6-8A69-75626219589E}"/>
            </c:ext>
          </c:extLst>
        </c:ser>
        <c:ser>
          <c:idx val="1"/>
          <c:order val="1"/>
          <c:tx>
            <c:strRef>
              <c:f>'5.グラフデータ'!$C$120</c:f>
              <c:strCache>
                <c:ptCount val="1"/>
                <c:pt idx="0">
                  <c:v>入学定員(B)</c:v>
                </c:pt>
              </c:strCache>
            </c:strRef>
          </c:tx>
          <c:spPr>
            <a:solidFill>
              <a:srgbClr val="FF0000"/>
            </a:solidFill>
            <a:ln>
              <a:noFill/>
            </a:ln>
            <a:effectLst/>
          </c:spPr>
          <c:invertIfNegative val="0"/>
          <c:cat>
            <c:strRef>
              <c:f>'5.グラフデータ'!$D$118:$H$118</c:f>
              <c:strCache>
                <c:ptCount val="5"/>
                <c:pt idx="0">
                  <c:v>R2</c:v>
                </c:pt>
                <c:pt idx="1">
                  <c:v>R3</c:v>
                </c:pt>
                <c:pt idx="2">
                  <c:v>R4</c:v>
                </c:pt>
                <c:pt idx="3">
                  <c:v>R5</c:v>
                </c:pt>
                <c:pt idx="4">
                  <c:v>R6</c:v>
                </c:pt>
              </c:strCache>
            </c:strRef>
          </c:cat>
          <c:val>
            <c:numRef>
              <c:f>'5.グラフデータ'!$D$120:$H$120</c:f>
              <c:numCache>
                <c:formatCode>#,##0_);[Red]\(#,##0\)</c:formatCode>
                <c:ptCount val="5"/>
                <c:pt idx="0">
                  <c:v>15</c:v>
                </c:pt>
                <c:pt idx="1">
                  <c:v>15</c:v>
                </c:pt>
                <c:pt idx="2">
                  <c:v>15</c:v>
                </c:pt>
                <c:pt idx="3">
                  <c:v>15</c:v>
                </c:pt>
                <c:pt idx="4">
                  <c:v>15</c:v>
                </c:pt>
              </c:numCache>
            </c:numRef>
          </c:val>
          <c:extLst>
            <c:ext xmlns:c16="http://schemas.microsoft.com/office/drawing/2014/chart" uri="{C3380CC4-5D6E-409C-BE32-E72D297353CC}">
              <c16:uniqueId val="{00000001-5239-40E6-8A69-75626219589E}"/>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'5.グラフデータ'!$C$121</c:f>
              <c:strCache>
                <c:ptCount val="1"/>
                <c:pt idx="0">
                  <c:v>入学定員充足率
(C=A/B)</c:v>
                </c:pt>
              </c:strCache>
            </c:strRef>
          </c:tx>
          <c:spPr>
            <a:ln w="28575" cap="rnd">
              <a:solidFill>
                <a:srgbClr val="FFC000"/>
              </a:solidFill>
              <a:round/>
            </a:ln>
            <a:effectLst/>
          </c:spPr>
          <c:marker>
            <c:symbol val="circle"/>
            <c:size val="5"/>
            <c:spPr>
              <a:solidFill>
                <a:schemeClr val="accent4"/>
              </a:solidFill>
              <a:ln w="9525">
                <a:solidFill>
                  <a:srgbClr val="FFC000"/>
                </a:solidFill>
              </a:ln>
              <a:effectLst/>
            </c:spPr>
          </c:marker>
          <c:cat>
            <c:strRef>
              <c:f>'5.グラフデータ'!$D$118:$H$118</c:f>
              <c:strCache>
                <c:ptCount val="5"/>
                <c:pt idx="0">
                  <c:v>R2</c:v>
                </c:pt>
                <c:pt idx="1">
                  <c:v>R3</c:v>
                </c:pt>
                <c:pt idx="2">
                  <c:v>R4</c:v>
                </c:pt>
                <c:pt idx="3">
                  <c:v>R5</c:v>
                </c:pt>
                <c:pt idx="4">
                  <c:v>R6</c:v>
                </c:pt>
              </c:strCache>
            </c:strRef>
          </c:cat>
          <c:val>
            <c:numRef>
              <c:f>'5.グラフデータ'!$D$121:$H$121</c:f>
              <c:numCache>
                <c:formatCode>0.0%</c:formatCode>
                <c:ptCount val="5"/>
                <c:pt idx="0">
                  <c:v>0.73299999999999998</c:v>
                </c:pt>
                <c:pt idx="1">
                  <c:v>0.93300000000000005</c:v>
                </c:pt>
                <c:pt idx="2">
                  <c:v>1.133</c:v>
                </c:pt>
                <c:pt idx="3">
                  <c:v>0.33300000000000002</c:v>
                </c:pt>
                <c:pt idx="4">
                  <c:v>0.46700000000000003</c:v>
                </c:pt>
              </c:numCache>
            </c:numRef>
          </c:val>
          <c:smooth val="0"/>
          <c:extLst>
            <c:ext xmlns:c16="http://schemas.microsoft.com/office/drawing/2014/chart" uri="{C3380CC4-5D6E-409C-BE32-E72D297353CC}">
              <c16:uniqueId val="{00000002-5239-40E6-8A69-75626219589E}"/>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ax val="20"/>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4"/>
      </c:valAx>
      <c:valAx>
        <c:axId val="712562464"/>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89943368470082663"/>
              <c:y val="4.0486251364454905E-2"/>
            </c:manualLayout>
          </c:layout>
          <c:overlay val="0"/>
          <c:spPr>
            <a:noFill/>
            <a:ln>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677569520973615"/>
          <c:y val="0.11071150366685259"/>
          <c:w val="0.68276771080470833"/>
          <c:h val="0.62198267789017436"/>
        </c:manualLayout>
      </c:layout>
      <c:barChart>
        <c:barDir val="col"/>
        <c:grouping val="clustered"/>
        <c:varyColors val="0"/>
        <c:ser>
          <c:idx val="0"/>
          <c:order val="0"/>
          <c:tx>
            <c:strRef>
              <c:f>'5.グラフデータ'!$C$125</c:f>
              <c:strCache>
                <c:ptCount val="1"/>
                <c:pt idx="0">
                  <c:v>入学者数(A)</c:v>
                </c:pt>
              </c:strCache>
            </c:strRef>
          </c:tx>
          <c:spPr>
            <a:solidFill>
              <a:srgbClr val="0070C0"/>
            </a:solidFill>
            <a:ln>
              <a:noFill/>
            </a:ln>
            <a:effectLst/>
          </c:spPr>
          <c:invertIfNegative val="0"/>
          <c:cat>
            <c:strRef>
              <c:f>'5.グラフデータ'!$D$124:$H$124</c:f>
              <c:strCache>
                <c:ptCount val="5"/>
                <c:pt idx="0">
                  <c:v>R2</c:v>
                </c:pt>
                <c:pt idx="1">
                  <c:v>R3</c:v>
                </c:pt>
                <c:pt idx="2">
                  <c:v>R4</c:v>
                </c:pt>
                <c:pt idx="3">
                  <c:v>R5</c:v>
                </c:pt>
                <c:pt idx="4">
                  <c:v>R6</c:v>
                </c:pt>
              </c:strCache>
            </c:strRef>
          </c:cat>
          <c:val>
            <c:numRef>
              <c:f>'5.グラフデータ'!$D$125:$H$125</c:f>
              <c:numCache>
                <c:formatCode>#,##0_);[Red]\(#,##0\)</c:formatCode>
                <c:ptCount val="5"/>
                <c:pt idx="0">
                  <c:v>11</c:v>
                </c:pt>
                <c:pt idx="1">
                  <c:v>7</c:v>
                </c:pt>
                <c:pt idx="2">
                  <c:v>12</c:v>
                </c:pt>
                <c:pt idx="3">
                  <c:v>11</c:v>
                </c:pt>
                <c:pt idx="4">
                  <c:v>14</c:v>
                </c:pt>
              </c:numCache>
            </c:numRef>
          </c:val>
          <c:extLst>
            <c:ext xmlns:c16="http://schemas.microsoft.com/office/drawing/2014/chart" uri="{C3380CC4-5D6E-409C-BE32-E72D297353CC}">
              <c16:uniqueId val="{00000000-5BD3-4F0D-A09A-40B04285ED80}"/>
            </c:ext>
          </c:extLst>
        </c:ser>
        <c:ser>
          <c:idx val="1"/>
          <c:order val="1"/>
          <c:tx>
            <c:strRef>
              <c:f>'5.グラフデータ'!$C$126</c:f>
              <c:strCache>
                <c:ptCount val="1"/>
                <c:pt idx="0">
                  <c:v>入学定員(B)</c:v>
                </c:pt>
              </c:strCache>
            </c:strRef>
          </c:tx>
          <c:spPr>
            <a:solidFill>
              <a:srgbClr val="FF0000"/>
            </a:solidFill>
            <a:ln>
              <a:noFill/>
            </a:ln>
            <a:effectLst/>
          </c:spPr>
          <c:invertIfNegative val="0"/>
          <c:cat>
            <c:strRef>
              <c:f>'5.グラフデータ'!$D$124:$H$124</c:f>
              <c:strCache>
                <c:ptCount val="5"/>
                <c:pt idx="0">
                  <c:v>R2</c:v>
                </c:pt>
                <c:pt idx="1">
                  <c:v>R3</c:v>
                </c:pt>
                <c:pt idx="2">
                  <c:v>R4</c:v>
                </c:pt>
                <c:pt idx="3">
                  <c:v>R5</c:v>
                </c:pt>
                <c:pt idx="4">
                  <c:v>R6</c:v>
                </c:pt>
              </c:strCache>
            </c:strRef>
          </c:cat>
          <c:val>
            <c:numRef>
              <c:f>'5.グラフデータ'!$D$126:$H$126</c:f>
              <c:numCache>
                <c:formatCode>#,##0_);[Red]\(#,##0\)</c:formatCode>
                <c:ptCount val="5"/>
                <c:pt idx="0">
                  <c:v>12</c:v>
                </c:pt>
                <c:pt idx="1">
                  <c:v>12</c:v>
                </c:pt>
                <c:pt idx="2">
                  <c:v>12</c:v>
                </c:pt>
                <c:pt idx="3">
                  <c:v>12</c:v>
                </c:pt>
                <c:pt idx="4">
                  <c:v>12</c:v>
                </c:pt>
              </c:numCache>
            </c:numRef>
          </c:val>
          <c:extLst>
            <c:ext xmlns:c16="http://schemas.microsoft.com/office/drawing/2014/chart" uri="{C3380CC4-5D6E-409C-BE32-E72D297353CC}">
              <c16:uniqueId val="{00000001-5BD3-4F0D-A09A-40B04285ED80}"/>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'5.グラフデータ'!$C$127</c:f>
              <c:strCache>
                <c:ptCount val="1"/>
                <c:pt idx="0">
                  <c:v>入学定員充足率
(C=A/B)</c:v>
                </c:pt>
              </c:strCache>
            </c:strRef>
          </c:tx>
          <c:spPr>
            <a:ln w="28575" cap="rnd">
              <a:solidFill>
                <a:srgbClr val="FFC000"/>
              </a:solidFill>
              <a:round/>
            </a:ln>
            <a:effectLst/>
          </c:spPr>
          <c:marker>
            <c:symbol val="circle"/>
            <c:size val="5"/>
            <c:spPr>
              <a:solidFill>
                <a:schemeClr val="accent4"/>
              </a:solidFill>
              <a:ln w="9525">
                <a:solidFill>
                  <a:srgbClr val="FFC000"/>
                </a:solidFill>
              </a:ln>
              <a:effectLst/>
            </c:spPr>
          </c:marker>
          <c:cat>
            <c:strRef>
              <c:f>'5.グラフデータ'!$D$124:$H$124</c:f>
              <c:strCache>
                <c:ptCount val="5"/>
                <c:pt idx="0">
                  <c:v>R2</c:v>
                </c:pt>
                <c:pt idx="1">
                  <c:v>R3</c:v>
                </c:pt>
                <c:pt idx="2">
                  <c:v>R4</c:v>
                </c:pt>
                <c:pt idx="3">
                  <c:v>R5</c:v>
                </c:pt>
                <c:pt idx="4">
                  <c:v>R6</c:v>
                </c:pt>
              </c:strCache>
            </c:strRef>
          </c:cat>
          <c:val>
            <c:numRef>
              <c:f>'5.グラフデータ'!$D$127:$H$127</c:f>
              <c:numCache>
                <c:formatCode>0.0%</c:formatCode>
                <c:ptCount val="5"/>
                <c:pt idx="0">
                  <c:v>0.91700000000000004</c:v>
                </c:pt>
                <c:pt idx="1">
                  <c:v>0.58299999999999996</c:v>
                </c:pt>
                <c:pt idx="2">
                  <c:v>1</c:v>
                </c:pt>
                <c:pt idx="3">
                  <c:v>0.91700000000000004</c:v>
                </c:pt>
                <c:pt idx="4">
                  <c:v>1.167</c:v>
                </c:pt>
              </c:numCache>
            </c:numRef>
          </c:val>
          <c:smooth val="0"/>
          <c:extLst>
            <c:ext xmlns:c16="http://schemas.microsoft.com/office/drawing/2014/chart" uri="{C3380CC4-5D6E-409C-BE32-E72D297353CC}">
              <c16:uniqueId val="{00000002-5BD3-4F0D-A09A-40B04285ED80}"/>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ax val="15"/>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3"/>
      </c:valAx>
      <c:valAx>
        <c:axId val="712562464"/>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89943368470082663"/>
              <c:y val="4.0486251364454905E-2"/>
            </c:manualLayout>
          </c:layout>
          <c:overlay val="0"/>
          <c:spPr>
            <a:noFill/>
            <a:ln>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000899685110213"/>
          <c:y val="0.12646930569276366"/>
          <c:w val="0.66029618767289733"/>
          <c:h val="0.56039760298863772"/>
        </c:manualLayout>
      </c:layout>
      <c:barChart>
        <c:barDir val="col"/>
        <c:grouping val="clustered"/>
        <c:varyColors val="0"/>
        <c:ser>
          <c:idx val="1"/>
          <c:order val="0"/>
          <c:tx>
            <c:strRef>
              <c:f>'5.グラフデータ'!$C$13</c:f>
              <c:strCache>
                <c:ptCount val="1"/>
                <c:pt idx="0">
                  <c:v>入学者数(A)</c:v>
                </c:pt>
              </c:strCache>
            </c:strRef>
          </c:tx>
          <c:spPr>
            <a:solidFill>
              <a:srgbClr val="0070C0"/>
            </a:solidFill>
            <a:ln>
              <a:noFill/>
            </a:ln>
            <a:effectLst/>
          </c:spPr>
          <c:invertIfNegative val="0"/>
          <c:cat>
            <c:strRef>
              <c:f>'5.グラフデータ'!$D$12:$H$12</c:f>
              <c:strCache>
                <c:ptCount val="5"/>
                <c:pt idx="0">
                  <c:v>R2(n=82)</c:v>
                </c:pt>
                <c:pt idx="1">
                  <c:v>R3(n=82)</c:v>
                </c:pt>
                <c:pt idx="2">
                  <c:v>R4(n=82)</c:v>
                </c:pt>
                <c:pt idx="3">
                  <c:v>R5(n=82)</c:v>
                </c:pt>
                <c:pt idx="4">
                  <c:v>R6(n=82)</c:v>
                </c:pt>
              </c:strCache>
            </c:strRef>
          </c:cat>
          <c:val>
            <c:numRef>
              <c:f>'5.グラフデータ'!$D$13:$H$13</c:f>
              <c:numCache>
                <c:formatCode>#,##0_);[Red]\(#,##0\)</c:formatCode>
                <c:ptCount val="5"/>
                <c:pt idx="0">
                  <c:v>98365</c:v>
                </c:pt>
                <c:pt idx="1">
                  <c:v>97993</c:v>
                </c:pt>
                <c:pt idx="2">
                  <c:v>98472</c:v>
                </c:pt>
                <c:pt idx="3">
                  <c:v>98757</c:v>
                </c:pt>
                <c:pt idx="4">
                  <c:v>99386</c:v>
                </c:pt>
              </c:numCache>
            </c:numRef>
          </c:val>
          <c:extLst>
            <c:ext xmlns:c16="http://schemas.microsoft.com/office/drawing/2014/chart" uri="{C3380CC4-5D6E-409C-BE32-E72D297353CC}">
              <c16:uniqueId val="{00000000-CDED-4BF7-88F3-49AF047581B1}"/>
            </c:ext>
          </c:extLst>
        </c:ser>
        <c:ser>
          <c:idx val="0"/>
          <c:order val="1"/>
          <c:tx>
            <c:strRef>
              <c:f>'5.グラフデータ'!$C$14</c:f>
              <c:strCache>
                <c:ptCount val="1"/>
                <c:pt idx="0">
                  <c:v>入学定員(B)</c:v>
                </c:pt>
              </c:strCache>
            </c:strRef>
          </c:tx>
          <c:spPr>
            <a:solidFill>
              <a:srgbClr val="FF0000"/>
            </a:solidFill>
            <a:ln>
              <a:noFill/>
            </a:ln>
            <a:effectLst/>
          </c:spPr>
          <c:invertIfNegative val="0"/>
          <c:cat>
            <c:strRef>
              <c:f>'5.グラフデータ'!$D$12:$H$12</c:f>
              <c:strCache>
                <c:ptCount val="5"/>
                <c:pt idx="0">
                  <c:v>R2(n=82)</c:v>
                </c:pt>
                <c:pt idx="1">
                  <c:v>R3(n=82)</c:v>
                </c:pt>
                <c:pt idx="2">
                  <c:v>R4(n=82)</c:v>
                </c:pt>
                <c:pt idx="3">
                  <c:v>R5(n=82)</c:v>
                </c:pt>
                <c:pt idx="4">
                  <c:v>R6(n=82)</c:v>
                </c:pt>
              </c:strCache>
            </c:strRef>
          </c:cat>
          <c:val>
            <c:numRef>
              <c:f>'5.グラフデータ'!$D$14:$H$14</c:f>
              <c:numCache>
                <c:formatCode>#,##0_ </c:formatCode>
                <c:ptCount val="5"/>
                <c:pt idx="0">
                  <c:v>95528</c:v>
                </c:pt>
                <c:pt idx="1">
                  <c:v>95535</c:v>
                </c:pt>
                <c:pt idx="2">
                  <c:v>95521</c:v>
                </c:pt>
                <c:pt idx="3">
                  <c:v>95603</c:v>
                </c:pt>
                <c:pt idx="4">
                  <c:v>95993</c:v>
                </c:pt>
              </c:numCache>
            </c:numRef>
          </c:val>
          <c:extLst>
            <c:ext xmlns:c16="http://schemas.microsoft.com/office/drawing/2014/chart" uri="{C3380CC4-5D6E-409C-BE32-E72D297353CC}">
              <c16:uniqueId val="{00000001-CDED-4BF7-88F3-49AF047581B1}"/>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'5.グラフデータ'!$C$15</c:f>
              <c:strCache>
                <c:ptCount val="1"/>
                <c:pt idx="0">
                  <c:v>入学定員充足率(C=A/B)</c:v>
                </c:pt>
              </c:strCache>
            </c:strRef>
          </c:tx>
          <c:spPr>
            <a:ln w="25400" cap="rnd">
              <a:solidFill>
                <a:schemeClr val="accent4"/>
              </a:solidFill>
              <a:round/>
            </a:ln>
            <a:effectLst/>
          </c:spPr>
          <c:marker>
            <c:symbol val="circle"/>
            <c:size val="5"/>
            <c:spPr>
              <a:solidFill>
                <a:schemeClr val="accent4"/>
              </a:solidFill>
              <a:ln w="9525">
                <a:solidFill>
                  <a:schemeClr val="accent4"/>
                </a:solidFill>
              </a:ln>
              <a:effectLst/>
            </c:spPr>
          </c:marker>
          <c:cat>
            <c:strRef>
              <c:f>'5.グラフデータ'!$D$12:$H$12</c:f>
              <c:strCache>
                <c:ptCount val="5"/>
                <c:pt idx="0">
                  <c:v>R2(n=82)</c:v>
                </c:pt>
                <c:pt idx="1">
                  <c:v>R3(n=82)</c:v>
                </c:pt>
                <c:pt idx="2">
                  <c:v>R4(n=82)</c:v>
                </c:pt>
                <c:pt idx="3">
                  <c:v>R5(n=82)</c:v>
                </c:pt>
                <c:pt idx="4">
                  <c:v>R6(n=82)</c:v>
                </c:pt>
              </c:strCache>
            </c:strRef>
          </c:cat>
          <c:val>
            <c:numRef>
              <c:f>'5.グラフデータ'!$D$15:$H$15</c:f>
              <c:numCache>
                <c:formatCode>0.0%</c:formatCode>
                <c:ptCount val="5"/>
                <c:pt idx="0">
                  <c:v>1.03</c:v>
                </c:pt>
                <c:pt idx="1">
                  <c:v>1.026</c:v>
                </c:pt>
                <c:pt idx="2">
                  <c:v>1.0309999999999999</c:v>
                </c:pt>
                <c:pt idx="3">
                  <c:v>1.0329999999999999</c:v>
                </c:pt>
                <c:pt idx="4">
                  <c:v>1.0349999999999999</c:v>
                </c:pt>
              </c:numCache>
            </c:numRef>
          </c:val>
          <c:smooth val="0"/>
          <c:extLst>
            <c:ext xmlns:c16="http://schemas.microsoft.com/office/drawing/2014/chart" uri="{C3380CC4-5D6E-409C-BE32-E72D297353CC}">
              <c16:uniqueId val="{00000002-CDED-4BF7-88F3-49AF047581B1}"/>
            </c:ext>
          </c:extLst>
        </c:ser>
        <c:dLbls>
          <c:showLegendKey val="0"/>
          <c:showVal val="0"/>
          <c:showCatName val="0"/>
          <c:showSerName val="0"/>
          <c:showPercent val="0"/>
          <c:showBubbleSize val="0"/>
        </c:dLbls>
        <c:marker val="1"/>
        <c:smooth val="0"/>
        <c:axId val="616240280"/>
        <c:axId val="616238312"/>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5286396360602869"/>
              <c:y val="2.5917857804396142E-2"/>
            </c:manualLayout>
          </c:layout>
          <c:overlay val="0"/>
          <c:spPr>
            <a:noFill/>
            <a:ln>
              <a:noFill/>
            </a:ln>
            <a:effectLst/>
          </c:spPr>
          <c:txPr>
            <a:bodyPr rot="0" spcFirstLastPara="1" vertOverflow="ellipsis"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25000"/>
      </c:valAx>
      <c:valAx>
        <c:axId val="616238312"/>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16240280"/>
        <c:crosses val="max"/>
        <c:crossBetween val="between"/>
        <c:majorUnit val="0.30000000000000004"/>
      </c:valAx>
      <c:catAx>
        <c:axId val="616240280"/>
        <c:scaling>
          <c:orientation val="minMax"/>
        </c:scaling>
        <c:delete val="1"/>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1229628685078334"/>
              <c:y val="3.08929769598641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16238312"/>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accent2">
        <a:lumMod val="20000"/>
        <a:lumOff val="80000"/>
      </a:schemeClr>
    </a:solidFill>
    <a:ln w="9525" cap="flat" cmpd="sng" algn="ctr">
      <a:solidFill>
        <a:schemeClr val="tx1"/>
      </a:solidFill>
      <a:round/>
    </a:ln>
    <a:effectLst/>
  </c:spPr>
  <c:txPr>
    <a:bodyPr/>
    <a:lstStyle/>
    <a:p>
      <a:pPr>
        <a:defRPr sz="9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677569520973615"/>
          <c:y val="0.10695563401149945"/>
          <c:w val="0.68276771080470833"/>
          <c:h val="0.62573448215352379"/>
        </c:manualLayout>
      </c:layout>
      <c:barChart>
        <c:barDir val="col"/>
        <c:grouping val="clustered"/>
        <c:varyColors val="0"/>
        <c:ser>
          <c:idx val="0"/>
          <c:order val="0"/>
          <c:tx>
            <c:strRef>
              <c:f>'5.グラフデータ'!$C$131</c:f>
              <c:strCache>
                <c:ptCount val="1"/>
                <c:pt idx="0">
                  <c:v>入学者数(A)</c:v>
                </c:pt>
              </c:strCache>
            </c:strRef>
          </c:tx>
          <c:spPr>
            <a:solidFill>
              <a:srgbClr val="0070C0"/>
            </a:solidFill>
            <a:ln>
              <a:noFill/>
            </a:ln>
            <a:effectLst/>
          </c:spPr>
          <c:invertIfNegative val="0"/>
          <c:cat>
            <c:strRef>
              <c:f>'5.グラフデータ'!$D$130:$H$130</c:f>
              <c:strCache>
                <c:ptCount val="5"/>
                <c:pt idx="0">
                  <c:v>R2</c:v>
                </c:pt>
                <c:pt idx="1">
                  <c:v>R3</c:v>
                </c:pt>
                <c:pt idx="2">
                  <c:v>R4</c:v>
                </c:pt>
                <c:pt idx="3">
                  <c:v>R5</c:v>
                </c:pt>
                <c:pt idx="4">
                  <c:v>R6</c:v>
                </c:pt>
              </c:strCache>
            </c:strRef>
          </c:cat>
          <c:val>
            <c:numRef>
              <c:f>'5.グラフデータ'!$D$131:$H$131</c:f>
              <c:numCache>
                <c:formatCode>#,##0_);[Red]\(#,##0\)</c:formatCode>
                <c:ptCount val="5"/>
                <c:pt idx="0">
                  <c:v>34</c:v>
                </c:pt>
                <c:pt idx="1">
                  <c:v>49</c:v>
                </c:pt>
                <c:pt idx="2">
                  <c:v>55</c:v>
                </c:pt>
                <c:pt idx="3">
                  <c:v>52</c:v>
                </c:pt>
                <c:pt idx="4">
                  <c:v>48</c:v>
                </c:pt>
              </c:numCache>
            </c:numRef>
          </c:val>
          <c:extLst>
            <c:ext xmlns:c16="http://schemas.microsoft.com/office/drawing/2014/chart" uri="{C3380CC4-5D6E-409C-BE32-E72D297353CC}">
              <c16:uniqueId val="{00000000-A959-4F4D-AF1C-BEFC7640934B}"/>
            </c:ext>
          </c:extLst>
        </c:ser>
        <c:ser>
          <c:idx val="1"/>
          <c:order val="1"/>
          <c:tx>
            <c:strRef>
              <c:f>'5.グラフデータ'!$C$132</c:f>
              <c:strCache>
                <c:ptCount val="1"/>
                <c:pt idx="0">
                  <c:v>入学定員(B)</c:v>
                </c:pt>
              </c:strCache>
            </c:strRef>
          </c:tx>
          <c:spPr>
            <a:solidFill>
              <a:srgbClr val="FF0000"/>
            </a:solidFill>
            <a:ln>
              <a:noFill/>
            </a:ln>
            <a:effectLst/>
          </c:spPr>
          <c:invertIfNegative val="0"/>
          <c:cat>
            <c:strRef>
              <c:f>'5.グラフデータ'!$D$130:$H$130</c:f>
              <c:strCache>
                <c:ptCount val="5"/>
                <c:pt idx="0">
                  <c:v>R2</c:v>
                </c:pt>
                <c:pt idx="1">
                  <c:v>R3</c:v>
                </c:pt>
                <c:pt idx="2">
                  <c:v>R4</c:v>
                </c:pt>
                <c:pt idx="3">
                  <c:v>R5</c:v>
                </c:pt>
                <c:pt idx="4">
                  <c:v>R6</c:v>
                </c:pt>
              </c:strCache>
            </c:strRef>
          </c:cat>
          <c:val>
            <c:numRef>
              <c:f>'5.グラフデータ'!$D$132:$H$132</c:f>
              <c:numCache>
                <c:formatCode>#,##0_);[Red]\(#,##0\)</c:formatCode>
                <c:ptCount val="5"/>
                <c:pt idx="0">
                  <c:v>55</c:v>
                </c:pt>
                <c:pt idx="1">
                  <c:v>55</c:v>
                </c:pt>
                <c:pt idx="2">
                  <c:v>55</c:v>
                </c:pt>
                <c:pt idx="3">
                  <c:v>55</c:v>
                </c:pt>
                <c:pt idx="4">
                  <c:v>55</c:v>
                </c:pt>
              </c:numCache>
            </c:numRef>
          </c:val>
          <c:extLst>
            <c:ext xmlns:c16="http://schemas.microsoft.com/office/drawing/2014/chart" uri="{C3380CC4-5D6E-409C-BE32-E72D297353CC}">
              <c16:uniqueId val="{00000001-A959-4F4D-AF1C-BEFC7640934B}"/>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'5.グラフデータ'!$C$133</c:f>
              <c:strCache>
                <c:ptCount val="1"/>
                <c:pt idx="0">
                  <c:v>入学定員充足率
(C=A/B)</c:v>
                </c:pt>
              </c:strCache>
            </c:strRef>
          </c:tx>
          <c:spPr>
            <a:ln w="28575" cap="rnd">
              <a:solidFill>
                <a:srgbClr val="FFC000"/>
              </a:solidFill>
              <a:round/>
            </a:ln>
            <a:effectLst/>
          </c:spPr>
          <c:marker>
            <c:symbol val="circle"/>
            <c:size val="5"/>
            <c:spPr>
              <a:solidFill>
                <a:schemeClr val="accent4"/>
              </a:solidFill>
              <a:ln w="9525">
                <a:solidFill>
                  <a:srgbClr val="FFC000"/>
                </a:solidFill>
              </a:ln>
              <a:effectLst/>
            </c:spPr>
          </c:marker>
          <c:cat>
            <c:strRef>
              <c:f>'5.グラフデータ'!$D$130:$H$130</c:f>
              <c:strCache>
                <c:ptCount val="5"/>
                <c:pt idx="0">
                  <c:v>R2</c:v>
                </c:pt>
                <c:pt idx="1">
                  <c:v>R3</c:v>
                </c:pt>
                <c:pt idx="2">
                  <c:v>R4</c:v>
                </c:pt>
                <c:pt idx="3">
                  <c:v>R5</c:v>
                </c:pt>
                <c:pt idx="4">
                  <c:v>R6</c:v>
                </c:pt>
              </c:strCache>
            </c:strRef>
          </c:cat>
          <c:val>
            <c:numRef>
              <c:f>'5.グラフデータ'!$D$133:$H$133</c:f>
              <c:numCache>
                <c:formatCode>0.0%</c:formatCode>
                <c:ptCount val="5"/>
                <c:pt idx="0">
                  <c:v>0.61799999999999999</c:v>
                </c:pt>
                <c:pt idx="1">
                  <c:v>0.89100000000000001</c:v>
                </c:pt>
                <c:pt idx="2">
                  <c:v>1</c:v>
                </c:pt>
                <c:pt idx="3">
                  <c:v>0.94499999999999995</c:v>
                </c:pt>
                <c:pt idx="4">
                  <c:v>0.873</c:v>
                </c:pt>
              </c:numCache>
            </c:numRef>
          </c:val>
          <c:smooth val="0"/>
          <c:extLst>
            <c:ext xmlns:c16="http://schemas.microsoft.com/office/drawing/2014/chart" uri="{C3380CC4-5D6E-409C-BE32-E72D297353CC}">
              <c16:uniqueId val="{00000002-A959-4F4D-AF1C-BEFC7640934B}"/>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15"/>
      </c:valAx>
      <c:valAx>
        <c:axId val="712562464"/>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89943368470082663"/>
              <c:y val="4.0486251364454905E-2"/>
            </c:manualLayout>
          </c:layout>
          <c:overlay val="0"/>
          <c:spPr>
            <a:noFill/>
            <a:ln>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677569520973615"/>
          <c:y val="0.10319976435614635"/>
          <c:w val="0.68276771080470833"/>
          <c:h val="0.62198249414556228"/>
        </c:manualLayout>
      </c:layout>
      <c:barChart>
        <c:barDir val="col"/>
        <c:grouping val="clustered"/>
        <c:varyColors val="0"/>
        <c:ser>
          <c:idx val="0"/>
          <c:order val="0"/>
          <c:tx>
            <c:strRef>
              <c:f>'5.グラフデータ'!$C$137</c:f>
              <c:strCache>
                <c:ptCount val="1"/>
                <c:pt idx="0">
                  <c:v>入学者数(A)</c:v>
                </c:pt>
              </c:strCache>
            </c:strRef>
          </c:tx>
          <c:spPr>
            <a:solidFill>
              <a:srgbClr val="0070C0"/>
            </a:solidFill>
            <a:ln>
              <a:noFill/>
            </a:ln>
            <a:effectLst/>
          </c:spPr>
          <c:invertIfNegative val="0"/>
          <c:cat>
            <c:strRef>
              <c:f>'5.グラフデータ'!$D$136:$H$136</c:f>
              <c:strCache>
                <c:ptCount val="5"/>
                <c:pt idx="0">
                  <c:v>R2</c:v>
                </c:pt>
                <c:pt idx="1">
                  <c:v>R3</c:v>
                </c:pt>
                <c:pt idx="2">
                  <c:v>R4</c:v>
                </c:pt>
                <c:pt idx="3">
                  <c:v>R5</c:v>
                </c:pt>
                <c:pt idx="4">
                  <c:v>R6</c:v>
                </c:pt>
              </c:strCache>
            </c:strRef>
          </c:cat>
          <c:val>
            <c:numRef>
              <c:f>'5.グラフデータ'!$D$137:$H$137</c:f>
              <c:numCache>
                <c:formatCode>#,##0_);[Red]\(#,##0\)</c:formatCode>
                <c:ptCount val="5"/>
                <c:pt idx="0">
                  <c:v>3</c:v>
                </c:pt>
                <c:pt idx="1">
                  <c:v>2</c:v>
                </c:pt>
                <c:pt idx="2">
                  <c:v>2</c:v>
                </c:pt>
                <c:pt idx="3">
                  <c:v>4</c:v>
                </c:pt>
                <c:pt idx="4">
                  <c:v>2</c:v>
                </c:pt>
              </c:numCache>
            </c:numRef>
          </c:val>
          <c:extLst>
            <c:ext xmlns:c16="http://schemas.microsoft.com/office/drawing/2014/chart" uri="{C3380CC4-5D6E-409C-BE32-E72D297353CC}">
              <c16:uniqueId val="{00000000-62D6-49FF-AE09-6BB92A53CEE6}"/>
            </c:ext>
          </c:extLst>
        </c:ser>
        <c:ser>
          <c:idx val="1"/>
          <c:order val="1"/>
          <c:tx>
            <c:strRef>
              <c:f>'5.グラフデータ'!$C$138</c:f>
              <c:strCache>
                <c:ptCount val="1"/>
                <c:pt idx="0">
                  <c:v>入学定員(B)</c:v>
                </c:pt>
              </c:strCache>
            </c:strRef>
          </c:tx>
          <c:spPr>
            <a:solidFill>
              <a:srgbClr val="FF0000"/>
            </a:solidFill>
            <a:ln>
              <a:noFill/>
            </a:ln>
            <a:effectLst/>
          </c:spPr>
          <c:invertIfNegative val="0"/>
          <c:cat>
            <c:strRef>
              <c:f>'5.グラフデータ'!$D$136:$H$136</c:f>
              <c:strCache>
                <c:ptCount val="5"/>
                <c:pt idx="0">
                  <c:v>R2</c:v>
                </c:pt>
                <c:pt idx="1">
                  <c:v>R3</c:v>
                </c:pt>
                <c:pt idx="2">
                  <c:v>R4</c:v>
                </c:pt>
                <c:pt idx="3">
                  <c:v>R5</c:v>
                </c:pt>
                <c:pt idx="4">
                  <c:v>R6</c:v>
                </c:pt>
              </c:strCache>
            </c:strRef>
          </c:cat>
          <c:val>
            <c:numRef>
              <c:f>'5.グラフデータ'!$D$138:$H$138</c:f>
              <c:numCache>
                <c:formatCode>#,##0_);[Red]\(#,##0\)</c:formatCode>
                <c:ptCount val="5"/>
                <c:pt idx="0">
                  <c:v>3</c:v>
                </c:pt>
                <c:pt idx="1">
                  <c:v>3</c:v>
                </c:pt>
                <c:pt idx="2">
                  <c:v>3</c:v>
                </c:pt>
                <c:pt idx="3">
                  <c:v>3</c:v>
                </c:pt>
                <c:pt idx="4">
                  <c:v>3</c:v>
                </c:pt>
              </c:numCache>
            </c:numRef>
          </c:val>
          <c:extLst>
            <c:ext xmlns:c16="http://schemas.microsoft.com/office/drawing/2014/chart" uri="{C3380CC4-5D6E-409C-BE32-E72D297353CC}">
              <c16:uniqueId val="{00000001-62D6-49FF-AE09-6BB92A53CEE6}"/>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'5.グラフデータ'!$C$139</c:f>
              <c:strCache>
                <c:ptCount val="1"/>
                <c:pt idx="0">
                  <c:v>入学定員充足率
(C=A/B)</c:v>
                </c:pt>
              </c:strCache>
            </c:strRef>
          </c:tx>
          <c:spPr>
            <a:ln w="28575" cap="rnd">
              <a:solidFill>
                <a:srgbClr val="FFC000"/>
              </a:solidFill>
              <a:round/>
            </a:ln>
            <a:effectLst/>
          </c:spPr>
          <c:marker>
            <c:symbol val="circle"/>
            <c:size val="5"/>
            <c:spPr>
              <a:solidFill>
                <a:schemeClr val="accent4"/>
              </a:solidFill>
              <a:ln w="9525">
                <a:solidFill>
                  <a:srgbClr val="FFC000"/>
                </a:solidFill>
              </a:ln>
              <a:effectLst/>
            </c:spPr>
          </c:marker>
          <c:cat>
            <c:strRef>
              <c:f>'5.グラフデータ'!$D$136:$H$136</c:f>
              <c:strCache>
                <c:ptCount val="5"/>
                <c:pt idx="0">
                  <c:v>R2</c:v>
                </c:pt>
                <c:pt idx="1">
                  <c:v>R3</c:v>
                </c:pt>
                <c:pt idx="2">
                  <c:v>R4</c:v>
                </c:pt>
                <c:pt idx="3">
                  <c:v>R5</c:v>
                </c:pt>
                <c:pt idx="4">
                  <c:v>R6</c:v>
                </c:pt>
              </c:strCache>
            </c:strRef>
          </c:cat>
          <c:val>
            <c:numRef>
              <c:f>'5.グラフデータ'!$D$139:$H$139</c:f>
              <c:numCache>
                <c:formatCode>0.0%</c:formatCode>
                <c:ptCount val="5"/>
                <c:pt idx="0">
                  <c:v>1</c:v>
                </c:pt>
                <c:pt idx="1">
                  <c:v>0.66700000000000004</c:v>
                </c:pt>
                <c:pt idx="2">
                  <c:v>0.66700000000000004</c:v>
                </c:pt>
                <c:pt idx="3">
                  <c:v>1.333</c:v>
                </c:pt>
                <c:pt idx="4">
                  <c:v>0.66700000000000004</c:v>
                </c:pt>
              </c:numCache>
            </c:numRef>
          </c:val>
          <c:smooth val="0"/>
          <c:extLst>
            <c:ext xmlns:c16="http://schemas.microsoft.com/office/drawing/2014/chart" uri="{C3380CC4-5D6E-409C-BE32-E72D297353CC}">
              <c16:uniqueId val="{00000002-62D6-49FF-AE09-6BB92A53CEE6}"/>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ax val="5"/>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1"/>
      </c:valAx>
      <c:valAx>
        <c:axId val="712562464"/>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89943368470082663"/>
              <c:y val="4.0486251364454905E-2"/>
            </c:manualLayout>
          </c:layout>
          <c:overlay val="0"/>
          <c:spPr>
            <a:noFill/>
            <a:ln>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677569520973615"/>
          <c:y val="0.10319976435614635"/>
          <c:w val="0.68276771080470833"/>
          <c:h val="0.62198249414556228"/>
        </c:manualLayout>
      </c:layout>
      <c:barChart>
        <c:barDir val="col"/>
        <c:grouping val="clustered"/>
        <c:varyColors val="0"/>
        <c:ser>
          <c:idx val="0"/>
          <c:order val="0"/>
          <c:tx>
            <c:strRef>
              <c:f>'5.グラフデータ'!$C$143</c:f>
              <c:strCache>
                <c:ptCount val="1"/>
                <c:pt idx="0">
                  <c:v>入学者数(A)</c:v>
                </c:pt>
              </c:strCache>
            </c:strRef>
          </c:tx>
          <c:spPr>
            <a:solidFill>
              <a:srgbClr val="0070C0"/>
            </a:solidFill>
            <a:ln>
              <a:noFill/>
            </a:ln>
            <a:effectLst/>
          </c:spPr>
          <c:invertIfNegative val="0"/>
          <c:cat>
            <c:strRef>
              <c:f>'5.グラフデータ'!$D$142:$H$142</c:f>
              <c:strCache>
                <c:ptCount val="5"/>
                <c:pt idx="0">
                  <c:v>R2</c:v>
                </c:pt>
                <c:pt idx="1">
                  <c:v>R3</c:v>
                </c:pt>
                <c:pt idx="2">
                  <c:v>R4</c:v>
                </c:pt>
                <c:pt idx="3">
                  <c:v>R5</c:v>
                </c:pt>
                <c:pt idx="4">
                  <c:v>R6</c:v>
                </c:pt>
              </c:strCache>
            </c:strRef>
          </c:cat>
          <c:val>
            <c:numRef>
              <c:f>'5.グラフデータ'!$D$143:$H$143</c:f>
              <c:numCache>
                <c:formatCode>#,##0_);[Red]\(#,##0\)</c:formatCode>
                <c:ptCount val="5"/>
                <c:pt idx="4">
                  <c:v>5</c:v>
                </c:pt>
              </c:numCache>
            </c:numRef>
          </c:val>
          <c:extLst>
            <c:ext xmlns:c16="http://schemas.microsoft.com/office/drawing/2014/chart" uri="{C3380CC4-5D6E-409C-BE32-E72D297353CC}">
              <c16:uniqueId val="{00000000-4118-459F-B4C9-316C0977FDCA}"/>
            </c:ext>
          </c:extLst>
        </c:ser>
        <c:ser>
          <c:idx val="1"/>
          <c:order val="1"/>
          <c:tx>
            <c:strRef>
              <c:f>'5.グラフデータ'!$C$144</c:f>
              <c:strCache>
                <c:ptCount val="1"/>
                <c:pt idx="0">
                  <c:v>入学定員(B)</c:v>
                </c:pt>
              </c:strCache>
            </c:strRef>
          </c:tx>
          <c:spPr>
            <a:solidFill>
              <a:srgbClr val="FF0000"/>
            </a:solidFill>
            <a:ln>
              <a:noFill/>
            </a:ln>
            <a:effectLst/>
          </c:spPr>
          <c:invertIfNegative val="0"/>
          <c:cat>
            <c:strRef>
              <c:f>'5.グラフデータ'!$D$142:$H$142</c:f>
              <c:strCache>
                <c:ptCount val="5"/>
                <c:pt idx="0">
                  <c:v>R2</c:v>
                </c:pt>
                <c:pt idx="1">
                  <c:v>R3</c:v>
                </c:pt>
                <c:pt idx="2">
                  <c:v>R4</c:v>
                </c:pt>
                <c:pt idx="3">
                  <c:v>R5</c:v>
                </c:pt>
                <c:pt idx="4">
                  <c:v>R6</c:v>
                </c:pt>
              </c:strCache>
            </c:strRef>
          </c:cat>
          <c:val>
            <c:numRef>
              <c:f>'5.グラフデータ'!$D$144:$H$144</c:f>
              <c:numCache>
                <c:formatCode>#,##0_);[Red]\(#,##0\)</c:formatCode>
                <c:ptCount val="5"/>
                <c:pt idx="4">
                  <c:v>6</c:v>
                </c:pt>
              </c:numCache>
            </c:numRef>
          </c:val>
          <c:extLst>
            <c:ext xmlns:c16="http://schemas.microsoft.com/office/drawing/2014/chart" uri="{C3380CC4-5D6E-409C-BE32-E72D297353CC}">
              <c16:uniqueId val="{00000001-4118-459F-B4C9-316C0977FDCA}"/>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'5.グラフデータ'!$C$145</c:f>
              <c:strCache>
                <c:ptCount val="1"/>
                <c:pt idx="0">
                  <c:v>入学定員充足率
(C=A/B)</c:v>
                </c:pt>
              </c:strCache>
            </c:strRef>
          </c:tx>
          <c:spPr>
            <a:ln w="28575" cap="rnd">
              <a:solidFill>
                <a:srgbClr val="FFC000"/>
              </a:solidFill>
              <a:round/>
            </a:ln>
            <a:effectLst/>
          </c:spPr>
          <c:marker>
            <c:symbol val="circle"/>
            <c:size val="5"/>
            <c:spPr>
              <a:solidFill>
                <a:schemeClr val="accent4"/>
              </a:solidFill>
              <a:ln w="9525">
                <a:solidFill>
                  <a:srgbClr val="FFC000"/>
                </a:solidFill>
              </a:ln>
              <a:effectLst/>
            </c:spPr>
          </c:marker>
          <c:cat>
            <c:strRef>
              <c:f>'5.グラフデータ'!$D$142:$H$142</c:f>
              <c:strCache>
                <c:ptCount val="5"/>
                <c:pt idx="0">
                  <c:v>R2</c:v>
                </c:pt>
                <c:pt idx="1">
                  <c:v>R3</c:v>
                </c:pt>
                <c:pt idx="2">
                  <c:v>R4</c:v>
                </c:pt>
                <c:pt idx="3">
                  <c:v>R5</c:v>
                </c:pt>
                <c:pt idx="4">
                  <c:v>R6</c:v>
                </c:pt>
              </c:strCache>
            </c:strRef>
          </c:cat>
          <c:val>
            <c:numRef>
              <c:f>'5.グラフデータ'!$D$145:$H$145</c:f>
              <c:numCache>
                <c:formatCode>0.0%</c:formatCode>
                <c:ptCount val="5"/>
                <c:pt idx="4">
                  <c:v>0.83299999999999996</c:v>
                </c:pt>
              </c:numCache>
            </c:numRef>
          </c:val>
          <c:smooth val="0"/>
          <c:extLst>
            <c:ext xmlns:c16="http://schemas.microsoft.com/office/drawing/2014/chart" uri="{C3380CC4-5D6E-409C-BE32-E72D297353CC}">
              <c16:uniqueId val="{00000002-4118-459F-B4C9-316C0977FDCA}"/>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ax val="10"/>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2"/>
      </c:valAx>
      <c:valAx>
        <c:axId val="712562464"/>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89943368470082663"/>
              <c:y val="4.0486251364454905E-2"/>
            </c:manualLayout>
          </c:layout>
          <c:overlay val="0"/>
          <c:spPr>
            <a:noFill/>
            <a:ln>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000899685110213"/>
          <c:y val="0.12646930569276366"/>
          <c:w val="0.66029618767289733"/>
          <c:h val="0.5484886741425683"/>
        </c:manualLayout>
      </c:layout>
      <c:barChart>
        <c:barDir val="col"/>
        <c:grouping val="clustered"/>
        <c:varyColors val="0"/>
        <c:ser>
          <c:idx val="0"/>
          <c:order val="0"/>
          <c:tx>
            <c:strRef>
              <c:f>'5.グラフデータ'!$C$151</c:f>
              <c:strCache>
                <c:ptCount val="1"/>
                <c:pt idx="0">
                  <c:v>入学者数(A)</c:v>
                </c:pt>
              </c:strCache>
            </c:strRef>
          </c:tx>
          <c:spPr>
            <a:solidFill>
              <a:srgbClr val="0070C0"/>
            </a:solidFill>
            <a:ln>
              <a:noFill/>
            </a:ln>
            <a:effectLst/>
          </c:spPr>
          <c:invertIfNegative val="0"/>
          <c:cat>
            <c:strRef>
              <c:f>'5.グラフデータ'!$D$150:$H$150</c:f>
              <c:strCache>
                <c:ptCount val="5"/>
                <c:pt idx="0">
                  <c:v>R2</c:v>
                </c:pt>
                <c:pt idx="1">
                  <c:v>R3</c:v>
                </c:pt>
                <c:pt idx="2">
                  <c:v>R4</c:v>
                </c:pt>
                <c:pt idx="3">
                  <c:v>R5</c:v>
                </c:pt>
                <c:pt idx="4">
                  <c:v>R6</c:v>
                </c:pt>
              </c:strCache>
            </c:strRef>
          </c:cat>
          <c:val>
            <c:numRef>
              <c:f>'5.グラフデータ'!$D$151:$H$151</c:f>
              <c:numCache>
                <c:formatCode>#,##0_);[Red]\(#,##0\)</c:formatCode>
                <c:ptCount val="5"/>
                <c:pt idx="0">
                  <c:v>24</c:v>
                </c:pt>
                <c:pt idx="1">
                  <c:v>26</c:v>
                </c:pt>
                <c:pt idx="2">
                  <c:v>33</c:v>
                </c:pt>
                <c:pt idx="3">
                  <c:v>21</c:v>
                </c:pt>
                <c:pt idx="4">
                  <c:v>34</c:v>
                </c:pt>
              </c:numCache>
            </c:numRef>
          </c:val>
          <c:extLst>
            <c:ext xmlns:c16="http://schemas.microsoft.com/office/drawing/2014/chart" uri="{C3380CC4-5D6E-409C-BE32-E72D297353CC}">
              <c16:uniqueId val="{00000000-8D42-4A39-A6C9-35E58ECBF307}"/>
            </c:ext>
          </c:extLst>
        </c:ser>
        <c:ser>
          <c:idx val="1"/>
          <c:order val="1"/>
          <c:tx>
            <c:strRef>
              <c:f>'5.グラフデータ'!$C$152</c:f>
              <c:strCache>
                <c:ptCount val="1"/>
                <c:pt idx="0">
                  <c:v>入学定員(B)</c:v>
                </c:pt>
              </c:strCache>
            </c:strRef>
          </c:tx>
          <c:spPr>
            <a:solidFill>
              <a:srgbClr val="FF0000"/>
            </a:solidFill>
            <a:ln>
              <a:noFill/>
            </a:ln>
            <a:effectLst/>
          </c:spPr>
          <c:invertIfNegative val="0"/>
          <c:cat>
            <c:strRef>
              <c:f>'5.グラフデータ'!$D$150:$H$150</c:f>
              <c:strCache>
                <c:ptCount val="5"/>
                <c:pt idx="0">
                  <c:v>R2</c:v>
                </c:pt>
                <c:pt idx="1">
                  <c:v>R3</c:v>
                </c:pt>
                <c:pt idx="2">
                  <c:v>R4</c:v>
                </c:pt>
                <c:pt idx="3">
                  <c:v>R5</c:v>
                </c:pt>
                <c:pt idx="4">
                  <c:v>R6</c:v>
                </c:pt>
              </c:strCache>
            </c:strRef>
          </c:cat>
          <c:val>
            <c:numRef>
              <c:f>'5.グラフデータ'!$D$152:$H$152</c:f>
              <c:numCache>
                <c:formatCode>#,##0_ </c:formatCode>
                <c:ptCount val="5"/>
                <c:pt idx="0">
                  <c:v>42</c:v>
                </c:pt>
                <c:pt idx="1">
                  <c:v>42</c:v>
                </c:pt>
                <c:pt idx="2">
                  <c:v>42</c:v>
                </c:pt>
                <c:pt idx="3">
                  <c:v>42</c:v>
                </c:pt>
                <c:pt idx="4">
                  <c:v>42</c:v>
                </c:pt>
              </c:numCache>
            </c:numRef>
          </c:val>
          <c:extLst>
            <c:ext xmlns:c16="http://schemas.microsoft.com/office/drawing/2014/chart" uri="{C3380CC4-5D6E-409C-BE32-E72D297353CC}">
              <c16:uniqueId val="{00000001-8D42-4A39-A6C9-35E58ECBF307}"/>
            </c:ext>
          </c:extLst>
        </c:ser>
        <c:dLbls>
          <c:showLegendKey val="0"/>
          <c:showVal val="0"/>
          <c:showCatName val="0"/>
          <c:showSerName val="0"/>
          <c:showPercent val="0"/>
          <c:showBubbleSize val="0"/>
        </c:dLbls>
        <c:gapWidth val="207"/>
        <c:overlap val="-54"/>
        <c:axId val="437912472"/>
        <c:axId val="437912800"/>
      </c:barChart>
      <c:lineChart>
        <c:grouping val="standard"/>
        <c:varyColors val="0"/>
        <c:ser>
          <c:idx val="2"/>
          <c:order val="2"/>
          <c:tx>
            <c:strRef>
              <c:f>'5.グラフデータ'!$C$153</c:f>
              <c:strCache>
                <c:ptCount val="1"/>
                <c:pt idx="0">
                  <c:v>入学定員充足率(C=A/B)</c:v>
                </c:pt>
              </c:strCache>
            </c:strRef>
          </c:tx>
          <c:spPr>
            <a:ln w="28575" cap="rnd">
              <a:solidFill>
                <a:srgbClr val="FFC000"/>
              </a:solidFill>
              <a:round/>
            </a:ln>
            <a:effectLst/>
          </c:spPr>
          <c:marker>
            <c:symbol val="circle"/>
            <c:size val="5"/>
            <c:spPr>
              <a:solidFill>
                <a:srgbClr val="FFC000"/>
              </a:solidFill>
              <a:ln w="9525">
                <a:solidFill>
                  <a:srgbClr val="FFC000"/>
                </a:solidFill>
              </a:ln>
              <a:effectLst/>
            </c:spPr>
          </c:marker>
          <c:cat>
            <c:strRef>
              <c:f>'5.グラフデータ'!$D$150:$H$150</c:f>
              <c:strCache>
                <c:ptCount val="5"/>
                <c:pt idx="0">
                  <c:v>R2</c:v>
                </c:pt>
                <c:pt idx="1">
                  <c:v>R3</c:v>
                </c:pt>
                <c:pt idx="2">
                  <c:v>R4</c:v>
                </c:pt>
                <c:pt idx="3">
                  <c:v>R5</c:v>
                </c:pt>
                <c:pt idx="4">
                  <c:v>R6</c:v>
                </c:pt>
              </c:strCache>
            </c:strRef>
          </c:cat>
          <c:val>
            <c:numRef>
              <c:f>'5.グラフデータ'!$D$153:$H$153</c:f>
              <c:numCache>
                <c:formatCode>0.0%</c:formatCode>
                <c:ptCount val="5"/>
                <c:pt idx="0">
                  <c:v>0.57099999999999995</c:v>
                </c:pt>
                <c:pt idx="1">
                  <c:v>0.61899999999999999</c:v>
                </c:pt>
                <c:pt idx="2">
                  <c:v>0.78600000000000003</c:v>
                </c:pt>
                <c:pt idx="3">
                  <c:v>0.5</c:v>
                </c:pt>
                <c:pt idx="4">
                  <c:v>0.81</c:v>
                </c:pt>
              </c:numCache>
            </c:numRef>
          </c:val>
          <c:smooth val="0"/>
          <c:extLst>
            <c:ext xmlns:c16="http://schemas.microsoft.com/office/drawing/2014/chart" uri="{C3380CC4-5D6E-409C-BE32-E72D297353CC}">
              <c16:uniqueId val="{00000002-8D42-4A39-A6C9-35E58ECBF307}"/>
            </c:ext>
          </c:extLst>
        </c:ser>
        <c:dLbls>
          <c:showLegendKey val="0"/>
          <c:showVal val="0"/>
          <c:showCatName val="0"/>
          <c:showSerName val="0"/>
          <c:showPercent val="0"/>
          <c:showBubbleSize val="0"/>
        </c:dLbls>
        <c:marker val="1"/>
        <c:smooth val="0"/>
        <c:axId val="650552664"/>
        <c:axId val="650549056"/>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ax val="50"/>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5868189773937433"/>
              <c:y val="2.5917978824062552E-2"/>
            </c:manualLayout>
          </c:layout>
          <c:overlay val="0"/>
          <c:spPr>
            <a:noFill/>
            <a:ln>
              <a:noFill/>
            </a:ln>
            <a:effectLst/>
          </c:spPr>
          <c:txPr>
            <a:bodyPr rot="0" spcFirstLastPara="1" vertOverflow="ellipsis"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10"/>
      </c:valAx>
      <c:valAx>
        <c:axId val="650549056"/>
        <c:scaling>
          <c:orientation val="minMax"/>
          <c:max val="1.5"/>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50552664"/>
        <c:crosses val="max"/>
        <c:crossBetween val="between"/>
        <c:majorUnit val="0.30000000000000004"/>
      </c:valAx>
      <c:catAx>
        <c:axId val="650552664"/>
        <c:scaling>
          <c:orientation val="minMax"/>
        </c:scaling>
        <c:delete val="1"/>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1589502729162908"/>
              <c:y val="2.943857236060801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50549056"/>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accent1">
        <a:lumMod val="20000"/>
        <a:lumOff val="80000"/>
      </a:schemeClr>
    </a:solidFill>
    <a:ln w="9525" cap="flat" cmpd="sng" algn="ctr">
      <a:solidFill>
        <a:schemeClr val="tx1"/>
      </a:solidFill>
      <a:round/>
    </a:ln>
    <a:effectLst/>
  </c:spPr>
  <c:txPr>
    <a:bodyPr/>
    <a:lstStyle/>
    <a:p>
      <a:pPr>
        <a:defRPr sz="9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5820962663067926"/>
          <c:y val="0.12646930569276366"/>
          <c:w val="0.66209555789331997"/>
          <c:h val="0.55234998021633452"/>
        </c:manualLayout>
      </c:layout>
      <c:barChart>
        <c:barDir val="col"/>
        <c:grouping val="clustered"/>
        <c:varyColors val="0"/>
        <c:ser>
          <c:idx val="1"/>
          <c:order val="0"/>
          <c:tx>
            <c:strRef>
              <c:f>'5.グラフデータ'!$C$157</c:f>
              <c:strCache>
                <c:ptCount val="1"/>
                <c:pt idx="0">
                  <c:v>入学者数(A)</c:v>
                </c:pt>
              </c:strCache>
            </c:strRef>
          </c:tx>
          <c:spPr>
            <a:solidFill>
              <a:srgbClr val="0070C0"/>
            </a:solidFill>
            <a:ln>
              <a:noFill/>
            </a:ln>
            <a:effectLst/>
          </c:spPr>
          <c:invertIfNegative val="0"/>
          <c:cat>
            <c:strRef>
              <c:f>'5.グラフデータ'!$D$156:$H$156</c:f>
              <c:strCache>
                <c:ptCount val="5"/>
                <c:pt idx="0">
                  <c:v>R2(n=77)</c:v>
                </c:pt>
                <c:pt idx="1">
                  <c:v>R3(n=77)</c:v>
                </c:pt>
                <c:pt idx="2">
                  <c:v>R4(n=77)</c:v>
                </c:pt>
                <c:pt idx="3">
                  <c:v>R5(n=77)</c:v>
                </c:pt>
                <c:pt idx="4">
                  <c:v>R6(n=77)</c:v>
                </c:pt>
              </c:strCache>
            </c:strRef>
          </c:cat>
          <c:val>
            <c:numRef>
              <c:f>'5.グラフデータ'!$D$157:$H$157</c:f>
              <c:numCache>
                <c:formatCode>#,##0_);[Red]\(#,##0\)</c:formatCode>
                <c:ptCount val="5"/>
                <c:pt idx="0">
                  <c:v>9802</c:v>
                </c:pt>
                <c:pt idx="1">
                  <c:v>10015</c:v>
                </c:pt>
                <c:pt idx="2">
                  <c:v>9830</c:v>
                </c:pt>
                <c:pt idx="3">
                  <c:v>10118</c:v>
                </c:pt>
                <c:pt idx="4">
                  <c:v>10726</c:v>
                </c:pt>
              </c:numCache>
            </c:numRef>
          </c:val>
          <c:extLst>
            <c:ext xmlns:c16="http://schemas.microsoft.com/office/drawing/2014/chart" uri="{C3380CC4-5D6E-409C-BE32-E72D297353CC}">
              <c16:uniqueId val="{00000000-59E5-4603-9060-17B3E0811700}"/>
            </c:ext>
          </c:extLst>
        </c:ser>
        <c:ser>
          <c:idx val="0"/>
          <c:order val="1"/>
          <c:tx>
            <c:strRef>
              <c:f>'5.グラフデータ'!$C$158</c:f>
              <c:strCache>
                <c:ptCount val="1"/>
                <c:pt idx="0">
                  <c:v>入学定員(B)</c:v>
                </c:pt>
              </c:strCache>
            </c:strRef>
          </c:tx>
          <c:spPr>
            <a:solidFill>
              <a:srgbClr val="FF0000"/>
            </a:solidFill>
            <a:ln>
              <a:noFill/>
            </a:ln>
            <a:effectLst/>
          </c:spPr>
          <c:invertIfNegative val="0"/>
          <c:cat>
            <c:strRef>
              <c:f>'5.グラフデータ'!$D$156:$H$156</c:f>
              <c:strCache>
                <c:ptCount val="5"/>
                <c:pt idx="0">
                  <c:v>R2(n=77)</c:v>
                </c:pt>
                <c:pt idx="1">
                  <c:v>R3(n=77)</c:v>
                </c:pt>
                <c:pt idx="2">
                  <c:v>R4(n=77)</c:v>
                </c:pt>
                <c:pt idx="3">
                  <c:v>R5(n=77)</c:v>
                </c:pt>
                <c:pt idx="4">
                  <c:v>R6(n=77)</c:v>
                </c:pt>
              </c:strCache>
            </c:strRef>
          </c:cat>
          <c:val>
            <c:numRef>
              <c:f>'5.グラフデータ'!$D$158:$H$158</c:f>
              <c:numCache>
                <c:formatCode>#,##0_ </c:formatCode>
                <c:ptCount val="5"/>
                <c:pt idx="0">
                  <c:v>13602</c:v>
                </c:pt>
                <c:pt idx="1">
                  <c:v>13599</c:v>
                </c:pt>
                <c:pt idx="2">
                  <c:v>13607</c:v>
                </c:pt>
                <c:pt idx="3">
                  <c:v>13607</c:v>
                </c:pt>
                <c:pt idx="4">
                  <c:v>13807</c:v>
                </c:pt>
              </c:numCache>
            </c:numRef>
          </c:val>
          <c:extLst>
            <c:ext xmlns:c16="http://schemas.microsoft.com/office/drawing/2014/chart" uri="{C3380CC4-5D6E-409C-BE32-E72D297353CC}">
              <c16:uniqueId val="{00000001-59E5-4603-9060-17B3E0811700}"/>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'5.グラフデータ'!$C$159</c:f>
              <c:strCache>
                <c:ptCount val="1"/>
                <c:pt idx="0">
                  <c:v>入学定員充足率(C=A/B)</c:v>
                </c:pt>
              </c:strCache>
            </c:strRef>
          </c:tx>
          <c:spPr>
            <a:ln w="28575" cap="rnd">
              <a:solidFill>
                <a:srgbClr val="FFC000"/>
              </a:solidFill>
              <a:round/>
            </a:ln>
            <a:effectLst/>
          </c:spPr>
          <c:marker>
            <c:symbol val="circle"/>
            <c:size val="5"/>
            <c:spPr>
              <a:solidFill>
                <a:schemeClr val="accent4"/>
              </a:solidFill>
              <a:ln w="9525">
                <a:solidFill>
                  <a:srgbClr val="FFC000"/>
                </a:solidFill>
              </a:ln>
              <a:effectLst/>
            </c:spPr>
          </c:marker>
          <c:cat>
            <c:strRef>
              <c:f>'5.グラフデータ'!$D$156:$H$156</c:f>
              <c:strCache>
                <c:ptCount val="5"/>
                <c:pt idx="0">
                  <c:v>R2(n=77)</c:v>
                </c:pt>
                <c:pt idx="1">
                  <c:v>R3(n=77)</c:v>
                </c:pt>
                <c:pt idx="2">
                  <c:v>R4(n=77)</c:v>
                </c:pt>
                <c:pt idx="3">
                  <c:v>R5(n=77)</c:v>
                </c:pt>
                <c:pt idx="4">
                  <c:v>R6(n=77)</c:v>
                </c:pt>
              </c:strCache>
            </c:strRef>
          </c:cat>
          <c:val>
            <c:numRef>
              <c:f>'5.グラフデータ'!$D$159:$H$159</c:f>
              <c:numCache>
                <c:formatCode>0.0%</c:formatCode>
                <c:ptCount val="5"/>
                <c:pt idx="0">
                  <c:v>0.72099999999999997</c:v>
                </c:pt>
                <c:pt idx="1">
                  <c:v>0.73599999999999999</c:v>
                </c:pt>
                <c:pt idx="2">
                  <c:v>0.72199999999999998</c:v>
                </c:pt>
                <c:pt idx="3">
                  <c:v>0.74399999999999999</c:v>
                </c:pt>
                <c:pt idx="4">
                  <c:v>0.77700000000000002</c:v>
                </c:pt>
              </c:numCache>
            </c:numRef>
          </c:val>
          <c:smooth val="0"/>
          <c:extLst>
            <c:ext xmlns:c16="http://schemas.microsoft.com/office/drawing/2014/chart" uri="{C3380CC4-5D6E-409C-BE32-E72D297353CC}">
              <c16:uniqueId val="{00000002-59E5-4603-9060-17B3E0811700}"/>
            </c:ext>
          </c:extLst>
        </c:ser>
        <c:dLbls>
          <c:showLegendKey val="0"/>
          <c:showVal val="0"/>
          <c:showCatName val="0"/>
          <c:showSerName val="0"/>
          <c:showPercent val="0"/>
          <c:showBubbleSize val="0"/>
        </c:dLbls>
        <c:marker val="1"/>
        <c:smooth val="0"/>
        <c:axId val="616240280"/>
        <c:axId val="616238312"/>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ax val="15000"/>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5286396360602869"/>
              <c:y val="2.5917857804396142E-2"/>
            </c:manualLayout>
          </c:layout>
          <c:overlay val="0"/>
          <c:spPr>
            <a:noFill/>
            <a:ln>
              <a:noFill/>
            </a:ln>
            <a:effectLst/>
          </c:spPr>
          <c:txPr>
            <a:bodyPr rot="0" spcFirstLastPara="1" vertOverflow="ellipsis"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3000"/>
      </c:valAx>
      <c:valAx>
        <c:axId val="616238312"/>
        <c:scaling>
          <c:orientation val="minMax"/>
          <c:max val="1.5"/>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16240280"/>
        <c:crosses val="max"/>
        <c:crossBetween val="between"/>
        <c:majorUnit val="0.30000000000000004"/>
      </c:valAx>
      <c:catAx>
        <c:axId val="616240280"/>
        <c:scaling>
          <c:orientation val="minMax"/>
        </c:scaling>
        <c:delete val="1"/>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1229628685078334"/>
              <c:y val="3.08929769598641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16238312"/>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accent2">
        <a:lumMod val="20000"/>
        <a:lumOff val="80000"/>
      </a:schemeClr>
    </a:solidFill>
    <a:ln w="9525" cap="flat" cmpd="sng" algn="ctr">
      <a:solidFill>
        <a:schemeClr val="tx1"/>
      </a:solidFill>
      <a:round/>
    </a:ln>
    <a:effectLst/>
  </c:spPr>
  <c:txPr>
    <a:bodyPr/>
    <a:lstStyle/>
    <a:p>
      <a:pPr>
        <a:defRPr sz="9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5554478950805452"/>
          <c:y val="0.1182233220847394"/>
          <c:w val="0.68276771080470833"/>
          <c:h val="0.59788770678474346"/>
        </c:manualLayout>
      </c:layout>
      <c:barChart>
        <c:barDir val="col"/>
        <c:grouping val="clustered"/>
        <c:varyColors val="0"/>
        <c:ser>
          <c:idx val="0"/>
          <c:order val="0"/>
          <c:tx>
            <c:strRef>
              <c:f>'5.グラフデータ'!$C$163</c:f>
              <c:strCache>
                <c:ptCount val="1"/>
                <c:pt idx="0">
                  <c:v>入学者数(A)</c:v>
                </c:pt>
              </c:strCache>
            </c:strRef>
          </c:tx>
          <c:spPr>
            <a:solidFill>
              <a:srgbClr val="0070C0"/>
            </a:solidFill>
            <a:ln>
              <a:noFill/>
            </a:ln>
            <a:effectLst/>
          </c:spPr>
          <c:invertIfNegative val="0"/>
          <c:cat>
            <c:strRef>
              <c:f>'5.グラフデータ'!$D$162:$H$162</c:f>
              <c:strCache>
                <c:ptCount val="5"/>
                <c:pt idx="0">
                  <c:v>R2(n=77)</c:v>
                </c:pt>
                <c:pt idx="1">
                  <c:v>R3(n=77)</c:v>
                </c:pt>
                <c:pt idx="2">
                  <c:v>R4(n=77)</c:v>
                </c:pt>
                <c:pt idx="3">
                  <c:v>R5(n=77)</c:v>
                </c:pt>
                <c:pt idx="4">
                  <c:v>R6(n=77)</c:v>
                </c:pt>
              </c:strCache>
            </c:strRef>
          </c:cat>
          <c:val>
            <c:numRef>
              <c:f>'5.グラフデータ'!$D$163:$H$163</c:f>
              <c:numCache>
                <c:formatCode>#,##0.0_);[Red]\(#,##0.0\)</c:formatCode>
                <c:ptCount val="5"/>
                <c:pt idx="0">
                  <c:v>127.3</c:v>
                </c:pt>
                <c:pt idx="1">
                  <c:v>130.1</c:v>
                </c:pt>
                <c:pt idx="2">
                  <c:v>127.7</c:v>
                </c:pt>
                <c:pt idx="3">
                  <c:v>131.4</c:v>
                </c:pt>
                <c:pt idx="4">
                  <c:v>139.30000000000001</c:v>
                </c:pt>
              </c:numCache>
            </c:numRef>
          </c:val>
          <c:extLst>
            <c:ext xmlns:c16="http://schemas.microsoft.com/office/drawing/2014/chart" uri="{C3380CC4-5D6E-409C-BE32-E72D297353CC}">
              <c16:uniqueId val="{00000000-1D6C-42F9-8344-BEE5987BB7F0}"/>
            </c:ext>
          </c:extLst>
        </c:ser>
        <c:ser>
          <c:idx val="1"/>
          <c:order val="1"/>
          <c:tx>
            <c:strRef>
              <c:f>'5.グラフデータ'!$C$164</c:f>
              <c:strCache>
                <c:ptCount val="1"/>
                <c:pt idx="0">
                  <c:v>入学定員(B)</c:v>
                </c:pt>
              </c:strCache>
            </c:strRef>
          </c:tx>
          <c:spPr>
            <a:solidFill>
              <a:srgbClr val="FF0000"/>
            </a:solidFill>
            <a:ln>
              <a:noFill/>
            </a:ln>
            <a:effectLst/>
          </c:spPr>
          <c:invertIfNegative val="0"/>
          <c:cat>
            <c:strRef>
              <c:f>'5.グラフデータ'!$D$162:$H$162</c:f>
              <c:strCache>
                <c:ptCount val="5"/>
                <c:pt idx="0">
                  <c:v>R2(n=77)</c:v>
                </c:pt>
                <c:pt idx="1">
                  <c:v>R3(n=77)</c:v>
                </c:pt>
                <c:pt idx="2">
                  <c:v>R4(n=77)</c:v>
                </c:pt>
                <c:pt idx="3">
                  <c:v>R5(n=77)</c:v>
                </c:pt>
                <c:pt idx="4">
                  <c:v>R6(n=77)</c:v>
                </c:pt>
              </c:strCache>
            </c:strRef>
          </c:cat>
          <c:val>
            <c:numRef>
              <c:f>'5.グラフデータ'!$D$164:$H$164</c:f>
              <c:numCache>
                <c:formatCode>#,##0.0_);[Red]\(#,##0.0\)</c:formatCode>
                <c:ptCount val="5"/>
                <c:pt idx="0">
                  <c:v>176.6</c:v>
                </c:pt>
                <c:pt idx="1">
                  <c:v>176.6</c:v>
                </c:pt>
                <c:pt idx="2">
                  <c:v>176.7</c:v>
                </c:pt>
                <c:pt idx="3">
                  <c:v>176.7</c:v>
                </c:pt>
                <c:pt idx="4">
                  <c:v>179.3</c:v>
                </c:pt>
              </c:numCache>
            </c:numRef>
          </c:val>
          <c:extLst>
            <c:ext xmlns:c16="http://schemas.microsoft.com/office/drawing/2014/chart" uri="{C3380CC4-5D6E-409C-BE32-E72D297353CC}">
              <c16:uniqueId val="{00000001-1D6C-42F9-8344-BEE5987BB7F0}"/>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'5.グラフデータ'!$C$165</c:f>
              <c:strCache>
                <c:ptCount val="1"/>
                <c:pt idx="0">
                  <c:v>入学定員充足率(C=A/B)</c:v>
                </c:pt>
              </c:strCache>
            </c:strRef>
          </c:tx>
          <c:spPr>
            <a:ln w="28575" cap="rnd">
              <a:solidFill>
                <a:srgbClr val="FFC000"/>
              </a:solidFill>
              <a:round/>
            </a:ln>
            <a:effectLst/>
          </c:spPr>
          <c:marker>
            <c:symbol val="circle"/>
            <c:size val="5"/>
            <c:spPr>
              <a:solidFill>
                <a:schemeClr val="accent4"/>
              </a:solidFill>
              <a:ln w="9525">
                <a:solidFill>
                  <a:srgbClr val="FFC000"/>
                </a:solidFill>
              </a:ln>
              <a:effectLst/>
            </c:spPr>
          </c:marker>
          <c:cat>
            <c:strRef>
              <c:f>'5.グラフデータ'!$D$162:$H$162</c:f>
              <c:strCache>
                <c:ptCount val="5"/>
                <c:pt idx="0">
                  <c:v>R2(n=77)</c:v>
                </c:pt>
                <c:pt idx="1">
                  <c:v>R3(n=77)</c:v>
                </c:pt>
                <c:pt idx="2">
                  <c:v>R4(n=77)</c:v>
                </c:pt>
                <c:pt idx="3">
                  <c:v>R5(n=77)</c:v>
                </c:pt>
                <c:pt idx="4">
                  <c:v>R6(n=77)</c:v>
                </c:pt>
              </c:strCache>
            </c:strRef>
          </c:cat>
          <c:val>
            <c:numRef>
              <c:f>'5.グラフデータ'!$D$165:$H$165</c:f>
              <c:numCache>
                <c:formatCode>0.0%</c:formatCode>
                <c:ptCount val="5"/>
                <c:pt idx="0">
                  <c:v>0.72099999999999997</c:v>
                </c:pt>
                <c:pt idx="1">
                  <c:v>0.73699999999999999</c:v>
                </c:pt>
                <c:pt idx="2">
                  <c:v>0.72299999999999998</c:v>
                </c:pt>
                <c:pt idx="3">
                  <c:v>0.74399999999999999</c:v>
                </c:pt>
                <c:pt idx="4">
                  <c:v>0.77700000000000002</c:v>
                </c:pt>
              </c:numCache>
            </c:numRef>
          </c:val>
          <c:smooth val="0"/>
          <c:extLst>
            <c:ext xmlns:c16="http://schemas.microsoft.com/office/drawing/2014/chart" uri="{C3380CC4-5D6E-409C-BE32-E72D297353CC}">
              <c16:uniqueId val="{00000002-1D6C-42F9-8344-BEE5987BB7F0}"/>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40"/>
      </c:valAx>
      <c:valAx>
        <c:axId val="712562464"/>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93744036471674419"/>
              <c:y val="4.3687096364862767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9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5554478950805452"/>
          <c:y val="0.1182233220847394"/>
          <c:w val="0.68276771080470833"/>
          <c:h val="0.63181476361256372"/>
        </c:manualLayout>
      </c:layout>
      <c:barChart>
        <c:barDir val="col"/>
        <c:grouping val="clustered"/>
        <c:varyColors val="0"/>
        <c:ser>
          <c:idx val="0"/>
          <c:order val="0"/>
          <c:tx>
            <c:strRef>
              <c:f>'5.グラフデータ'!$C$170</c:f>
              <c:strCache>
                <c:ptCount val="1"/>
                <c:pt idx="0">
                  <c:v>入学者数(A)</c:v>
                </c:pt>
              </c:strCache>
            </c:strRef>
          </c:tx>
          <c:spPr>
            <a:solidFill>
              <a:srgbClr val="0070C0"/>
            </a:solidFill>
            <a:ln>
              <a:noFill/>
            </a:ln>
            <a:effectLst/>
          </c:spPr>
          <c:invertIfNegative val="0"/>
          <c:cat>
            <c:strRef>
              <c:f>'5.グラフデータ'!$D$169:$H$169</c:f>
              <c:strCache>
                <c:ptCount val="5"/>
                <c:pt idx="0">
                  <c:v>R2(n=25)</c:v>
                </c:pt>
                <c:pt idx="1">
                  <c:v>R3(n=25)</c:v>
                </c:pt>
                <c:pt idx="2">
                  <c:v>R4(n=25)</c:v>
                </c:pt>
                <c:pt idx="3">
                  <c:v>R5(n=25)</c:v>
                </c:pt>
                <c:pt idx="4">
                  <c:v>R6(n=25)</c:v>
                </c:pt>
              </c:strCache>
            </c:strRef>
          </c:cat>
          <c:val>
            <c:numRef>
              <c:f>'5.グラフデータ'!$D$170:$H$170</c:f>
              <c:numCache>
                <c:formatCode>#,##0.0_);[Red]\(#,##0.0\)</c:formatCode>
                <c:ptCount val="5"/>
                <c:pt idx="0">
                  <c:v>62.7</c:v>
                </c:pt>
                <c:pt idx="1">
                  <c:v>65.3</c:v>
                </c:pt>
                <c:pt idx="2">
                  <c:v>65.5</c:v>
                </c:pt>
                <c:pt idx="3">
                  <c:v>65</c:v>
                </c:pt>
                <c:pt idx="4">
                  <c:v>64.5</c:v>
                </c:pt>
              </c:numCache>
            </c:numRef>
          </c:val>
          <c:extLst>
            <c:ext xmlns:c16="http://schemas.microsoft.com/office/drawing/2014/chart" uri="{C3380CC4-5D6E-409C-BE32-E72D297353CC}">
              <c16:uniqueId val="{00000000-0D7F-42B2-832D-AB3E83655AEC}"/>
            </c:ext>
          </c:extLst>
        </c:ser>
        <c:ser>
          <c:idx val="1"/>
          <c:order val="1"/>
          <c:tx>
            <c:strRef>
              <c:f>'5.グラフデータ'!$C$171</c:f>
              <c:strCache>
                <c:ptCount val="1"/>
                <c:pt idx="0">
                  <c:v>入学定員(B)</c:v>
                </c:pt>
              </c:strCache>
            </c:strRef>
          </c:tx>
          <c:spPr>
            <a:solidFill>
              <a:srgbClr val="FF0000"/>
            </a:solidFill>
            <a:ln>
              <a:noFill/>
            </a:ln>
            <a:effectLst/>
          </c:spPr>
          <c:invertIfNegative val="0"/>
          <c:cat>
            <c:strRef>
              <c:f>'5.グラフデータ'!$D$169:$H$169</c:f>
              <c:strCache>
                <c:ptCount val="5"/>
                <c:pt idx="0">
                  <c:v>R2(n=25)</c:v>
                </c:pt>
                <c:pt idx="1">
                  <c:v>R3(n=25)</c:v>
                </c:pt>
                <c:pt idx="2">
                  <c:v>R4(n=25)</c:v>
                </c:pt>
                <c:pt idx="3">
                  <c:v>R5(n=25)</c:v>
                </c:pt>
                <c:pt idx="4">
                  <c:v>R6(n=25)</c:v>
                </c:pt>
              </c:strCache>
            </c:strRef>
          </c:cat>
          <c:val>
            <c:numRef>
              <c:f>'5.グラフデータ'!$D$171:$H$171</c:f>
              <c:numCache>
                <c:formatCode>#,##0.0_);[Red]\(#,##0.0\)</c:formatCode>
                <c:ptCount val="5"/>
                <c:pt idx="0">
                  <c:v>88.2</c:v>
                </c:pt>
                <c:pt idx="1">
                  <c:v>88.1</c:v>
                </c:pt>
                <c:pt idx="2">
                  <c:v>87.6</c:v>
                </c:pt>
                <c:pt idx="3">
                  <c:v>87.6</c:v>
                </c:pt>
                <c:pt idx="4">
                  <c:v>89.8</c:v>
                </c:pt>
              </c:numCache>
            </c:numRef>
          </c:val>
          <c:extLst>
            <c:ext xmlns:c16="http://schemas.microsoft.com/office/drawing/2014/chart" uri="{C3380CC4-5D6E-409C-BE32-E72D297353CC}">
              <c16:uniqueId val="{00000001-0D7F-42B2-832D-AB3E83655AEC}"/>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'5.グラフデータ'!$C$172</c:f>
              <c:strCache>
                <c:ptCount val="1"/>
                <c:pt idx="0">
                  <c:v>入学定員充足率(C=A/B)</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'5.グラフデータ'!$D$169:$H$169</c:f>
              <c:strCache>
                <c:ptCount val="5"/>
                <c:pt idx="0">
                  <c:v>R2(n=25)</c:v>
                </c:pt>
                <c:pt idx="1">
                  <c:v>R3(n=25)</c:v>
                </c:pt>
                <c:pt idx="2">
                  <c:v>R4(n=25)</c:v>
                </c:pt>
                <c:pt idx="3">
                  <c:v>R5(n=25)</c:v>
                </c:pt>
                <c:pt idx="4">
                  <c:v>R6(n=25)</c:v>
                </c:pt>
              </c:strCache>
            </c:strRef>
          </c:cat>
          <c:val>
            <c:numRef>
              <c:f>'5.グラフデータ'!$D$172:$H$172</c:f>
              <c:numCache>
                <c:formatCode>0.0%</c:formatCode>
                <c:ptCount val="5"/>
                <c:pt idx="0">
                  <c:v>0.71099999999999997</c:v>
                </c:pt>
                <c:pt idx="1">
                  <c:v>0.74099999999999999</c:v>
                </c:pt>
                <c:pt idx="2">
                  <c:v>0.748</c:v>
                </c:pt>
                <c:pt idx="3">
                  <c:v>0.74199999999999999</c:v>
                </c:pt>
                <c:pt idx="4">
                  <c:v>0.71799999999999997</c:v>
                </c:pt>
              </c:numCache>
            </c:numRef>
          </c:val>
          <c:smooth val="0"/>
          <c:extLst>
            <c:ext xmlns:c16="http://schemas.microsoft.com/office/drawing/2014/chart" uri="{C3380CC4-5D6E-409C-BE32-E72D297353CC}">
              <c16:uniqueId val="{00000002-0D7F-42B2-832D-AB3E83655AEC}"/>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20"/>
      </c:valAx>
      <c:valAx>
        <c:axId val="712562464"/>
        <c:scaling>
          <c:orientation val="minMax"/>
          <c:max val="1.5"/>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93564058905098668"/>
              <c:y val="3.6901684999298731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9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656572427403702"/>
          <c:y val="0.10712415029501886"/>
          <c:w val="0.68276771080470833"/>
          <c:h val="0.62198267789017436"/>
        </c:manualLayout>
      </c:layout>
      <c:barChart>
        <c:barDir val="col"/>
        <c:grouping val="clustered"/>
        <c:varyColors val="0"/>
        <c:ser>
          <c:idx val="0"/>
          <c:order val="0"/>
          <c:tx>
            <c:strRef>
              <c:f>'5.グラフデータ'!$C$179</c:f>
              <c:strCache>
                <c:ptCount val="1"/>
                <c:pt idx="0">
                  <c:v>入学者数(A)</c:v>
                </c:pt>
              </c:strCache>
            </c:strRef>
          </c:tx>
          <c:spPr>
            <a:solidFill>
              <a:srgbClr val="0070C0"/>
            </a:solidFill>
            <a:ln>
              <a:noFill/>
            </a:ln>
            <a:effectLst/>
          </c:spPr>
          <c:invertIfNegative val="0"/>
          <c:cat>
            <c:strRef>
              <c:f>'5.グラフデータ'!$D$178:$H$178</c:f>
              <c:strCache>
                <c:ptCount val="5"/>
                <c:pt idx="0">
                  <c:v>R2</c:v>
                </c:pt>
                <c:pt idx="1">
                  <c:v>R3</c:v>
                </c:pt>
                <c:pt idx="2">
                  <c:v>R4</c:v>
                </c:pt>
                <c:pt idx="3">
                  <c:v>R5</c:v>
                </c:pt>
                <c:pt idx="4">
                  <c:v>R6</c:v>
                </c:pt>
              </c:strCache>
            </c:strRef>
          </c:cat>
          <c:val>
            <c:numRef>
              <c:f>'5.グラフデータ'!$D$179:$H$179</c:f>
              <c:numCache>
                <c:formatCode>#,##0_);[Red]\(#,##0\)</c:formatCode>
                <c:ptCount val="5"/>
                <c:pt idx="0">
                  <c:v>3</c:v>
                </c:pt>
                <c:pt idx="1">
                  <c:v>1</c:v>
                </c:pt>
                <c:pt idx="2">
                  <c:v>8</c:v>
                </c:pt>
                <c:pt idx="3">
                  <c:v>4</c:v>
                </c:pt>
                <c:pt idx="4">
                  <c:v>6</c:v>
                </c:pt>
              </c:numCache>
            </c:numRef>
          </c:val>
          <c:extLst>
            <c:ext xmlns:c16="http://schemas.microsoft.com/office/drawing/2014/chart" uri="{C3380CC4-5D6E-409C-BE32-E72D297353CC}">
              <c16:uniqueId val="{00000000-E38E-4322-92ED-3FCDB1473F85}"/>
            </c:ext>
          </c:extLst>
        </c:ser>
        <c:ser>
          <c:idx val="1"/>
          <c:order val="1"/>
          <c:tx>
            <c:strRef>
              <c:f>'5.グラフデータ'!$C$180</c:f>
              <c:strCache>
                <c:ptCount val="1"/>
                <c:pt idx="0">
                  <c:v>入学定員(B)</c:v>
                </c:pt>
              </c:strCache>
            </c:strRef>
          </c:tx>
          <c:spPr>
            <a:solidFill>
              <a:srgbClr val="FF0000"/>
            </a:solidFill>
            <a:ln>
              <a:noFill/>
            </a:ln>
            <a:effectLst/>
          </c:spPr>
          <c:invertIfNegative val="0"/>
          <c:cat>
            <c:strRef>
              <c:f>'5.グラフデータ'!$D$178:$H$178</c:f>
              <c:strCache>
                <c:ptCount val="5"/>
                <c:pt idx="0">
                  <c:v>R2</c:v>
                </c:pt>
                <c:pt idx="1">
                  <c:v>R3</c:v>
                </c:pt>
                <c:pt idx="2">
                  <c:v>R4</c:v>
                </c:pt>
                <c:pt idx="3">
                  <c:v>R5</c:v>
                </c:pt>
                <c:pt idx="4">
                  <c:v>R6</c:v>
                </c:pt>
              </c:strCache>
            </c:strRef>
          </c:cat>
          <c:val>
            <c:numRef>
              <c:f>'5.グラフデータ'!$D$180:$H$180</c:f>
              <c:numCache>
                <c:formatCode>#,##0_);[Red]\(#,##0\)</c:formatCode>
                <c:ptCount val="5"/>
                <c:pt idx="0">
                  <c:v>6</c:v>
                </c:pt>
                <c:pt idx="1">
                  <c:v>6</c:v>
                </c:pt>
                <c:pt idx="2">
                  <c:v>6</c:v>
                </c:pt>
                <c:pt idx="3">
                  <c:v>6</c:v>
                </c:pt>
                <c:pt idx="4">
                  <c:v>6</c:v>
                </c:pt>
              </c:numCache>
            </c:numRef>
          </c:val>
          <c:extLst>
            <c:ext xmlns:c16="http://schemas.microsoft.com/office/drawing/2014/chart" uri="{C3380CC4-5D6E-409C-BE32-E72D297353CC}">
              <c16:uniqueId val="{00000001-E38E-4322-92ED-3FCDB1473F85}"/>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'5.グラフデータ'!$C$181</c:f>
              <c:strCache>
                <c:ptCount val="1"/>
                <c:pt idx="0">
                  <c:v>入学定員充足率
(C=A/B)</c:v>
                </c:pt>
              </c:strCache>
            </c:strRef>
          </c:tx>
          <c:spPr>
            <a:ln w="28575" cap="rnd">
              <a:solidFill>
                <a:srgbClr val="FFC000"/>
              </a:solidFill>
              <a:round/>
            </a:ln>
            <a:effectLst/>
          </c:spPr>
          <c:marker>
            <c:symbol val="circle"/>
            <c:size val="5"/>
            <c:spPr>
              <a:solidFill>
                <a:schemeClr val="accent4"/>
              </a:solidFill>
              <a:ln w="9525">
                <a:solidFill>
                  <a:srgbClr val="FFC000"/>
                </a:solidFill>
              </a:ln>
              <a:effectLst/>
            </c:spPr>
          </c:marker>
          <c:cat>
            <c:strRef>
              <c:f>'5.グラフデータ'!$D$178:$H$178</c:f>
              <c:strCache>
                <c:ptCount val="5"/>
                <c:pt idx="0">
                  <c:v>R2</c:v>
                </c:pt>
                <c:pt idx="1">
                  <c:v>R3</c:v>
                </c:pt>
                <c:pt idx="2">
                  <c:v>R4</c:v>
                </c:pt>
                <c:pt idx="3">
                  <c:v>R5</c:v>
                </c:pt>
                <c:pt idx="4">
                  <c:v>R6</c:v>
                </c:pt>
              </c:strCache>
            </c:strRef>
          </c:cat>
          <c:val>
            <c:numRef>
              <c:f>'5.グラフデータ'!$D$181:$H$181</c:f>
              <c:numCache>
                <c:formatCode>0.0%</c:formatCode>
                <c:ptCount val="5"/>
                <c:pt idx="0">
                  <c:v>0.5</c:v>
                </c:pt>
                <c:pt idx="1">
                  <c:v>0.16700000000000001</c:v>
                </c:pt>
                <c:pt idx="2">
                  <c:v>1.333</c:v>
                </c:pt>
                <c:pt idx="3">
                  <c:v>0.66700000000000004</c:v>
                </c:pt>
                <c:pt idx="4">
                  <c:v>1</c:v>
                </c:pt>
              </c:numCache>
            </c:numRef>
          </c:val>
          <c:smooth val="0"/>
          <c:extLst>
            <c:ext xmlns:c16="http://schemas.microsoft.com/office/drawing/2014/chart" uri="{C3380CC4-5D6E-409C-BE32-E72D297353CC}">
              <c16:uniqueId val="{00000002-E38E-4322-92ED-3FCDB1473F85}"/>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ax val="10"/>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2"/>
      </c:valAx>
      <c:valAx>
        <c:axId val="712562464"/>
        <c:scaling>
          <c:orientation val="minMax"/>
          <c:max val="1.5"/>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89943368470082663"/>
              <c:y val="4.0486251364454905E-2"/>
            </c:manualLayout>
          </c:layout>
          <c:overlay val="0"/>
          <c:spPr>
            <a:noFill/>
            <a:ln>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656572427403702"/>
          <c:y val="0.1034243977414613"/>
          <c:w val="0.68276771080470833"/>
          <c:h val="0.62198267789017436"/>
        </c:manualLayout>
      </c:layout>
      <c:barChart>
        <c:barDir val="col"/>
        <c:grouping val="clustered"/>
        <c:varyColors val="0"/>
        <c:ser>
          <c:idx val="0"/>
          <c:order val="0"/>
          <c:tx>
            <c:strRef>
              <c:f>'5.グラフデータ'!$C$185</c:f>
              <c:strCache>
                <c:ptCount val="1"/>
                <c:pt idx="0">
                  <c:v>入学者数(A)</c:v>
                </c:pt>
              </c:strCache>
            </c:strRef>
          </c:tx>
          <c:spPr>
            <a:solidFill>
              <a:srgbClr val="0070C0"/>
            </a:solidFill>
            <a:ln>
              <a:noFill/>
            </a:ln>
            <a:effectLst/>
          </c:spPr>
          <c:invertIfNegative val="0"/>
          <c:cat>
            <c:strRef>
              <c:f>'5.グラフデータ'!$D$184:$H$184</c:f>
              <c:strCache>
                <c:ptCount val="5"/>
                <c:pt idx="0">
                  <c:v>R2</c:v>
                </c:pt>
                <c:pt idx="1">
                  <c:v>R3</c:v>
                </c:pt>
                <c:pt idx="2">
                  <c:v>R4</c:v>
                </c:pt>
                <c:pt idx="3">
                  <c:v>R5</c:v>
                </c:pt>
                <c:pt idx="4">
                  <c:v>R6</c:v>
                </c:pt>
              </c:strCache>
            </c:strRef>
          </c:cat>
          <c:val>
            <c:numRef>
              <c:f>'5.グラフデータ'!$D$185:$H$185</c:f>
              <c:numCache>
                <c:formatCode>#,##0_);[Red]\(#,##0\)</c:formatCode>
                <c:ptCount val="5"/>
                <c:pt idx="0">
                  <c:v>20</c:v>
                </c:pt>
                <c:pt idx="1">
                  <c:v>20</c:v>
                </c:pt>
                <c:pt idx="2">
                  <c:v>24</c:v>
                </c:pt>
                <c:pt idx="3">
                  <c:v>16</c:v>
                </c:pt>
                <c:pt idx="4">
                  <c:v>22</c:v>
                </c:pt>
              </c:numCache>
            </c:numRef>
          </c:val>
          <c:extLst>
            <c:ext xmlns:c16="http://schemas.microsoft.com/office/drawing/2014/chart" uri="{C3380CC4-5D6E-409C-BE32-E72D297353CC}">
              <c16:uniqueId val="{00000000-46A6-40B6-85C1-762DA4B44700}"/>
            </c:ext>
          </c:extLst>
        </c:ser>
        <c:ser>
          <c:idx val="1"/>
          <c:order val="1"/>
          <c:tx>
            <c:strRef>
              <c:f>'5.グラフデータ'!$C$186</c:f>
              <c:strCache>
                <c:ptCount val="1"/>
                <c:pt idx="0">
                  <c:v>入学定員(B)</c:v>
                </c:pt>
              </c:strCache>
            </c:strRef>
          </c:tx>
          <c:spPr>
            <a:solidFill>
              <a:srgbClr val="FF0000"/>
            </a:solidFill>
            <a:ln>
              <a:noFill/>
            </a:ln>
            <a:effectLst/>
          </c:spPr>
          <c:invertIfNegative val="0"/>
          <c:cat>
            <c:strRef>
              <c:f>'5.グラフデータ'!$D$184:$H$184</c:f>
              <c:strCache>
                <c:ptCount val="5"/>
                <c:pt idx="0">
                  <c:v>R2</c:v>
                </c:pt>
                <c:pt idx="1">
                  <c:v>R3</c:v>
                </c:pt>
                <c:pt idx="2">
                  <c:v>R4</c:v>
                </c:pt>
                <c:pt idx="3">
                  <c:v>R5</c:v>
                </c:pt>
                <c:pt idx="4">
                  <c:v>R6</c:v>
                </c:pt>
              </c:strCache>
            </c:strRef>
          </c:cat>
          <c:val>
            <c:numRef>
              <c:f>'5.グラフデータ'!$D$186:$H$186</c:f>
              <c:numCache>
                <c:formatCode>#,##0_);[Red]\(#,##0\)</c:formatCode>
                <c:ptCount val="5"/>
                <c:pt idx="0">
                  <c:v>30</c:v>
                </c:pt>
                <c:pt idx="1">
                  <c:v>30</c:v>
                </c:pt>
                <c:pt idx="2">
                  <c:v>30</c:v>
                </c:pt>
                <c:pt idx="3">
                  <c:v>30</c:v>
                </c:pt>
                <c:pt idx="4">
                  <c:v>30</c:v>
                </c:pt>
              </c:numCache>
            </c:numRef>
          </c:val>
          <c:extLst>
            <c:ext xmlns:c16="http://schemas.microsoft.com/office/drawing/2014/chart" uri="{C3380CC4-5D6E-409C-BE32-E72D297353CC}">
              <c16:uniqueId val="{00000001-46A6-40B6-85C1-762DA4B44700}"/>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'5.グラフデータ'!$C$187</c:f>
              <c:strCache>
                <c:ptCount val="1"/>
                <c:pt idx="0">
                  <c:v>入学定員充足率
(C=A/B)</c:v>
                </c:pt>
              </c:strCache>
            </c:strRef>
          </c:tx>
          <c:spPr>
            <a:ln w="28575" cap="rnd">
              <a:solidFill>
                <a:srgbClr val="FFC000"/>
              </a:solidFill>
              <a:round/>
            </a:ln>
            <a:effectLst/>
          </c:spPr>
          <c:marker>
            <c:symbol val="circle"/>
            <c:size val="5"/>
            <c:spPr>
              <a:solidFill>
                <a:schemeClr val="accent4"/>
              </a:solidFill>
              <a:ln w="9525">
                <a:solidFill>
                  <a:srgbClr val="FFC000"/>
                </a:solidFill>
              </a:ln>
              <a:effectLst/>
            </c:spPr>
          </c:marker>
          <c:cat>
            <c:strRef>
              <c:f>'5.グラフデータ'!$D$184:$H$184</c:f>
              <c:strCache>
                <c:ptCount val="5"/>
                <c:pt idx="0">
                  <c:v>R2</c:v>
                </c:pt>
                <c:pt idx="1">
                  <c:v>R3</c:v>
                </c:pt>
                <c:pt idx="2">
                  <c:v>R4</c:v>
                </c:pt>
                <c:pt idx="3">
                  <c:v>R5</c:v>
                </c:pt>
                <c:pt idx="4">
                  <c:v>R6</c:v>
                </c:pt>
              </c:strCache>
            </c:strRef>
          </c:cat>
          <c:val>
            <c:numRef>
              <c:f>'5.グラフデータ'!$D$187:$H$187</c:f>
              <c:numCache>
                <c:formatCode>0.0%</c:formatCode>
                <c:ptCount val="5"/>
                <c:pt idx="0">
                  <c:v>0.66700000000000004</c:v>
                </c:pt>
                <c:pt idx="1">
                  <c:v>0.66700000000000004</c:v>
                </c:pt>
                <c:pt idx="2">
                  <c:v>0.8</c:v>
                </c:pt>
                <c:pt idx="3">
                  <c:v>0.53300000000000003</c:v>
                </c:pt>
                <c:pt idx="4">
                  <c:v>0.73299999999999998</c:v>
                </c:pt>
              </c:numCache>
            </c:numRef>
          </c:val>
          <c:smooth val="0"/>
          <c:extLst>
            <c:ext xmlns:c16="http://schemas.microsoft.com/office/drawing/2014/chart" uri="{C3380CC4-5D6E-409C-BE32-E72D297353CC}">
              <c16:uniqueId val="{00000002-46A6-40B6-85C1-762DA4B44700}"/>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7"/>
      </c:valAx>
      <c:valAx>
        <c:axId val="712562464"/>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89943368470082663"/>
              <c:y val="4.0486251364454905E-2"/>
            </c:manualLayout>
          </c:layout>
          <c:overlay val="0"/>
          <c:spPr>
            <a:noFill/>
            <a:ln>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656572427403702"/>
          <c:y val="0.1034243977414613"/>
          <c:w val="0.68276771080470833"/>
          <c:h val="0.62948610045556341"/>
        </c:manualLayout>
      </c:layout>
      <c:barChart>
        <c:barDir val="col"/>
        <c:grouping val="clustered"/>
        <c:varyColors val="0"/>
        <c:ser>
          <c:idx val="0"/>
          <c:order val="0"/>
          <c:tx>
            <c:strRef>
              <c:f>'5.グラフデータ'!$C$191</c:f>
              <c:strCache>
                <c:ptCount val="1"/>
                <c:pt idx="0">
                  <c:v>入学者数(A)</c:v>
                </c:pt>
              </c:strCache>
            </c:strRef>
          </c:tx>
          <c:spPr>
            <a:solidFill>
              <a:srgbClr val="0070C0"/>
            </a:solidFill>
            <a:ln>
              <a:noFill/>
            </a:ln>
            <a:effectLst/>
          </c:spPr>
          <c:invertIfNegative val="0"/>
          <c:cat>
            <c:strRef>
              <c:f>'5.グラフデータ'!$D$190:$H$190</c:f>
              <c:strCache>
                <c:ptCount val="5"/>
                <c:pt idx="0">
                  <c:v>R2</c:v>
                </c:pt>
                <c:pt idx="1">
                  <c:v>R3</c:v>
                </c:pt>
                <c:pt idx="2">
                  <c:v>R4</c:v>
                </c:pt>
                <c:pt idx="3">
                  <c:v>R5</c:v>
                </c:pt>
                <c:pt idx="4">
                  <c:v>R6</c:v>
                </c:pt>
              </c:strCache>
            </c:strRef>
          </c:cat>
          <c:val>
            <c:numRef>
              <c:f>'5.グラフデータ'!$D$191:$H$191</c:f>
              <c:numCache>
                <c:formatCode>#,##0_);[Red]\(#,##0\)</c:formatCode>
                <c:ptCount val="5"/>
                <c:pt idx="0">
                  <c:v>1</c:v>
                </c:pt>
                <c:pt idx="1">
                  <c:v>5</c:v>
                </c:pt>
                <c:pt idx="2">
                  <c:v>1</c:v>
                </c:pt>
                <c:pt idx="3">
                  <c:v>1</c:v>
                </c:pt>
                <c:pt idx="4">
                  <c:v>6</c:v>
                </c:pt>
              </c:numCache>
            </c:numRef>
          </c:val>
          <c:extLst>
            <c:ext xmlns:c16="http://schemas.microsoft.com/office/drawing/2014/chart" uri="{C3380CC4-5D6E-409C-BE32-E72D297353CC}">
              <c16:uniqueId val="{00000000-C89F-47B2-86A3-B6FC74E35A7B}"/>
            </c:ext>
          </c:extLst>
        </c:ser>
        <c:ser>
          <c:idx val="1"/>
          <c:order val="1"/>
          <c:tx>
            <c:strRef>
              <c:f>'5.グラフデータ'!$C$192</c:f>
              <c:strCache>
                <c:ptCount val="1"/>
                <c:pt idx="0">
                  <c:v>入学定員(B)</c:v>
                </c:pt>
              </c:strCache>
            </c:strRef>
          </c:tx>
          <c:spPr>
            <a:solidFill>
              <a:srgbClr val="FF0000"/>
            </a:solidFill>
            <a:ln>
              <a:noFill/>
            </a:ln>
            <a:effectLst/>
          </c:spPr>
          <c:invertIfNegative val="0"/>
          <c:cat>
            <c:strRef>
              <c:f>'5.グラフデータ'!$D$190:$H$190</c:f>
              <c:strCache>
                <c:ptCount val="5"/>
                <c:pt idx="0">
                  <c:v>R2</c:v>
                </c:pt>
                <c:pt idx="1">
                  <c:v>R3</c:v>
                </c:pt>
                <c:pt idx="2">
                  <c:v>R4</c:v>
                </c:pt>
                <c:pt idx="3">
                  <c:v>R5</c:v>
                </c:pt>
                <c:pt idx="4">
                  <c:v>R6</c:v>
                </c:pt>
              </c:strCache>
            </c:strRef>
          </c:cat>
          <c:val>
            <c:numRef>
              <c:f>'5.グラフデータ'!$D$192:$H$192</c:f>
              <c:numCache>
                <c:formatCode>#,##0_);[Red]\(#,##0\)</c:formatCode>
                <c:ptCount val="5"/>
                <c:pt idx="0">
                  <c:v>6</c:v>
                </c:pt>
                <c:pt idx="1">
                  <c:v>6</c:v>
                </c:pt>
                <c:pt idx="2">
                  <c:v>6</c:v>
                </c:pt>
                <c:pt idx="3">
                  <c:v>6</c:v>
                </c:pt>
                <c:pt idx="4">
                  <c:v>6</c:v>
                </c:pt>
              </c:numCache>
            </c:numRef>
          </c:val>
          <c:extLst>
            <c:ext xmlns:c16="http://schemas.microsoft.com/office/drawing/2014/chart" uri="{C3380CC4-5D6E-409C-BE32-E72D297353CC}">
              <c16:uniqueId val="{00000001-C89F-47B2-86A3-B6FC74E35A7B}"/>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'5.グラフデータ'!$C$193</c:f>
              <c:strCache>
                <c:ptCount val="1"/>
                <c:pt idx="0">
                  <c:v>入学定員充足率
(C=A/B)</c:v>
                </c:pt>
              </c:strCache>
            </c:strRef>
          </c:tx>
          <c:spPr>
            <a:ln w="28575" cap="rnd">
              <a:solidFill>
                <a:srgbClr val="FFC000"/>
              </a:solidFill>
              <a:round/>
            </a:ln>
            <a:effectLst/>
          </c:spPr>
          <c:marker>
            <c:symbol val="circle"/>
            <c:size val="5"/>
            <c:spPr>
              <a:solidFill>
                <a:schemeClr val="accent4"/>
              </a:solidFill>
              <a:ln w="9525">
                <a:solidFill>
                  <a:srgbClr val="FFC000"/>
                </a:solidFill>
              </a:ln>
              <a:effectLst/>
            </c:spPr>
          </c:marker>
          <c:cat>
            <c:strRef>
              <c:f>'5.グラフデータ'!$D$190:$H$190</c:f>
              <c:strCache>
                <c:ptCount val="5"/>
                <c:pt idx="0">
                  <c:v>R2</c:v>
                </c:pt>
                <c:pt idx="1">
                  <c:v>R3</c:v>
                </c:pt>
                <c:pt idx="2">
                  <c:v>R4</c:v>
                </c:pt>
                <c:pt idx="3">
                  <c:v>R5</c:v>
                </c:pt>
                <c:pt idx="4">
                  <c:v>R6</c:v>
                </c:pt>
              </c:strCache>
            </c:strRef>
          </c:cat>
          <c:val>
            <c:numRef>
              <c:f>'5.グラフデータ'!$D$193:$H$193</c:f>
              <c:numCache>
                <c:formatCode>0.0%</c:formatCode>
                <c:ptCount val="5"/>
                <c:pt idx="0">
                  <c:v>0.16700000000000001</c:v>
                </c:pt>
                <c:pt idx="1">
                  <c:v>0.83299999999999996</c:v>
                </c:pt>
                <c:pt idx="2">
                  <c:v>0.16700000000000001</c:v>
                </c:pt>
                <c:pt idx="3">
                  <c:v>0.16700000000000001</c:v>
                </c:pt>
                <c:pt idx="4">
                  <c:v>1</c:v>
                </c:pt>
              </c:numCache>
            </c:numRef>
          </c:val>
          <c:smooth val="0"/>
          <c:extLst>
            <c:ext xmlns:c16="http://schemas.microsoft.com/office/drawing/2014/chart" uri="{C3380CC4-5D6E-409C-BE32-E72D297353CC}">
              <c16:uniqueId val="{00000002-C89F-47B2-86A3-B6FC74E35A7B}"/>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ax val="10"/>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2"/>
      </c:valAx>
      <c:valAx>
        <c:axId val="712562464"/>
        <c:scaling>
          <c:orientation val="minMax"/>
          <c:max val="1.5"/>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89943368470082663"/>
              <c:y val="4.0486251364454905E-2"/>
            </c:manualLayout>
          </c:layout>
          <c:overlay val="0"/>
          <c:spPr>
            <a:noFill/>
            <a:ln>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5554478950805452"/>
          <c:y val="0.1182233220847394"/>
          <c:w val="0.68276771080470833"/>
          <c:h val="0.63860017497812771"/>
        </c:manualLayout>
      </c:layout>
      <c:barChart>
        <c:barDir val="col"/>
        <c:grouping val="clustered"/>
        <c:varyColors val="0"/>
        <c:ser>
          <c:idx val="0"/>
          <c:order val="0"/>
          <c:tx>
            <c:strRef>
              <c:f>'5.グラフデータ'!$C$19</c:f>
              <c:strCache>
                <c:ptCount val="1"/>
                <c:pt idx="0">
                  <c:v>入学者数(A)</c:v>
                </c:pt>
              </c:strCache>
            </c:strRef>
          </c:tx>
          <c:spPr>
            <a:solidFill>
              <a:srgbClr val="0070C0"/>
            </a:solidFill>
            <a:ln>
              <a:noFill/>
            </a:ln>
            <a:effectLst/>
          </c:spPr>
          <c:invertIfNegative val="0"/>
          <c:cat>
            <c:strRef>
              <c:f>'5.グラフデータ'!$D$18:$H$18</c:f>
              <c:strCache>
                <c:ptCount val="5"/>
                <c:pt idx="0">
                  <c:v>R2(n=82)</c:v>
                </c:pt>
                <c:pt idx="1">
                  <c:v>R3(n=82)</c:v>
                </c:pt>
                <c:pt idx="2">
                  <c:v>R4(n=82)</c:v>
                </c:pt>
                <c:pt idx="3">
                  <c:v>R5(n=82)</c:v>
                </c:pt>
                <c:pt idx="4">
                  <c:v>R6(n=82)</c:v>
                </c:pt>
              </c:strCache>
            </c:strRef>
          </c:cat>
          <c:val>
            <c:numRef>
              <c:f>'5.グラフデータ'!$D$19:$H$19</c:f>
              <c:numCache>
                <c:formatCode>#,##0.0_);[Red]\(#,##0.0\)</c:formatCode>
                <c:ptCount val="5"/>
                <c:pt idx="0">
                  <c:v>1199.5999999999999</c:v>
                </c:pt>
                <c:pt idx="1">
                  <c:v>1195</c:v>
                </c:pt>
                <c:pt idx="2">
                  <c:v>1200.9000000000001</c:v>
                </c:pt>
                <c:pt idx="3">
                  <c:v>1204.4000000000001</c:v>
                </c:pt>
                <c:pt idx="4">
                  <c:v>1212</c:v>
                </c:pt>
              </c:numCache>
            </c:numRef>
          </c:val>
          <c:extLst>
            <c:ext xmlns:c16="http://schemas.microsoft.com/office/drawing/2014/chart" uri="{C3380CC4-5D6E-409C-BE32-E72D297353CC}">
              <c16:uniqueId val="{00000000-6767-4FB9-BEA9-2B6DB9FCC326}"/>
            </c:ext>
          </c:extLst>
        </c:ser>
        <c:ser>
          <c:idx val="1"/>
          <c:order val="1"/>
          <c:tx>
            <c:strRef>
              <c:f>'5.グラフデータ'!$C$20</c:f>
              <c:strCache>
                <c:ptCount val="1"/>
                <c:pt idx="0">
                  <c:v>入学定員(B)</c:v>
                </c:pt>
              </c:strCache>
            </c:strRef>
          </c:tx>
          <c:spPr>
            <a:solidFill>
              <a:srgbClr val="FF0000"/>
            </a:solidFill>
            <a:ln>
              <a:noFill/>
            </a:ln>
            <a:effectLst/>
          </c:spPr>
          <c:invertIfNegative val="0"/>
          <c:cat>
            <c:strRef>
              <c:f>'5.グラフデータ'!$D$18:$H$18</c:f>
              <c:strCache>
                <c:ptCount val="5"/>
                <c:pt idx="0">
                  <c:v>R2(n=82)</c:v>
                </c:pt>
                <c:pt idx="1">
                  <c:v>R3(n=82)</c:v>
                </c:pt>
                <c:pt idx="2">
                  <c:v>R4(n=82)</c:v>
                </c:pt>
                <c:pt idx="3">
                  <c:v>R5(n=82)</c:v>
                </c:pt>
                <c:pt idx="4">
                  <c:v>R6(n=82)</c:v>
                </c:pt>
              </c:strCache>
            </c:strRef>
          </c:cat>
          <c:val>
            <c:numRef>
              <c:f>'5.グラフデータ'!$D$20:$H$20</c:f>
              <c:numCache>
                <c:formatCode>#,##0.0_);[Red]\(#,##0.0\)</c:formatCode>
                <c:ptCount val="5"/>
                <c:pt idx="0">
                  <c:v>1165</c:v>
                </c:pt>
                <c:pt idx="1">
                  <c:v>1165.0999999999999</c:v>
                </c:pt>
                <c:pt idx="2">
                  <c:v>1164.9000000000001</c:v>
                </c:pt>
                <c:pt idx="3">
                  <c:v>1165.9000000000001</c:v>
                </c:pt>
                <c:pt idx="4">
                  <c:v>1170.5999999999999</c:v>
                </c:pt>
              </c:numCache>
            </c:numRef>
          </c:val>
          <c:extLst>
            <c:ext xmlns:c16="http://schemas.microsoft.com/office/drawing/2014/chart" uri="{C3380CC4-5D6E-409C-BE32-E72D297353CC}">
              <c16:uniqueId val="{00000001-6767-4FB9-BEA9-2B6DB9FCC326}"/>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'5.グラフデータ'!$C$21</c:f>
              <c:strCache>
                <c:ptCount val="1"/>
                <c:pt idx="0">
                  <c:v>入学定員充足率(C=A/B)</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'5.グラフデータ'!$D$18:$H$18</c:f>
              <c:strCache>
                <c:ptCount val="5"/>
                <c:pt idx="0">
                  <c:v>R2(n=82)</c:v>
                </c:pt>
                <c:pt idx="1">
                  <c:v>R3(n=82)</c:v>
                </c:pt>
                <c:pt idx="2">
                  <c:v>R4(n=82)</c:v>
                </c:pt>
                <c:pt idx="3">
                  <c:v>R5(n=82)</c:v>
                </c:pt>
                <c:pt idx="4">
                  <c:v>R6(n=82)</c:v>
                </c:pt>
              </c:strCache>
            </c:strRef>
          </c:cat>
          <c:val>
            <c:numRef>
              <c:f>'5.グラフデータ'!$D$21:$H$21</c:f>
              <c:numCache>
                <c:formatCode>0.0%</c:formatCode>
                <c:ptCount val="5"/>
                <c:pt idx="0">
                  <c:v>1.03</c:v>
                </c:pt>
                <c:pt idx="1">
                  <c:v>1.026</c:v>
                </c:pt>
                <c:pt idx="2">
                  <c:v>1.0309999999999999</c:v>
                </c:pt>
                <c:pt idx="3">
                  <c:v>1.0329999999999999</c:v>
                </c:pt>
                <c:pt idx="4">
                  <c:v>1.0349999999999999</c:v>
                </c:pt>
              </c:numCache>
            </c:numRef>
          </c:val>
          <c:smooth val="0"/>
          <c:extLst>
            <c:ext xmlns:c16="http://schemas.microsoft.com/office/drawing/2014/chart" uri="{C3380CC4-5D6E-409C-BE32-E72D297353CC}">
              <c16:uniqueId val="{00000002-6767-4FB9-BEA9-2B6DB9FCC326}"/>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300"/>
      </c:valAx>
      <c:valAx>
        <c:axId val="712562464"/>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93744036471674419"/>
              <c:y val="4.3687096364862767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9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5461088618983357"/>
          <c:y val="0.12646930569276366"/>
          <c:w val="0.66569429833416571"/>
          <c:h val="0.55752720148541168"/>
        </c:manualLayout>
      </c:layout>
      <c:barChart>
        <c:barDir val="col"/>
        <c:grouping val="clustered"/>
        <c:varyColors val="0"/>
        <c:ser>
          <c:idx val="0"/>
          <c:order val="0"/>
          <c:tx>
            <c:strRef>
              <c:f>'5.グラフデータ'!$C$199</c:f>
              <c:strCache>
                <c:ptCount val="1"/>
                <c:pt idx="0">
                  <c:v>入学者数(A)</c:v>
                </c:pt>
              </c:strCache>
            </c:strRef>
          </c:tx>
          <c:spPr>
            <a:solidFill>
              <a:srgbClr val="0070C0"/>
            </a:solidFill>
            <a:ln>
              <a:noFill/>
            </a:ln>
            <a:effectLst/>
          </c:spPr>
          <c:invertIfNegative val="0"/>
          <c:cat>
            <c:strRef>
              <c:f>'5.グラフデータ'!$D$198:$H$198</c:f>
              <c:strCache>
                <c:ptCount val="5"/>
                <c:pt idx="0">
                  <c:v>R2</c:v>
                </c:pt>
                <c:pt idx="1">
                  <c:v>R3</c:v>
                </c:pt>
                <c:pt idx="2">
                  <c:v>R4</c:v>
                </c:pt>
                <c:pt idx="3">
                  <c:v>R5</c:v>
                </c:pt>
                <c:pt idx="4">
                  <c:v>R6</c:v>
                </c:pt>
              </c:strCache>
            </c:strRef>
          </c:cat>
          <c:val>
            <c:numRef>
              <c:f>'5.グラフデータ'!$D$199:$H$199</c:f>
              <c:numCache>
                <c:formatCode>#,##0_);[Red]\(#,##0\)</c:formatCode>
                <c:ptCount val="5"/>
                <c:pt idx="0">
                  <c:v>15</c:v>
                </c:pt>
                <c:pt idx="1">
                  <c:v>13</c:v>
                </c:pt>
                <c:pt idx="2">
                  <c:v>14</c:v>
                </c:pt>
                <c:pt idx="3">
                  <c:v>11</c:v>
                </c:pt>
                <c:pt idx="4">
                  <c:v>14</c:v>
                </c:pt>
              </c:numCache>
            </c:numRef>
          </c:val>
          <c:extLst>
            <c:ext xmlns:c16="http://schemas.microsoft.com/office/drawing/2014/chart" uri="{C3380CC4-5D6E-409C-BE32-E72D297353CC}">
              <c16:uniqueId val="{00000000-2A81-4C9A-A202-CAA6781928A8}"/>
            </c:ext>
          </c:extLst>
        </c:ser>
        <c:ser>
          <c:idx val="1"/>
          <c:order val="1"/>
          <c:tx>
            <c:strRef>
              <c:f>'5.グラフデータ'!$C$200</c:f>
              <c:strCache>
                <c:ptCount val="1"/>
                <c:pt idx="0">
                  <c:v>入学定員(B)</c:v>
                </c:pt>
              </c:strCache>
            </c:strRef>
          </c:tx>
          <c:spPr>
            <a:solidFill>
              <a:srgbClr val="FF0000"/>
            </a:solidFill>
            <a:ln>
              <a:noFill/>
            </a:ln>
            <a:effectLst/>
          </c:spPr>
          <c:invertIfNegative val="0"/>
          <c:cat>
            <c:strRef>
              <c:f>'5.グラフデータ'!$D$198:$H$198</c:f>
              <c:strCache>
                <c:ptCount val="5"/>
                <c:pt idx="0">
                  <c:v>R2</c:v>
                </c:pt>
                <c:pt idx="1">
                  <c:v>R3</c:v>
                </c:pt>
                <c:pt idx="2">
                  <c:v>R4</c:v>
                </c:pt>
                <c:pt idx="3">
                  <c:v>R5</c:v>
                </c:pt>
                <c:pt idx="4">
                  <c:v>R6</c:v>
                </c:pt>
              </c:strCache>
            </c:strRef>
          </c:cat>
          <c:val>
            <c:numRef>
              <c:f>'5.グラフデータ'!$D$200:$H$200</c:f>
              <c:numCache>
                <c:formatCode>#,##0_ </c:formatCode>
                <c:ptCount val="5"/>
                <c:pt idx="0">
                  <c:v>15</c:v>
                </c:pt>
                <c:pt idx="1">
                  <c:v>15</c:v>
                </c:pt>
                <c:pt idx="2">
                  <c:v>15</c:v>
                </c:pt>
                <c:pt idx="3">
                  <c:v>15</c:v>
                </c:pt>
                <c:pt idx="4">
                  <c:v>15</c:v>
                </c:pt>
              </c:numCache>
            </c:numRef>
          </c:val>
          <c:extLst>
            <c:ext xmlns:c16="http://schemas.microsoft.com/office/drawing/2014/chart" uri="{C3380CC4-5D6E-409C-BE32-E72D297353CC}">
              <c16:uniqueId val="{00000001-2A81-4C9A-A202-CAA6781928A8}"/>
            </c:ext>
          </c:extLst>
        </c:ser>
        <c:dLbls>
          <c:showLegendKey val="0"/>
          <c:showVal val="0"/>
          <c:showCatName val="0"/>
          <c:showSerName val="0"/>
          <c:showPercent val="0"/>
          <c:showBubbleSize val="0"/>
        </c:dLbls>
        <c:gapWidth val="207"/>
        <c:overlap val="-54"/>
        <c:axId val="437912472"/>
        <c:axId val="437912800"/>
      </c:barChart>
      <c:lineChart>
        <c:grouping val="standard"/>
        <c:varyColors val="0"/>
        <c:ser>
          <c:idx val="2"/>
          <c:order val="2"/>
          <c:tx>
            <c:strRef>
              <c:f>'5.グラフデータ'!$C$201</c:f>
              <c:strCache>
                <c:ptCount val="1"/>
                <c:pt idx="0">
                  <c:v>入学定員充足率(C=A/B)</c:v>
                </c:pt>
              </c:strCache>
            </c:strRef>
          </c:tx>
          <c:spPr>
            <a:ln w="28575" cap="rnd">
              <a:solidFill>
                <a:srgbClr val="FFC000"/>
              </a:solidFill>
              <a:round/>
            </a:ln>
            <a:effectLst/>
          </c:spPr>
          <c:marker>
            <c:symbol val="circle"/>
            <c:size val="5"/>
            <c:spPr>
              <a:solidFill>
                <a:srgbClr val="FFC000"/>
              </a:solidFill>
              <a:ln w="9525">
                <a:solidFill>
                  <a:srgbClr val="FFC000"/>
                </a:solidFill>
              </a:ln>
              <a:effectLst/>
            </c:spPr>
          </c:marker>
          <c:cat>
            <c:strRef>
              <c:f>'5.グラフデータ'!$D$198:$H$198</c:f>
              <c:strCache>
                <c:ptCount val="5"/>
                <c:pt idx="0">
                  <c:v>R2</c:v>
                </c:pt>
                <c:pt idx="1">
                  <c:v>R3</c:v>
                </c:pt>
                <c:pt idx="2">
                  <c:v>R4</c:v>
                </c:pt>
                <c:pt idx="3">
                  <c:v>R5</c:v>
                </c:pt>
                <c:pt idx="4">
                  <c:v>R6</c:v>
                </c:pt>
              </c:strCache>
            </c:strRef>
          </c:cat>
          <c:val>
            <c:numRef>
              <c:f>'5.グラフデータ'!$D$201:$H$201</c:f>
              <c:numCache>
                <c:formatCode>0.0%</c:formatCode>
                <c:ptCount val="5"/>
                <c:pt idx="0">
                  <c:v>1</c:v>
                </c:pt>
                <c:pt idx="1">
                  <c:v>0.86699999999999999</c:v>
                </c:pt>
                <c:pt idx="2">
                  <c:v>0.93300000000000005</c:v>
                </c:pt>
                <c:pt idx="3">
                  <c:v>0.73299999999999998</c:v>
                </c:pt>
                <c:pt idx="4">
                  <c:v>0.93300000000000005</c:v>
                </c:pt>
              </c:numCache>
            </c:numRef>
          </c:val>
          <c:smooth val="0"/>
          <c:extLst>
            <c:ext xmlns:c16="http://schemas.microsoft.com/office/drawing/2014/chart" uri="{C3380CC4-5D6E-409C-BE32-E72D297353CC}">
              <c16:uniqueId val="{00000002-2A81-4C9A-A202-CAA6781928A8}"/>
            </c:ext>
          </c:extLst>
        </c:ser>
        <c:dLbls>
          <c:showLegendKey val="0"/>
          <c:showVal val="0"/>
          <c:showCatName val="0"/>
          <c:showSerName val="0"/>
          <c:showPercent val="0"/>
          <c:showBubbleSize val="0"/>
        </c:dLbls>
        <c:marker val="1"/>
        <c:smooth val="0"/>
        <c:axId val="650552664"/>
        <c:axId val="650549056"/>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ax val="20"/>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5868189773937433"/>
              <c:y val="2.5917978824062552E-2"/>
            </c:manualLayout>
          </c:layout>
          <c:overlay val="0"/>
          <c:spPr>
            <a:noFill/>
            <a:ln>
              <a:noFill/>
            </a:ln>
            <a:effectLst/>
          </c:spPr>
          <c:txPr>
            <a:bodyPr rot="0" spcFirstLastPara="1" vertOverflow="ellipsis"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4"/>
      </c:valAx>
      <c:valAx>
        <c:axId val="650549056"/>
        <c:scaling>
          <c:orientation val="minMax"/>
          <c:max val="1.5"/>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50552664"/>
        <c:crosses val="max"/>
        <c:crossBetween val="between"/>
        <c:majorUnit val="0.30000000000000004"/>
      </c:valAx>
      <c:catAx>
        <c:axId val="650552664"/>
        <c:scaling>
          <c:orientation val="minMax"/>
        </c:scaling>
        <c:delete val="1"/>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1589502729162908"/>
              <c:y val="2.943857236060801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50549056"/>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accent1">
        <a:lumMod val="20000"/>
        <a:lumOff val="80000"/>
      </a:schemeClr>
    </a:solidFill>
    <a:ln w="9525" cap="flat" cmpd="sng" algn="ctr">
      <a:solidFill>
        <a:schemeClr val="tx1"/>
      </a:solidFill>
      <a:round/>
    </a:ln>
    <a:effectLst/>
  </c:spPr>
  <c:txPr>
    <a:bodyPr/>
    <a:lstStyle/>
    <a:p>
      <a:pPr>
        <a:defRPr sz="9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000899685110213"/>
          <c:y val="0.12646930569276366"/>
          <c:w val="0.66029618767289733"/>
          <c:h val="0.55234998021633452"/>
        </c:manualLayout>
      </c:layout>
      <c:barChart>
        <c:barDir val="col"/>
        <c:grouping val="clustered"/>
        <c:varyColors val="0"/>
        <c:ser>
          <c:idx val="1"/>
          <c:order val="0"/>
          <c:tx>
            <c:strRef>
              <c:f>'5.グラフデータ'!$C$205</c:f>
              <c:strCache>
                <c:ptCount val="1"/>
                <c:pt idx="0">
                  <c:v>入学者数(A)</c:v>
                </c:pt>
              </c:strCache>
            </c:strRef>
          </c:tx>
          <c:spPr>
            <a:solidFill>
              <a:srgbClr val="0070C0"/>
            </a:solidFill>
            <a:ln>
              <a:noFill/>
            </a:ln>
            <a:effectLst/>
          </c:spPr>
          <c:invertIfNegative val="0"/>
          <c:cat>
            <c:strRef>
              <c:f>'5.グラフデータ'!$D$204:$H$204</c:f>
              <c:strCache>
                <c:ptCount val="5"/>
                <c:pt idx="0">
                  <c:v>R2(n=61)</c:v>
                </c:pt>
                <c:pt idx="1">
                  <c:v>R3(n=60)</c:v>
                </c:pt>
                <c:pt idx="2">
                  <c:v>R4(n=60)</c:v>
                </c:pt>
                <c:pt idx="3">
                  <c:v>R5(n=60)</c:v>
                </c:pt>
                <c:pt idx="4">
                  <c:v>R6(n=60)</c:v>
                </c:pt>
              </c:strCache>
            </c:strRef>
          </c:cat>
          <c:val>
            <c:numRef>
              <c:f>'5.グラフデータ'!$D$205:$H$205</c:f>
              <c:numCache>
                <c:formatCode>#,##0_);[Red]\(#,##0\)</c:formatCode>
                <c:ptCount val="5"/>
                <c:pt idx="0">
                  <c:v>3438</c:v>
                </c:pt>
                <c:pt idx="1">
                  <c:v>3530</c:v>
                </c:pt>
                <c:pt idx="2">
                  <c:v>3813</c:v>
                </c:pt>
                <c:pt idx="3">
                  <c:v>3845</c:v>
                </c:pt>
                <c:pt idx="4">
                  <c:v>3847</c:v>
                </c:pt>
              </c:numCache>
            </c:numRef>
          </c:val>
          <c:extLst>
            <c:ext xmlns:c16="http://schemas.microsoft.com/office/drawing/2014/chart" uri="{C3380CC4-5D6E-409C-BE32-E72D297353CC}">
              <c16:uniqueId val="{00000000-E1A8-49DB-8C48-5996CF3D7AE0}"/>
            </c:ext>
          </c:extLst>
        </c:ser>
        <c:ser>
          <c:idx val="0"/>
          <c:order val="1"/>
          <c:tx>
            <c:strRef>
              <c:f>'5.グラフデータ'!$C$206</c:f>
              <c:strCache>
                <c:ptCount val="1"/>
                <c:pt idx="0">
                  <c:v>入学定員(B)</c:v>
                </c:pt>
              </c:strCache>
            </c:strRef>
          </c:tx>
          <c:spPr>
            <a:solidFill>
              <a:srgbClr val="FF0000"/>
            </a:solidFill>
            <a:ln>
              <a:noFill/>
            </a:ln>
            <a:effectLst/>
          </c:spPr>
          <c:invertIfNegative val="0"/>
          <c:cat>
            <c:strRef>
              <c:f>'5.グラフデータ'!$D$204:$H$204</c:f>
              <c:strCache>
                <c:ptCount val="5"/>
                <c:pt idx="0">
                  <c:v>R2(n=61)</c:v>
                </c:pt>
                <c:pt idx="1">
                  <c:v>R3(n=60)</c:v>
                </c:pt>
                <c:pt idx="2">
                  <c:v>R4(n=60)</c:v>
                </c:pt>
                <c:pt idx="3">
                  <c:v>R5(n=60)</c:v>
                </c:pt>
                <c:pt idx="4">
                  <c:v>R6(n=60)</c:v>
                </c:pt>
              </c:strCache>
            </c:strRef>
          </c:cat>
          <c:val>
            <c:numRef>
              <c:f>'5.グラフデータ'!$D$206:$H$206</c:f>
              <c:numCache>
                <c:formatCode>#,##0_ </c:formatCode>
                <c:ptCount val="5"/>
                <c:pt idx="0">
                  <c:v>4004</c:v>
                </c:pt>
                <c:pt idx="1">
                  <c:v>4192</c:v>
                </c:pt>
                <c:pt idx="2">
                  <c:v>4287</c:v>
                </c:pt>
                <c:pt idx="3">
                  <c:v>4287</c:v>
                </c:pt>
                <c:pt idx="4">
                  <c:v>4293</c:v>
                </c:pt>
              </c:numCache>
            </c:numRef>
          </c:val>
          <c:extLst>
            <c:ext xmlns:c16="http://schemas.microsoft.com/office/drawing/2014/chart" uri="{C3380CC4-5D6E-409C-BE32-E72D297353CC}">
              <c16:uniqueId val="{00000001-E1A8-49DB-8C48-5996CF3D7AE0}"/>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'5.グラフデータ'!$C$207</c:f>
              <c:strCache>
                <c:ptCount val="1"/>
                <c:pt idx="0">
                  <c:v>入学定員充足率(C=A/B)</c:v>
                </c:pt>
              </c:strCache>
            </c:strRef>
          </c:tx>
          <c:spPr>
            <a:ln w="28575" cap="rnd">
              <a:solidFill>
                <a:srgbClr val="FFC000"/>
              </a:solidFill>
              <a:round/>
            </a:ln>
            <a:effectLst/>
          </c:spPr>
          <c:marker>
            <c:symbol val="circle"/>
            <c:size val="5"/>
            <c:spPr>
              <a:solidFill>
                <a:schemeClr val="accent4"/>
              </a:solidFill>
              <a:ln w="9525">
                <a:solidFill>
                  <a:srgbClr val="FFC000"/>
                </a:solidFill>
              </a:ln>
              <a:effectLst/>
            </c:spPr>
          </c:marker>
          <c:cat>
            <c:strRef>
              <c:f>'5.グラフデータ'!$D$204:$H$204</c:f>
              <c:strCache>
                <c:ptCount val="5"/>
                <c:pt idx="0">
                  <c:v>R2(n=61)</c:v>
                </c:pt>
                <c:pt idx="1">
                  <c:v>R3(n=60)</c:v>
                </c:pt>
                <c:pt idx="2">
                  <c:v>R4(n=60)</c:v>
                </c:pt>
                <c:pt idx="3">
                  <c:v>R5(n=60)</c:v>
                </c:pt>
                <c:pt idx="4">
                  <c:v>R6(n=60)</c:v>
                </c:pt>
              </c:strCache>
            </c:strRef>
          </c:cat>
          <c:val>
            <c:numRef>
              <c:f>'5.グラフデータ'!$D$207:$H$207</c:f>
              <c:numCache>
                <c:formatCode>0.0%</c:formatCode>
                <c:ptCount val="5"/>
                <c:pt idx="0">
                  <c:v>0.85899999999999999</c:v>
                </c:pt>
                <c:pt idx="1">
                  <c:v>0.84199999999999997</c:v>
                </c:pt>
                <c:pt idx="2">
                  <c:v>0.88900000000000001</c:v>
                </c:pt>
                <c:pt idx="3">
                  <c:v>0.89700000000000002</c:v>
                </c:pt>
                <c:pt idx="4">
                  <c:v>0.89600000000000002</c:v>
                </c:pt>
              </c:numCache>
            </c:numRef>
          </c:val>
          <c:smooth val="0"/>
          <c:extLst>
            <c:ext xmlns:c16="http://schemas.microsoft.com/office/drawing/2014/chart" uri="{C3380CC4-5D6E-409C-BE32-E72D297353CC}">
              <c16:uniqueId val="{00000002-E1A8-49DB-8C48-5996CF3D7AE0}"/>
            </c:ext>
          </c:extLst>
        </c:ser>
        <c:dLbls>
          <c:showLegendKey val="0"/>
          <c:showVal val="0"/>
          <c:showCatName val="0"/>
          <c:showSerName val="0"/>
          <c:showPercent val="0"/>
          <c:showBubbleSize val="0"/>
        </c:dLbls>
        <c:marker val="1"/>
        <c:smooth val="0"/>
        <c:axId val="616240280"/>
        <c:axId val="616238312"/>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ax val="5000"/>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5286396360602869"/>
              <c:y val="2.5917857804396142E-2"/>
            </c:manualLayout>
          </c:layout>
          <c:overlay val="0"/>
          <c:spPr>
            <a:noFill/>
            <a:ln>
              <a:noFill/>
            </a:ln>
            <a:effectLst/>
          </c:spPr>
          <c:txPr>
            <a:bodyPr rot="0" spcFirstLastPara="1" vertOverflow="ellipsis"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1000"/>
      </c:valAx>
      <c:valAx>
        <c:axId val="616238312"/>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16240280"/>
        <c:crosses val="max"/>
        <c:crossBetween val="between"/>
        <c:majorUnit val="0.30000000000000004"/>
      </c:valAx>
      <c:catAx>
        <c:axId val="616240280"/>
        <c:scaling>
          <c:orientation val="minMax"/>
        </c:scaling>
        <c:delete val="1"/>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1229628685078334"/>
              <c:y val="3.08929769598641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16238312"/>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accent2">
        <a:lumMod val="20000"/>
        <a:lumOff val="80000"/>
      </a:schemeClr>
    </a:solidFill>
    <a:ln w="9525" cap="flat" cmpd="sng" algn="ctr">
      <a:solidFill>
        <a:schemeClr val="tx1"/>
      </a:solidFill>
      <a:round/>
    </a:ln>
    <a:effectLst/>
  </c:spPr>
  <c:txPr>
    <a:bodyPr/>
    <a:lstStyle/>
    <a:p>
      <a:pPr>
        <a:defRPr sz="9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5554478950805452"/>
          <c:y val="0.1182233220847394"/>
          <c:w val="0.68276771080470833"/>
          <c:h val="0.59788770678474346"/>
        </c:manualLayout>
      </c:layout>
      <c:barChart>
        <c:barDir val="col"/>
        <c:grouping val="clustered"/>
        <c:varyColors val="0"/>
        <c:ser>
          <c:idx val="0"/>
          <c:order val="0"/>
          <c:tx>
            <c:strRef>
              <c:f>'5.グラフデータ'!$C$211</c:f>
              <c:strCache>
                <c:ptCount val="1"/>
                <c:pt idx="0">
                  <c:v>入学者数(A)</c:v>
                </c:pt>
              </c:strCache>
            </c:strRef>
          </c:tx>
          <c:spPr>
            <a:solidFill>
              <a:srgbClr val="0070C0"/>
            </a:solidFill>
            <a:ln>
              <a:noFill/>
            </a:ln>
            <a:effectLst/>
          </c:spPr>
          <c:invertIfNegative val="0"/>
          <c:cat>
            <c:strRef>
              <c:f>'5.グラフデータ'!$D$210:$H$210</c:f>
              <c:strCache>
                <c:ptCount val="5"/>
                <c:pt idx="0">
                  <c:v>R2(n=61)</c:v>
                </c:pt>
                <c:pt idx="1">
                  <c:v>R3(n=60)</c:v>
                </c:pt>
                <c:pt idx="2">
                  <c:v>R4(n=60)</c:v>
                </c:pt>
                <c:pt idx="3">
                  <c:v>R5(n=60)</c:v>
                </c:pt>
                <c:pt idx="4">
                  <c:v>R6(n=60)</c:v>
                </c:pt>
              </c:strCache>
            </c:strRef>
          </c:cat>
          <c:val>
            <c:numRef>
              <c:f>'5.グラフデータ'!$D$211:$H$211</c:f>
              <c:numCache>
                <c:formatCode>#,##0.0_);[Red]\(#,##0.0\)</c:formatCode>
                <c:ptCount val="5"/>
                <c:pt idx="0">
                  <c:v>56.4</c:v>
                </c:pt>
                <c:pt idx="1">
                  <c:v>58.8</c:v>
                </c:pt>
                <c:pt idx="2">
                  <c:v>63.6</c:v>
                </c:pt>
                <c:pt idx="3">
                  <c:v>64.099999999999994</c:v>
                </c:pt>
                <c:pt idx="4">
                  <c:v>64.099999999999994</c:v>
                </c:pt>
              </c:numCache>
            </c:numRef>
          </c:val>
          <c:extLst>
            <c:ext xmlns:c16="http://schemas.microsoft.com/office/drawing/2014/chart" uri="{C3380CC4-5D6E-409C-BE32-E72D297353CC}">
              <c16:uniqueId val="{00000000-5DE7-44EC-93C1-13C64EF6B217}"/>
            </c:ext>
          </c:extLst>
        </c:ser>
        <c:ser>
          <c:idx val="1"/>
          <c:order val="1"/>
          <c:tx>
            <c:strRef>
              <c:f>'5.グラフデータ'!$C$212</c:f>
              <c:strCache>
                <c:ptCount val="1"/>
                <c:pt idx="0">
                  <c:v>入学定員(B)</c:v>
                </c:pt>
              </c:strCache>
            </c:strRef>
          </c:tx>
          <c:spPr>
            <a:solidFill>
              <a:srgbClr val="FF0000"/>
            </a:solidFill>
            <a:ln>
              <a:noFill/>
            </a:ln>
            <a:effectLst/>
          </c:spPr>
          <c:invertIfNegative val="0"/>
          <c:cat>
            <c:strRef>
              <c:f>'5.グラフデータ'!$D$210:$H$210</c:f>
              <c:strCache>
                <c:ptCount val="5"/>
                <c:pt idx="0">
                  <c:v>R2(n=61)</c:v>
                </c:pt>
                <c:pt idx="1">
                  <c:v>R3(n=60)</c:v>
                </c:pt>
                <c:pt idx="2">
                  <c:v>R4(n=60)</c:v>
                </c:pt>
                <c:pt idx="3">
                  <c:v>R5(n=60)</c:v>
                </c:pt>
                <c:pt idx="4">
                  <c:v>R6(n=60)</c:v>
                </c:pt>
              </c:strCache>
            </c:strRef>
          </c:cat>
          <c:val>
            <c:numRef>
              <c:f>'5.グラフデータ'!$D$212:$H$212</c:f>
              <c:numCache>
                <c:formatCode>#,##0.0_);[Red]\(#,##0.0\)</c:formatCode>
                <c:ptCount val="5"/>
                <c:pt idx="0">
                  <c:v>65.599999999999994</c:v>
                </c:pt>
                <c:pt idx="1">
                  <c:v>69.900000000000006</c:v>
                </c:pt>
                <c:pt idx="2">
                  <c:v>71.5</c:v>
                </c:pt>
                <c:pt idx="3">
                  <c:v>71.5</c:v>
                </c:pt>
                <c:pt idx="4">
                  <c:v>71.599999999999994</c:v>
                </c:pt>
              </c:numCache>
            </c:numRef>
          </c:val>
          <c:extLst>
            <c:ext xmlns:c16="http://schemas.microsoft.com/office/drawing/2014/chart" uri="{C3380CC4-5D6E-409C-BE32-E72D297353CC}">
              <c16:uniqueId val="{00000001-5DE7-44EC-93C1-13C64EF6B217}"/>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'5.グラフデータ'!$C$213</c:f>
              <c:strCache>
                <c:ptCount val="1"/>
                <c:pt idx="0">
                  <c:v>入学定員充足率(C=A/B)</c:v>
                </c:pt>
              </c:strCache>
            </c:strRef>
          </c:tx>
          <c:spPr>
            <a:ln w="28575" cap="rnd">
              <a:solidFill>
                <a:srgbClr val="FFC000"/>
              </a:solidFill>
              <a:round/>
            </a:ln>
            <a:effectLst/>
          </c:spPr>
          <c:marker>
            <c:symbol val="circle"/>
            <c:size val="5"/>
            <c:spPr>
              <a:solidFill>
                <a:schemeClr val="accent4"/>
              </a:solidFill>
              <a:ln w="9525">
                <a:solidFill>
                  <a:srgbClr val="FFC000"/>
                </a:solidFill>
              </a:ln>
              <a:effectLst/>
            </c:spPr>
          </c:marker>
          <c:cat>
            <c:strRef>
              <c:f>'5.グラフデータ'!$D$210:$H$210</c:f>
              <c:strCache>
                <c:ptCount val="5"/>
                <c:pt idx="0">
                  <c:v>R2(n=61)</c:v>
                </c:pt>
                <c:pt idx="1">
                  <c:v>R3(n=60)</c:v>
                </c:pt>
                <c:pt idx="2">
                  <c:v>R4(n=60)</c:v>
                </c:pt>
                <c:pt idx="3">
                  <c:v>R5(n=60)</c:v>
                </c:pt>
                <c:pt idx="4">
                  <c:v>R6(n=60)</c:v>
                </c:pt>
              </c:strCache>
            </c:strRef>
          </c:cat>
          <c:val>
            <c:numRef>
              <c:f>'5.グラフデータ'!$D$213:$H$213</c:f>
              <c:numCache>
                <c:formatCode>0.0%</c:formatCode>
                <c:ptCount val="5"/>
                <c:pt idx="0">
                  <c:v>0.86</c:v>
                </c:pt>
                <c:pt idx="1">
                  <c:v>0.84099999999999997</c:v>
                </c:pt>
                <c:pt idx="2">
                  <c:v>0.89</c:v>
                </c:pt>
                <c:pt idx="3">
                  <c:v>0.89700000000000002</c:v>
                </c:pt>
                <c:pt idx="4">
                  <c:v>0.89500000000000002</c:v>
                </c:pt>
              </c:numCache>
            </c:numRef>
          </c:val>
          <c:smooth val="0"/>
          <c:extLst>
            <c:ext xmlns:c16="http://schemas.microsoft.com/office/drawing/2014/chart" uri="{C3380CC4-5D6E-409C-BE32-E72D297353CC}">
              <c16:uniqueId val="{00000002-5DE7-44EC-93C1-13C64EF6B217}"/>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ax val="100"/>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20"/>
      </c:valAx>
      <c:valAx>
        <c:axId val="712562464"/>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93744036471674419"/>
              <c:y val="4.3687096364862767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9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5554478950805452"/>
          <c:y val="0.1182233220847394"/>
          <c:w val="0.68276771080470833"/>
          <c:h val="0.59788770678474346"/>
        </c:manualLayout>
      </c:layout>
      <c:barChart>
        <c:barDir val="col"/>
        <c:grouping val="clustered"/>
        <c:varyColors val="0"/>
        <c:ser>
          <c:idx val="0"/>
          <c:order val="0"/>
          <c:tx>
            <c:strRef>
              <c:f>'5.グラフデータ'!$C$217</c:f>
              <c:strCache>
                <c:ptCount val="1"/>
                <c:pt idx="0">
                  <c:v>入学者数(A)</c:v>
                </c:pt>
              </c:strCache>
            </c:strRef>
          </c:tx>
          <c:spPr>
            <a:solidFill>
              <a:srgbClr val="0070C0"/>
            </a:solidFill>
            <a:ln>
              <a:noFill/>
            </a:ln>
            <a:effectLst/>
          </c:spPr>
          <c:invertIfNegative val="0"/>
          <c:cat>
            <c:strRef>
              <c:f>'5.グラフデータ'!$D$216:$H$216</c:f>
              <c:strCache>
                <c:ptCount val="5"/>
                <c:pt idx="0">
                  <c:v>R2(n=23)</c:v>
                </c:pt>
                <c:pt idx="1">
                  <c:v>R3(n=23)</c:v>
                </c:pt>
                <c:pt idx="2">
                  <c:v>R4(n=23)</c:v>
                </c:pt>
                <c:pt idx="3">
                  <c:v>R5(n=23)</c:v>
                </c:pt>
                <c:pt idx="4">
                  <c:v>R6(n=23)</c:v>
                </c:pt>
              </c:strCache>
            </c:strRef>
          </c:cat>
          <c:val>
            <c:numRef>
              <c:f>'5.グラフデータ'!$D$217:$H$217</c:f>
              <c:numCache>
                <c:formatCode>#,##0.0_);[Red]\(#,##0.0\)</c:formatCode>
                <c:ptCount val="5"/>
                <c:pt idx="0">
                  <c:v>28.2</c:v>
                </c:pt>
                <c:pt idx="1">
                  <c:v>27</c:v>
                </c:pt>
                <c:pt idx="2">
                  <c:v>28.6</c:v>
                </c:pt>
                <c:pt idx="3">
                  <c:v>28.2</c:v>
                </c:pt>
                <c:pt idx="4">
                  <c:v>28.4</c:v>
                </c:pt>
              </c:numCache>
            </c:numRef>
          </c:val>
          <c:extLst>
            <c:ext xmlns:c16="http://schemas.microsoft.com/office/drawing/2014/chart" uri="{C3380CC4-5D6E-409C-BE32-E72D297353CC}">
              <c16:uniqueId val="{00000000-227D-4605-8856-5EE803303F8F}"/>
            </c:ext>
          </c:extLst>
        </c:ser>
        <c:ser>
          <c:idx val="1"/>
          <c:order val="1"/>
          <c:tx>
            <c:strRef>
              <c:f>'5.グラフデータ'!$C$218</c:f>
              <c:strCache>
                <c:ptCount val="1"/>
                <c:pt idx="0">
                  <c:v>入学定員(B)</c:v>
                </c:pt>
              </c:strCache>
            </c:strRef>
          </c:tx>
          <c:spPr>
            <a:solidFill>
              <a:srgbClr val="FF0000"/>
            </a:solidFill>
            <a:ln>
              <a:noFill/>
            </a:ln>
            <a:effectLst/>
          </c:spPr>
          <c:invertIfNegative val="0"/>
          <c:cat>
            <c:strRef>
              <c:f>'5.グラフデータ'!$D$216:$H$216</c:f>
              <c:strCache>
                <c:ptCount val="5"/>
                <c:pt idx="0">
                  <c:v>R2(n=23)</c:v>
                </c:pt>
                <c:pt idx="1">
                  <c:v>R3(n=23)</c:v>
                </c:pt>
                <c:pt idx="2">
                  <c:v>R4(n=23)</c:v>
                </c:pt>
                <c:pt idx="3">
                  <c:v>R5(n=23)</c:v>
                </c:pt>
                <c:pt idx="4">
                  <c:v>R6(n=23)</c:v>
                </c:pt>
              </c:strCache>
            </c:strRef>
          </c:cat>
          <c:val>
            <c:numRef>
              <c:f>'5.グラフデータ'!$D$218:$H$218</c:f>
              <c:numCache>
                <c:formatCode>#,##0.0_);[Red]\(#,##0.0\)</c:formatCode>
                <c:ptCount val="5"/>
                <c:pt idx="0">
                  <c:v>28.1</c:v>
                </c:pt>
                <c:pt idx="1">
                  <c:v>28.9</c:v>
                </c:pt>
                <c:pt idx="2">
                  <c:v>29.5</c:v>
                </c:pt>
                <c:pt idx="3">
                  <c:v>29.5</c:v>
                </c:pt>
                <c:pt idx="4">
                  <c:v>29.5</c:v>
                </c:pt>
              </c:numCache>
            </c:numRef>
          </c:val>
          <c:extLst>
            <c:ext xmlns:c16="http://schemas.microsoft.com/office/drawing/2014/chart" uri="{C3380CC4-5D6E-409C-BE32-E72D297353CC}">
              <c16:uniqueId val="{00000001-227D-4605-8856-5EE803303F8F}"/>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'5.グラフデータ'!$C$219</c:f>
              <c:strCache>
                <c:ptCount val="1"/>
                <c:pt idx="0">
                  <c:v>入学定員充足率(C=A/B)</c:v>
                </c:pt>
              </c:strCache>
            </c:strRef>
          </c:tx>
          <c:spPr>
            <a:ln w="28575" cap="rnd">
              <a:solidFill>
                <a:srgbClr val="FFC000"/>
              </a:solidFill>
              <a:round/>
            </a:ln>
            <a:effectLst/>
          </c:spPr>
          <c:marker>
            <c:symbol val="circle"/>
            <c:size val="5"/>
            <c:spPr>
              <a:solidFill>
                <a:schemeClr val="accent4"/>
              </a:solidFill>
              <a:ln w="9525">
                <a:solidFill>
                  <a:srgbClr val="FFC000"/>
                </a:solidFill>
              </a:ln>
              <a:effectLst/>
            </c:spPr>
          </c:marker>
          <c:cat>
            <c:strRef>
              <c:f>'5.グラフデータ'!$D$216:$H$216</c:f>
              <c:strCache>
                <c:ptCount val="5"/>
                <c:pt idx="0">
                  <c:v>R2(n=23)</c:v>
                </c:pt>
                <c:pt idx="1">
                  <c:v>R3(n=23)</c:v>
                </c:pt>
                <c:pt idx="2">
                  <c:v>R4(n=23)</c:v>
                </c:pt>
                <c:pt idx="3">
                  <c:v>R5(n=23)</c:v>
                </c:pt>
                <c:pt idx="4">
                  <c:v>R6(n=23)</c:v>
                </c:pt>
              </c:strCache>
            </c:strRef>
          </c:cat>
          <c:val>
            <c:numRef>
              <c:f>'5.グラフデータ'!$D$219:$H$219</c:f>
              <c:numCache>
                <c:formatCode>0.0%</c:formatCode>
                <c:ptCount val="5"/>
                <c:pt idx="0">
                  <c:v>1.004</c:v>
                </c:pt>
                <c:pt idx="1">
                  <c:v>0.93400000000000005</c:v>
                </c:pt>
                <c:pt idx="2">
                  <c:v>0.96899999999999997</c:v>
                </c:pt>
                <c:pt idx="3">
                  <c:v>0.95599999999999996</c:v>
                </c:pt>
                <c:pt idx="4">
                  <c:v>0.96299999999999997</c:v>
                </c:pt>
              </c:numCache>
            </c:numRef>
          </c:val>
          <c:smooth val="0"/>
          <c:extLst>
            <c:ext xmlns:c16="http://schemas.microsoft.com/office/drawing/2014/chart" uri="{C3380CC4-5D6E-409C-BE32-E72D297353CC}">
              <c16:uniqueId val="{00000002-227D-4605-8856-5EE803303F8F}"/>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ax val="35"/>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7"/>
      </c:valAx>
      <c:valAx>
        <c:axId val="712562464"/>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93744036471674419"/>
              <c:y val="4.3687096364862767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9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5554478950805452"/>
          <c:y val="0.1182233220847394"/>
          <c:w val="0.68276771080470833"/>
          <c:h val="0.63181476361256372"/>
        </c:manualLayout>
      </c:layout>
      <c:barChart>
        <c:barDir val="col"/>
        <c:grouping val="clustered"/>
        <c:varyColors val="0"/>
        <c:ser>
          <c:idx val="0"/>
          <c:order val="0"/>
          <c:tx>
            <c:strRef>
              <c:f>'5.グラフデータ'!$C$26</c:f>
              <c:strCache>
                <c:ptCount val="1"/>
                <c:pt idx="0">
                  <c:v>入学者数(A)</c:v>
                </c:pt>
              </c:strCache>
            </c:strRef>
          </c:tx>
          <c:spPr>
            <a:solidFill>
              <a:srgbClr val="0070C0"/>
            </a:solidFill>
            <a:ln>
              <a:noFill/>
            </a:ln>
            <a:effectLst/>
          </c:spPr>
          <c:invertIfNegative val="0"/>
          <c:cat>
            <c:strRef>
              <c:f>'5.グラフデータ'!$D$25:$H$25</c:f>
              <c:strCache>
                <c:ptCount val="5"/>
                <c:pt idx="0">
                  <c:v>R2(n=25)</c:v>
                </c:pt>
                <c:pt idx="1">
                  <c:v>R3(n=25)</c:v>
                </c:pt>
                <c:pt idx="2">
                  <c:v>R4(n=25)</c:v>
                </c:pt>
                <c:pt idx="3">
                  <c:v>R5(n=25)</c:v>
                </c:pt>
                <c:pt idx="4">
                  <c:v>R6(n=25)</c:v>
                </c:pt>
              </c:strCache>
            </c:strRef>
          </c:cat>
          <c:val>
            <c:numRef>
              <c:f>'5.グラフデータ'!$D$26:$H$26</c:f>
              <c:numCache>
                <c:formatCode>#,##0.0_);[Red]\(#,##0.0\)</c:formatCode>
                <c:ptCount val="5"/>
                <c:pt idx="0">
                  <c:v>1414.6</c:v>
                </c:pt>
                <c:pt idx="1">
                  <c:v>1412.4</c:v>
                </c:pt>
                <c:pt idx="2">
                  <c:v>1413.2</c:v>
                </c:pt>
                <c:pt idx="3">
                  <c:v>1421.8</c:v>
                </c:pt>
                <c:pt idx="4">
                  <c:v>1433.1</c:v>
                </c:pt>
              </c:numCache>
            </c:numRef>
          </c:val>
          <c:extLst>
            <c:ext xmlns:c16="http://schemas.microsoft.com/office/drawing/2014/chart" uri="{C3380CC4-5D6E-409C-BE32-E72D297353CC}">
              <c16:uniqueId val="{00000000-43E7-4EB7-AA44-A5D6103098D7}"/>
            </c:ext>
          </c:extLst>
        </c:ser>
        <c:ser>
          <c:idx val="1"/>
          <c:order val="1"/>
          <c:tx>
            <c:strRef>
              <c:f>'5.グラフデータ'!$C$27</c:f>
              <c:strCache>
                <c:ptCount val="1"/>
                <c:pt idx="0">
                  <c:v>入学定員(B)</c:v>
                </c:pt>
              </c:strCache>
            </c:strRef>
          </c:tx>
          <c:spPr>
            <a:solidFill>
              <a:srgbClr val="FF0000"/>
            </a:solidFill>
            <a:ln>
              <a:noFill/>
            </a:ln>
            <a:effectLst/>
          </c:spPr>
          <c:invertIfNegative val="0"/>
          <c:cat>
            <c:strRef>
              <c:f>'5.グラフデータ'!$D$25:$H$25</c:f>
              <c:strCache>
                <c:ptCount val="5"/>
                <c:pt idx="0">
                  <c:v>R2(n=25)</c:v>
                </c:pt>
                <c:pt idx="1">
                  <c:v>R3(n=25)</c:v>
                </c:pt>
                <c:pt idx="2">
                  <c:v>R4(n=25)</c:v>
                </c:pt>
                <c:pt idx="3">
                  <c:v>R5(n=25)</c:v>
                </c:pt>
                <c:pt idx="4">
                  <c:v>R6(n=25)</c:v>
                </c:pt>
              </c:strCache>
            </c:strRef>
          </c:cat>
          <c:val>
            <c:numRef>
              <c:f>'5.グラフデータ'!$D$27:$H$27</c:f>
              <c:numCache>
                <c:formatCode>#,##0.0_);[Red]\(#,##0.0\)</c:formatCode>
                <c:ptCount val="5"/>
                <c:pt idx="0">
                  <c:v>1377.6</c:v>
                </c:pt>
                <c:pt idx="1">
                  <c:v>1377.9</c:v>
                </c:pt>
                <c:pt idx="2">
                  <c:v>1377.1</c:v>
                </c:pt>
                <c:pt idx="3">
                  <c:v>1378.9</c:v>
                </c:pt>
                <c:pt idx="4">
                  <c:v>1386.8</c:v>
                </c:pt>
              </c:numCache>
            </c:numRef>
          </c:val>
          <c:extLst>
            <c:ext xmlns:c16="http://schemas.microsoft.com/office/drawing/2014/chart" uri="{C3380CC4-5D6E-409C-BE32-E72D297353CC}">
              <c16:uniqueId val="{00000001-43E7-4EB7-AA44-A5D6103098D7}"/>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'5.グラフデータ'!$C$28</c:f>
              <c:strCache>
                <c:ptCount val="1"/>
                <c:pt idx="0">
                  <c:v>入学定員充足率(C=A/B)</c:v>
                </c:pt>
              </c:strCache>
            </c:strRef>
          </c:tx>
          <c:spPr>
            <a:ln w="28575" cap="rnd">
              <a:solidFill>
                <a:srgbClr val="FFC000"/>
              </a:solidFill>
              <a:round/>
            </a:ln>
            <a:effectLst/>
          </c:spPr>
          <c:marker>
            <c:symbol val="circle"/>
            <c:size val="5"/>
            <c:spPr>
              <a:solidFill>
                <a:schemeClr val="accent4"/>
              </a:solidFill>
              <a:ln w="9525">
                <a:solidFill>
                  <a:srgbClr val="FFC000"/>
                </a:solidFill>
              </a:ln>
              <a:effectLst/>
            </c:spPr>
          </c:marker>
          <c:cat>
            <c:strRef>
              <c:f>'5.グラフデータ'!$D$25:$H$25</c:f>
              <c:strCache>
                <c:ptCount val="5"/>
                <c:pt idx="0">
                  <c:v>R2(n=25)</c:v>
                </c:pt>
                <c:pt idx="1">
                  <c:v>R3(n=25)</c:v>
                </c:pt>
                <c:pt idx="2">
                  <c:v>R4(n=25)</c:v>
                </c:pt>
                <c:pt idx="3">
                  <c:v>R5(n=25)</c:v>
                </c:pt>
                <c:pt idx="4">
                  <c:v>R6(n=25)</c:v>
                </c:pt>
              </c:strCache>
            </c:strRef>
          </c:cat>
          <c:val>
            <c:numRef>
              <c:f>'5.グラフデータ'!$D$28:$H$28</c:f>
              <c:numCache>
                <c:formatCode>0.0%</c:formatCode>
                <c:ptCount val="5"/>
                <c:pt idx="0">
                  <c:v>1.0269999999999999</c:v>
                </c:pt>
                <c:pt idx="1">
                  <c:v>1.0249999999999999</c:v>
                </c:pt>
                <c:pt idx="2">
                  <c:v>1.026</c:v>
                </c:pt>
                <c:pt idx="3">
                  <c:v>1.0309999999999999</c:v>
                </c:pt>
                <c:pt idx="4">
                  <c:v>1.0329999999999999</c:v>
                </c:pt>
              </c:numCache>
            </c:numRef>
          </c:val>
          <c:smooth val="0"/>
          <c:extLst>
            <c:ext xmlns:c16="http://schemas.microsoft.com/office/drawing/2014/chart" uri="{C3380CC4-5D6E-409C-BE32-E72D297353CC}">
              <c16:uniqueId val="{00000002-43E7-4EB7-AA44-A5D6103098D7}"/>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ax val="1500"/>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300"/>
      </c:valAx>
      <c:valAx>
        <c:axId val="712562464"/>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93564058905098668"/>
              <c:y val="3.6901684999298731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9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677569520973615"/>
          <c:y val="0.10319976435614635"/>
          <c:w val="0.68276771080470833"/>
          <c:h val="0.64824526381560232"/>
        </c:manualLayout>
      </c:layout>
      <c:barChart>
        <c:barDir val="col"/>
        <c:grouping val="clustered"/>
        <c:varyColors val="0"/>
        <c:ser>
          <c:idx val="0"/>
          <c:order val="0"/>
          <c:tx>
            <c:strRef>
              <c:f>'5.グラフデータ'!$C$35</c:f>
              <c:strCache>
                <c:ptCount val="1"/>
                <c:pt idx="0">
                  <c:v>入学者数(A)</c:v>
                </c:pt>
              </c:strCache>
            </c:strRef>
          </c:tx>
          <c:spPr>
            <a:solidFill>
              <a:srgbClr val="0070C0"/>
            </a:solidFill>
            <a:ln>
              <a:noFill/>
            </a:ln>
            <a:effectLst/>
          </c:spPr>
          <c:invertIfNegative val="0"/>
          <c:cat>
            <c:strRef>
              <c:f>'5.グラフデータ'!$D$34:$H$34</c:f>
              <c:strCache>
                <c:ptCount val="5"/>
                <c:pt idx="0">
                  <c:v>R2</c:v>
                </c:pt>
                <c:pt idx="1">
                  <c:v>R3</c:v>
                </c:pt>
                <c:pt idx="2">
                  <c:v>R4</c:v>
                </c:pt>
                <c:pt idx="3">
                  <c:v>R5</c:v>
                </c:pt>
                <c:pt idx="4">
                  <c:v>R6</c:v>
                </c:pt>
              </c:strCache>
            </c:strRef>
          </c:cat>
          <c:val>
            <c:numRef>
              <c:f>'5.グラフデータ'!$D$35:$H$35</c:f>
              <c:numCache>
                <c:formatCode>#,##0_);[Red]\(#,##0\)</c:formatCode>
                <c:ptCount val="5"/>
                <c:pt idx="0">
                  <c:v>283</c:v>
                </c:pt>
                <c:pt idx="1">
                  <c:v>290</c:v>
                </c:pt>
                <c:pt idx="2">
                  <c:v>286</c:v>
                </c:pt>
                <c:pt idx="3">
                  <c:v>285</c:v>
                </c:pt>
                <c:pt idx="4">
                  <c:v>297</c:v>
                </c:pt>
              </c:numCache>
            </c:numRef>
          </c:val>
          <c:extLst>
            <c:ext xmlns:c16="http://schemas.microsoft.com/office/drawing/2014/chart" uri="{C3380CC4-5D6E-409C-BE32-E72D297353CC}">
              <c16:uniqueId val="{00000000-D3FB-4A63-9C65-D571C94816D9}"/>
            </c:ext>
          </c:extLst>
        </c:ser>
        <c:ser>
          <c:idx val="1"/>
          <c:order val="1"/>
          <c:tx>
            <c:strRef>
              <c:f>'5.グラフデータ'!$C$36</c:f>
              <c:strCache>
                <c:ptCount val="1"/>
                <c:pt idx="0">
                  <c:v>入学定員(B)</c:v>
                </c:pt>
              </c:strCache>
            </c:strRef>
          </c:tx>
          <c:spPr>
            <a:solidFill>
              <a:srgbClr val="FF0000"/>
            </a:solidFill>
            <a:ln>
              <a:noFill/>
            </a:ln>
            <a:effectLst/>
          </c:spPr>
          <c:invertIfNegative val="0"/>
          <c:cat>
            <c:strRef>
              <c:f>'5.グラフデータ'!$D$34:$H$34</c:f>
              <c:strCache>
                <c:ptCount val="5"/>
                <c:pt idx="0">
                  <c:v>R2</c:v>
                </c:pt>
                <c:pt idx="1">
                  <c:v>R3</c:v>
                </c:pt>
                <c:pt idx="2">
                  <c:v>R4</c:v>
                </c:pt>
                <c:pt idx="3">
                  <c:v>R5</c:v>
                </c:pt>
                <c:pt idx="4">
                  <c:v>R6</c:v>
                </c:pt>
              </c:strCache>
            </c:strRef>
          </c:cat>
          <c:val>
            <c:numRef>
              <c:f>'5.グラフデータ'!$D$36:$H$36</c:f>
              <c:numCache>
                <c:formatCode>#,##0_);[Red]\(#,##0\)</c:formatCode>
                <c:ptCount val="5"/>
                <c:pt idx="0">
                  <c:v>275</c:v>
                </c:pt>
                <c:pt idx="1">
                  <c:v>275</c:v>
                </c:pt>
                <c:pt idx="2">
                  <c:v>275</c:v>
                </c:pt>
                <c:pt idx="3">
                  <c:v>275</c:v>
                </c:pt>
                <c:pt idx="4">
                  <c:v>275</c:v>
                </c:pt>
              </c:numCache>
            </c:numRef>
          </c:val>
          <c:extLst>
            <c:ext xmlns:c16="http://schemas.microsoft.com/office/drawing/2014/chart" uri="{C3380CC4-5D6E-409C-BE32-E72D297353CC}">
              <c16:uniqueId val="{00000001-D3FB-4A63-9C65-D571C94816D9}"/>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'5.グラフデータ'!$C$37</c:f>
              <c:strCache>
                <c:ptCount val="1"/>
                <c:pt idx="0">
                  <c:v>入学定員充足率
(C=A/B)</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'5.グラフデータ'!$D$34:$H$34</c:f>
              <c:strCache>
                <c:ptCount val="5"/>
                <c:pt idx="0">
                  <c:v>R2</c:v>
                </c:pt>
                <c:pt idx="1">
                  <c:v>R3</c:v>
                </c:pt>
                <c:pt idx="2">
                  <c:v>R4</c:v>
                </c:pt>
                <c:pt idx="3">
                  <c:v>R5</c:v>
                </c:pt>
                <c:pt idx="4">
                  <c:v>R6</c:v>
                </c:pt>
              </c:strCache>
            </c:strRef>
          </c:cat>
          <c:val>
            <c:numRef>
              <c:f>'5.グラフデータ'!$D$37:$H$37</c:f>
              <c:numCache>
                <c:formatCode>0.0%</c:formatCode>
                <c:ptCount val="5"/>
                <c:pt idx="0">
                  <c:v>1.0289999999999999</c:v>
                </c:pt>
                <c:pt idx="1">
                  <c:v>1.0549999999999999</c:v>
                </c:pt>
                <c:pt idx="2">
                  <c:v>1.04</c:v>
                </c:pt>
                <c:pt idx="3">
                  <c:v>1.036</c:v>
                </c:pt>
                <c:pt idx="4">
                  <c:v>1.08</c:v>
                </c:pt>
              </c:numCache>
            </c:numRef>
          </c:val>
          <c:smooth val="0"/>
          <c:extLst>
            <c:ext xmlns:c16="http://schemas.microsoft.com/office/drawing/2014/chart" uri="{C3380CC4-5D6E-409C-BE32-E72D297353CC}">
              <c16:uniqueId val="{00000002-D3FB-4A63-9C65-D571C94816D9}"/>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70"/>
      </c:valAx>
      <c:valAx>
        <c:axId val="712562464"/>
        <c:scaling>
          <c:orientation val="minMax"/>
          <c:max val="1.5"/>
          <c:min val="0"/>
        </c:scaling>
        <c:delete val="0"/>
        <c:axPos val="r"/>
        <c:minorGridlines>
          <c:spPr>
            <a:ln w="9525" cap="flat" cmpd="sng" algn="ctr">
              <a:solidFill>
                <a:schemeClr val="tx1">
                  <a:lumMod val="5000"/>
                  <a:lumOff val="95000"/>
                </a:schemeClr>
              </a:solidFill>
              <a:round/>
            </a:ln>
            <a:effectLst/>
          </c:spPr>
        </c:minorGridlines>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89943368470082663"/>
              <c:y val="4.0486251364454905E-2"/>
            </c:manualLayout>
          </c:layout>
          <c:overlay val="0"/>
          <c:spPr>
            <a:noFill/>
            <a:ln>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691582590269691"/>
          <c:y val="0.11071150366685259"/>
          <c:w val="0.68276771080470833"/>
          <c:h val="0.64824526381560232"/>
        </c:manualLayout>
      </c:layout>
      <c:barChart>
        <c:barDir val="col"/>
        <c:grouping val="clustered"/>
        <c:varyColors val="0"/>
        <c:ser>
          <c:idx val="0"/>
          <c:order val="0"/>
          <c:tx>
            <c:strRef>
              <c:f>'5.グラフデータ'!$C$41</c:f>
              <c:strCache>
                <c:ptCount val="1"/>
                <c:pt idx="0">
                  <c:v>入学者数(A)</c:v>
                </c:pt>
              </c:strCache>
            </c:strRef>
          </c:tx>
          <c:spPr>
            <a:solidFill>
              <a:srgbClr val="0070C0"/>
            </a:solidFill>
            <a:ln>
              <a:noFill/>
            </a:ln>
            <a:effectLst/>
          </c:spPr>
          <c:invertIfNegative val="0"/>
          <c:cat>
            <c:strRef>
              <c:f>'5.グラフデータ'!$D$40:$H$40</c:f>
              <c:strCache>
                <c:ptCount val="5"/>
                <c:pt idx="0">
                  <c:v>R2</c:v>
                </c:pt>
                <c:pt idx="1">
                  <c:v>R3</c:v>
                </c:pt>
                <c:pt idx="2">
                  <c:v>R4</c:v>
                </c:pt>
                <c:pt idx="3">
                  <c:v>R5</c:v>
                </c:pt>
                <c:pt idx="4">
                  <c:v>R6</c:v>
                </c:pt>
              </c:strCache>
            </c:strRef>
          </c:cat>
          <c:val>
            <c:numRef>
              <c:f>'5.グラフデータ'!$D$41:$H$41</c:f>
              <c:numCache>
                <c:formatCode>#,##0_);[Red]\(#,##0\)</c:formatCode>
                <c:ptCount val="5"/>
                <c:pt idx="0">
                  <c:v>134</c:v>
                </c:pt>
                <c:pt idx="1">
                  <c:v>135</c:v>
                </c:pt>
                <c:pt idx="2">
                  <c:v>140</c:v>
                </c:pt>
                <c:pt idx="3">
                  <c:v>137</c:v>
                </c:pt>
                <c:pt idx="4">
                  <c:v>137</c:v>
                </c:pt>
              </c:numCache>
            </c:numRef>
          </c:val>
          <c:extLst>
            <c:ext xmlns:c16="http://schemas.microsoft.com/office/drawing/2014/chart" uri="{C3380CC4-5D6E-409C-BE32-E72D297353CC}">
              <c16:uniqueId val="{00000000-CADD-49E5-B5F7-F39D7CD35BAC}"/>
            </c:ext>
          </c:extLst>
        </c:ser>
        <c:ser>
          <c:idx val="1"/>
          <c:order val="1"/>
          <c:tx>
            <c:strRef>
              <c:f>'5.グラフデータ'!$C$42</c:f>
              <c:strCache>
                <c:ptCount val="1"/>
                <c:pt idx="0">
                  <c:v>入学定員(B)</c:v>
                </c:pt>
              </c:strCache>
            </c:strRef>
          </c:tx>
          <c:spPr>
            <a:solidFill>
              <a:srgbClr val="FF0000"/>
            </a:solidFill>
            <a:ln>
              <a:noFill/>
            </a:ln>
            <a:effectLst/>
          </c:spPr>
          <c:invertIfNegative val="0"/>
          <c:cat>
            <c:strRef>
              <c:f>'5.グラフデータ'!$D$40:$H$40</c:f>
              <c:strCache>
                <c:ptCount val="5"/>
                <c:pt idx="0">
                  <c:v>R2</c:v>
                </c:pt>
                <c:pt idx="1">
                  <c:v>R3</c:v>
                </c:pt>
                <c:pt idx="2">
                  <c:v>R4</c:v>
                </c:pt>
                <c:pt idx="3">
                  <c:v>R5</c:v>
                </c:pt>
                <c:pt idx="4">
                  <c:v>R6</c:v>
                </c:pt>
              </c:strCache>
            </c:strRef>
          </c:cat>
          <c:val>
            <c:numRef>
              <c:f>'5.グラフデータ'!$D$42:$H$42</c:f>
              <c:numCache>
                <c:formatCode>#,##0_);[Red]\(#,##0\)</c:formatCode>
                <c:ptCount val="5"/>
                <c:pt idx="0">
                  <c:v>130</c:v>
                </c:pt>
                <c:pt idx="1">
                  <c:v>130</c:v>
                </c:pt>
                <c:pt idx="2">
                  <c:v>130</c:v>
                </c:pt>
                <c:pt idx="3">
                  <c:v>130</c:v>
                </c:pt>
                <c:pt idx="4">
                  <c:v>130</c:v>
                </c:pt>
              </c:numCache>
            </c:numRef>
          </c:val>
          <c:extLst>
            <c:ext xmlns:c16="http://schemas.microsoft.com/office/drawing/2014/chart" uri="{C3380CC4-5D6E-409C-BE32-E72D297353CC}">
              <c16:uniqueId val="{00000001-CADD-49E5-B5F7-F39D7CD35BAC}"/>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'5.グラフデータ'!$C$43</c:f>
              <c:strCache>
                <c:ptCount val="1"/>
                <c:pt idx="0">
                  <c:v>入学定員充足率
(C=A/B)</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'5.グラフデータ'!$D$40:$H$40</c:f>
              <c:strCache>
                <c:ptCount val="5"/>
                <c:pt idx="0">
                  <c:v>R2</c:v>
                </c:pt>
                <c:pt idx="1">
                  <c:v>R3</c:v>
                </c:pt>
                <c:pt idx="2">
                  <c:v>R4</c:v>
                </c:pt>
                <c:pt idx="3">
                  <c:v>R5</c:v>
                </c:pt>
                <c:pt idx="4">
                  <c:v>R6</c:v>
                </c:pt>
              </c:strCache>
            </c:strRef>
          </c:cat>
          <c:val>
            <c:numRef>
              <c:f>'5.グラフデータ'!$D$43:$H$43</c:f>
              <c:numCache>
                <c:formatCode>0.0%</c:formatCode>
                <c:ptCount val="5"/>
                <c:pt idx="0">
                  <c:v>1.0309999999999999</c:v>
                </c:pt>
                <c:pt idx="1">
                  <c:v>1.038</c:v>
                </c:pt>
                <c:pt idx="2">
                  <c:v>1.077</c:v>
                </c:pt>
                <c:pt idx="3">
                  <c:v>1.054</c:v>
                </c:pt>
                <c:pt idx="4">
                  <c:v>1.054</c:v>
                </c:pt>
              </c:numCache>
            </c:numRef>
          </c:val>
          <c:smooth val="0"/>
          <c:extLst>
            <c:ext xmlns:c16="http://schemas.microsoft.com/office/drawing/2014/chart" uri="{C3380CC4-5D6E-409C-BE32-E72D297353CC}">
              <c16:uniqueId val="{00000002-CADD-49E5-B5F7-F39D7CD35BAC}"/>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30"/>
      </c:valAx>
      <c:valAx>
        <c:axId val="712562464"/>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89943368470082663"/>
              <c:y val="4.0486251364454905E-2"/>
            </c:manualLayout>
          </c:layout>
          <c:overlay val="0"/>
          <c:spPr>
            <a:noFill/>
            <a:ln>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691582590269691"/>
          <c:y val="0.11071150366685259"/>
          <c:w val="0.68276771080470833"/>
          <c:h val="0.64824526381560232"/>
        </c:manualLayout>
      </c:layout>
      <c:barChart>
        <c:barDir val="col"/>
        <c:grouping val="clustered"/>
        <c:varyColors val="0"/>
        <c:ser>
          <c:idx val="0"/>
          <c:order val="0"/>
          <c:tx>
            <c:strRef>
              <c:f>'5.グラフデータ'!$C$47</c:f>
              <c:strCache>
                <c:ptCount val="1"/>
                <c:pt idx="0">
                  <c:v>入学者数(A)</c:v>
                </c:pt>
              </c:strCache>
            </c:strRef>
          </c:tx>
          <c:spPr>
            <a:solidFill>
              <a:srgbClr val="0070C0"/>
            </a:solidFill>
            <a:ln>
              <a:noFill/>
            </a:ln>
            <a:effectLst/>
          </c:spPr>
          <c:invertIfNegative val="0"/>
          <c:cat>
            <c:strRef>
              <c:f>'5.グラフデータ'!$D$46:$H$46</c:f>
              <c:strCache>
                <c:ptCount val="5"/>
                <c:pt idx="0">
                  <c:v>R2</c:v>
                </c:pt>
                <c:pt idx="1">
                  <c:v>R3</c:v>
                </c:pt>
                <c:pt idx="2">
                  <c:v>R4</c:v>
                </c:pt>
                <c:pt idx="3">
                  <c:v>R5</c:v>
                </c:pt>
                <c:pt idx="4">
                  <c:v>R6</c:v>
                </c:pt>
              </c:strCache>
            </c:strRef>
          </c:cat>
          <c:val>
            <c:numRef>
              <c:f>'5.グラフデータ'!$D$47:$H$47</c:f>
              <c:numCache>
                <c:formatCode>#,##0_);[Red]\(#,##0\)</c:formatCode>
                <c:ptCount val="5"/>
                <c:pt idx="0">
                  <c:v>245</c:v>
                </c:pt>
                <c:pt idx="1">
                  <c:v>247</c:v>
                </c:pt>
                <c:pt idx="2">
                  <c:v>252</c:v>
                </c:pt>
                <c:pt idx="3">
                  <c:v>246</c:v>
                </c:pt>
                <c:pt idx="4">
                  <c:v>249</c:v>
                </c:pt>
              </c:numCache>
            </c:numRef>
          </c:val>
          <c:extLst>
            <c:ext xmlns:c16="http://schemas.microsoft.com/office/drawing/2014/chart" uri="{C3380CC4-5D6E-409C-BE32-E72D297353CC}">
              <c16:uniqueId val="{00000000-BDAC-424C-8DFC-146DE8C2A9A8}"/>
            </c:ext>
          </c:extLst>
        </c:ser>
        <c:ser>
          <c:idx val="1"/>
          <c:order val="1"/>
          <c:tx>
            <c:strRef>
              <c:f>'5.グラフデータ'!$C$48</c:f>
              <c:strCache>
                <c:ptCount val="1"/>
                <c:pt idx="0">
                  <c:v>入学定員(B)</c:v>
                </c:pt>
              </c:strCache>
            </c:strRef>
          </c:tx>
          <c:spPr>
            <a:solidFill>
              <a:srgbClr val="FF0000"/>
            </a:solidFill>
            <a:ln>
              <a:noFill/>
            </a:ln>
            <a:effectLst/>
          </c:spPr>
          <c:invertIfNegative val="0"/>
          <c:cat>
            <c:strRef>
              <c:f>'5.グラフデータ'!$D$46:$H$46</c:f>
              <c:strCache>
                <c:ptCount val="5"/>
                <c:pt idx="0">
                  <c:v>R2</c:v>
                </c:pt>
                <c:pt idx="1">
                  <c:v>R3</c:v>
                </c:pt>
                <c:pt idx="2">
                  <c:v>R4</c:v>
                </c:pt>
                <c:pt idx="3">
                  <c:v>R5</c:v>
                </c:pt>
                <c:pt idx="4">
                  <c:v>R6</c:v>
                </c:pt>
              </c:strCache>
            </c:strRef>
          </c:cat>
          <c:val>
            <c:numRef>
              <c:f>'5.グラフデータ'!$D$48:$H$48</c:f>
              <c:numCache>
                <c:formatCode>#,##0_);[Red]\(#,##0\)</c:formatCode>
                <c:ptCount val="5"/>
                <c:pt idx="0">
                  <c:v>240</c:v>
                </c:pt>
                <c:pt idx="1">
                  <c:v>240</c:v>
                </c:pt>
                <c:pt idx="2">
                  <c:v>240</c:v>
                </c:pt>
                <c:pt idx="3">
                  <c:v>240</c:v>
                </c:pt>
                <c:pt idx="4">
                  <c:v>240</c:v>
                </c:pt>
              </c:numCache>
            </c:numRef>
          </c:val>
          <c:extLst>
            <c:ext xmlns:c16="http://schemas.microsoft.com/office/drawing/2014/chart" uri="{C3380CC4-5D6E-409C-BE32-E72D297353CC}">
              <c16:uniqueId val="{00000001-BDAC-424C-8DFC-146DE8C2A9A8}"/>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'5.グラフデータ'!$C$49</c:f>
              <c:strCache>
                <c:ptCount val="1"/>
                <c:pt idx="0">
                  <c:v>入学定員充足率
(C=A/B)</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'5.グラフデータ'!$D$46:$H$46</c:f>
              <c:strCache>
                <c:ptCount val="5"/>
                <c:pt idx="0">
                  <c:v>R2</c:v>
                </c:pt>
                <c:pt idx="1">
                  <c:v>R3</c:v>
                </c:pt>
                <c:pt idx="2">
                  <c:v>R4</c:v>
                </c:pt>
                <c:pt idx="3">
                  <c:v>R5</c:v>
                </c:pt>
                <c:pt idx="4">
                  <c:v>R6</c:v>
                </c:pt>
              </c:strCache>
            </c:strRef>
          </c:cat>
          <c:val>
            <c:numRef>
              <c:f>'5.グラフデータ'!$D$49:$H$49</c:f>
              <c:numCache>
                <c:formatCode>0.0%</c:formatCode>
                <c:ptCount val="5"/>
                <c:pt idx="0">
                  <c:v>1.0209999999999999</c:v>
                </c:pt>
                <c:pt idx="1">
                  <c:v>1.0289999999999999</c:v>
                </c:pt>
                <c:pt idx="2">
                  <c:v>1.05</c:v>
                </c:pt>
                <c:pt idx="3">
                  <c:v>1.0249999999999999</c:v>
                </c:pt>
                <c:pt idx="4">
                  <c:v>1.038</c:v>
                </c:pt>
              </c:numCache>
            </c:numRef>
          </c:val>
          <c:smooth val="0"/>
          <c:extLst>
            <c:ext xmlns:c16="http://schemas.microsoft.com/office/drawing/2014/chart" uri="{C3380CC4-5D6E-409C-BE32-E72D297353CC}">
              <c16:uniqueId val="{00000002-BDAC-424C-8DFC-146DE8C2A9A8}"/>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60"/>
      </c:valAx>
      <c:valAx>
        <c:axId val="712562464"/>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89943368470082663"/>
              <c:y val="4.0486251364454905E-2"/>
            </c:manualLayout>
          </c:layout>
          <c:overlay val="0"/>
          <c:spPr>
            <a:noFill/>
            <a:ln>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691582590269691"/>
          <c:y val="0.10695563401149945"/>
          <c:w val="0.68276771080470833"/>
          <c:h val="0.64824526381560232"/>
        </c:manualLayout>
      </c:layout>
      <c:barChart>
        <c:barDir val="col"/>
        <c:grouping val="clustered"/>
        <c:varyColors val="0"/>
        <c:ser>
          <c:idx val="0"/>
          <c:order val="0"/>
          <c:tx>
            <c:strRef>
              <c:f>'5.グラフデータ'!$C$53</c:f>
              <c:strCache>
                <c:ptCount val="1"/>
                <c:pt idx="0">
                  <c:v>入学者数(A)</c:v>
                </c:pt>
              </c:strCache>
            </c:strRef>
          </c:tx>
          <c:spPr>
            <a:solidFill>
              <a:srgbClr val="0070C0"/>
            </a:solidFill>
            <a:ln>
              <a:noFill/>
            </a:ln>
            <a:effectLst/>
          </c:spPr>
          <c:invertIfNegative val="0"/>
          <c:cat>
            <c:strRef>
              <c:f>'5.グラフデータ'!$D$52:$H$52</c:f>
              <c:strCache>
                <c:ptCount val="5"/>
                <c:pt idx="0">
                  <c:v>R2</c:v>
                </c:pt>
                <c:pt idx="1">
                  <c:v>R3</c:v>
                </c:pt>
                <c:pt idx="2">
                  <c:v>R4</c:v>
                </c:pt>
                <c:pt idx="3">
                  <c:v>R5</c:v>
                </c:pt>
                <c:pt idx="4">
                  <c:v>R6</c:v>
                </c:pt>
              </c:strCache>
            </c:strRef>
          </c:cat>
          <c:val>
            <c:numRef>
              <c:f>'5.グラフデータ'!$D$53:$H$53</c:f>
              <c:numCache>
                <c:formatCode>#,##0_);[Red]\(#,##0\)</c:formatCode>
                <c:ptCount val="5"/>
                <c:pt idx="0">
                  <c:v>170</c:v>
                </c:pt>
                <c:pt idx="1">
                  <c:v>171</c:v>
                </c:pt>
                <c:pt idx="2">
                  <c:v>172</c:v>
                </c:pt>
                <c:pt idx="3">
                  <c:v>170</c:v>
                </c:pt>
                <c:pt idx="4">
                  <c:v>170</c:v>
                </c:pt>
              </c:numCache>
            </c:numRef>
          </c:val>
          <c:extLst>
            <c:ext xmlns:c16="http://schemas.microsoft.com/office/drawing/2014/chart" uri="{C3380CC4-5D6E-409C-BE32-E72D297353CC}">
              <c16:uniqueId val="{00000000-757B-4476-96C9-A3A5B952AF44}"/>
            </c:ext>
          </c:extLst>
        </c:ser>
        <c:ser>
          <c:idx val="1"/>
          <c:order val="1"/>
          <c:tx>
            <c:strRef>
              <c:f>'5.グラフデータ'!$C$54</c:f>
              <c:strCache>
                <c:ptCount val="1"/>
                <c:pt idx="0">
                  <c:v>入学定員(B)</c:v>
                </c:pt>
              </c:strCache>
            </c:strRef>
          </c:tx>
          <c:spPr>
            <a:solidFill>
              <a:srgbClr val="FF0000"/>
            </a:solidFill>
            <a:ln>
              <a:noFill/>
            </a:ln>
            <a:effectLst/>
          </c:spPr>
          <c:invertIfNegative val="0"/>
          <c:cat>
            <c:strRef>
              <c:f>'5.グラフデータ'!$D$52:$H$52</c:f>
              <c:strCache>
                <c:ptCount val="5"/>
                <c:pt idx="0">
                  <c:v>R2</c:v>
                </c:pt>
                <c:pt idx="1">
                  <c:v>R3</c:v>
                </c:pt>
                <c:pt idx="2">
                  <c:v>R4</c:v>
                </c:pt>
                <c:pt idx="3">
                  <c:v>R5</c:v>
                </c:pt>
                <c:pt idx="4">
                  <c:v>R6</c:v>
                </c:pt>
              </c:strCache>
            </c:strRef>
          </c:cat>
          <c:val>
            <c:numRef>
              <c:f>'5.グラフデータ'!$D$54:$H$54</c:f>
              <c:numCache>
                <c:formatCode>#,##0_);[Red]\(#,##0\)</c:formatCode>
                <c:ptCount val="5"/>
                <c:pt idx="0">
                  <c:v>170</c:v>
                </c:pt>
                <c:pt idx="1">
                  <c:v>170</c:v>
                </c:pt>
                <c:pt idx="2">
                  <c:v>170</c:v>
                </c:pt>
                <c:pt idx="3">
                  <c:v>170</c:v>
                </c:pt>
                <c:pt idx="4">
                  <c:v>170</c:v>
                </c:pt>
              </c:numCache>
            </c:numRef>
          </c:val>
          <c:extLst>
            <c:ext xmlns:c16="http://schemas.microsoft.com/office/drawing/2014/chart" uri="{C3380CC4-5D6E-409C-BE32-E72D297353CC}">
              <c16:uniqueId val="{00000001-757B-4476-96C9-A3A5B952AF44}"/>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'5.グラフデータ'!$C$55</c:f>
              <c:strCache>
                <c:ptCount val="1"/>
                <c:pt idx="0">
                  <c:v>入学定員充足率
(C=A/B)</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'5.グラフデータ'!$D$52:$H$52</c:f>
              <c:strCache>
                <c:ptCount val="5"/>
                <c:pt idx="0">
                  <c:v>R2</c:v>
                </c:pt>
                <c:pt idx="1">
                  <c:v>R3</c:v>
                </c:pt>
                <c:pt idx="2">
                  <c:v>R4</c:v>
                </c:pt>
                <c:pt idx="3">
                  <c:v>R5</c:v>
                </c:pt>
                <c:pt idx="4">
                  <c:v>R6</c:v>
                </c:pt>
              </c:strCache>
            </c:strRef>
          </c:cat>
          <c:val>
            <c:numRef>
              <c:f>'5.グラフデータ'!$D$55:$H$55</c:f>
              <c:numCache>
                <c:formatCode>0.0%</c:formatCode>
                <c:ptCount val="5"/>
                <c:pt idx="0">
                  <c:v>1</c:v>
                </c:pt>
                <c:pt idx="1">
                  <c:v>1.006</c:v>
                </c:pt>
                <c:pt idx="2">
                  <c:v>1.012</c:v>
                </c:pt>
                <c:pt idx="3">
                  <c:v>1</c:v>
                </c:pt>
                <c:pt idx="4">
                  <c:v>1</c:v>
                </c:pt>
              </c:numCache>
            </c:numRef>
          </c:val>
          <c:smooth val="0"/>
          <c:extLst>
            <c:ext xmlns:c16="http://schemas.microsoft.com/office/drawing/2014/chart" uri="{C3380CC4-5D6E-409C-BE32-E72D297353CC}">
              <c16:uniqueId val="{00000002-757B-4476-96C9-A3A5B952AF44}"/>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majorUnit val="40"/>
      </c:valAx>
      <c:valAx>
        <c:axId val="712562464"/>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89943368470082663"/>
              <c:y val="4.0486251364454905E-2"/>
            </c:manualLayout>
          </c:layout>
          <c:overlay val="0"/>
          <c:spPr>
            <a:noFill/>
            <a:ln>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691582590269691"/>
          <c:y val="9.9443894700793234E-2"/>
          <c:w val="0.68276771080470833"/>
          <c:h val="0.64824526381560232"/>
        </c:manualLayout>
      </c:layout>
      <c:barChart>
        <c:barDir val="col"/>
        <c:grouping val="clustered"/>
        <c:varyColors val="0"/>
        <c:ser>
          <c:idx val="0"/>
          <c:order val="0"/>
          <c:tx>
            <c:strRef>
              <c:f>'5.グラフデータ'!$C$59</c:f>
              <c:strCache>
                <c:ptCount val="1"/>
                <c:pt idx="0">
                  <c:v>入学者数(A)</c:v>
                </c:pt>
              </c:strCache>
            </c:strRef>
          </c:tx>
          <c:spPr>
            <a:solidFill>
              <a:srgbClr val="0070C0"/>
            </a:solidFill>
            <a:ln>
              <a:noFill/>
            </a:ln>
            <a:effectLst/>
          </c:spPr>
          <c:invertIfNegative val="0"/>
          <c:cat>
            <c:strRef>
              <c:f>'5.グラフデータ'!$D$58:$H$58</c:f>
              <c:strCache>
                <c:ptCount val="5"/>
                <c:pt idx="0">
                  <c:v>R2</c:v>
                </c:pt>
                <c:pt idx="1">
                  <c:v>R3</c:v>
                </c:pt>
                <c:pt idx="2">
                  <c:v>R4</c:v>
                </c:pt>
                <c:pt idx="3">
                  <c:v>R5</c:v>
                </c:pt>
                <c:pt idx="4">
                  <c:v>R6</c:v>
                </c:pt>
              </c:strCache>
            </c:strRef>
          </c:cat>
          <c:val>
            <c:numRef>
              <c:f>'5.グラフデータ'!$D$59:$H$59</c:f>
              <c:numCache>
                <c:formatCode>#,##0_);[Red]\(#,##0\)</c:formatCode>
                <c:ptCount val="5"/>
                <c:pt idx="0">
                  <c:v>202</c:v>
                </c:pt>
                <c:pt idx="1">
                  <c:v>207</c:v>
                </c:pt>
                <c:pt idx="2">
                  <c:v>207</c:v>
                </c:pt>
                <c:pt idx="3">
                  <c:v>208</c:v>
                </c:pt>
                <c:pt idx="4">
                  <c:v>206</c:v>
                </c:pt>
              </c:numCache>
            </c:numRef>
          </c:val>
          <c:extLst>
            <c:ext xmlns:c16="http://schemas.microsoft.com/office/drawing/2014/chart" uri="{C3380CC4-5D6E-409C-BE32-E72D297353CC}">
              <c16:uniqueId val="{00000000-E9D3-49E1-9B3D-E34C9C99EA2C}"/>
            </c:ext>
          </c:extLst>
        </c:ser>
        <c:ser>
          <c:idx val="1"/>
          <c:order val="1"/>
          <c:tx>
            <c:strRef>
              <c:f>'5.グラフデータ'!$C$60</c:f>
              <c:strCache>
                <c:ptCount val="1"/>
                <c:pt idx="0">
                  <c:v>入学定員(B)</c:v>
                </c:pt>
              </c:strCache>
            </c:strRef>
          </c:tx>
          <c:spPr>
            <a:solidFill>
              <a:srgbClr val="FF0000"/>
            </a:solidFill>
            <a:ln>
              <a:noFill/>
            </a:ln>
            <a:effectLst/>
          </c:spPr>
          <c:invertIfNegative val="0"/>
          <c:cat>
            <c:strRef>
              <c:f>'5.グラフデータ'!$D$58:$H$58</c:f>
              <c:strCache>
                <c:ptCount val="5"/>
                <c:pt idx="0">
                  <c:v>R2</c:v>
                </c:pt>
                <c:pt idx="1">
                  <c:v>R3</c:v>
                </c:pt>
                <c:pt idx="2">
                  <c:v>R4</c:v>
                </c:pt>
                <c:pt idx="3">
                  <c:v>R5</c:v>
                </c:pt>
                <c:pt idx="4">
                  <c:v>R6</c:v>
                </c:pt>
              </c:strCache>
            </c:strRef>
          </c:cat>
          <c:val>
            <c:numRef>
              <c:f>'5.グラフデータ'!$D$60:$H$60</c:f>
              <c:numCache>
                <c:formatCode>#,##0_);[Red]\(#,##0\)</c:formatCode>
                <c:ptCount val="5"/>
                <c:pt idx="0">
                  <c:v>200</c:v>
                </c:pt>
                <c:pt idx="1">
                  <c:v>200</c:v>
                </c:pt>
                <c:pt idx="2">
                  <c:v>200</c:v>
                </c:pt>
                <c:pt idx="3">
                  <c:v>200</c:v>
                </c:pt>
                <c:pt idx="4">
                  <c:v>200</c:v>
                </c:pt>
              </c:numCache>
            </c:numRef>
          </c:val>
          <c:extLst>
            <c:ext xmlns:c16="http://schemas.microsoft.com/office/drawing/2014/chart" uri="{C3380CC4-5D6E-409C-BE32-E72D297353CC}">
              <c16:uniqueId val="{00000001-E9D3-49E1-9B3D-E34C9C99EA2C}"/>
            </c:ext>
          </c:extLst>
        </c:ser>
        <c:dLbls>
          <c:showLegendKey val="0"/>
          <c:showVal val="0"/>
          <c:showCatName val="0"/>
          <c:showSerName val="0"/>
          <c:showPercent val="0"/>
          <c:showBubbleSize val="0"/>
        </c:dLbls>
        <c:gapWidth val="219"/>
        <c:overlap val="-50"/>
        <c:axId val="437912472"/>
        <c:axId val="437912800"/>
      </c:barChart>
      <c:lineChart>
        <c:grouping val="standard"/>
        <c:varyColors val="0"/>
        <c:ser>
          <c:idx val="2"/>
          <c:order val="2"/>
          <c:tx>
            <c:strRef>
              <c:f>'5.グラフデータ'!$C$61</c:f>
              <c:strCache>
                <c:ptCount val="1"/>
                <c:pt idx="0">
                  <c:v>入学定員充足率
(C=A/B)</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'5.グラフデータ'!$D$58:$H$58</c:f>
              <c:strCache>
                <c:ptCount val="5"/>
                <c:pt idx="0">
                  <c:v>R2</c:v>
                </c:pt>
                <c:pt idx="1">
                  <c:v>R3</c:v>
                </c:pt>
                <c:pt idx="2">
                  <c:v>R4</c:v>
                </c:pt>
                <c:pt idx="3">
                  <c:v>R5</c:v>
                </c:pt>
                <c:pt idx="4">
                  <c:v>R6</c:v>
                </c:pt>
              </c:strCache>
            </c:strRef>
          </c:cat>
          <c:val>
            <c:numRef>
              <c:f>'5.グラフデータ'!$D$61:$H$61</c:f>
              <c:numCache>
                <c:formatCode>0.0%</c:formatCode>
                <c:ptCount val="5"/>
                <c:pt idx="0">
                  <c:v>1.01</c:v>
                </c:pt>
                <c:pt idx="1">
                  <c:v>1.0349999999999999</c:v>
                </c:pt>
                <c:pt idx="2">
                  <c:v>1.0349999999999999</c:v>
                </c:pt>
                <c:pt idx="3">
                  <c:v>1.04</c:v>
                </c:pt>
                <c:pt idx="4">
                  <c:v>1.03</c:v>
                </c:pt>
              </c:numCache>
            </c:numRef>
          </c:val>
          <c:smooth val="0"/>
          <c:extLst>
            <c:ext xmlns:c16="http://schemas.microsoft.com/office/drawing/2014/chart" uri="{C3380CC4-5D6E-409C-BE32-E72D297353CC}">
              <c16:uniqueId val="{00000002-E9D3-49E1-9B3D-E34C9C99EA2C}"/>
            </c:ext>
          </c:extLst>
        </c:ser>
        <c:dLbls>
          <c:showLegendKey val="0"/>
          <c:showVal val="0"/>
          <c:showCatName val="0"/>
          <c:showSerName val="0"/>
          <c:showPercent val="0"/>
          <c:showBubbleSize val="0"/>
        </c:dLbls>
        <c:marker val="1"/>
        <c:smooth val="0"/>
        <c:axId val="712560168"/>
        <c:axId val="712562464"/>
      </c:lineChart>
      <c:catAx>
        <c:axId val="43791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800"/>
        <c:crosses val="autoZero"/>
        <c:auto val="1"/>
        <c:lblAlgn val="ctr"/>
        <c:lblOffset val="100"/>
        <c:noMultiLvlLbl val="0"/>
      </c:catAx>
      <c:valAx>
        <c:axId val="437912800"/>
        <c:scaling>
          <c:orientation val="minMax"/>
          <c:min val="0"/>
        </c:scaling>
        <c:delete val="0"/>
        <c:axPos val="l"/>
        <c:majorGridlines>
          <c:spPr>
            <a:ln w="9525" cap="flat" cmpd="sng" algn="ctr">
              <a:solidFill>
                <a:schemeClr val="bg1">
                  <a:lumMod val="50000"/>
                </a:schemeClr>
              </a:solidFill>
              <a:round/>
            </a:ln>
            <a:effectLst/>
          </c:spPr>
        </c:majorGridlines>
        <c:title>
          <c:tx>
            <c:rich>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19400008644591779"/>
              <c:y val="2.223202099737533E-2"/>
            </c:manualLayout>
          </c:layout>
          <c:overlay val="0"/>
          <c:spPr>
            <a:noFill/>
            <a:ln>
              <a:noFill/>
            </a:ln>
            <a:effectLst/>
          </c:spPr>
          <c:txPr>
            <a:bodyPr rot="0" spcFirstLastPara="1" vertOverflow="ellipsis"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437912472"/>
        <c:crosses val="autoZero"/>
        <c:crossBetween val="between"/>
      </c:valAx>
      <c:valAx>
        <c:axId val="712562464"/>
        <c:scaling>
          <c:orientation val="minMax"/>
          <c:max val="1.5"/>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12560168"/>
        <c:crosses val="max"/>
        <c:crossBetween val="between"/>
        <c:majorUnit val="0.30000000000000004"/>
      </c:valAx>
      <c:catAx>
        <c:axId val="712560168"/>
        <c:scaling>
          <c:orientation val="minMax"/>
        </c:scaling>
        <c:delete val="1"/>
        <c:axPos val="b"/>
        <c:title>
          <c:tx>
            <c:rich>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t>（％）</a:t>
                </a:r>
              </a:p>
            </c:rich>
          </c:tx>
          <c:layout>
            <c:manualLayout>
              <c:xMode val="edge"/>
              <c:yMode val="edge"/>
              <c:x val="0.89943368470082663"/>
              <c:y val="4.0486251364454905E-2"/>
            </c:manualLayout>
          </c:layout>
          <c:overlay val="0"/>
          <c:spPr>
            <a:noFill/>
            <a:ln>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71256246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ysClr val="windowText" lastClr="000000"/>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2" Type="http://schemas.openxmlformats.org/officeDocument/2006/relationships/chart" Target="../charts/chart31.xml"/><Relationship Id="rId1" Type="http://schemas.openxmlformats.org/officeDocument/2006/relationships/chart" Target="../charts/chart30.xml"/></Relationships>
</file>

<file path=xl/drawings/_rels/drawing11.xml.rels><?xml version="1.0" encoding="UTF-8" standalone="yes"?>
<Relationships xmlns="http://schemas.openxmlformats.org/package/2006/relationships"><Relationship Id="rId2" Type="http://schemas.openxmlformats.org/officeDocument/2006/relationships/chart" Target="../charts/chart33.xml"/><Relationship Id="rId1" Type="http://schemas.openxmlformats.org/officeDocument/2006/relationships/chart" Target="../charts/chart32.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_rels/drawing4.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22.xml"/><Relationship Id="rId3" Type="http://schemas.openxmlformats.org/officeDocument/2006/relationships/chart" Target="../charts/chart17.xml"/><Relationship Id="rId7" Type="http://schemas.openxmlformats.org/officeDocument/2006/relationships/chart" Target="../charts/chart21.xml"/><Relationship Id="rId2" Type="http://schemas.openxmlformats.org/officeDocument/2006/relationships/chart" Target="../charts/chart16.xml"/><Relationship Id="rId1" Type="http://schemas.openxmlformats.org/officeDocument/2006/relationships/chart" Target="../charts/chart15.xml"/><Relationship Id="rId6" Type="http://schemas.openxmlformats.org/officeDocument/2006/relationships/chart" Target="../charts/chart20.xml"/><Relationship Id="rId5" Type="http://schemas.openxmlformats.org/officeDocument/2006/relationships/chart" Target="../charts/chart19.xml"/><Relationship Id="rId4"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2" Type="http://schemas.openxmlformats.org/officeDocument/2006/relationships/chart" Target="../charts/chart24.xml"/><Relationship Id="rId1" Type="http://schemas.openxmlformats.org/officeDocument/2006/relationships/chart" Target="../charts/chart23.xml"/></Relationships>
</file>

<file path=xl/drawings/_rels/drawing8.xml.rels><?xml version="1.0" encoding="UTF-8" standalone="yes"?>
<Relationships xmlns="http://schemas.openxmlformats.org/package/2006/relationships"><Relationship Id="rId2" Type="http://schemas.openxmlformats.org/officeDocument/2006/relationships/chart" Target="../charts/chart26.xml"/><Relationship Id="rId1" Type="http://schemas.openxmlformats.org/officeDocument/2006/relationships/chart" Target="../charts/chart25.xml"/></Relationships>
</file>

<file path=xl/drawings/_rels/drawing9.xml.rels><?xml version="1.0" encoding="UTF-8" standalone="yes"?>
<Relationships xmlns="http://schemas.openxmlformats.org/package/2006/relationships"><Relationship Id="rId3" Type="http://schemas.openxmlformats.org/officeDocument/2006/relationships/chart" Target="../charts/chart29.xml"/><Relationship Id="rId2" Type="http://schemas.openxmlformats.org/officeDocument/2006/relationships/chart" Target="../charts/chart28.xml"/><Relationship Id="rId1" Type="http://schemas.openxmlformats.org/officeDocument/2006/relationships/chart" Target="../charts/chart27.xml"/></Relationships>
</file>

<file path=xl/drawings/drawing1.xml><?xml version="1.0" encoding="utf-8"?>
<xdr:wsDr xmlns:xdr="http://schemas.openxmlformats.org/drawingml/2006/spreadsheetDrawing" xmlns:a="http://schemas.openxmlformats.org/drawingml/2006/main">
  <xdr:twoCellAnchor>
    <xdr:from>
      <xdr:col>1</xdr:col>
      <xdr:colOff>0</xdr:colOff>
      <xdr:row>7</xdr:row>
      <xdr:rowOff>0</xdr:rowOff>
    </xdr:from>
    <xdr:to>
      <xdr:col>10</xdr:col>
      <xdr:colOff>0</xdr:colOff>
      <xdr:row>23</xdr:row>
      <xdr:rowOff>0</xdr:rowOff>
    </xdr:to>
    <xdr:graphicFrame macro="">
      <xdr:nvGraphicFramePr>
        <xdr:cNvPr id="2" name="グラフ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26</xdr:row>
      <xdr:rowOff>219074</xdr:rowOff>
    </xdr:from>
    <xdr:to>
      <xdr:col>10</xdr:col>
      <xdr:colOff>0</xdr:colOff>
      <xdr:row>42</xdr:row>
      <xdr:rowOff>238124</xdr:rowOff>
    </xdr:to>
    <xdr:graphicFrame macro="">
      <xdr:nvGraphicFramePr>
        <xdr:cNvPr id="3" name="グラフ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6</xdr:row>
      <xdr:rowOff>219074</xdr:rowOff>
    </xdr:from>
    <xdr:to>
      <xdr:col>10</xdr:col>
      <xdr:colOff>0</xdr:colOff>
      <xdr:row>22</xdr:row>
      <xdr:rowOff>238124</xdr:rowOff>
    </xdr:to>
    <xdr:graphicFrame macro="">
      <xdr:nvGraphicFramePr>
        <xdr:cNvPr id="8" name="グラフ 7">
          <a:extLst>
            <a:ext uri="{FF2B5EF4-FFF2-40B4-BE49-F238E27FC236}">
              <a16:creationId xmlns:a16="http://schemas.microsoft.com/office/drawing/2014/main" id="{00000000-0008-0000-0A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26</xdr:row>
      <xdr:rowOff>219074</xdr:rowOff>
    </xdr:from>
    <xdr:to>
      <xdr:col>10</xdr:col>
      <xdr:colOff>0</xdr:colOff>
      <xdr:row>42</xdr:row>
      <xdr:rowOff>238124</xdr:rowOff>
    </xdr:to>
    <xdr:graphicFrame macro="">
      <xdr:nvGraphicFramePr>
        <xdr:cNvPr id="9" name="グラフ 8">
          <a:extLst>
            <a:ext uri="{FF2B5EF4-FFF2-40B4-BE49-F238E27FC236}">
              <a16:creationId xmlns:a16="http://schemas.microsoft.com/office/drawing/2014/main" id="{00000000-0008-0000-0A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7</xdr:row>
      <xdr:rowOff>0</xdr:rowOff>
    </xdr:from>
    <xdr:to>
      <xdr:col>9</xdr:col>
      <xdr:colOff>912810</xdr:colOff>
      <xdr:row>23</xdr:row>
      <xdr:rowOff>0</xdr:rowOff>
    </xdr:to>
    <xdr:graphicFrame macro="">
      <xdr:nvGraphicFramePr>
        <xdr:cNvPr id="4" name="グラフ 3">
          <a:extLst>
            <a:ext uri="{FF2B5EF4-FFF2-40B4-BE49-F238E27FC236}">
              <a16:creationId xmlns:a16="http://schemas.microsoft.com/office/drawing/2014/main" id="{00000000-0008-0000-0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27</xdr:row>
      <xdr:rowOff>0</xdr:rowOff>
    </xdr:from>
    <xdr:to>
      <xdr:col>9</xdr:col>
      <xdr:colOff>912810</xdr:colOff>
      <xdr:row>43</xdr:row>
      <xdr:rowOff>0</xdr:rowOff>
    </xdr:to>
    <xdr:graphicFrame macro="">
      <xdr:nvGraphicFramePr>
        <xdr:cNvPr id="6" name="グラフ 5">
          <a:extLst>
            <a:ext uri="{FF2B5EF4-FFF2-40B4-BE49-F238E27FC236}">
              <a16:creationId xmlns:a16="http://schemas.microsoft.com/office/drawing/2014/main" id="{00000000-0008-0000-0B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1590</xdr:colOff>
      <xdr:row>7</xdr:row>
      <xdr:rowOff>0</xdr:rowOff>
    </xdr:from>
    <xdr:to>
      <xdr:col>10</xdr:col>
      <xdr:colOff>0</xdr:colOff>
      <xdr:row>23</xdr:row>
      <xdr:rowOff>0</xdr:rowOff>
    </xdr:to>
    <xdr:graphicFrame macro="">
      <xdr:nvGraphicFramePr>
        <xdr:cNvPr id="2" name="グラフ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27</xdr:row>
      <xdr:rowOff>0</xdr:rowOff>
    </xdr:from>
    <xdr:to>
      <xdr:col>9</xdr:col>
      <xdr:colOff>912810</xdr:colOff>
      <xdr:row>43</xdr:row>
      <xdr:rowOff>0</xdr:rowOff>
    </xdr:to>
    <xdr:graphicFrame macro="">
      <xdr:nvGraphicFramePr>
        <xdr:cNvPr id="4" name="グラフ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1591</xdr:colOff>
      <xdr:row>9</xdr:row>
      <xdr:rowOff>0</xdr:rowOff>
    </xdr:from>
    <xdr:to>
      <xdr:col>5</xdr:col>
      <xdr:colOff>0</xdr:colOff>
      <xdr:row>22</xdr:row>
      <xdr:rowOff>238124</xdr:rowOff>
    </xdr:to>
    <xdr:graphicFrame macro="">
      <xdr:nvGraphicFramePr>
        <xdr:cNvPr id="8" name="グラフ 7">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9</xdr:row>
      <xdr:rowOff>0</xdr:rowOff>
    </xdr:from>
    <xdr:to>
      <xdr:col>9</xdr:col>
      <xdr:colOff>912809</xdr:colOff>
      <xdr:row>22</xdr:row>
      <xdr:rowOff>238124</xdr:rowOff>
    </xdr:to>
    <xdr:graphicFrame macro="">
      <xdr:nvGraphicFramePr>
        <xdr:cNvPr id="9" name="グラフ 8">
          <a:extLst>
            <a:ext uri="{FF2B5EF4-FFF2-40B4-BE49-F238E27FC236}">
              <a16:creationId xmlns:a16="http://schemas.microsoft.com/office/drawing/2014/main" id="{00000000-0008-0000-03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29</xdr:row>
      <xdr:rowOff>0</xdr:rowOff>
    </xdr:from>
    <xdr:to>
      <xdr:col>4</xdr:col>
      <xdr:colOff>912809</xdr:colOff>
      <xdr:row>42</xdr:row>
      <xdr:rowOff>238124</xdr:rowOff>
    </xdr:to>
    <xdr:graphicFrame macro="">
      <xdr:nvGraphicFramePr>
        <xdr:cNvPr id="10" name="グラフ 9">
          <a:extLst>
            <a:ext uri="{FF2B5EF4-FFF2-40B4-BE49-F238E27FC236}">
              <a16:creationId xmlns:a16="http://schemas.microsoft.com/office/drawing/2014/main" id="{00000000-0008-0000-03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0</xdr:colOff>
      <xdr:row>29</xdr:row>
      <xdr:rowOff>0</xdr:rowOff>
    </xdr:from>
    <xdr:to>
      <xdr:col>9</xdr:col>
      <xdr:colOff>912809</xdr:colOff>
      <xdr:row>42</xdr:row>
      <xdr:rowOff>238124</xdr:rowOff>
    </xdr:to>
    <xdr:graphicFrame macro="">
      <xdr:nvGraphicFramePr>
        <xdr:cNvPr id="11" name="グラフ 10">
          <a:extLst>
            <a:ext uri="{FF2B5EF4-FFF2-40B4-BE49-F238E27FC236}">
              <a16:creationId xmlns:a16="http://schemas.microsoft.com/office/drawing/2014/main" id="{00000000-0008-0000-03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49</xdr:row>
      <xdr:rowOff>0</xdr:rowOff>
    </xdr:from>
    <xdr:to>
      <xdr:col>4</xdr:col>
      <xdr:colOff>912809</xdr:colOff>
      <xdr:row>62</xdr:row>
      <xdr:rowOff>238124</xdr:rowOff>
    </xdr:to>
    <xdr:graphicFrame macro="">
      <xdr:nvGraphicFramePr>
        <xdr:cNvPr id="12" name="グラフ 11">
          <a:extLst>
            <a:ext uri="{FF2B5EF4-FFF2-40B4-BE49-F238E27FC236}">
              <a16:creationId xmlns:a16="http://schemas.microsoft.com/office/drawing/2014/main" id="{00000000-0008-0000-03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0</xdr:colOff>
      <xdr:row>49</xdr:row>
      <xdr:rowOff>0</xdr:rowOff>
    </xdr:from>
    <xdr:to>
      <xdr:col>9</xdr:col>
      <xdr:colOff>912809</xdr:colOff>
      <xdr:row>62</xdr:row>
      <xdr:rowOff>238124</xdr:rowOff>
    </xdr:to>
    <xdr:graphicFrame macro="">
      <xdr:nvGraphicFramePr>
        <xdr:cNvPr id="13" name="グラフ 12">
          <a:extLst>
            <a:ext uri="{FF2B5EF4-FFF2-40B4-BE49-F238E27FC236}">
              <a16:creationId xmlns:a16="http://schemas.microsoft.com/office/drawing/2014/main" id="{00000000-0008-0000-03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6</xdr:row>
      <xdr:rowOff>219074</xdr:rowOff>
    </xdr:from>
    <xdr:to>
      <xdr:col>10</xdr:col>
      <xdr:colOff>0</xdr:colOff>
      <xdr:row>22</xdr:row>
      <xdr:rowOff>238124</xdr:rowOff>
    </xdr:to>
    <xdr:graphicFrame macro="">
      <xdr:nvGraphicFramePr>
        <xdr:cNvPr id="8" name="グラフ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27</xdr:row>
      <xdr:rowOff>0</xdr:rowOff>
    </xdr:from>
    <xdr:to>
      <xdr:col>10</xdr:col>
      <xdr:colOff>0</xdr:colOff>
      <xdr:row>43</xdr:row>
      <xdr:rowOff>0</xdr:rowOff>
    </xdr:to>
    <xdr:graphicFrame macro="">
      <xdr:nvGraphicFramePr>
        <xdr:cNvPr id="9" name="グラフ 8">
          <a:extLst>
            <a:ext uri="{FF2B5EF4-FFF2-40B4-BE49-F238E27FC236}">
              <a16:creationId xmlns:a16="http://schemas.microsoft.com/office/drawing/2014/main" id="{00000000-0008-0000-04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7</xdr:row>
      <xdr:rowOff>0</xdr:rowOff>
    </xdr:from>
    <xdr:to>
      <xdr:col>9</xdr:col>
      <xdr:colOff>912810</xdr:colOff>
      <xdr:row>23</xdr:row>
      <xdr:rowOff>0</xdr:rowOff>
    </xdr:to>
    <xdr:graphicFrame macro="">
      <xdr:nvGraphicFramePr>
        <xdr:cNvPr id="4" name="グラフ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1590</xdr:colOff>
      <xdr:row>27</xdr:row>
      <xdr:rowOff>0</xdr:rowOff>
    </xdr:from>
    <xdr:to>
      <xdr:col>10</xdr:col>
      <xdr:colOff>0</xdr:colOff>
      <xdr:row>43</xdr:row>
      <xdr:rowOff>0</xdr:rowOff>
    </xdr:to>
    <xdr:graphicFrame macro="">
      <xdr:nvGraphicFramePr>
        <xdr:cNvPr id="5" name="グラフ 4">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47624</xdr:colOff>
      <xdr:row>9</xdr:row>
      <xdr:rowOff>0</xdr:rowOff>
    </xdr:from>
    <xdr:to>
      <xdr:col>4</xdr:col>
      <xdr:colOff>914399</xdr:colOff>
      <xdr:row>23</xdr:row>
      <xdr:rowOff>0</xdr:rowOff>
    </xdr:to>
    <xdr:graphicFrame macro="">
      <xdr:nvGraphicFramePr>
        <xdr:cNvPr id="10" name="グラフ 9">
          <a:extLst>
            <a:ext uri="{FF2B5EF4-FFF2-40B4-BE49-F238E27FC236}">
              <a16:creationId xmlns:a16="http://schemas.microsoft.com/office/drawing/2014/main" id="{00000000-0008-0000-06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9</xdr:row>
      <xdr:rowOff>0</xdr:rowOff>
    </xdr:from>
    <xdr:to>
      <xdr:col>10</xdr:col>
      <xdr:colOff>608</xdr:colOff>
      <xdr:row>23</xdr:row>
      <xdr:rowOff>0</xdr:rowOff>
    </xdr:to>
    <xdr:graphicFrame macro="">
      <xdr:nvGraphicFramePr>
        <xdr:cNvPr id="11" name="グラフ 10">
          <a:extLst>
            <a:ext uri="{FF2B5EF4-FFF2-40B4-BE49-F238E27FC236}">
              <a16:creationId xmlns:a16="http://schemas.microsoft.com/office/drawing/2014/main" id="{00000000-0008-0000-06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51288</xdr:colOff>
      <xdr:row>29</xdr:row>
      <xdr:rowOff>0</xdr:rowOff>
    </xdr:from>
    <xdr:to>
      <xdr:col>5</xdr:col>
      <xdr:colOff>608</xdr:colOff>
      <xdr:row>43</xdr:row>
      <xdr:rowOff>0</xdr:rowOff>
    </xdr:to>
    <xdr:graphicFrame macro="">
      <xdr:nvGraphicFramePr>
        <xdr:cNvPr id="12" name="グラフ 11">
          <a:extLst>
            <a:ext uri="{FF2B5EF4-FFF2-40B4-BE49-F238E27FC236}">
              <a16:creationId xmlns:a16="http://schemas.microsoft.com/office/drawing/2014/main" id="{00000000-0008-0000-06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0</xdr:colOff>
      <xdr:row>29</xdr:row>
      <xdr:rowOff>0</xdr:rowOff>
    </xdr:from>
    <xdr:to>
      <xdr:col>10</xdr:col>
      <xdr:colOff>608</xdr:colOff>
      <xdr:row>43</xdr:row>
      <xdr:rowOff>0</xdr:rowOff>
    </xdr:to>
    <xdr:graphicFrame macro="">
      <xdr:nvGraphicFramePr>
        <xdr:cNvPr id="13" name="グラフ 12">
          <a:extLst>
            <a:ext uri="{FF2B5EF4-FFF2-40B4-BE49-F238E27FC236}">
              <a16:creationId xmlns:a16="http://schemas.microsoft.com/office/drawing/2014/main" id="{00000000-0008-0000-06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51288</xdr:colOff>
      <xdr:row>49</xdr:row>
      <xdr:rowOff>0</xdr:rowOff>
    </xdr:from>
    <xdr:to>
      <xdr:col>5</xdr:col>
      <xdr:colOff>608</xdr:colOff>
      <xdr:row>63</xdr:row>
      <xdr:rowOff>0</xdr:rowOff>
    </xdr:to>
    <xdr:graphicFrame macro="">
      <xdr:nvGraphicFramePr>
        <xdr:cNvPr id="14" name="グラフ 13">
          <a:extLst>
            <a:ext uri="{FF2B5EF4-FFF2-40B4-BE49-F238E27FC236}">
              <a16:creationId xmlns:a16="http://schemas.microsoft.com/office/drawing/2014/main" id="{00000000-0008-0000-06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0</xdr:colOff>
      <xdr:row>49</xdr:row>
      <xdr:rowOff>0</xdr:rowOff>
    </xdr:from>
    <xdr:to>
      <xdr:col>10</xdr:col>
      <xdr:colOff>608</xdr:colOff>
      <xdr:row>63</xdr:row>
      <xdr:rowOff>0</xdr:rowOff>
    </xdr:to>
    <xdr:graphicFrame macro="">
      <xdr:nvGraphicFramePr>
        <xdr:cNvPr id="15" name="グラフ 14">
          <a:extLst>
            <a:ext uri="{FF2B5EF4-FFF2-40B4-BE49-F238E27FC236}">
              <a16:creationId xmlns:a16="http://schemas.microsoft.com/office/drawing/2014/main" id="{00000000-0008-0000-06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51288</xdr:colOff>
      <xdr:row>69</xdr:row>
      <xdr:rowOff>0</xdr:rowOff>
    </xdr:from>
    <xdr:to>
      <xdr:col>5</xdr:col>
      <xdr:colOff>608</xdr:colOff>
      <xdr:row>83</xdr:row>
      <xdr:rowOff>0</xdr:rowOff>
    </xdr:to>
    <xdr:graphicFrame macro="">
      <xdr:nvGraphicFramePr>
        <xdr:cNvPr id="18" name="グラフ 17">
          <a:extLst>
            <a:ext uri="{FF2B5EF4-FFF2-40B4-BE49-F238E27FC236}">
              <a16:creationId xmlns:a16="http://schemas.microsoft.com/office/drawing/2014/main" id="{00000000-0008-0000-06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219074</xdr:colOff>
      <xdr:row>69</xdr:row>
      <xdr:rowOff>0</xdr:rowOff>
    </xdr:from>
    <xdr:to>
      <xdr:col>10</xdr:col>
      <xdr:colOff>607</xdr:colOff>
      <xdr:row>83</xdr:row>
      <xdr:rowOff>0</xdr:rowOff>
    </xdr:to>
    <xdr:graphicFrame macro="">
      <xdr:nvGraphicFramePr>
        <xdr:cNvPr id="9" name="グラフ 8">
          <a:extLst>
            <a:ext uri="{FF2B5EF4-FFF2-40B4-BE49-F238E27FC236}">
              <a16:creationId xmlns:a16="http://schemas.microsoft.com/office/drawing/2014/main" id="{29DD2E24-EE42-49CA-B76D-B53E0217D5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7</xdr:row>
      <xdr:rowOff>0</xdr:rowOff>
    </xdr:from>
    <xdr:to>
      <xdr:col>10</xdr:col>
      <xdr:colOff>0</xdr:colOff>
      <xdr:row>23</xdr:row>
      <xdr:rowOff>1</xdr:rowOff>
    </xdr:to>
    <xdr:graphicFrame macro="">
      <xdr:nvGraphicFramePr>
        <xdr:cNvPr id="8" name="グラフ 7">
          <a:extLst>
            <a:ext uri="{FF2B5EF4-FFF2-40B4-BE49-F238E27FC236}">
              <a16:creationId xmlns:a16="http://schemas.microsoft.com/office/drawing/2014/main" id="{00000000-0008-0000-07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27</xdr:row>
      <xdr:rowOff>0</xdr:rowOff>
    </xdr:from>
    <xdr:to>
      <xdr:col>10</xdr:col>
      <xdr:colOff>0</xdr:colOff>
      <xdr:row>43</xdr:row>
      <xdr:rowOff>0</xdr:rowOff>
    </xdr:to>
    <xdr:graphicFrame macro="">
      <xdr:nvGraphicFramePr>
        <xdr:cNvPr id="9" name="グラフ 8">
          <a:extLst>
            <a:ext uri="{FF2B5EF4-FFF2-40B4-BE49-F238E27FC236}">
              <a16:creationId xmlns:a16="http://schemas.microsoft.com/office/drawing/2014/main" id="{00000000-0008-0000-07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7</xdr:row>
      <xdr:rowOff>0</xdr:rowOff>
    </xdr:from>
    <xdr:to>
      <xdr:col>9</xdr:col>
      <xdr:colOff>912810</xdr:colOff>
      <xdr:row>23</xdr:row>
      <xdr:rowOff>0</xdr:rowOff>
    </xdr:to>
    <xdr:graphicFrame macro="">
      <xdr:nvGraphicFramePr>
        <xdr:cNvPr id="5" name="グラフ 4">
          <a:extLst>
            <a:ext uri="{FF2B5EF4-FFF2-40B4-BE49-F238E27FC236}">
              <a16:creationId xmlns:a16="http://schemas.microsoft.com/office/drawing/2014/main" id="{00000000-0008-0000-08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1590</xdr:colOff>
      <xdr:row>27</xdr:row>
      <xdr:rowOff>0</xdr:rowOff>
    </xdr:from>
    <xdr:to>
      <xdr:col>10</xdr:col>
      <xdr:colOff>0</xdr:colOff>
      <xdr:row>43</xdr:row>
      <xdr:rowOff>0</xdr:rowOff>
    </xdr:to>
    <xdr:graphicFrame macro="">
      <xdr:nvGraphicFramePr>
        <xdr:cNvPr id="6" name="グラフ 5">
          <a:extLst>
            <a:ext uri="{FF2B5EF4-FFF2-40B4-BE49-F238E27FC236}">
              <a16:creationId xmlns:a16="http://schemas.microsoft.com/office/drawing/2014/main" id="{00000000-0008-0000-08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51288</xdr:colOff>
      <xdr:row>9</xdr:row>
      <xdr:rowOff>0</xdr:rowOff>
    </xdr:from>
    <xdr:to>
      <xdr:col>5</xdr:col>
      <xdr:colOff>2807</xdr:colOff>
      <xdr:row>23</xdr:row>
      <xdr:rowOff>0</xdr:rowOff>
    </xdr:to>
    <xdr:graphicFrame macro="">
      <xdr:nvGraphicFramePr>
        <xdr:cNvPr id="5" name="グラフ 4">
          <a:extLst>
            <a:ext uri="{FF2B5EF4-FFF2-40B4-BE49-F238E27FC236}">
              <a16:creationId xmlns:a16="http://schemas.microsoft.com/office/drawing/2014/main" id="{00000000-0008-0000-09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216268</xdr:colOff>
      <xdr:row>9</xdr:row>
      <xdr:rowOff>0</xdr:rowOff>
    </xdr:from>
    <xdr:to>
      <xdr:col>10</xdr:col>
      <xdr:colOff>0</xdr:colOff>
      <xdr:row>23</xdr:row>
      <xdr:rowOff>0</xdr:rowOff>
    </xdr:to>
    <xdr:graphicFrame macro="">
      <xdr:nvGraphicFramePr>
        <xdr:cNvPr id="6" name="グラフ 5">
          <a:extLst>
            <a:ext uri="{FF2B5EF4-FFF2-40B4-BE49-F238E27FC236}">
              <a16:creationId xmlns:a16="http://schemas.microsoft.com/office/drawing/2014/main" id="{00000000-0008-0000-09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51288</xdr:colOff>
      <xdr:row>29</xdr:row>
      <xdr:rowOff>0</xdr:rowOff>
    </xdr:from>
    <xdr:to>
      <xdr:col>5</xdr:col>
      <xdr:colOff>2807</xdr:colOff>
      <xdr:row>43</xdr:row>
      <xdr:rowOff>0</xdr:rowOff>
    </xdr:to>
    <xdr:graphicFrame macro="">
      <xdr:nvGraphicFramePr>
        <xdr:cNvPr id="8" name="グラフ 7">
          <a:extLst>
            <a:ext uri="{FF2B5EF4-FFF2-40B4-BE49-F238E27FC236}">
              <a16:creationId xmlns:a16="http://schemas.microsoft.com/office/drawing/2014/main" id="{00000000-0008-0000-09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8"/>
  <sheetViews>
    <sheetView tabSelected="1" zoomScaleNormal="100" workbookViewId="0"/>
  </sheetViews>
  <sheetFormatPr defaultRowHeight="22.5" customHeight="1"/>
  <cols>
    <col min="1" max="4" width="21.125" customWidth="1"/>
    <col min="6" max="6" width="9" style="41"/>
  </cols>
  <sheetData>
    <row r="1" spans="1:7" ht="22.5" customHeight="1">
      <c r="A1" t="s">
        <v>257</v>
      </c>
      <c r="E1" s="45"/>
    </row>
    <row r="2" spans="1:7" ht="22.5" customHeight="1">
      <c r="A2" t="s">
        <v>264</v>
      </c>
    </row>
    <row r="3" spans="1:7" ht="22.5" customHeight="1">
      <c r="A3" s="4" t="s">
        <v>338</v>
      </c>
      <c r="B3" s="4"/>
      <c r="C3" s="4"/>
      <c r="D3" s="4"/>
    </row>
    <row r="4" spans="1:7" ht="22.5" customHeight="1">
      <c r="A4" s="15" t="s">
        <v>339</v>
      </c>
      <c r="B4" s="15" t="s">
        <v>340</v>
      </c>
      <c r="C4" s="15" t="s">
        <v>341</v>
      </c>
      <c r="D4" s="15" t="s">
        <v>342</v>
      </c>
    </row>
    <row r="5" spans="1:7" s="8" customFormat="1" ht="22.5" customHeight="1">
      <c r="A5" s="281" t="s">
        <v>307</v>
      </c>
      <c r="B5" s="281" t="s">
        <v>350</v>
      </c>
      <c r="C5" s="281" t="s">
        <v>351</v>
      </c>
      <c r="D5" s="281" t="s">
        <v>311</v>
      </c>
      <c r="F5" s="83"/>
    </row>
    <row r="6" spans="1:7" s="8" customFormat="1" ht="22.5" customHeight="1">
      <c r="A6" s="281"/>
      <c r="B6" s="281"/>
      <c r="C6" s="281"/>
      <c r="D6" s="281"/>
      <c r="F6" s="83"/>
    </row>
    <row r="7" spans="1:7" s="8" customFormat="1" ht="22.5" customHeight="1">
      <c r="A7" s="281" t="s">
        <v>352</v>
      </c>
      <c r="B7" s="281" t="s">
        <v>309</v>
      </c>
      <c r="C7" s="281" t="s">
        <v>310</v>
      </c>
      <c r="D7" s="281" t="s">
        <v>312</v>
      </c>
      <c r="F7" s="83"/>
    </row>
    <row r="8" spans="1:7" s="8" customFormat="1" ht="22.5" customHeight="1">
      <c r="A8" s="281"/>
      <c r="B8" s="281"/>
      <c r="C8" s="281"/>
      <c r="D8" s="281"/>
      <c r="F8" s="83"/>
    </row>
    <row r="9" spans="1:7" s="8" customFormat="1" ht="22.5" customHeight="1">
      <c r="A9" s="281" t="s">
        <v>308</v>
      </c>
      <c r="B9" s="281" t="s">
        <v>353</v>
      </c>
      <c r="C9" s="281" t="s">
        <v>354</v>
      </c>
      <c r="D9" s="84"/>
      <c r="F9" s="83"/>
    </row>
    <row r="10" spans="1:7" s="8" customFormat="1" ht="22.5" customHeight="1">
      <c r="A10" s="281"/>
      <c r="B10" s="281"/>
      <c r="C10" s="281"/>
      <c r="D10" s="84"/>
      <c r="F10" s="83"/>
    </row>
    <row r="12" spans="1:7" ht="22.5" customHeight="1">
      <c r="A12" s="292" t="s">
        <v>343</v>
      </c>
      <c r="B12" s="292"/>
    </row>
    <row r="13" spans="1:7" ht="22.5" customHeight="1">
      <c r="A13" s="282" t="s">
        <v>313</v>
      </c>
      <c r="B13" s="282"/>
    </row>
    <row r="14" spans="1:7" ht="22.5" customHeight="1">
      <c r="A14" s="282" t="s">
        <v>314</v>
      </c>
      <c r="B14" s="282"/>
    </row>
    <row r="15" spans="1:7" ht="22.5" customHeight="1">
      <c r="A15" s="282" t="s">
        <v>315</v>
      </c>
      <c r="B15" s="282"/>
      <c r="E15" s="79"/>
      <c r="F15" s="79"/>
      <c r="G15" s="79"/>
    </row>
    <row r="16" spans="1:7" ht="22.5" customHeight="1">
      <c r="E16" s="79"/>
      <c r="F16" s="79"/>
      <c r="G16" s="79"/>
    </row>
    <row r="17" spans="1:7" ht="22.5" customHeight="1">
      <c r="A17" s="81" t="s">
        <v>344</v>
      </c>
      <c r="B17" s="81"/>
      <c r="C17" s="81"/>
      <c r="D17" s="81"/>
      <c r="E17" s="79"/>
      <c r="F17" s="79"/>
      <c r="G17" s="79"/>
    </row>
    <row r="18" spans="1:7" ht="22.5" customHeight="1">
      <c r="A18" s="15" t="s">
        <v>339</v>
      </c>
      <c r="B18" s="15" t="s">
        <v>340</v>
      </c>
      <c r="C18" s="15" t="s">
        <v>341</v>
      </c>
      <c r="D18" s="15" t="s">
        <v>342</v>
      </c>
    </row>
    <row r="19" spans="1:7" ht="22.5" customHeight="1">
      <c r="A19" s="82" t="s">
        <v>265</v>
      </c>
      <c r="B19" s="82" t="s">
        <v>267</v>
      </c>
      <c r="C19" s="82" t="s">
        <v>269</v>
      </c>
      <c r="D19" s="82" t="s">
        <v>271</v>
      </c>
    </row>
    <row r="20" spans="1:7" ht="22.5" customHeight="1">
      <c r="A20" s="82" t="s">
        <v>266</v>
      </c>
      <c r="B20" s="82" t="s">
        <v>268</v>
      </c>
      <c r="C20" s="82" t="s">
        <v>270</v>
      </c>
      <c r="D20" s="82" t="s">
        <v>272</v>
      </c>
    </row>
    <row r="21" spans="1:7" ht="22.5" customHeight="1">
      <c r="A21" s="82" t="s">
        <v>345</v>
      </c>
      <c r="B21" s="82" t="s">
        <v>346</v>
      </c>
      <c r="C21" s="82" t="s">
        <v>347</v>
      </c>
      <c r="D21" s="82" t="s">
        <v>348</v>
      </c>
    </row>
    <row r="22" spans="1:7" ht="22.5" customHeight="1">
      <c r="A22" s="82" t="s">
        <v>484</v>
      </c>
      <c r="B22" s="82" t="s">
        <v>485</v>
      </c>
      <c r="C22" s="82" t="s">
        <v>486</v>
      </c>
      <c r="D22" s="82" t="s">
        <v>487</v>
      </c>
    </row>
    <row r="23" spans="1:7" ht="22.5" customHeight="1">
      <c r="A23" s="82" t="s">
        <v>516</v>
      </c>
      <c r="B23" s="82" t="s">
        <v>517</v>
      </c>
      <c r="C23" s="82" t="s">
        <v>518</v>
      </c>
      <c r="D23" s="82" t="s">
        <v>519</v>
      </c>
    </row>
    <row r="25" spans="1:7" ht="22.5" customHeight="1">
      <c r="A25" s="69" t="s">
        <v>481</v>
      </c>
      <c r="B25" s="69"/>
      <c r="C25" s="69"/>
      <c r="D25" s="69"/>
      <c r="F25"/>
    </row>
    <row r="26" spans="1:7" ht="22.5" customHeight="1">
      <c r="A26" s="283" t="s">
        <v>482</v>
      </c>
      <c r="B26" s="284"/>
      <c r="C26" s="284"/>
      <c r="D26" s="285"/>
      <c r="F26"/>
    </row>
    <row r="27" spans="1:7" ht="22.5" customHeight="1">
      <c r="A27" s="286"/>
      <c r="B27" s="287"/>
      <c r="C27" s="287"/>
      <c r="D27" s="288"/>
      <c r="F27"/>
    </row>
    <row r="28" spans="1:7" ht="22.5" customHeight="1">
      <c r="A28" s="289" t="s">
        <v>483</v>
      </c>
      <c r="B28" s="290"/>
      <c r="C28" s="290"/>
      <c r="D28" s="291"/>
    </row>
  </sheetData>
  <mergeCells count="17">
    <mergeCell ref="A14:B14"/>
    <mergeCell ref="A15:B15"/>
    <mergeCell ref="A26:D27"/>
    <mergeCell ref="A28:D28"/>
    <mergeCell ref="C9:C10"/>
    <mergeCell ref="A9:A10"/>
    <mergeCell ref="B9:B10"/>
    <mergeCell ref="A12:B12"/>
    <mergeCell ref="A13:B13"/>
    <mergeCell ref="C5:C6"/>
    <mergeCell ref="D5:D6"/>
    <mergeCell ref="A7:A8"/>
    <mergeCell ref="B7:B8"/>
    <mergeCell ref="C7:C8"/>
    <mergeCell ref="D7:D8"/>
    <mergeCell ref="A5:A6"/>
    <mergeCell ref="B5:B6"/>
  </mergeCells>
  <phoneticPr fontId="1"/>
  <hyperlinks>
    <hyperlink ref="A19" location="'5-1.2020'!A1" display="5-1.2020" xr:uid="{00000000-0004-0000-0000-000003000000}"/>
    <hyperlink ref="A20" location="'5-1.2021'!A1" display="5-1.2021" xr:uid="{00000000-0004-0000-0000-000004000000}"/>
    <hyperlink ref="B19" location="'5-2.2020'!A1" display="5-2.2020" xr:uid="{00000000-0004-0000-0000-000008000000}"/>
    <hyperlink ref="B20" location="'5-2.2021'!A1" display="5-2.2021" xr:uid="{00000000-0004-0000-0000-000009000000}"/>
    <hyperlink ref="C19" location="'5-3.2020'!A1" display="5-3.2020" xr:uid="{00000000-0004-0000-0000-00000D000000}"/>
    <hyperlink ref="C20" location="'5-3.2021'!A1" display="5-3.2021" xr:uid="{00000000-0004-0000-0000-00000E000000}"/>
    <hyperlink ref="D19" location="'5-4.2020'!A1" display="5-4.2020" xr:uid="{00000000-0004-0000-0000-000012000000}"/>
    <hyperlink ref="D20" location="'5-4.2021'!A1" display="5-4.2021" xr:uid="{00000000-0004-0000-0000-000013000000}"/>
    <hyperlink ref="A5" location="'5-1-1.学士課程'!Print_Area" display="5-1-1.学士課程" xr:uid="{00000000-0004-0000-0000-000014000000}"/>
    <hyperlink ref="A7" location="'5-1-2.学士課程(平均)'!Print_Area" display="5-1-2.学士課程（平均）" xr:uid="{00000000-0004-0000-0000-000015000000}"/>
    <hyperlink ref="A9" location="'5-1-3.学士課程(学部別)'!Print_Area" display="5-1-3.学士課程（学部別）" xr:uid="{00000000-0004-0000-0000-000016000000}"/>
    <hyperlink ref="B5" location="'5-2-1.修士課程'!Print_Area" display="5-2-1.修士課程" xr:uid="{00000000-0004-0000-0000-000017000000}"/>
    <hyperlink ref="B7" location="'5-2-2.修士課程(平均)'!Print_Area" display="5-2-2.修士課程（平均）" xr:uid="{00000000-0004-0000-0000-000018000000}"/>
    <hyperlink ref="B9" location="'5-2-3.修士課程（専攻別）'!Print_Area" display="5-2-3.修士課程（専攻別）" xr:uid="{00000000-0004-0000-0000-000019000000}"/>
    <hyperlink ref="C5" location="'5-3-1.博士課程'!Print_Area" display="5-3-1.博士課程" xr:uid="{00000000-0004-0000-0000-00001A000000}"/>
    <hyperlink ref="C7" location="'5-3-2.博士課程(平均)'!Print_Area" display="5-3-2.博士課程（平均）" xr:uid="{00000000-0004-0000-0000-00001B000000}"/>
    <hyperlink ref="C9" location="'5-3-3.博士課程（専攻別）'!Print_Area" display="5-3-3.博士課程（専攻別）" xr:uid="{00000000-0004-0000-0000-00001C000000}"/>
    <hyperlink ref="D5" location="'5-4-1.専門職学位課程'!Print_Area" display="5-4-1.専門職学位課程" xr:uid="{00000000-0004-0000-0000-00001D000000}"/>
    <hyperlink ref="D7" location="'5-4-2.専門職学位課程(平均)'!Print_Area" display="5-4-2.専門職学位課程（平均）" xr:uid="{00000000-0004-0000-0000-00001E000000}"/>
    <hyperlink ref="A13" location="'5.グラフデータ'!A1" display="5.グラフデータ" xr:uid="{00000000-0004-0000-0000-00001F000000}"/>
    <hyperlink ref="A14" location="'5.経年データ（学部単位）'!A1" display="5.経年データ（学部単位）" xr:uid="{00000000-0004-0000-0000-000021000000}"/>
    <hyperlink ref="A15" location="'5.経年データ（専攻単位）'!A1" display="5.経年データ（専攻単位）" xr:uid="{00000000-0004-0000-0000-000022000000}"/>
    <hyperlink ref="A21" location="'5-1.2022'!Print_Area" display="5-1.2022" xr:uid="{00000000-0004-0000-0000-000023000000}"/>
    <hyperlink ref="B21" location="'5-2.2022'!Print_Area" display="5-2.2022" xr:uid="{00000000-0004-0000-0000-000024000000}"/>
    <hyperlink ref="C21" location="'5-3.2022'!Print_Area" display="5-3.2022" xr:uid="{00000000-0004-0000-0000-000025000000}"/>
    <hyperlink ref="D21" location="'5-4.2022'!Print_Area" display="5-4.2022" xr:uid="{00000000-0004-0000-0000-000026000000}"/>
    <hyperlink ref="A22" location="'5-1.2023'!A1" display="5-1.2023" xr:uid="{109DB10B-5941-424A-A294-75F4A5DA0DBE}"/>
    <hyperlink ref="B22" location="'5-2.2023'!A1" display="5-2.2023" xr:uid="{1B1D8F74-02ED-4F75-A64A-BF89CACD6058}"/>
    <hyperlink ref="C22" location="'5-3.2023'!A1" display="5-3.2023" xr:uid="{7D8B0D7E-5650-433F-80FB-E712F4DE8EB2}"/>
    <hyperlink ref="D22" location="'5-4.2023'!A1" display="5-4.2023" xr:uid="{F3382E20-FE90-4BD7-997C-1359E36F6056}"/>
    <hyperlink ref="A23" location="'5-1.2024'!Print_Area" display="5-1.2024" xr:uid="{92760802-5B99-426D-8D3D-2C814F7AF097}"/>
    <hyperlink ref="B23" location="'5-2.2024'!Print_Area" display="5-2.2024" xr:uid="{D555E0B4-8D0E-4EA1-9EBB-137D9F69874D}"/>
    <hyperlink ref="C23" location="'5-3.2024'!Print_Area" display="5-3.2024" xr:uid="{F5627ACD-423F-40B4-BBCA-AA19CA1F14A2}"/>
    <hyperlink ref="D23" location="'5-4.2024'!Print_Area" display="5-4.2024" xr:uid="{D8C22084-D6CE-4297-9E87-DBC63660FCE6}"/>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R138"/>
  <sheetViews>
    <sheetView workbookViewId="0">
      <selection activeCell="A13" sqref="A13:B13"/>
    </sheetView>
  </sheetViews>
  <sheetFormatPr defaultRowHeight="13.5"/>
  <cols>
    <col min="1" max="1" width="0.625" customWidth="1"/>
    <col min="2" max="2" width="11.625" customWidth="1"/>
    <col min="3" max="3" width="11.25" customWidth="1"/>
    <col min="4" max="4" width="10" customWidth="1"/>
    <col min="5" max="5" width="12" customWidth="1"/>
    <col min="6" max="6" width="2.875" customWidth="1"/>
    <col min="7" max="7" width="11.625" customWidth="1"/>
    <col min="8" max="8" width="11.25" customWidth="1"/>
    <col min="9" max="9" width="10" customWidth="1"/>
    <col min="10" max="10" width="12" customWidth="1"/>
    <col min="11" max="11" width="0.625" customWidth="1"/>
    <col min="12" max="12" width="20.5" style="7" bestFit="1" customWidth="1"/>
    <col min="13" max="17" width="10.75" style="7" bestFit="1" customWidth="1"/>
    <col min="18" max="18" width="9" style="7"/>
  </cols>
  <sheetData>
    <row r="1" spans="1:18" ht="24" customHeight="1" thickBot="1">
      <c r="A1" s="3" t="s">
        <v>260</v>
      </c>
      <c r="B1" s="12"/>
      <c r="C1" s="12"/>
      <c r="D1" s="13"/>
      <c r="E1" s="13"/>
      <c r="F1" s="13"/>
      <c r="G1" s="12"/>
      <c r="H1" s="13"/>
      <c r="I1" s="13"/>
      <c r="J1" s="13"/>
      <c r="K1" s="13"/>
      <c r="L1" s="44" t="s">
        <v>258</v>
      </c>
      <c r="M1"/>
      <c r="N1"/>
      <c r="O1"/>
      <c r="P1"/>
      <c r="Q1"/>
      <c r="R1"/>
    </row>
    <row r="2" spans="1:18" ht="24" customHeight="1">
      <c r="A2" s="12" t="s">
        <v>294</v>
      </c>
      <c r="B2" s="12"/>
      <c r="C2" s="12"/>
      <c r="D2" s="13"/>
      <c r="E2" s="13"/>
      <c r="F2" s="13"/>
      <c r="G2" s="13"/>
      <c r="H2" s="13"/>
      <c r="I2" s="13"/>
      <c r="J2" s="13"/>
      <c r="K2" s="13"/>
      <c r="L2"/>
      <c r="M2"/>
      <c r="N2"/>
      <c r="O2"/>
      <c r="P2"/>
      <c r="Q2"/>
      <c r="R2"/>
    </row>
    <row r="3" spans="1:18" ht="24" customHeight="1">
      <c r="A3" s="12"/>
      <c r="B3" s="12" t="s">
        <v>295</v>
      </c>
      <c r="C3" s="12"/>
      <c r="D3" s="13"/>
      <c r="E3" s="13"/>
      <c r="F3" s="13"/>
      <c r="G3" s="13"/>
      <c r="H3" s="13"/>
      <c r="I3" s="13"/>
      <c r="J3" s="13"/>
      <c r="K3" s="13"/>
      <c r="L3"/>
      <c r="M3"/>
      <c r="N3"/>
      <c r="O3"/>
      <c r="P3"/>
      <c r="Q3"/>
      <c r="R3"/>
    </row>
    <row r="4" spans="1:18">
      <c r="A4" s="12"/>
      <c r="B4" s="12"/>
      <c r="C4" s="12"/>
      <c r="D4" s="13"/>
      <c r="E4" s="13"/>
      <c r="F4" s="13"/>
      <c r="G4" s="13"/>
      <c r="H4" s="13"/>
      <c r="I4" s="13"/>
      <c r="J4" s="13"/>
      <c r="K4" s="13"/>
      <c r="L4"/>
      <c r="M4"/>
      <c r="N4"/>
      <c r="O4"/>
      <c r="P4"/>
      <c r="Q4"/>
      <c r="R4"/>
    </row>
    <row r="5" spans="1:18" s="7" customFormat="1" ht="18" customHeight="1">
      <c r="A5" s="70"/>
      <c r="B5" s="12" t="s">
        <v>296</v>
      </c>
      <c r="C5" s="70"/>
      <c r="D5" s="70"/>
      <c r="E5" s="70"/>
      <c r="F5" s="70"/>
      <c r="G5" s="12" t="s">
        <v>297</v>
      </c>
      <c r="H5" s="70"/>
      <c r="I5" s="70"/>
      <c r="J5" s="70"/>
      <c r="K5" s="70"/>
    </row>
    <row r="6" spans="1:18" s="7" customFormat="1" ht="17.25" customHeight="1">
      <c r="A6" s="74"/>
      <c r="B6" s="293" t="s">
        <v>278</v>
      </c>
      <c r="C6" s="75" t="s">
        <v>279</v>
      </c>
      <c r="D6" s="86">
        <f ca="1">AVERAGE('5.グラフデータ'!D179:H179)</f>
        <v>4.4000000000000004</v>
      </c>
      <c r="E6" s="295" t="str">
        <f>'5.グラフデータ'!AD179</f>
        <v>隔年で増減</v>
      </c>
      <c r="F6" s="71"/>
      <c r="G6" s="293" t="s">
        <v>278</v>
      </c>
      <c r="H6" s="75" t="s">
        <v>279</v>
      </c>
      <c r="I6" s="86">
        <f ca="1">AVERAGE('5.グラフデータ'!D185:H185)</f>
        <v>20.399999999999999</v>
      </c>
      <c r="J6" s="295" t="str">
        <f>'5.グラフデータ'!AD185</f>
        <v>年度により増減</v>
      </c>
      <c r="K6" s="71"/>
    </row>
    <row r="7" spans="1:18" s="7" customFormat="1" ht="17.25" customHeight="1">
      <c r="A7" s="74"/>
      <c r="B7" s="294"/>
      <c r="C7" s="77" t="s">
        <v>280</v>
      </c>
      <c r="D7" s="87">
        <f ca="1">'5.グラフデータ'!H179-'5.グラフデータ'!D179</f>
        <v>3</v>
      </c>
      <c r="E7" s="296"/>
      <c r="F7" s="71"/>
      <c r="G7" s="294"/>
      <c r="H7" s="77" t="s">
        <v>280</v>
      </c>
      <c r="I7" s="87">
        <f ca="1">'5.グラフデータ'!H185-'5.グラフデータ'!D185</f>
        <v>2</v>
      </c>
      <c r="J7" s="296"/>
      <c r="K7" s="71"/>
    </row>
    <row r="8" spans="1:18" s="7" customFormat="1" ht="17.25" customHeight="1">
      <c r="A8" s="74"/>
      <c r="B8" s="297" t="s">
        <v>306</v>
      </c>
      <c r="C8" s="75" t="s">
        <v>279</v>
      </c>
      <c r="D8" s="76">
        <f ca="1">AVERAGE('5.グラフデータ'!D181:H181)</f>
        <v>0.73339999999999994</v>
      </c>
      <c r="E8" s="295" t="str">
        <f>'5.グラフデータ'!AD181</f>
        <v>隔年で増減</v>
      </c>
      <c r="F8" s="71"/>
      <c r="G8" s="297" t="s">
        <v>306</v>
      </c>
      <c r="H8" s="75" t="s">
        <v>279</v>
      </c>
      <c r="I8" s="76">
        <f ca="1">AVERAGE('5.グラフデータ'!D187:H187)</f>
        <v>0.68</v>
      </c>
      <c r="J8" s="295" t="str">
        <f>'5.グラフデータ'!AD187</f>
        <v>年度により増減</v>
      </c>
      <c r="K8" s="71"/>
    </row>
    <row r="9" spans="1:18" s="7" customFormat="1" ht="17.25" customHeight="1">
      <c r="A9" s="74"/>
      <c r="B9" s="298"/>
      <c r="C9" s="77" t="s">
        <v>280</v>
      </c>
      <c r="D9" s="85">
        <f ca="1">'5.グラフデータ'!H181-'5.グラフデータ'!D181</f>
        <v>0.5</v>
      </c>
      <c r="E9" s="296"/>
      <c r="F9" s="71"/>
      <c r="G9" s="298"/>
      <c r="H9" s="77" t="s">
        <v>280</v>
      </c>
      <c r="I9" s="85">
        <f ca="1">'5.グラフデータ'!H187-'5.グラフデータ'!D187</f>
        <v>6.5999999999999948E-2</v>
      </c>
      <c r="J9" s="296"/>
      <c r="K9" s="71"/>
    </row>
    <row r="10" spans="1:18" s="7" customFormat="1" ht="18.75" customHeight="1">
      <c r="A10" s="73"/>
      <c r="B10" s="73"/>
      <c r="C10" s="73"/>
      <c r="D10" s="73"/>
      <c r="E10" s="73"/>
      <c r="F10" s="73"/>
      <c r="G10" s="73"/>
      <c r="H10" s="73"/>
      <c r="I10" s="73"/>
      <c r="J10" s="73"/>
      <c r="K10" s="73"/>
    </row>
    <row r="11" spans="1:18" s="7" customFormat="1" ht="18.75" customHeight="1">
      <c r="A11" s="73"/>
      <c r="B11" s="73"/>
      <c r="C11" s="73"/>
      <c r="D11" s="73"/>
      <c r="E11" s="73"/>
      <c r="F11" s="73"/>
      <c r="G11" s="73"/>
      <c r="H11" s="73"/>
      <c r="I11" s="73"/>
      <c r="J11" s="73"/>
      <c r="K11" s="73"/>
    </row>
    <row r="12" spans="1:18" s="7" customFormat="1" ht="18.75" customHeight="1">
      <c r="A12" s="73"/>
      <c r="B12" s="73"/>
      <c r="C12" s="73"/>
      <c r="D12" s="73"/>
      <c r="E12" s="73"/>
      <c r="F12" s="73"/>
      <c r="G12" s="73"/>
      <c r="H12" s="73"/>
      <c r="I12" s="73"/>
      <c r="J12" s="73"/>
      <c r="K12" s="73"/>
    </row>
    <row r="13" spans="1:18" s="7" customFormat="1" ht="18.75" customHeight="1">
      <c r="A13" s="73"/>
      <c r="B13" s="73"/>
      <c r="C13" s="73"/>
      <c r="D13" s="73"/>
      <c r="E13" s="73"/>
      <c r="F13" s="73"/>
      <c r="G13" s="73"/>
      <c r="H13" s="73"/>
      <c r="I13" s="73"/>
      <c r="J13" s="73"/>
      <c r="K13" s="73"/>
    </row>
    <row r="14" spans="1:18" s="7" customFormat="1" ht="18.75" customHeight="1">
      <c r="A14" s="73"/>
      <c r="B14" s="73"/>
      <c r="C14" s="73"/>
      <c r="D14" s="73"/>
      <c r="E14" s="73"/>
      <c r="F14" s="73"/>
      <c r="G14" s="73"/>
      <c r="H14" s="73"/>
      <c r="I14" s="73"/>
      <c r="J14" s="73"/>
      <c r="K14" s="73"/>
    </row>
    <row r="15" spans="1:18" s="7" customFormat="1" ht="18.75" customHeight="1">
      <c r="A15" s="73"/>
      <c r="B15" s="73"/>
      <c r="C15" s="73"/>
      <c r="D15" s="73"/>
      <c r="E15" s="73"/>
      <c r="F15" s="73"/>
      <c r="G15" s="73"/>
      <c r="H15" s="73"/>
      <c r="I15" s="73"/>
      <c r="J15" s="73"/>
      <c r="K15" s="73"/>
    </row>
    <row r="16" spans="1:18" s="7" customFormat="1" ht="18.75" customHeight="1">
      <c r="A16" s="73"/>
      <c r="B16" s="73"/>
      <c r="C16" s="73"/>
      <c r="D16" s="73"/>
      <c r="E16" s="73"/>
      <c r="F16" s="73"/>
      <c r="G16" s="73"/>
      <c r="H16" s="73"/>
      <c r="I16" s="73"/>
      <c r="J16" s="73"/>
      <c r="K16" s="73"/>
    </row>
    <row r="17" spans="1:12" s="7" customFormat="1" ht="18.75" customHeight="1">
      <c r="A17" s="73"/>
      <c r="B17" s="73"/>
      <c r="C17" s="73"/>
      <c r="D17" s="73"/>
      <c r="E17" s="73"/>
      <c r="F17" s="73"/>
      <c r="G17" s="73"/>
      <c r="H17" s="73"/>
      <c r="I17" s="73"/>
      <c r="J17" s="73"/>
      <c r="K17" s="73"/>
    </row>
    <row r="18" spans="1:12" s="7" customFormat="1" ht="18.75" customHeight="1">
      <c r="A18" s="73"/>
      <c r="B18" s="73"/>
      <c r="C18" s="73"/>
      <c r="D18" s="73"/>
      <c r="E18" s="73"/>
      <c r="F18" s="73"/>
      <c r="G18" s="73"/>
      <c r="H18" s="73"/>
      <c r="I18" s="73"/>
      <c r="J18" s="73"/>
      <c r="K18" s="73"/>
    </row>
    <row r="19" spans="1:12" s="7" customFormat="1" ht="18.75" customHeight="1">
      <c r="A19" s="73"/>
      <c r="B19" s="73"/>
      <c r="C19" s="73"/>
      <c r="D19" s="73"/>
      <c r="E19" s="73"/>
      <c r="F19" s="73"/>
      <c r="G19" s="73"/>
      <c r="H19" s="73"/>
      <c r="I19" s="73"/>
      <c r="J19" s="73"/>
      <c r="K19" s="73"/>
    </row>
    <row r="20" spans="1:12" s="7" customFormat="1" ht="18.75" customHeight="1">
      <c r="A20" s="73"/>
      <c r="B20" s="73"/>
      <c r="C20" s="73"/>
      <c r="D20" s="73"/>
      <c r="E20" s="73"/>
      <c r="F20" s="73"/>
      <c r="G20" s="73"/>
      <c r="H20" s="73"/>
      <c r="I20" s="73"/>
      <c r="J20" s="73"/>
      <c r="K20" s="73"/>
    </row>
    <row r="21" spans="1:12" s="7" customFormat="1" ht="18.75" customHeight="1">
      <c r="A21" s="73"/>
      <c r="B21" s="73"/>
      <c r="C21" s="73"/>
      <c r="D21" s="73"/>
      <c r="E21" s="73"/>
      <c r="F21" s="73"/>
      <c r="G21" s="73"/>
      <c r="H21" s="73"/>
      <c r="I21" s="73"/>
      <c r="J21" s="73"/>
      <c r="K21" s="73"/>
    </row>
    <row r="22" spans="1:12" s="7" customFormat="1" ht="18.75" customHeight="1">
      <c r="A22" s="73"/>
      <c r="B22" s="73"/>
      <c r="C22" s="73"/>
      <c r="D22" s="73"/>
      <c r="E22" s="73"/>
      <c r="F22" s="73"/>
      <c r="G22" s="73"/>
      <c r="H22" s="73"/>
      <c r="I22" s="73"/>
      <c r="J22" s="73"/>
      <c r="K22" s="73"/>
    </row>
    <row r="23" spans="1:12" s="7" customFormat="1" ht="18.75" customHeight="1">
      <c r="A23" s="73"/>
      <c r="B23" s="73"/>
      <c r="C23" s="73"/>
      <c r="D23" s="73"/>
      <c r="E23" s="73"/>
      <c r="F23" s="73"/>
      <c r="G23" s="73"/>
      <c r="H23" s="73"/>
      <c r="I23" s="73"/>
      <c r="J23" s="73"/>
      <c r="K23" s="73"/>
    </row>
    <row r="24" spans="1:12" s="7" customFormat="1" ht="9" customHeight="1">
      <c r="A24" s="73"/>
      <c r="B24" s="73"/>
      <c r="C24" s="73"/>
      <c r="D24" s="73"/>
      <c r="E24" s="73"/>
      <c r="F24" s="73"/>
      <c r="G24" s="73"/>
      <c r="H24" s="73"/>
      <c r="I24" s="73"/>
      <c r="J24" s="73"/>
      <c r="K24" s="73"/>
    </row>
    <row r="25" spans="1:12" s="7" customFormat="1" ht="18.75" customHeight="1">
      <c r="A25" s="70"/>
      <c r="B25" s="12" t="s">
        <v>298</v>
      </c>
      <c r="C25" s="70"/>
      <c r="D25" s="70"/>
      <c r="E25" s="70"/>
      <c r="F25" s="70"/>
      <c r="G25" s="73"/>
      <c r="H25" s="73"/>
      <c r="I25" s="73"/>
      <c r="J25" s="73"/>
      <c r="K25" s="73"/>
    </row>
    <row r="26" spans="1:12" s="7" customFormat="1" ht="17.25" customHeight="1">
      <c r="A26" s="74"/>
      <c r="B26" s="293" t="s">
        <v>278</v>
      </c>
      <c r="C26" s="75" t="s">
        <v>279</v>
      </c>
      <c r="D26" s="86">
        <f ca="1">AVERAGE('5.グラフデータ'!D191:H191)</f>
        <v>2.8</v>
      </c>
      <c r="E26" s="295" t="str">
        <f>'5.グラフデータ'!AD191</f>
        <v>年度により増減</v>
      </c>
      <c r="F26" s="71"/>
      <c r="G26" s="78"/>
      <c r="H26" s="73"/>
      <c r="I26" s="73"/>
      <c r="J26" s="73"/>
      <c r="K26" s="73"/>
      <c r="L26"/>
    </row>
    <row r="27" spans="1:12" s="7" customFormat="1" ht="17.25" customHeight="1">
      <c r="A27" s="74"/>
      <c r="B27" s="294"/>
      <c r="C27" s="77" t="s">
        <v>280</v>
      </c>
      <c r="D27" s="87">
        <f ca="1">'5.グラフデータ'!H191-'5.グラフデータ'!D191</f>
        <v>5</v>
      </c>
      <c r="E27" s="296"/>
      <c r="F27" s="71"/>
      <c r="G27" s="73"/>
      <c r="H27" s="73"/>
      <c r="I27" s="73"/>
      <c r="J27" s="73"/>
      <c r="K27" s="73"/>
      <c r="L27"/>
    </row>
    <row r="28" spans="1:12" s="7" customFormat="1" ht="17.25" customHeight="1">
      <c r="A28" s="74"/>
      <c r="B28" s="297" t="s">
        <v>306</v>
      </c>
      <c r="C28" s="75" t="s">
        <v>279</v>
      </c>
      <c r="D28" s="76">
        <f ca="1">AVERAGE('5.グラフデータ'!D193:H193)</f>
        <v>0.46679999999999999</v>
      </c>
      <c r="E28" s="295" t="str">
        <f>'5.グラフデータ'!AD193</f>
        <v>年度により増減</v>
      </c>
      <c r="F28" s="71"/>
      <c r="G28" s="73"/>
      <c r="H28" s="73"/>
      <c r="I28" s="73"/>
      <c r="J28" s="73"/>
      <c r="K28" s="73"/>
      <c r="L28"/>
    </row>
    <row r="29" spans="1:12" s="7" customFormat="1" ht="17.25" customHeight="1">
      <c r="A29" s="74"/>
      <c r="B29" s="298"/>
      <c r="C29" s="77" t="s">
        <v>280</v>
      </c>
      <c r="D29" s="85">
        <f ca="1">'5.グラフデータ'!H193-'5.グラフデータ'!D193</f>
        <v>0.83299999999999996</v>
      </c>
      <c r="E29" s="296"/>
      <c r="F29" s="71"/>
      <c r="G29" s="73"/>
      <c r="H29" s="73"/>
      <c r="I29" s="73"/>
      <c r="J29" s="73"/>
      <c r="K29" s="73"/>
      <c r="L29"/>
    </row>
    <row r="30" spans="1:12" s="7" customFormat="1" ht="18.75" customHeight="1">
      <c r="A30" s="73"/>
      <c r="B30" s="73"/>
      <c r="C30" s="73"/>
      <c r="D30" s="73"/>
      <c r="E30" s="73"/>
      <c r="F30" s="73"/>
      <c r="G30" s="73"/>
      <c r="H30" s="73"/>
      <c r="I30" s="73"/>
      <c r="J30" s="73"/>
      <c r="K30" s="73"/>
      <c r="L30"/>
    </row>
    <row r="31" spans="1:12" s="7" customFormat="1" ht="18.75" customHeight="1">
      <c r="A31" s="73"/>
      <c r="B31" s="73"/>
      <c r="C31" s="73"/>
      <c r="D31" s="73"/>
      <c r="E31" s="73"/>
      <c r="F31" s="73"/>
      <c r="G31" s="73"/>
      <c r="H31" s="73"/>
      <c r="I31" s="73"/>
      <c r="J31" s="73"/>
      <c r="K31" s="73"/>
      <c r="L31"/>
    </row>
    <row r="32" spans="1:12" s="7" customFormat="1" ht="18.75" customHeight="1">
      <c r="A32" s="73"/>
      <c r="B32" s="73"/>
      <c r="C32" s="73"/>
      <c r="D32" s="73"/>
      <c r="E32" s="73"/>
      <c r="F32" s="73"/>
      <c r="G32" s="73"/>
      <c r="H32" s="73"/>
      <c r="I32" s="73"/>
      <c r="J32" s="73"/>
      <c r="K32" s="73"/>
      <c r="L32"/>
    </row>
    <row r="33" spans="1:12" s="7" customFormat="1" ht="18.75" customHeight="1">
      <c r="A33" s="73"/>
      <c r="B33" s="73"/>
      <c r="C33" s="73"/>
      <c r="D33" s="73"/>
      <c r="E33" s="73"/>
      <c r="F33" s="73"/>
      <c r="G33" s="73"/>
      <c r="H33" s="73"/>
      <c r="I33" s="73"/>
      <c r="J33" s="73"/>
      <c r="K33" s="73"/>
      <c r="L33"/>
    </row>
    <row r="34" spans="1:12" s="7" customFormat="1" ht="18.75" customHeight="1">
      <c r="A34" s="73"/>
      <c r="B34" s="73"/>
      <c r="C34" s="73"/>
      <c r="D34" s="73"/>
      <c r="E34" s="73"/>
      <c r="F34" s="73"/>
      <c r="G34" s="73"/>
      <c r="H34" s="73"/>
      <c r="I34" s="73"/>
      <c r="J34" s="73"/>
      <c r="K34" s="73"/>
      <c r="L34"/>
    </row>
    <row r="35" spans="1:12" ht="18.75" customHeight="1">
      <c r="A35" s="73"/>
      <c r="B35" s="73"/>
      <c r="C35" s="73"/>
      <c r="D35" s="73"/>
      <c r="E35" s="73"/>
      <c r="F35" s="73"/>
      <c r="G35" s="73"/>
      <c r="H35" s="73"/>
      <c r="I35" s="73"/>
      <c r="J35" s="73"/>
      <c r="K35" s="73"/>
    </row>
    <row r="36" spans="1:12" ht="18.75" customHeight="1">
      <c r="A36" s="73"/>
      <c r="B36" s="73"/>
      <c r="C36" s="73"/>
      <c r="D36" s="73"/>
      <c r="E36" s="73"/>
      <c r="F36" s="73"/>
      <c r="G36" s="73"/>
      <c r="H36" s="73"/>
      <c r="I36" s="73"/>
      <c r="J36" s="73"/>
      <c r="K36" s="73"/>
    </row>
    <row r="37" spans="1:12" ht="18.75" customHeight="1">
      <c r="A37" s="73"/>
      <c r="B37" s="73"/>
      <c r="C37" s="73"/>
      <c r="D37" s="73"/>
      <c r="E37" s="73"/>
      <c r="F37" s="73"/>
      <c r="G37" s="73"/>
      <c r="H37" s="73"/>
      <c r="I37" s="73"/>
      <c r="J37" s="73"/>
      <c r="K37" s="73"/>
    </row>
    <row r="38" spans="1:12" ht="18.75" customHeight="1">
      <c r="A38" s="73"/>
      <c r="B38" s="73"/>
      <c r="C38" s="73"/>
      <c r="D38" s="73"/>
      <c r="E38" s="73"/>
      <c r="F38" s="73"/>
      <c r="G38" s="73"/>
      <c r="H38" s="73"/>
      <c r="I38" s="73"/>
      <c r="J38" s="73"/>
      <c r="K38" s="73"/>
    </row>
    <row r="39" spans="1:12" s="7" customFormat="1" ht="18.75" customHeight="1">
      <c r="A39" s="73"/>
      <c r="B39" s="73"/>
      <c r="C39" s="73"/>
      <c r="D39" s="73"/>
      <c r="E39" s="73"/>
      <c r="F39" s="73"/>
      <c r="G39"/>
      <c r="H39"/>
      <c r="I39"/>
      <c r="J39"/>
      <c r="K39"/>
    </row>
    <row r="40" spans="1:12" s="7" customFormat="1" ht="18.75" customHeight="1">
      <c r="A40" s="73"/>
      <c r="B40" s="73"/>
      <c r="C40" s="73"/>
      <c r="D40" s="73"/>
      <c r="E40" s="73"/>
      <c r="F40" s="73"/>
      <c r="G40"/>
      <c r="H40"/>
      <c r="I40"/>
      <c r="J40"/>
      <c r="K40"/>
    </row>
    <row r="41" spans="1:12" s="7" customFormat="1" ht="18.75" customHeight="1">
      <c r="A41" s="73"/>
      <c r="B41" s="73"/>
      <c r="C41" s="73"/>
      <c r="D41" s="73"/>
      <c r="E41" s="73"/>
      <c r="F41" s="73"/>
      <c r="G41"/>
      <c r="H41"/>
      <c r="I41"/>
      <c r="J41"/>
      <c r="K41"/>
    </row>
    <row r="42" spans="1:12" s="7" customFormat="1" ht="18.75" customHeight="1">
      <c r="A42" s="73"/>
      <c r="B42" s="73"/>
      <c r="C42" s="73"/>
      <c r="D42" s="73"/>
      <c r="E42" s="73"/>
      <c r="F42" s="73"/>
      <c r="G42"/>
      <c r="H42"/>
      <c r="I42"/>
      <c r="J42"/>
      <c r="K42"/>
    </row>
    <row r="43" spans="1:12" s="7" customFormat="1" ht="18.75" customHeight="1">
      <c r="A43" s="73"/>
      <c r="B43" s="73"/>
      <c r="C43" s="73"/>
      <c r="D43" s="73"/>
      <c r="E43" s="73"/>
      <c r="F43" s="73"/>
      <c r="G43"/>
      <c r="H43"/>
      <c r="I43"/>
      <c r="J43"/>
      <c r="K43"/>
    </row>
    <row r="44" spans="1:12" s="7" customFormat="1">
      <c r="A44" s="73"/>
      <c r="B44" s="73"/>
      <c r="C44" s="73"/>
      <c r="D44" s="73"/>
      <c r="E44" s="73"/>
      <c r="F44" s="73"/>
      <c r="G44"/>
      <c r="H44"/>
      <c r="I44"/>
      <c r="J44"/>
      <c r="K44"/>
    </row>
    <row r="45" spans="1:12" s="7" customFormat="1">
      <c r="A45" s="73"/>
      <c r="B45" s="73"/>
      <c r="C45" s="73"/>
      <c r="D45" s="73"/>
      <c r="E45" s="73"/>
      <c r="F45" s="73"/>
      <c r="G45"/>
      <c r="H45"/>
      <c r="I45"/>
      <c r="J45"/>
      <c r="K45"/>
    </row>
    <row r="46" spans="1:12" s="7" customFormat="1">
      <c r="A46" s="73"/>
      <c r="B46" s="73"/>
      <c r="C46" s="73"/>
      <c r="D46" s="73"/>
      <c r="E46" s="73"/>
      <c r="F46" s="73"/>
      <c r="G46"/>
      <c r="H46"/>
      <c r="I46"/>
      <c r="J46"/>
      <c r="K46"/>
    </row>
    <row r="47" spans="1:12" s="7" customFormat="1">
      <c r="A47" s="73"/>
      <c r="B47" s="73"/>
      <c r="C47" s="73"/>
      <c r="D47" s="73"/>
      <c r="E47" s="73"/>
      <c r="F47" s="73"/>
      <c r="G47"/>
      <c r="H47"/>
      <c r="I47"/>
      <c r="J47"/>
      <c r="K47"/>
    </row>
    <row r="48" spans="1:12" s="7" customFormat="1">
      <c r="A48" s="73"/>
      <c r="B48" s="73"/>
      <c r="C48" s="73"/>
      <c r="D48" s="73"/>
      <c r="E48" s="73"/>
      <c r="F48" s="73"/>
      <c r="G48"/>
      <c r="H48"/>
      <c r="I48"/>
      <c r="J48"/>
      <c r="K48"/>
    </row>
    <row r="49" spans="1:11" s="7" customFormat="1">
      <c r="A49"/>
      <c r="B49"/>
      <c r="C49"/>
      <c r="D49"/>
      <c r="E49"/>
      <c r="F49"/>
      <c r="G49"/>
      <c r="H49"/>
      <c r="I49"/>
      <c r="J49"/>
      <c r="K49"/>
    </row>
    <row r="50" spans="1:11" s="7" customFormat="1">
      <c r="A50"/>
      <c r="B50"/>
      <c r="C50"/>
      <c r="D50"/>
      <c r="E50"/>
      <c r="F50"/>
      <c r="G50"/>
      <c r="H50"/>
      <c r="I50"/>
      <c r="J50"/>
      <c r="K50"/>
    </row>
    <row r="51" spans="1:11" s="7" customFormat="1">
      <c r="A51"/>
      <c r="B51"/>
      <c r="C51"/>
      <c r="D51"/>
      <c r="E51"/>
      <c r="F51"/>
      <c r="G51"/>
      <c r="H51"/>
      <c r="I51"/>
      <c r="J51"/>
      <c r="K51"/>
    </row>
    <row r="52" spans="1:11" s="7" customFormat="1">
      <c r="A52"/>
      <c r="B52"/>
      <c r="C52"/>
      <c r="D52"/>
      <c r="E52"/>
      <c r="F52"/>
      <c r="G52"/>
      <c r="H52"/>
      <c r="I52"/>
      <c r="J52"/>
      <c r="K52"/>
    </row>
    <row r="53" spans="1:11" s="7" customFormat="1">
      <c r="A53"/>
      <c r="B53"/>
      <c r="C53"/>
      <c r="D53"/>
      <c r="E53"/>
      <c r="F53"/>
      <c r="G53"/>
      <c r="H53"/>
      <c r="I53"/>
      <c r="J53"/>
      <c r="K53"/>
    </row>
    <row r="54" spans="1:11" s="7" customFormat="1">
      <c r="A54"/>
      <c r="B54"/>
      <c r="C54"/>
      <c r="D54"/>
      <c r="E54"/>
      <c r="F54"/>
      <c r="G54"/>
      <c r="H54"/>
      <c r="I54"/>
      <c r="J54"/>
      <c r="K54"/>
    </row>
    <row r="55" spans="1:11" s="7" customFormat="1">
      <c r="A55"/>
      <c r="B55"/>
      <c r="C55"/>
      <c r="D55"/>
      <c r="E55"/>
      <c r="F55"/>
      <c r="G55"/>
      <c r="H55"/>
      <c r="I55"/>
      <c r="J55"/>
      <c r="K55"/>
    </row>
    <row r="56" spans="1:11" ht="9" customHeight="1"/>
    <row r="58" spans="1:11" ht="18" customHeight="1"/>
    <row r="86" ht="18" customHeight="1"/>
    <row r="109" ht="9" customHeight="1"/>
    <row r="111" ht="18" customHeight="1"/>
    <row r="138" ht="18" customHeight="1"/>
  </sheetData>
  <mergeCells count="12">
    <mergeCell ref="B26:B27"/>
    <mergeCell ref="E26:E27"/>
    <mergeCell ref="B28:B29"/>
    <mergeCell ref="E28:E29"/>
    <mergeCell ref="B6:B7"/>
    <mergeCell ref="E6:E7"/>
    <mergeCell ref="G6:G7"/>
    <mergeCell ref="J6:J7"/>
    <mergeCell ref="B8:B9"/>
    <mergeCell ref="E8:E9"/>
    <mergeCell ref="G8:G9"/>
    <mergeCell ref="J8:J9"/>
  </mergeCells>
  <phoneticPr fontId="1"/>
  <conditionalFormatting sqref="K6:K9">
    <cfRule type="containsText" dxfId="251" priority="136" operator="containsText" text="無し">
      <formula>NOT(ISERROR(SEARCH("無し",K6)))</formula>
    </cfRule>
    <cfRule type="containsText" dxfId="250" priority="137" operator="containsText" text="変動">
      <formula>NOT(ISERROR(SEARCH("変動",K6)))</formula>
    </cfRule>
    <cfRule type="containsText" dxfId="249" priority="138" operator="containsText" text="減少">
      <formula>NOT(ISERROR(SEARCH("減少",K6)))</formula>
    </cfRule>
    <cfRule type="containsText" dxfId="248" priority="139" operator="containsText" text="増加">
      <formula>NOT(ISERROR(SEARCH("増加",K6)))</formula>
    </cfRule>
    <cfRule type="containsText" dxfId="247" priority="140" operator="containsText" text="安定">
      <formula>NOT(ISERROR(SEARCH("安定",K6)))</formula>
    </cfRule>
  </conditionalFormatting>
  <conditionalFormatting sqref="F26:F29">
    <cfRule type="containsText" dxfId="246" priority="131" operator="containsText" text="無し">
      <formula>NOT(ISERROR(SEARCH("無し",F26)))</formula>
    </cfRule>
    <cfRule type="containsText" dxfId="245" priority="132" operator="containsText" text="変動">
      <formula>NOT(ISERROR(SEARCH("変動",F26)))</formula>
    </cfRule>
    <cfRule type="containsText" dxfId="244" priority="133" operator="containsText" text="減少">
      <formula>NOT(ISERROR(SEARCH("減少",F26)))</formula>
    </cfRule>
    <cfRule type="containsText" dxfId="243" priority="134" operator="containsText" text="増加">
      <formula>NOT(ISERROR(SEARCH("増加",F26)))</formula>
    </cfRule>
    <cfRule type="containsText" dxfId="242" priority="135" operator="containsText" text="安定">
      <formula>NOT(ISERROR(SEARCH("安定",F26)))</formula>
    </cfRule>
  </conditionalFormatting>
  <conditionalFormatting sqref="F6:F9">
    <cfRule type="containsText" dxfId="241" priority="49" operator="containsText" text="無し">
      <formula>NOT(ISERROR(SEARCH("無し",F6)))</formula>
    </cfRule>
    <cfRule type="containsText" dxfId="240" priority="50" operator="containsText" text="変動">
      <formula>NOT(ISERROR(SEARCH("変動",F6)))</formula>
    </cfRule>
    <cfRule type="containsText" dxfId="239" priority="51" operator="containsText" text="減少">
      <formula>NOT(ISERROR(SEARCH("減少",F6)))</formula>
    </cfRule>
    <cfRule type="containsText" dxfId="238" priority="52" operator="containsText" text="増加">
      <formula>NOT(ISERROR(SEARCH("増加",F6)))</formula>
    </cfRule>
    <cfRule type="containsText" dxfId="237" priority="53" operator="containsText" text="安定">
      <formula>NOT(ISERROR(SEARCH("安定",F6)))</formula>
    </cfRule>
  </conditionalFormatting>
  <conditionalFormatting sqref="E6">
    <cfRule type="containsText" dxfId="236" priority="43" operator="containsText" text="―">
      <formula>NOT(ISERROR(SEARCH("―",E6)))</formula>
    </cfRule>
    <cfRule type="containsText" dxfId="235" priority="44" operator="containsText" text="隔年で">
      <formula>NOT(ISERROR(SEARCH("隔年で",E6)))</formula>
    </cfRule>
    <cfRule type="containsText" dxfId="234" priority="45" operator="containsText" text="年度により">
      <formula>NOT(ISERROR(SEARCH("年度により",E6)))</formula>
    </cfRule>
    <cfRule type="containsText" dxfId="233" priority="46" operator="containsText" text="減少傾向">
      <formula>NOT(ISERROR(SEARCH("減少傾向",E6)))</formula>
    </cfRule>
    <cfRule type="containsText" dxfId="232" priority="47" operator="containsText" text="増加傾向">
      <formula>NOT(ISERROR(SEARCH("増加傾向",E6)))</formula>
    </cfRule>
    <cfRule type="containsText" dxfId="231" priority="48" operator="containsText" text="同程度">
      <formula>NOT(ISERROR(SEARCH("同程度",E6)))</formula>
    </cfRule>
  </conditionalFormatting>
  <conditionalFormatting sqref="E6:E7">
    <cfRule type="containsText" dxfId="230" priority="41" operator="containsText" text="最新年度のみ減少">
      <formula>NOT(ISERROR(SEARCH("最新年度のみ減少",E6)))</formula>
    </cfRule>
    <cfRule type="containsText" dxfId="229" priority="42" operator="containsText" text="最新年度のみ増加">
      <formula>NOT(ISERROR(SEARCH("最新年度のみ増加",E6)))</formula>
    </cfRule>
  </conditionalFormatting>
  <conditionalFormatting sqref="J8">
    <cfRule type="containsText" dxfId="228" priority="35" operator="containsText" text="―">
      <formula>NOT(ISERROR(SEARCH("―",J8)))</formula>
    </cfRule>
    <cfRule type="containsText" dxfId="227" priority="36" operator="containsText" text="隔年で">
      <formula>NOT(ISERROR(SEARCH("隔年で",J8)))</formula>
    </cfRule>
    <cfRule type="containsText" dxfId="226" priority="37" operator="containsText" text="年度により">
      <formula>NOT(ISERROR(SEARCH("年度により",J8)))</formula>
    </cfRule>
    <cfRule type="containsText" dxfId="225" priority="38" operator="containsText" text="減少傾向">
      <formula>NOT(ISERROR(SEARCH("減少傾向",J8)))</formula>
    </cfRule>
    <cfRule type="containsText" dxfId="224" priority="39" operator="containsText" text="増加傾向">
      <formula>NOT(ISERROR(SEARCH("増加傾向",J8)))</formula>
    </cfRule>
    <cfRule type="containsText" dxfId="223" priority="40" operator="containsText" text="同程度">
      <formula>NOT(ISERROR(SEARCH("同程度",J8)))</formula>
    </cfRule>
  </conditionalFormatting>
  <conditionalFormatting sqref="J8:J9">
    <cfRule type="containsText" dxfId="222" priority="33" operator="containsText" text="最新年度のみ減少">
      <formula>NOT(ISERROR(SEARCH("最新年度のみ減少",J8)))</formula>
    </cfRule>
    <cfRule type="containsText" dxfId="221" priority="34" operator="containsText" text="最新年度のみ増加">
      <formula>NOT(ISERROR(SEARCH("最新年度のみ増加",J8)))</formula>
    </cfRule>
  </conditionalFormatting>
  <conditionalFormatting sqref="E8">
    <cfRule type="containsText" dxfId="220" priority="27" operator="containsText" text="―">
      <formula>NOT(ISERROR(SEARCH("―",E8)))</formula>
    </cfRule>
    <cfRule type="containsText" dxfId="219" priority="28" operator="containsText" text="隔年で">
      <formula>NOT(ISERROR(SEARCH("隔年で",E8)))</formula>
    </cfRule>
    <cfRule type="containsText" dxfId="218" priority="29" operator="containsText" text="年度により">
      <formula>NOT(ISERROR(SEARCH("年度により",E8)))</formula>
    </cfRule>
    <cfRule type="containsText" dxfId="217" priority="30" operator="containsText" text="減少傾向">
      <formula>NOT(ISERROR(SEARCH("減少傾向",E8)))</formula>
    </cfRule>
    <cfRule type="containsText" dxfId="216" priority="31" operator="containsText" text="増加傾向">
      <formula>NOT(ISERROR(SEARCH("増加傾向",E8)))</formula>
    </cfRule>
    <cfRule type="containsText" dxfId="215" priority="32" operator="containsText" text="同程度">
      <formula>NOT(ISERROR(SEARCH("同程度",E8)))</formula>
    </cfRule>
  </conditionalFormatting>
  <conditionalFormatting sqref="E8:E9">
    <cfRule type="containsText" dxfId="214" priority="25" operator="containsText" text="最新年度のみ減少">
      <formula>NOT(ISERROR(SEARCH("最新年度のみ減少",E8)))</formula>
    </cfRule>
    <cfRule type="containsText" dxfId="213" priority="26" operator="containsText" text="最新年度のみ増加">
      <formula>NOT(ISERROR(SEARCH("最新年度のみ増加",E8)))</formula>
    </cfRule>
  </conditionalFormatting>
  <conditionalFormatting sqref="J6">
    <cfRule type="containsText" dxfId="212" priority="19" operator="containsText" text="―">
      <formula>NOT(ISERROR(SEARCH("―",J6)))</formula>
    </cfRule>
    <cfRule type="containsText" dxfId="211" priority="20" operator="containsText" text="隔年で">
      <formula>NOT(ISERROR(SEARCH("隔年で",J6)))</formula>
    </cfRule>
    <cfRule type="containsText" dxfId="210" priority="21" operator="containsText" text="年度により">
      <formula>NOT(ISERROR(SEARCH("年度により",J6)))</formula>
    </cfRule>
    <cfRule type="containsText" dxfId="209" priority="22" operator="containsText" text="減少傾向">
      <formula>NOT(ISERROR(SEARCH("減少傾向",J6)))</formula>
    </cfRule>
    <cfRule type="containsText" dxfId="208" priority="23" operator="containsText" text="増加傾向">
      <formula>NOT(ISERROR(SEARCH("増加傾向",J6)))</formula>
    </cfRule>
    <cfRule type="containsText" dxfId="207" priority="24" operator="containsText" text="同程度">
      <formula>NOT(ISERROR(SEARCH("同程度",J6)))</formula>
    </cfRule>
  </conditionalFormatting>
  <conditionalFormatting sqref="J6:J7">
    <cfRule type="containsText" dxfId="206" priority="17" operator="containsText" text="最新年度のみ減少">
      <formula>NOT(ISERROR(SEARCH("最新年度のみ減少",J6)))</formula>
    </cfRule>
    <cfRule type="containsText" dxfId="205" priority="18" operator="containsText" text="最新年度のみ増加">
      <formula>NOT(ISERROR(SEARCH("最新年度のみ増加",J6)))</formula>
    </cfRule>
  </conditionalFormatting>
  <conditionalFormatting sqref="E26">
    <cfRule type="containsText" dxfId="204" priority="11" operator="containsText" text="―">
      <formula>NOT(ISERROR(SEARCH("―",E26)))</formula>
    </cfRule>
    <cfRule type="containsText" dxfId="203" priority="12" operator="containsText" text="隔年で">
      <formula>NOT(ISERROR(SEARCH("隔年で",E26)))</formula>
    </cfRule>
    <cfRule type="containsText" dxfId="202" priority="13" operator="containsText" text="年度により">
      <formula>NOT(ISERROR(SEARCH("年度により",E26)))</formula>
    </cfRule>
    <cfRule type="containsText" dxfId="201" priority="14" operator="containsText" text="減少傾向">
      <formula>NOT(ISERROR(SEARCH("減少傾向",E26)))</formula>
    </cfRule>
    <cfRule type="containsText" dxfId="200" priority="15" operator="containsText" text="増加傾向">
      <formula>NOT(ISERROR(SEARCH("増加傾向",E26)))</formula>
    </cfRule>
    <cfRule type="containsText" dxfId="199" priority="16" operator="containsText" text="同程度">
      <formula>NOT(ISERROR(SEARCH("同程度",E26)))</formula>
    </cfRule>
  </conditionalFormatting>
  <conditionalFormatting sqref="E26:E27">
    <cfRule type="containsText" dxfId="198" priority="9" operator="containsText" text="最新年度のみ減少">
      <formula>NOT(ISERROR(SEARCH("最新年度のみ減少",E26)))</formula>
    </cfRule>
    <cfRule type="containsText" dxfId="197" priority="10" operator="containsText" text="最新年度のみ増加">
      <formula>NOT(ISERROR(SEARCH("最新年度のみ増加",E26)))</formula>
    </cfRule>
  </conditionalFormatting>
  <conditionalFormatting sqref="E28">
    <cfRule type="containsText" dxfId="196" priority="3" operator="containsText" text="―">
      <formula>NOT(ISERROR(SEARCH("―",E28)))</formula>
    </cfRule>
    <cfRule type="containsText" dxfId="195" priority="4" operator="containsText" text="隔年で">
      <formula>NOT(ISERROR(SEARCH("隔年で",E28)))</formula>
    </cfRule>
    <cfRule type="containsText" dxfId="194" priority="5" operator="containsText" text="年度により">
      <formula>NOT(ISERROR(SEARCH("年度により",E28)))</formula>
    </cfRule>
    <cfRule type="containsText" dxfId="193" priority="6" operator="containsText" text="減少傾向">
      <formula>NOT(ISERROR(SEARCH("減少傾向",E28)))</formula>
    </cfRule>
    <cfRule type="containsText" dxfId="192" priority="7" operator="containsText" text="増加傾向">
      <formula>NOT(ISERROR(SEARCH("増加傾向",E28)))</formula>
    </cfRule>
    <cfRule type="containsText" dxfId="191" priority="8" operator="containsText" text="同程度">
      <formula>NOT(ISERROR(SEARCH("同程度",E28)))</formula>
    </cfRule>
  </conditionalFormatting>
  <conditionalFormatting sqref="E28:E29">
    <cfRule type="containsText" dxfId="190" priority="1" operator="containsText" text="最新年度のみ減少">
      <formula>NOT(ISERROR(SEARCH("最新年度のみ減少",E28)))</formula>
    </cfRule>
    <cfRule type="containsText" dxfId="189" priority="2" operator="containsText" text="最新年度のみ増加">
      <formula>NOT(ISERROR(SEARCH("最新年度のみ増加",E28)))</formula>
    </cfRule>
  </conditionalFormatting>
  <dataValidations count="1">
    <dataValidation type="list" allowBlank="1" showInputMessage="1" showErrorMessage="1" sqref="F6:F9" xr:uid="{B2BE750E-69FB-41DA-9417-4DBDCF06F58B}">
      <formula1>$C$77:$C$80</formula1>
    </dataValidation>
  </dataValidations>
  <hyperlinks>
    <hyperlink ref="L1" location="目次!A1" display="目次に戻る" xr:uid="{00000000-0004-0000-0900-000000000000}"/>
  </hyperlinks>
  <pageMargins left="0.51181102362204722" right="0.51181102362204722" top="0.74803149606299213" bottom="0.74803149606299213" header="0.31496062992125984" footer="0.31496062992125984"/>
  <pageSetup paperSize="9" orientation="portrait" r:id="rId1"/>
  <headerFooter>
    <oddFooter>&amp;R&amp;6出典：大学改革支援・学位授与機構「大学基本情報」（https://portal.niad.ac.jp/ptrt/table.html）を加工して作成
文部科学省　全国大学一覧</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56"/>
  <sheetViews>
    <sheetView workbookViewId="0">
      <selection activeCell="A13" sqref="A13:B13"/>
    </sheetView>
  </sheetViews>
  <sheetFormatPr defaultRowHeight="13.5"/>
  <cols>
    <col min="1" max="1" width="0.625" style="13" customWidth="1"/>
    <col min="2" max="2" width="11.625" style="13" customWidth="1"/>
    <col min="3" max="3" width="11.25" style="13" customWidth="1"/>
    <col min="4" max="4" width="10" style="13" customWidth="1"/>
    <col min="5" max="5" width="12" style="13" customWidth="1"/>
    <col min="6" max="6" width="2.875" style="13" customWidth="1"/>
    <col min="7" max="7" width="11.625" style="13" customWidth="1"/>
    <col min="8" max="8" width="11.25" style="13" customWidth="1"/>
    <col min="9" max="9" width="10" style="13" customWidth="1"/>
    <col min="10" max="10" width="12" style="13" customWidth="1"/>
    <col min="11" max="11" width="0.625" style="13" customWidth="1"/>
    <col min="12" max="12" width="20.5" style="7" bestFit="1" customWidth="1"/>
    <col min="13" max="17" width="10.75" style="7" bestFit="1" customWidth="1"/>
    <col min="18" max="18" width="9" style="7"/>
  </cols>
  <sheetData>
    <row r="1" spans="1:12" ht="24" customHeight="1" thickBot="1">
      <c r="A1" s="3" t="s">
        <v>260</v>
      </c>
      <c r="B1" s="3"/>
      <c r="C1" s="3"/>
      <c r="D1"/>
      <c r="E1"/>
      <c r="F1"/>
      <c r="G1"/>
      <c r="H1"/>
      <c r="I1"/>
      <c r="J1"/>
      <c r="L1" s="44" t="s">
        <v>258</v>
      </c>
    </row>
    <row r="2" spans="1:12" ht="24" customHeight="1">
      <c r="A2" s="3" t="s">
        <v>299</v>
      </c>
      <c r="B2" s="3"/>
      <c r="C2" s="3"/>
      <c r="D2"/>
      <c r="E2"/>
      <c r="F2"/>
      <c r="G2"/>
      <c r="H2"/>
      <c r="I2"/>
      <c r="J2"/>
    </row>
    <row r="3" spans="1:12" ht="24" customHeight="1">
      <c r="A3" s="3"/>
      <c r="B3" s="3" t="s">
        <v>275</v>
      </c>
      <c r="C3" s="3"/>
      <c r="D3"/>
      <c r="E3"/>
      <c r="F3"/>
      <c r="G3"/>
      <c r="H3"/>
      <c r="I3"/>
      <c r="J3"/>
    </row>
    <row r="4" spans="1:12">
      <c r="A4" s="3"/>
      <c r="B4" s="11"/>
      <c r="C4" s="11"/>
      <c r="D4" s="11"/>
      <c r="E4" s="11"/>
      <c r="F4" s="11"/>
      <c r="G4" s="11"/>
      <c r="H4" s="11"/>
      <c r="I4" s="11"/>
      <c r="J4" s="11"/>
      <c r="K4" s="71"/>
    </row>
    <row r="5" spans="1:12" s="7" customFormat="1" ht="18" customHeight="1">
      <c r="A5" s="70"/>
      <c r="B5" s="12" t="s">
        <v>2</v>
      </c>
      <c r="C5" s="70"/>
      <c r="D5" s="70"/>
      <c r="E5" s="70"/>
      <c r="F5" s="70"/>
      <c r="G5" s="12"/>
      <c r="H5" s="70"/>
      <c r="I5" s="70"/>
      <c r="J5" s="70"/>
      <c r="K5" s="70"/>
    </row>
    <row r="6" spans="1:12" s="7" customFormat="1" ht="17.25" customHeight="1">
      <c r="A6" s="74"/>
      <c r="B6" s="293" t="s">
        <v>278</v>
      </c>
      <c r="C6" s="75" t="s">
        <v>279</v>
      </c>
      <c r="D6" s="86">
        <f>AVERAGE('5.グラフデータ'!D199:H199)</f>
        <v>13.4</v>
      </c>
      <c r="E6" s="295" t="str">
        <f>'5.グラフデータ'!AD199</f>
        <v>隔年で増減</v>
      </c>
      <c r="F6" s="71"/>
      <c r="G6" s="297" t="s">
        <v>306</v>
      </c>
      <c r="H6" s="75" t="s">
        <v>279</v>
      </c>
      <c r="I6" s="76">
        <f>AVERAGE('5.グラフデータ'!D201:H201)</f>
        <v>0.89319999999999999</v>
      </c>
      <c r="J6" s="295" t="str">
        <f>'5.グラフデータ'!AD201</f>
        <v>隔年で増減</v>
      </c>
      <c r="K6" s="71"/>
    </row>
    <row r="7" spans="1:12" s="7" customFormat="1" ht="17.25" customHeight="1">
      <c r="A7" s="74"/>
      <c r="B7" s="294"/>
      <c r="C7" s="77" t="s">
        <v>280</v>
      </c>
      <c r="D7" s="87">
        <f>'5.グラフデータ'!H199-'5.グラフデータ'!D199</f>
        <v>-1</v>
      </c>
      <c r="E7" s="296"/>
      <c r="F7" s="71"/>
      <c r="G7" s="298"/>
      <c r="H7" s="77" t="s">
        <v>280</v>
      </c>
      <c r="I7" s="85">
        <f>'5.グラフデータ'!H201-'5.グラフデータ'!D201</f>
        <v>-6.6999999999999948E-2</v>
      </c>
      <c r="J7" s="296"/>
      <c r="K7" s="71"/>
    </row>
    <row r="8" spans="1:12" s="7" customFormat="1">
      <c r="A8" s="73"/>
      <c r="B8" s="73"/>
      <c r="C8" s="73"/>
      <c r="D8" s="73"/>
      <c r="E8" s="73"/>
      <c r="F8" s="73"/>
      <c r="G8" s="73"/>
      <c r="H8" s="73"/>
      <c r="I8" s="73"/>
      <c r="J8" s="73"/>
      <c r="K8" s="73"/>
    </row>
    <row r="9" spans="1:12" s="7" customFormat="1" ht="18.75" customHeight="1">
      <c r="A9" s="73"/>
      <c r="B9" s="73"/>
      <c r="C9" s="73"/>
      <c r="D9" s="73"/>
      <c r="E9" s="73"/>
      <c r="F9" s="73"/>
      <c r="G9" s="73"/>
      <c r="H9" s="73"/>
      <c r="I9" s="73"/>
      <c r="J9" s="73"/>
      <c r="K9" s="73"/>
    </row>
    <row r="10" spans="1:12" s="7" customFormat="1" ht="18.75" customHeight="1">
      <c r="A10" s="73"/>
      <c r="B10" s="73"/>
      <c r="C10" s="73"/>
      <c r="D10" s="73"/>
      <c r="E10" s="73"/>
      <c r="F10" s="73"/>
      <c r="G10" s="73"/>
      <c r="H10" s="73"/>
      <c r="I10" s="73"/>
      <c r="J10" s="73"/>
      <c r="K10" s="73"/>
    </row>
    <row r="11" spans="1:12" s="7" customFormat="1" ht="18.75" customHeight="1">
      <c r="A11" s="73"/>
      <c r="B11" s="73"/>
      <c r="C11" s="73"/>
      <c r="D11" s="73"/>
      <c r="E11" s="73"/>
      <c r="F11" s="73"/>
      <c r="G11" s="73"/>
      <c r="H11" s="73"/>
      <c r="I11" s="73"/>
      <c r="J11" s="73"/>
      <c r="K11" s="73"/>
    </row>
    <row r="12" spans="1:12" s="7" customFormat="1" ht="18.75" customHeight="1">
      <c r="A12" s="73"/>
      <c r="B12" s="73"/>
      <c r="C12" s="73"/>
      <c r="D12" s="73"/>
      <c r="E12" s="73"/>
      <c r="F12" s="73"/>
      <c r="G12" s="73"/>
      <c r="H12" s="73"/>
      <c r="I12" s="73"/>
      <c r="J12" s="73"/>
      <c r="K12" s="73"/>
    </row>
    <row r="13" spans="1:12" s="7" customFormat="1" ht="18.75" customHeight="1">
      <c r="A13" s="73"/>
      <c r="B13" s="73"/>
      <c r="C13" s="73"/>
      <c r="D13" s="73"/>
      <c r="E13" s="73"/>
      <c r="F13" s="73"/>
      <c r="G13" s="73"/>
      <c r="H13" s="73"/>
      <c r="I13" s="73"/>
      <c r="J13" s="73"/>
      <c r="K13" s="73"/>
    </row>
    <row r="14" spans="1:12" s="7" customFormat="1" ht="18.75" customHeight="1">
      <c r="A14" s="73"/>
      <c r="B14" s="73"/>
      <c r="C14" s="73"/>
      <c r="D14" s="73"/>
      <c r="E14" s="73"/>
      <c r="F14" s="73"/>
      <c r="G14" s="73"/>
      <c r="H14" s="73"/>
      <c r="I14" s="73"/>
      <c r="J14" s="73"/>
      <c r="K14" s="73"/>
    </row>
    <row r="15" spans="1:12" s="7" customFormat="1" ht="18.75" customHeight="1">
      <c r="A15" s="73"/>
      <c r="B15" s="73"/>
      <c r="C15" s="73"/>
      <c r="D15" s="73"/>
      <c r="E15" s="73"/>
      <c r="F15" s="73"/>
      <c r="G15" s="73"/>
      <c r="H15" s="73"/>
      <c r="I15" s="73"/>
      <c r="J15" s="73"/>
      <c r="K15" s="73"/>
    </row>
    <row r="16" spans="1:12" s="7" customFormat="1" ht="18.75" customHeight="1">
      <c r="A16" s="73"/>
      <c r="B16" s="73"/>
      <c r="C16" s="73"/>
      <c r="D16" s="73"/>
      <c r="E16" s="73"/>
      <c r="F16" s="73"/>
      <c r="G16" s="73"/>
      <c r="H16" s="73"/>
      <c r="I16" s="73"/>
      <c r="J16" s="73"/>
      <c r="K16" s="73"/>
    </row>
    <row r="17" spans="1:11" s="7" customFormat="1" ht="18.75" customHeight="1">
      <c r="A17" s="73"/>
      <c r="B17" s="73"/>
      <c r="C17" s="73"/>
      <c r="D17" s="73"/>
      <c r="E17" s="73"/>
      <c r="F17" s="73"/>
      <c r="G17" s="73"/>
      <c r="H17" s="73"/>
      <c r="I17" s="73"/>
      <c r="J17" s="73"/>
      <c r="K17" s="73"/>
    </row>
    <row r="18" spans="1:11" s="7" customFormat="1" ht="18.75" customHeight="1">
      <c r="A18" s="73"/>
      <c r="B18" s="73"/>
      <c r="C18" s="73"/>
      <c r="D18" s="73"/>
      <c r="E18" s="73"/>
      <c r="F18" s="73"/>
      <c r="G18" s="73"/>
      <c r="H18" s="73"/>
      <c r="I18" s="73"/>
      <c r="J18" s="73"/>
      <c r="K18" s="73"/>
    </row>
    <row r="19" spans="1:11" s="7" customFormat="1" ht="18.75" customHeight="1">
      <c r="A19" s="73"/>
      <c r="B19" s="73"/>
      <c r="C19" s="73"/>
      <c r="D19" s="73"/>
      <c r="E19" s="73"/>
      <c r="F19" s="73"/>
      <c r="G19" s="73"/>
      <c r="H19" s="73"/>
      <c r="I19" s="73"/>
      <c r="J19" s="73"/>
      <c r="K19" s="73"/>
    </row>
    <row r="20" spans="1:11" s="7" customFormat="1" ht="18.75" customHeight="1">
      <c r="A20" s="73"/>
      <c r="B20" s="73"/>
      <c r="C20" s="73"/>
      <c r="D20" s="73"/>
      <c r="E20" s="73"/>
      <c r="F20" s="73"/>
      <c r="G20" s="73"/>
      <c r="H20" s="73"/>
      <c r="I20" s="73"/>
      <c r="J20" s="73"/>
      <c r="K20" s="73"/>
    </row>
    <row r="21" spans="1:11" s="7" customFormat="1" ht="18.75" customHeight="1">
      <c r="A21" s="73"/>
      <c r="B21" s="73"/>
      <c r="C21" s="73"/>
      <c r="D21" s="73"/>
      <c r="E21" s="73"/>
      <c r="F21" s="73"/>
      <c r="G21" s="73"/>
      <c r="H21" s="73"/>
      <c r="I21" s="73"/>
      <c r="J21" s="73"/>
      <c r="K21" s="73"/>
    </row>
    <row r="22" spans="1:11" s="7" customFormat="1" ht="18.75" customHeight="1">
      <c r="A22" s="73"/>
      <c r="B22" s="73"/>
      <c r="C22" s="73"/>
      <c r="D22" s="73"/>
      <c r="E22" s="73"/>
      <c r="F22" s="73"/>
      <c r="G22" s="73"/>
      <c r="H22" s="73"/>
      <c r="I22" s="73"/>
      <c r="J22" s="73"/>
      <c r="K22" s="73"/>
    </row>
    <row r="23" spans="1:11" s="7" customFormat="1" ht="18.75" customHeight="1">
      <c r="A23" s="73"/>
      <c r="B23" s="73"/>
      <c r="C23" s="73"/>
      <c r="D23" s="73"/>
      <c r="E23" s="73"/>
      <c r="F23" s="73"/>
      <c r="G23" s="73"/>
      <c r="H23" s="73"/>
      <c r="I23" s="73"/>
      <c r="J23" s="73"/>
      <c r="K23" s="73"/>
    </row>
    <row r="24" spans="1:11" s="7" customFormat="1" ht="9" customHeight="1">
      <c r="A24" s="73"/>
      <c r="B24" s="73"/>
      <c r="C24" s="73"/>
      <c r="D24" s="73"/>
      <c r="E24" s="73"/>
      <c r="F24" s="73"/>
      <c r="G24" s="73"/>
      <c r="H24" s="73"/>
      <c r="I24" s="73"/>
      <c r="J24" s="73"/>
      <c r="K24" s="73"/>
    </row>
    <row r="25" spans="1:11" s="7" customFormat="1" ht="18.75" customHeight="1">
      <c r="A25" s="70"/>
      <c r="B25" s="12" t="s">
        <v>273</v>
      </c>
      <c r="C25" s="70"/>
      <c r="D25" s="70"/>
      <c r="E25" s="70"/>
      <c r="F25" s="70"/>
      <c r="G25" s="12"/>
      <c r="H25" s="70"/>
      <c r="I25" s="70"/>
      <c r="J25" s="70"/>
      <c r="K25" s="70"/>
    </row>
    <row r="26" spans="1:11" s="7" customFormat="1" ht="17.25" customHeight="1">
      <c r="A26" s="74"/>
      <c r="B26" s="293" t="s">
        <v>278</v>
      </c>
      <c r="C26" s="75" t="s">
        <v>279</v>
      </c>
      <c r="D26" s="86">
        <f>AVERAGE('5.グラフデータ'!D205:H205)</f>
        <v>3694.6</v>
      </c>
      <c r="E26" s="295" t="str">
        <f>'5.グラフデータ'!AD205</f>
        <v>増加傾向⤴</v>
      </c>
      <c r="F26" s="71"/>
      <c r="G26" s="297" t="s">
        <v>306</v>
      </c>
      <c r="H26" s="75" t="s">
        <v>279</v>
      </c>
      <c r="I26" s="76">
        <f>AVERAGE('5.グラフデータ'!D207:H207)</f>
        <v>0.87660000000000005</v>
      </c>
      <c r="J26" s="295" t="str">
        <f>'5.グラフデータ'!AD207</f>
        <v>年度により増減</v>
      </c>
      <c r="K26" s="71"/>
    </row>
    <row r="27" spans="1:11" s="7" customFormat="1" ht="17.25" customHeight="1">
      <c r="A27" s="74"/>
      <c r="B27" s="294"/>
      <c r="C27" s="77" t="s">
        <v>280</v>
      </c>
      <c r="D27" s="87">
        <f>'5.グラフデータ'!H205-'5.グラフデータ'!D205</f>
        <v>409</v>
      </c>
      <c r="E27" s="296"/>
      <c r="F27" s="71"/>
      <c r="G27" s="298"/>
      <c r="H27" s="77" t="s">
        <v>280</v>
      </c>
      <c r="I27" s="85">
        <f>'5.グラフデータ'!H207-'5.グラフデータ'!D207</f>
        <v>3.7000000000000033E-2</v>
      </c>
      <c r="J27" s="296"/>
      <c r="K27" s="71"/>
    </row>
    <row r="28" spans="1:11" s="7" customFormat="1">
      <c r="A28" s="73"/>
      <c r="B28" s="73"/>
      <c r="C28" s="73"/>
      <c r="D28" s="73"/>
      <c r="E28" s="73"/>
      <c r="F28" s="73"/>
      <c r="G28" s="73"/>
      <c r="H28" s="73"/>
      <c r="I28" s="73"/>
      <c r="J28" s="73"/>
      <c r="K28" s="73"/>
    </row>
    <row r="29" spans="1:11" s="7" customFormat="1" ht="18.75" customHeight="1">
      <c r="A29" s="73"/>
      <c r="B29" s="73"/>
      <c r="C29" s="73"/>
      <c r="D29" s="73"/>
      <c r="E29" s="73"/>
      <c r="F29" s="73"/>
      <c r="G29" s="73"/>
      <c r="H29" s="73"/>
      <c r="I29" s="73"/>
      <c r="J29" s="73"/>
      <c r="K29" s="73"/>
    </row>
    <row r="30" spans="1:11" s="7" customFormat="1" ht="18.75" customHeight="1">
      <c r="A30" s="73"/>
      <c r="B30" s="73"/>
      <c r="C30" s="73"/>
      <c r="D30" s="73"/>
      <c r="E30" s="73"/>
      <c r="F30" s="73"/>
      <c r="G30" s="73"/>
      <c r="H30" s="73"/>
      <c r="I30" s="73"/>
      <c r="J30" s="73"/>
      <c r="K30" s="73"/>
    </row>
    <row r="31" spans="1:11" s="7" customFormat="1" ht="18.75" customHeight="1">
      <c r="A31" s="73"/>
      <c r="B31" s="73"/>
      <c r="C31" s="73"/>
      <c r="D31" s="73"/>
      <c r="E31" s="73"/>
      <c r="F31" s="73"/>
      <c r="G31" s="73"/>
      <c r="H31" s="73"/>
      <c r="I31" s="73"/>
      <c r="J31" s="73"/>
      <c r="K31" s="73"/>
    </row>
    <row r="32" spans="1:11" s="7" customFormat="1" ht="18.75" customHeight="1">
      <c r="A32" s="73"/>
      <c r="B32" s="73"/>
      <c r="C32" s="73"/>
      <c r="D32" s="73"/>
      <c r="E32" s="73"/>
      <c r="F32" s="73"/>
      <c r="G32" s="73"/>
      <c r="H32" s="73"/>
      <c r="I32" s="73"/>
      <c r="J32" s="73"/>
      <c r="K32" s="73"/>
    </row>
    <row r="33" spans="1:11" s="7" customFormat="1" ht="18.75" customHeight="1">
      <c r="A33" s="73"/>
      <c r="B33" s="73"/>
      <c r="C33" s="73"/>
      <c r="D33" s="73"/>
      <c r="E33" s="73"/>
      <c r="F33" s="73"/>
      <c r="G33" s="73"/>
      <c r="H33" s="73"/>
      <c r="I33" s="73"/>
      <c r="J33" s="73"/>
      <c r="K33" s="73"/>
    </row>
    <row r="34" spans="1:11" s="7" customFormat="1" ht="18.75" customHeight="1">
      <c r="A34" s="73"/>
      <c r="B34" s="73"/>
      <c r="C34" s="73"/>
      <c r="D34" s="73"/>
      <c r="E34" s="73"/>
      <c r="F34" s="73"/>
      <c r="G34" s="73"/>
      <c r="H34" s="73"/>
      <c r="I34" s="73"/>
      <c r="J34" s="73"/>
      <c r="K34" s="73"/>
    </row>
    <row r="35" spans="1:11" s="7" customFormat="1" ht="18.75" customHeight="1">
      <c r="A35" s="73"/>
      <c r="B35" s="73"/>
      <c r="C35" s="73"/>
      <c r="D35" s="73"/>
      <c r="E35" s="73"/>
      <c r="F35" s="73"/>
      <c r="G35" s="73"/>
      <c r="H35" s="73"/>
      <c r="I35" s="73"/>
      <c r="J35" s="73"/>
      <c r="K35" s="73"/>
    </row>
    <row r="36" spans="1:11" s="7" customFormat="1" ht="18.75" customHeight="1">
      <c r="A36" s="73"/>
      <c r="B36" s="73"/>
      <c r="C36" s="73"/>
      <c r="D36" s="73"/>
      <c r="E36" s="73"/>
      <c r="F36" s="73"/>
      <c r="G36" s="73"/>
      <c r="H36" s="73"/>
      <c r="I36" s="73"/>
      <c r="J36" s="73"/>
      <c r="K36" s="73"/>
    </row>
    <row r="37" spans="1:11" s="7" customFormat="1" ht="18.75" customHeight="1">
      <c r="A37" s="73"/>
      <c r="B37" s="73"/>
      <c r="C37" s="73"/>
      <c r="D37" s="73"/>
      <c r="E37" s="73"/>
      <c r="F37" s="73"/>
      <c r="G37" s="73"/>
      <c r="H37" s="73"/>
      <c r="I37" s="73"/>
      <c r="J37" s="73"/>
      <c r="K37" s="73"/>
    </row>
    <row r="38" spans="1:11" s="7" customFormat="1" ht="18.75" customHeight="1">
      <c r="A38" s="73"/>
      <c r="B38" s="73"/>
      <c r="C38" s="73"/>
      <c r="D38" s="73"/>
      <c r="E38" s="73"/>
      <c r="F38" s="73"/>
      <c r="G38" s="73"/>
      <c r="H38" s="73"/>
      <c r="I38" s="73"/>
      <c r="J38" s="73"/>
      <c r="K38" s="73"/>
    </row>
    <row r="39" spans="1:11" s="7" customFormat="1" ht="18.75" customHeight="1">
      <c r="A39" s="73"/>
      <c r="B39" s="73"/>
      <c r="C39" s="73"/>
      <c r="D39" s="73"/>
      <c r="E39" s="73"/>
      <c r="F39" s="73"/>
      <c r="G39" s="73"/>
      <c r="H39" s="73"/>
      <c r="I39" s="73"/>
      <c r="J39" s="73"/>
      <c r="K39" s="73"/>
    </row>
    <row r="40" spans="1:11" s="7" customFormat="1" ht="18.75" customHeight="1">
      <c r="A40" s="73"/>
      <c r="B40" s="73"/>
      <c r="C40" s="73"/>
      <c r="D40" s="73"/>
      <c r="E40" s="73"/>
      <c r="F40" s="73"/>
      <c r="G40" s="73"/>
      <c r="H40" s="73"/>
      <c r="I40" s="73"/>
      <c r="J40" s="73"/>
      <c r="K40" s="73"/>
    </row>
    <row r="41" spans="1:11" s="7" customFormat="1" ht="18.75" customHeight="1">
      <c r="A41" s="73"/>
      <c r="B41" s="73"/>
      <c r="C41" s="73"/>
      <c r="D41" s="73"/>
      <c r="E41" s="73"/>
      <c r="F41" s="73"/>
      <c r="G41" s="73"/>
      <c r="H41" s="73"/>
      <c r="I41" s="73"/>
      <c r="J41" s="73"/>
      <c r="K41" s="73"/>
    </row>
    <row r="42" spans="1:11" ht="18.75" customHeight="1">
      <c r="A42"/>
      <c r="B42"/>
      <c r="C42"/>
      <c r="D42"/>
      <c r="E42"/>
      <c r="F42"/>
      <c r="G42"/>
      <c r="H42"/>
      <c r="I42"/>
      <c r="J42"/>
      <c r="K42"/>
    </row>
    <row r="43" spans="1:11" s="7" customFormat="1" ht="18.75" customHeight="1">
      <c r="A43"/>
      <c r="B43"/>
      <c r="C43"/>
      <c r="D43"/>
      <c r="E43"/>
      <c r="F43"/>
      <c r="G43"/>
      <c r="H43"/>
      <c r="I43"/>
      <c r="J43"/>
      <c r="K43"/>
    </row>
    <row r="44" spans="1:11" s="7" customFormat="1" ht="18.75" customHeight="1">
      <c r="A44"/>
      <c r="B44"/>
      <c r="C44"/>
      <c r="D44"/>
      <c r="E44"/>
      <c r="F44"/>
      <c r="G44"/>
      <c r="H44"/>
      <c r="I44"/>
      <c r="J44"/>
      <c r="K44"/>
    </row>
    <row r="45" spans="1:11">
      <c r="A45" s="73"/>
      <c r="B45" s="73"/>
      <c r="C45" s="73"/>
      <c r="D45" s="73"/>
      <c r="E45" s="73"/>
      <c r="F45" s="73"/>
      <c r="G45" s="73"/>
      <c r="H45" s="73"/>
      <c r="I45" s="73"/>
      <c r="J45" s="73"/>
      <c r="K45" s="73"/>
    </row>
    <row r="46" spans="1:11">
      <c r="A46" s="73"/>
      <c r="B46" s="73"/>
      <c r="C46" s="73"/>
      <c r="D46" s="73"/>
      <c r="E46" s="73"/>
      <c r="F46" s="73"/>
      <c r="G46" s="73"/>
      <c r="H46" s="73"/>
      <c r="I46" s="73"/>
      <c r="J46" s="73"/>
      <c r="K46" s="73"/>
    </row>
    <row r="47" spans="1:11">
      <c r="A47" s="73"/>
      <c r="B47" s="73"/>
      <c r="C47" s="73"/>
      <c r="D47" s="73"/>
      <c r="E47" s="73"/>
      <c r="F47" s="73"/>
      <c r="G47" s="73"/>
      <c r="H47" s="73"/>
      <c r="I47" s="73"/>
      <c r="J47" s="73"/>
      <c r="K47" s="73"/>
    </row>
    <row r="48" spans="1:11">
      <c r="A48" s="73"/>
      <c r="B48" s="73"/>
      <c r="C48" s="73"/>
      <c r="D48" s="73"/>
      <c r="E48" s="73"/>
      <c r="F48" s="73"/>
      <c r="G48" s="73"/>
      <c r="H48" s="73"/>
      <c r="I48" s="73"/>
      <c r="J48" s="73"/>
      <c r="K48" s="73"/>
    </row>
    <row r="49" spans="1:11">
      <c r="A49" s="73"/>
      <c r="B49" s="73"/>
      <c r="C49" s="73"/>
      <c r="D49" s="73"/>
      <c r="E49" s="73"/>
      <c r="F49" s="73"/>
      <c r="G49" s="73"/>
      <c r="H49" s="73"/>
      <c r="I49" s="73"/>
      <c r="J49" s="73"/>
      <c r="K49" s="73"/>
    </row>
    <row r="50" spans="1:11">
      <c r="A50" s="73"/>
      <c r="B50" s="73"/>
      <c r="C50" s="73"/>
      <c r="D50" s="73"/>
      <c r="E50" s="73"/>
      <c r="F50" s="73"/>
      <c r="G50" s="73"/>
      <c r="H50" s="73"/>
      <c r="I50" s="73"/>
      <c r="J50" s="73"/>
      <c r="K50" s="73"/>
    </row>
    <row r="51" spans="1:11">
      <c r="A51" s="73"/>
      <c r="B51" s="73"/>
      <c r="C51" s="73"/>
      <c r="D51" s="73"/>
      <c r="E51" s="73"/>
      <c r="F51" s="73"/>
      <c r="G51" s="73"/>
      <c r="H51" s="73"/>
      <c r="I51" s="73"/>
      <c r="J51" s="73"/>
      <c r="K51" s="73"/>
    </row>
    <row r="52" spans="1:11">
      <c r="A52" s="73"/>
      <c r="B52" s="73"/>
      <c r="C52" s="73"/>
      <c r="D52" s="73"/>
      <c r="E52" s="73"/>
      <c r="F52" s="73"/>
      <c r="G52" s="73"/>
      <c r="H52" s="73"/>
      <c r="I52" s="73"/>
      <c r="J52" s="73"/>
      <c r="K52" s="73"/>
    </row>
    <row r="53" spans="1:11">
      <c r="A53" s="73"/>
      <c r="B53" s="73"/>
      <c r="C53" s="73"/>
      <c r="D53" s="73"/>
      <c r="E53" s="73"/>
      <c r="F53" s="73"/>
      <c r="G53" s="73"/>
      <c r="H53" s="73"/>
      <c r="I53" s="73"/>
      <c r="J53" s="73"/>
      <c r="K53" s="73"/>
    </row>
    <row r="54" spans="1:11">
      <c r="A54" s="73"/>
      <c r="B54" s="73"/>
      <c r="C54" s="73"/>
      <c r="D54" s="73"/>
      <c r="E54" s="73"/>
      <c r="F54" s="73"/>
      <c r="G54" s="73"/>
      <c r="H54" s="73"/>
      <c r="I54" s="73"/>
      <c r="J54" s="73"/>
      <c r="K54" s="73"/>
    </row>
    <row r="55" spans="1:11">
      <c r="A55" s="73"/>
      <c r="B55" s="73"/>
      <c r="C55" s="73"/>
      <c r="D55" s="73"/>
      <c r="E55" s="73"/>
      <c r="F55" s="73"/>
      <c r="G55" s="73"/>
      <c r="H55" s="73"/>
      <c r="I55" s="73"/>
      <c r="J55" s="73"/>
      <c r="K55" s="73"/>
    </row>
    <row r="56" spans="1:11">
      <c r="A56" s="73"/>
      <c r="B56" s="73"/>
      <c r="C56" s="73"/>
      <c r="D56" s="73"/>
      <c r="E56" s="73"/>
      <c r="F56" s="73"/>
      <c r="G56" s="73"/>
      <c r="H56" s="73"/>
      <c r="I56" s="73"/>
      <c r="J56" s="73"/>
      <c r="K56" s="73"/>
    </row>
  </sheetData>
  <mergeCells count="8">
    <mergeCell ref="B26:B27"/>
    <mergeCell ref="E26:E27"/>
    <mergeCell ref="G26:G27"/>
    <mergeCell ref="J26:J27"/>
    <mergeCell ref="B6:B7"/>
    <mergeCell ref="E6:E7"/>
    <mergeCell ref="G6:G7"/>
    <mergeCell ref="J6:J7"/>
  </mergeCells>
  <phoneticPr fontId="1"/>
  <conditionalFormatting sqref="K4">
    <cfRule type="containsText" dxfId="188" priority="82" operator="containsText" text="無し">
      <formula>NOT(ISERROR(SEARCH("無し",#REF!)))</formula>
    </cfRule>
    <cfRule type="containsText" dxfId="187" priority="83" operator="containsText" text="変動">
      <formula>NOT(ISERROR(SEARCH("変動",#REF!)))</formula>
    </cfRule>
    <cfRule type="containsText" dxfId="186" priority="84" operator="containsText" text="減少">
      <formula>NOT(ISERROR(SEARCH("減少",#REF!)))</formula>
    </cfRule>
    <cfRule type="containsText" dxfId="185" priority="85" operator="containsText" text="増加">
      <formula>NOT(ISERROR(SEARCH("増加",#REF!)))</formula>
    </cfRule>
    <cfRule type="containsText" dxfId="184" priority="86" operator="containsText" text="安定">
      <formula>NOT(ISERROR(SEARCH("安定",#REF!)))</formula>
    </cfRule>
  </conditionalFormatting>
  <conditionalFormatting sqref="F6:F7">
    <cfRule type="containsText" dxfId="183" priority="38" operator="containsText" text="無し">
      <formula>NOT(ISERROR(SEARCH("無し",F6)))</formula>
    </cfRule>
    <cfRule type="containsText" dxfId="182" priority="39" operator="containsText" text="変動">
      <formula>NOT(ISERROR(SEARCH("変動",F6)))</formula>
    </cfRule>
    <cfRule type="containsText" dxfId="181" priority="40" operator="containsText" text="減少">
      <formula>NOT(ISERROR(SEARCH("減少",F6)))</formula>
    </cfRule>
    <cfRule type="containsText" dxfId="180" priority="41" operator="containsText" text="増加">
      <formula>NOT(ISERROR(SEARCH("増加",F6)))</formula>
    </cfRule>
    <cfRule type="containsText" dxfId="179" priority="42" operator="containsText" text="安定">
      <formula>NOT(ISERROR(SEARCH("安定",F6)))</formula>
    </cfRule>
  </conditionalFormatting>
  <conditionalFormatting sqref="E6">
    <cfRule type="containsText" dxfId="178" priority="32" operator="containsText" text="―">
      <formula>NOT(ISERROR(SEARCH("―",E6)))</formula>
    </cfRule>
    <cfRule type="containsText" dxfId="177" priority="33" operator="containsText" text="隔年で">
      <formula>NOT(ISERROR(SEARCH("隔年で",E6)))</formula>
    </cfRule>
    <cfRule type="containsText" dxfId="176" priority="34" operator="containsText" text="年度により">
      <formula>NOT(ISERROR(SEARCH("年度により",E6)))</formula>
    </cfRule>
    <cfRule type="containsText" dxfId="175" priority="35" operator="containsText" text="減少傾向">
      <formula>NOT(ISERROR(SEARCH("減少傾向",E6)))</formula>
    </cfRule>
    <cfRule type="containsText" dxfId="174" priority="36" operator="containsText" text="増加傾向">
      <formula>NOT(ISERROR(SEARCH("増加傾向",E6)))</formula>
    </cfRule>
    <cfRule type="containsText" dxfId="173" priority="37" operator="containsText" text="同程度">
      <formula>NOT(ISERROR(SEARCH("同程度",E6)))</formula>
    </cfRule>
  </conditionalFormatting>
  <conditionalFormatting sqref="E6:E7">
    <cfRule type="containsText" dxfId="172" priority="30" operator="containsText" text="最新年度のみ減少">
      <formula>NOT(ISERROR(SEARCH("最新年度のみ減少",E6)))</formula>
    </cfRule>
    <cfRule type="containsText" dxfId="171" priority="31" operator="containsText" text="最新年度のみ増加">
      <formula>NOT(ISERROR(SEARCH("最新年度のみ増加",E6)))</formula>
    </cfRule>
  </conditionalFormatting>
  <conditionalFormatting sqref="J6">
    <cfRule type="containsText" dxfId="170" priority="24" operator="containsText" text="―">
      <formula>NOT(ISERROR(SEARCH("―",J6)))</formula>
    </cfRule>
    <cfRule type="containsText" dxfId="169" priority="25" operator="containsText" text="隔年で">
      <formula>NOT(ISERROR(SEARCH("隔年で",J6)))</formula>
    </cfRule>
    <cfRule type="containsText" dxfId="168" priority="26" operator="containsText" text="年度により">
      <formula>NOT(ISERROR(SEARCH("年度により",J6)))</formula>
    </cfRule>
    <cfRule type="containsText" dxfId="167" priority="27" operator="containsText" text="減少傾向">
      <formula>NOT(ISERROR(SEARCH("減少傾向",J6)))</formula>
    </cfRule>
    <cfRule type="containsText" dxfId="166" priority="28" operator="containsText" text="増加傾向">
      <formula>NOT(ISERROR(SEARCH("増加傾向",J6)))</formula>
    </cfRule>
    <cfRule type="containsText" dxfId="165" priority="29" operator="containsText" text="同程度">
      <formula>NOT(ISERROR(SEARCH("同程度",J6)))</formula>
    </cfRule>
  </conditionalFormatting>
  <conditionalFormatting sqref="J6:J7">
    <cfRule type="containsText" dxfId="164" priority="22" operator="containsText" text="最新年度のみ減少">
      <formula>NOT(ISERROR(SEARCH("最新年度のみ減少",J6)))</formula>
    </cfRule>
    <cfRule type="containsText" dxfId="163" priority="23" operator="containsText" text="最新年度のみ増加">
      <formula>NOT(ISERROR(SEARCH("最新年度のみ増加",J6)))</formula>
    </cfRule>
  </conditionalFormatting>
  <conditionalFormatting sqref="F26:F27">
    <cfRule type="containsText" dxfId="162" priority="17" operator="containsText" text="無し">
      <formula>NOT(ISERROR(SEARCH("無し",F26)))</formula>
    </cfRule>
    <cfRule type="containsText" dxfId="161" priority="18" operator="containsText" text="変動">
      <formula>NOT(ISERROR(SEARCH("変動",F26)))</formula>
    </cfRule>
    <cfRule type="containsText" dxfId="160" priority="19" operator="containsText" text="減少">
      <formula>NOT(ISERROR(SEARCH("減少",F26)))</formula>
    </cfRule>
    <cfRule type="containsText" dxfId="159" priority="20" operator="containsText" text="増加">
      <formula>NOT(ISERROR(SEARCH("増加",F26)))</formula>
    </cfRule>
    <cfRule type="containsText" dxfId="158" priority="21" operator="containsText" text="安定">
      <formula>NOT(ISERROR(SEARCH("安定",F26)))</formula>
    </cfRule>
  </conditionalFormatting>
  <conditionalFormatting sqref="E26">
    <cfRule type="containsText" dxfId="157" priority="11" operator="containsText" text="―">
      <formula>NOT(ISERROR(SEARCH("―",E26)))</formula>
    </cfRule>
    <cfRule type="containsText" dxfId="156" priority="12" operator="containsText" text="隔年で">
      <formula>NOT(ISERROR(SEARCH("隔年で",E26)))</formula>
    </cfRule>
    <cfRule type="containsText" dxfId="155" priority="13" operator="containsText" text="年度により">
      <formula>NOT(ISERROR(SEARCH("年度により",E26)))</formula>
    </cfRule>
    <cfRule type="containsText" dxfId="154" priority="14" operator="containsText" text="減少傾向">
      <formula>NOT(ISERROR(SEARCH("減少傾向",E26)))</formula>
    </cfRule>
    <cfRule type="containsText" dxfId="153" priority="15" operator="containsText" text="増加傾向">
      <formula>NOT(ISERROR(SEARCH("増加傾向",E26)))</formula>
    </cfRule>
    <cfRule type="containsText" dxfId="152" priority="16" operator="containsText" text="同程度">
      <formula>NOT(ISERROR(SEARCH("同程度",E26)))</formula>
    </cfRule>
  </conditionalFormatting>
  <conditionalFormatting sqref="E26:E27">
    <cfRule type="containsText" dxfId="151" priority="9" operator="containsText" text="最新年度のみ減少">
      <formula>NOT(ISERROR(SEARCH("最新年度のみ減少",E26)))</formula>
    </cfRule>
    <cfRule type="containsText" dxfId="150" priority="10" operator="containsText" text="最新年度のみ増加">
      <formula>NOT(ISERROR(SEARCH("最新年度のみ増加",E26)))</formula>
    </cfRule>
  </conditionalFormatting>
  <conditionalFormatting sqref="J26">
    <cfRule type="containsText" dxfId="149" priority="3" operator="containsText" text="―">
      <formula>NOT(ISERROR(SEARCH("―",J26)))</formula>
    </cfRule>
    <cfRule type="containsText" dxfId="148" priority="4" operator="containsText" text="隔年で">
      <formula>NOT(ISERROR(SEARCH("隔年で",J26)))</formula>
    </cfRule>
    <cfRule type="containsText" dxfId="147" priority="5" operator="containsText" text="年度により">
      <formula>NOT(ISERROR(SEARCH("年度により",J26)))</formula>
    </cfRule>
    <cfRule type="containsText" dxfId="146" priority="6" operator="containsText" text="減少傾向">
      <formula>NOT(ISERROR(SEARCH("減少傾向",J26)))</formula>
    </cfRule>
    <cfRule type="containsText" dxfId="145" priority="7" operator="containsText" text="増加傾向">
      <formula>NOT(ISERROR(SEARCH("増加傾向",J26)))</formula>
    </cfRule>
    <cfRule type="containsText" dxfId="144" priority="8" operator="containsText" text="同程度">
      <formula>NOT(ISERROR(SEARCH("同程度",J26)))</formula>
    </cfRule>
  </conditionalFormatting>
  <conditionalFormatting sqref="J26:J27">
    <cfRule type="containsText" dxfId="143" priority="1" operator="containsText" text="最新年度のみ減少">
      <formula>NOT(ISERROR(SEARCH("最新年度のみ減少",J26)))</formula>
    </cfRule>
    <cfRule type="containsText" dxfId="142" priority="2" operator="containsText" text="最新年度のみ増加">
      <formula>NOT(ISERROR(SEARCH("最新年度のみ増加",J26)))</formula>
    </cfRule>
  </conditionalFormatting>
  <dataValidations count="3">
    <dataValidation type="list" allowBlank="1" showInputMessage="1" showErrorMessage="1" sqref="K4" xr:uid="{00000000-0002-0000-0A00-000000000000}">
      <formula1>#REF!</formula1>
    </dataValidation>
    <dataValidation type="list" allowBlank="1" showInputMessage="1" showErrorMessage="1" sqref="K6:K7" xr:uid="{00000000-0002-0000-0A00-000002000000}">
      <formula1>#REF!</formula1>
    </dataValidation>
    <dataValidation type="list" allowBlank="1" showInputMessage="1" showErrorMessage="1" sqref="F6:F7 F26:F27" xr:uid="{8B082C2C-8514-43EB-BA04-25DC4D7ED779}">
      <formula1>$C$46:$C$49</formula1>
    </dataValidation>
  </dataValidations>
  <hyperlinks>
    <hyperlink ref="L1" location="目次!A1" display="目次に戻る" xr:uid="{00000000-0004-0000-0A00-000000000000}"/>
  </hyperlinks>
  <pageMargins left="0.51181102362204722" right="0.51181102362204722" top="0.74803149606299213" bottom="0.74803149606299213" header="0.31496062992125984" footer="0.31496062992125984"/>
  <pageSetup paperSize="9" orientation="portrait" r:id="rId1"/>
  <headerFooter>
    <oddFooter>&amp;R&amp;6出典：大学改革支援・学位授与機構「大学基本情報」（https://portal.niad.ac.jp/ptrt/table.html）を加工して作成
文部科学省　全国大学一覧</oddFooter>
  </headerFooter>
  <drawing r:id="rId2"/>
  <extLst>
    <ext xmlns:x14="http://schemas.microsoft.com/office/spreadsheetml/2009/9/main" uri="{78C0D931-6437-407d-A8EE-F0AAD7539E65}">
      <x14:conditionalFormattings>
        <x14:conditionalFormatting xmlns:xm="http://schemas.microsoft.com/office/excel/2006/main">
          <x14:cfRule type="containsText" priority="77" operator="containsText" text="無し" id="{C23B2F21-2D7B-4600-8298-5FAC753CB3B9}">
            <xm:f>NOT(ISERROR(SEARCH("無し",'5-4-2.専門職学位課程(平均)'!K10)))</xm:f>
            <x14:dxf>
              <font>
                <b/>
                <i val="0"/>
                <color theme="1"/>
              </font>
              <fill>
                <patternFill>
                  <bgColor rgb="FFFFFFFF"/>
                </patternFill>
              </fill>
            </x14:dxf>
          </x14:cfRule>
          <x14:cfRule type="containsText" priority="78" operator="containsText" text="変動" id="{AFED19A0-426B-4F92-A68C-4C5E3C1595CF}">
            <xm:f>NOT(ISERROR(SEARCH("変動",'5-4-2.専門職学位課程(平均)'!K10)))</xm:f>
            <x14:dxf>
              <font>
                <b/>
                <i val="0"/>
              </font>
              <fill>
                <patternFill>
                  <bgColor theme="9" tint="0.39994506668294322"/>
                </patternFill>
              </fill>
            </x14:dxf>
          </x14:cfRule>
          <x14:cfRule type="containsText" priority="79" operator="containsText" text="減少" id="{EAFFB49D-1BC2-4C02-ADBC-D9FF44E8F647}">
            <xm:f>NOT(ISERROR(SEARCH("減少",'5-4-2.専門職学位課程(平均)'!K10)))</xm:f>
            <x14:dxf>
              <font>
                <b/>
                <i val="0"/>
              </font>
              <fill>
                <patternFill>
                  <bgColor theme="4" tint="0.39994506668294322"/>
                </patternFill>
              </fill>
            </x14:dxf>
          </x14:cfRule>
          <x14:cfRule type="containsText" priority="80" operator="containsText" text="増加" id="{630D3562-4BD9-417F-B129-1442106BF5B3}">
            <xm:f>NOT(ISERROR(SEARCH("増加",'5-4-2.専門職学位課程(平均)'!K10)))</xm:f>
            <x14:dxf>
              <font>
                <b/>
                <i val="0"/>
              </font>
              <fill>
                <patternFill>
                  <bgColor rgb="FFFF99FF"/>
                </patternFill>
              </fill>
            </x14:dxf>
          </x14:cfRule>
          <x14:cfRule type="containsText" priority="81" operator="containsText" text="安定" id="{B66D50B0-670A-496C-B546-484D052C2B51}">
            <xm:f>NOT(ISERROR(SEARCH("安定",'5-4-2.専門職学位課程(平均)'!K10)))</xm:f>
            <x14:dxf>
              <font>
                <b/>
                <i val="0"/>
              </font>
              <fill>
                <patternFill>
                  <bgColor theme="5" tint="0.39994506668294322"/>
                </patternFill>
              </fill>
            </x14:dxf>
          </x14:cfRule>
          <xm:sqref>K26:K27 K6:K7</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R136"/>
  <sheetViews>
    <sheetView workbookViewId="0">
      <selection activeCell="A13" sqref="A13:B13"/>
    </sheetView>
  </sheetViews>
  <sheetFormatPr defaultRowHeight="13.5"/>
  <cols>
    <col min="1" max="1" width="0.625" customWidth="1"/>
    <col min="2" max="2" width="11.625" customWidth="1"/>
    <col min="3" max="3" width="11.25" customWidth="1"/>
    <col min="4" max="4" width="10" customWidth="1"/>
    <col min="5" max="5" width="12" customWidth="1"/>
    <col min="6" max="6" width="2.875" customWidth="1"/>
    <col min="7" max="7" width="11.625" customWidth="1"/>
    <col min="8" max="8" width="11.25" customWidth="1"/>
    <col min="9" max="9" width="10" customWidth="1"/>
    <col min="10" max="10" width="12" customWidth="1"/>
    <col min="11" max="11" width="0.625" customWidth="1"/>
    <col min="12" max="12" width="20.5" style="7" bestFit="1" customWidth="1"/>
    <col min="13" max="17" width="10.75" style="7" bestFit="1" customWidth="1"/>
    <col min="18" max="18" width="9" style="7"/>
  </cols>
  <sheetData>
    <row r="1" spans="1:12" ht="24" customHeight="1" thickBot="1">
      <c r="A1" s="3" t="s">
        <v>260</v>
      </c>
      <c r="B1" s="3"/>
      <c r="C1" s="12"/>
      <c r="D1" s="13"/>
      <c r="E1" s="13"/>
      <c r="F1" s="13"/>
      <c r="G1" s="12"/>
      <c r="H1" s="13"/>
      <c r="I1" s="13"/>
      <c r="J1" s="13"/>
      <c r="K1" s="13"/>
      <c r="L1" s="44" t="s">
        <v>258</v>
      </c>
    </row>
    <row r="2" spans="1:12" ht="24" customHeight="1">
      <c r="A2" s="3" t="s">
        <v>299</v>
      </c>
      <c r="B2" s="3"/>
      <c r="C2" s="12"/>
      <c r="D2" s="13"/>
      <c r="E2" s="13"/>
      <c r="F2" s="13"/>
      <c r="G2" s="13"/>
      <c r="H2" s="13"/>
      <c r="I2" s="13"/>
      <c r="J2" s="13"/>
      <c r="K2" s="13"/>
    </row>
    <row r="3" spans="1:12" ht="24" customHeight="1">
      <c r="A3" s="3"/>
      <c r="B3" s="12" t="s">
        <v>277</v>
      </c>
      <c r="C3" s="12"/>
      <c r="D3" s="13"/>
      <c r="E3" s="13"/>
      <c r="F3" s="13"/>
      <c r="G3" s="13"/>
      <c r="H3" s="13"/>
      <c r="I3" s="13"/>
      <c r="J3" s="13"/>
      <c r="K3" s="13"/>
    </row>
    <row r="4" spans="1:12">
      <c r="A4" s="12"/>
      <c r="B4" s="12"/>
      <c r="C4" s="12"/>
      <c r="D4" s="13"/>
      <c r="E4" s="13"/>
      <c r="F4" s="13"/>
      <c r="G4" s="13"/>
      <c r="H4" s="13"/>
      <c r="I4" s="13"/>
      <c r="J4" s="13"/>
      <c r="K4" s="13"/>
    </row>
    <row r="5" spans="1:12" s="7" customFormat="1" ht="18" customHeight="1">
      <c r="A5" s="70"/>
      <c r="B5" s="12" t="s">
        <v>300</v>
      </c>
      <c r="C5" s="70"/>
      <c r="D5" s="70"/>
      <c r="E5" s="70"/>
      <c r="F5" s="70"/>
      <c r="G5" s="12"/>
      <c r="H5" s="70"/>
      <c r="I5" s="70"/>
      <c r="J5" s="70"/>
      <c r="K5" s="70"/>
    </row>
    <row r="6" spans="1:12" s="7" customFormat="1" ht="17.25" customHeight="1">
      <c r="A6" s="74"/>
      <c r="B6" s="293" t="s">
        <v>278</v>
      </c>
      <c r="C6" s="75" t="s">
        <v>279</v>
      </c>
      <c r="D6" s="86">
        <f>AVERAGE('5.グラフデータ'!D211:H211)</f>
        <v>61.4</v>
      </c>
      <c r="E6" s="295" t="str">
        <f>'5.グラフデータ'!AD211</f>
        <v>増加傾向⤴</v>
      </c>
      <c r="F6" s="71"/>
      <c r="G6" s="297" t="s">
        <v>306</v>
      </c>
      <c r="H6" s="75" t="s">
        <v>279</v>
      </c>
      <c r="I6" s="76">
        <f>AVERAGE('5.グラフデータ'!D213:H213)</f>
        <v>0.87660000000000016</v>
      </c>
      <c r="J6" s="295" t="str">
        <f>'5.グラフデータ'!AD213</f>
        <v>年度により増減</v>
      </c>
      <c r="K6" s="71"/>
    </row>
    <row r="7" spans="1:12" s="7" customFormat="1" ht="17.25" customHeight="1">
      <c r="A7" s="74"/>
      <c r="B7" s="294"/>
      <c r="C7" s="77" t="s">
        <v>280</v>
      </c>
      <c r="D7" s="87">
        <f>'5.グラフデータ'!H211-'5.グラフデータ'!D211</f>
        <v>7.6999999999999957</v>
      </c>
      <c r="E7" s="296"/>
      <c r="F7" s="71"/>
      <c r="G7" s="298"/>
      <c r="H7" s="77" t="s">
        <v>280</v>
      </c>
      <c r="I7" s="85">
        <f>'5.グラフデータ'!H213-'5.グラフデータ'!D213</f>
        <v>3.5000000000000031E-2</v>
      </c>
      <c r="J7" s="296"/>
      <c r="K7" s="71"/>
    </row>
    <row r="8" spans="1:12" s="7" customFormat="1">
      <c r="A8" s="73"/>
      <c r="B8" s="73"/>
      <c r="C8" s="73"/>
      <c r="D8" s="73"/>
      <c r="E8" s="73"/>
      <c r="F8" s="73"/>
      <c r="G8" s="73"/>
      <c r="H8" s="73"/>
      <c r="I8" s="73"/>
      <c r="J8" s="73"/>
      <c r="K8" s="73"/>
    </row>
    <row r="9" spans="1:12" s="7" customFormat="1" ht="18.75" customHeight="1">
      <c r="A9" s="73"/>
      <c r="B9" s="73"/>
      <c r="C9" s="73"/>
      <c r="D9" s="73"/>
      <c r="E9" s="73"/>
      <c r="F9" s="73"/>
      <c r="G9" s="73"/>
      <c r="H9" s="73"/>
      <c r="I9" s="73"/>
      <c r="J9" s="73"/>
      <c r="K9" s="73"/>
    </row>
    <row r="10" spans="1:12" s="7" customFormat="1" ht="18.75" customHeight="1">
      <c r="A10" s="73"/>
      <c r="B10" s="73"/>
      <c r="C10" s="73"/>
      <c r="D10" s="73"/>
      <c r="E10" s="73"/>
      <c r="F10" s="73"/>
      <c r="G10" s="73"/>
      <c r="H10" s="73"/>
      <c r="I10" s="73"/>
      <c r="J10" s="73"/>
      <c r="K10" s="73"/>
    </row>
    <row r="11" spans="1:12" s="7" customFormat="1" ht="18.75" customHeight="1">
      <c r="A11" s="73"/>
      <c r="B11" s="73"/>
      <c r="C11" s="73"/>
      <c r="D11" s="73"/>
      <c r="E11" s="73"/>
      <c r="F11" s="73"/>
      <c r="G11" s="73"/>
      <c r="H11" s="73"/>
      <c r="I11" s="73"/>
      <c r="J11" s="73"/>
      <c r="K11" s="73"/>
    </row>
    <row r="12" spans="1:12" s="7" customFormat="1" ht="18.75" customHeight="1">
      <c r="A12" s="73"/>
      <c r="B12" s="73"/>
      <c r="C12" s="73"/>
      <c r="D12" s="73"/>
      <c r="E12" s="73"/>
      <c r="F12" s="73"/>
      <c r="G12" s="73"/>
      <c r="H12" s="73"/>
      <c r="I12" s="73"/>
      <c r="J12" s="73"/>
      <c r="K12" s="73"/>
    </row>
    <row r="13" spans="1:12" s="7" customFormat="1" ht="18.75" customHeight="1">
      <c r="A13" s="73"/>
      <c r="B13" s="73"/>
      <c r="C13" s="73"/>
      <c r="D13" s="73"/>
      <c r="E13" s="73"/>
      <c r="F13" s="73"/>
      <c r="G13" s="73"/>
      <c r="H13" s="73"/>
      <c r="I13" s="73"/>
      <c r="J13" s="73"/>
      <c r="K13" s="73"/>
    </row>
    <row r="14" spans="1:12" s="7" customFormat="1" ht="18.75" customHeight="1">
      <c r="A14" s="73"/>
      <c r="B14" s="73"/>
      <c r="C14" s="73"/>
      <c r="D14" s="73"/>
      <c r="E14" s="73"/>
      <c r="F14" s="73"/>
      <c r="G14" s="73"/>
      <c r="H14" s="73"/>
      <c r="I14" s="73"/>
      <c r="J14" s="73"/>
      <c r="K14" s="73"/>
    </row>
    <row r="15" spans="1:12" s="7" customFormat="1" ht="18.75" customHeight="1">
      <c r="A15" s="73"/>
      <c r="B15" s="73"/>
      <c r="C15" s="73"/>
      <c r="D15" s="73"/>
      <c r="E15" s="73"/>
      <c r="F15" s="73"/>
      <c r="G15" s="73"/>
      <c r="H15" s="73"/>
      <c r="I15" s="73"/>
      <c r="J15" s="73"/>
      <c r="K15" s="73"/>
    </row>
    <row r="16" spans="1:12" s="7" customFormat="1" ht="18.75" customHeight="1">
      <c r="A16" s="73"/>
      <c r="B16" s="73"/>
      <c r="C16" s="73"/>
      <c r="D16" s="73"/>
      <c r="E16" s="73"/>
      <c r="F16" s="73"/>
      <c r="G16" s="73"/>
      <c r="H16" s="73"/>
      <c r="I16" s="73"/>
      <c r="J16" s="73"/>
      <c r="K16" s="73"/>
    </row>
    <row r="17" spans="1:11" s="7" customFormat="1" ht="18.75" customHeight="1">
      <c r="A17" s="73"/>
      <c r="B17" s="73"/>
      <c r="C17" s="73"/>
      <c r="D17" s="73"/>
      <c r="E17" s="73"/>
      <c r="F17" s="73"/>
      <c r="G17" s="73"/>
      <c r="H17" s="73"/>
      <c r="I17" s="73"/>
      <c r="J17" s="73"/>
      <c r="K17" s="73"/>
    </row>
    <row r="18" spans="1:11" s="7" customFormat="1" ht="18.75" customHeight="1">
      <c r="A18" s="73"/>
      <c r="B18" s="73"/>
      <c r="C18" s="73"/>
      <c r="D18" s="73"/>
      <c r="E18" s="73"/>
      <c r="F18" s="73"/>
      <c r="G18" s="73"/>
      <c r="H18" s="73"/>
      <c r="I18" s="73"/>
      <c r="J18" s="73"/>
      <c r="K18" s="73"/>
    </row>
    <row r="19" spans="1:11" s="7" customFormat="1" ht="18.75" customHeight="1">
      <c r="A19" s="73"/>
      <c r="B19" s="73"/>
      <c r="C19" s="73"/>
      <c r="D19" s="73"/>
      <c r="E19" s="73"/>
      <c r="F19" s="73"/>
      <c r="G19" s="73"/>
      <c r="H19" s="73"/>
      <c r="I19" s="73"/>
      <c r="J19" s="73"/>
      <c r="K19" s="73"/>
    </row>
    <row r="20" spans="1:11" s="7" customFormat="1" ht="18.75" customHeight="1">
      <c r="A20" s="73"/>
      <c r="B20" s="73"/>
      <c r="C20" s="73"/>
      <c r="D20" s="73"/>
      <c r="E20" s="73"/>
      <c r="F20" s="73"/>
      <c r="G20" s="73"/>
      <c r="H20" s="73"/>
      <c r="I20" s="73"/>
      <c r="J20" s="73"/>
      <c r="K20" s="73"/>
    </row>
    <row r="21" spans="1:11" s="7" customFormat="1" ht="18.75" customHeight="1">
      <c r="A21" s="73"/>
      <c r="B21" s="73"/>
      <c r="C21" s="73"/>
      <c r="D21" s="73"/>
      <c r="E21" s="73"/>
      <c r="F21" s="73"/>
      <c r="G21" s="73"/>
      <c r="H21" s="73"/>
      <c r="I21" s="73"/>
      <c r="J21" s="73"/>
      <c r="K21" s="73"/>
    </row>
    <row r="22" spans="1:11" s="7" customFormat="1" ht="18.75" customHeight="1">
      <c r="A22" s="73"/>
      <c r="B22" s="73"/>
      <c r="C22" s="73"/>
      <c r="D22" s="73"/>
      <c r="E22" s="73"/>
      <c r="F22" s="73"/>
      <c r="G22" s="73"/>
      <c r="H22" s="73"/>
      <c r="I22" s="73"/>
      <c r="J22" s="73"/>
      <c r="K22" s="73"/>
    </row>
    <row r="23" spans="1:11" s="7" customFormat="1" ht="18.75" customHeight="1">
      <c r="A23" s="73"/>
      <c r="B23" s="73"/>
      <c r="C23" s="73"/>
      <c r="D23" s="73"/>
      <c r="E23" s="73"/>
      <c r="F23" s="73"/>
      <c r="G23" s="73"/>
      <c r="H23" s="73"/>
      <c r="I23" s="73"/>
      <c r="J23" s="73"/>
      <c r="K23" s="73"/>
    </row>
    <row r="24" spans="1:11" s="7" customFormat="1" ht="9" customHeight="1">
      <c r="A24" s="73"/>
      <c r="B24" s="73"/>
      <c r="C24" s="73"/>
      <c r="D24" s="73"/>
      <c r="E24" s="73"/>
      <c r="F24" s="73"/>
      <c r="G24" s="73"/>
      <c r="H24" s="73"/>
      <c r="I24" s="73"/>
      <c r="J24" s="73"/>
      <c r="K24" s="73"/>
    </row>
    <row r="25" spans="1:11" s="7" customFormat="1" ht="18.75" customHeight="1">
      <c r="A25" s="70"/>
      <c r="B25" s="12" t="s">
        <v>301</v>
      </c>
      <c r="C25" s="70"/>
      <c r="D25" s="70"/>
      <c r="E25" s="70"/>
      <c r="F25" s="70"/>
      <c r="G25" s="12"/>
      <c r="H25" s="70"/>
      <c r="I25" s="70"/>
      <c r="J25" s="70"/>
      <c r="K25" s="70"/>
    </row>
    <row r="26" spans="1:11" s="7" customFormat="1" ht="17.25" customHeight="1">
      <c r="A26" s="74"/>
      <c r="B26" s="293" t="s">
        <v>278</v>
      </c>
      <c r="C26" s="75" t="s">
        <v>279</v>
      </c>
      <c r="D26" s="86">
        <f>AVERAGE('5.グラフデータ'!D217:H217)</f>
        <v>28.080000000000002</v>
      </c>
      <c r="E26" s="295" t="str">
        <f>'5.グラフデータ'!AD217</f>
        <v>隔年で増減</v>
      </c>
      <c r="F26" s="71"/>
      <c r="G26" s="297" t="s">
        <v>306</v>
      </c>
      <c r="H26" s="75" t="s">
        <v>279</v>
      </c>
      <c r="I26" s="76">
        <f>AVERAGE('5.グラフデータ'!D219:H219)</f>
        <v>0.96519999999999995</v>
      </c>
      <c r="J26" s="295" t="str">
        <f>'5.グラフデータ'!AD219</f>
        <v>隔年で増減</v>
      </c>
      <c r="K26" s="71"/>
    </row>
    <row r="27" spans="1:11" s="7" customFormat="1" ht="17.25" customHeight="1">
      <c r="A27" s="74"/>
      <c r="B27" s="294"/>
      <c r="C27" s="77" t="s">
        <v>280</v>
      </c>
      <c r="D27" s="87">
        <f>'5.グラフデータ'!H217-'5.グラフデータ'!D217</f>
        <v>0.19999999999999929</v>
      </c>
      <c r="E27" s="296"/>
      <c r="F27" s="71"/>
      <c r="G27" s="298"/>
      <c r="H27" s="77" t="s">
        <v>280</v>
      </c>
      <c r="I27" s="85">
        <f>'5.グラフデータ'!H219-'5.グラフデータ'!D219</f>
        <v>-4.1000000000000036E-2</v>
      </c>
      <c r="J27" s="296"/>
      <c r="K27" s="71"/>
    </row>
    <row r="28" spans="1:11" s="7" customFormat="1">
      <c r="A28" s="73"/>
      <c r="B28" s="73"/>
      <c r="C28" s="73"/>
      <c r="D28" s="73"/>
      <c r="E28" s="73"/>
      <c r="F28" s="73"/>
      <c r="G28" s="73"/>
      <c r="H28" s="73"/>
      <c r="I28" s="73"/>
      <c r="J28" s="73"/>
      <c r="K28" s="73"/>
    </row>
    <row r="29" spans="1:11" s="7" customFormat="1" ht="18.75" customHeight="1">
      <c r="A29" s="73"/>
      <c r="B29" s="73"/>
      <c r="C29" s="73"/>
      <c r="D29" s="73"/>
      <c r="E29" s="73"/>
      <c r="F29" s="73"/>
      <c r="G29" s="73"/>
      <c r="H29" s="73"/>
      <c r="I29" s="73"/>
      <c r="J29" s="73"/>
      <c r="K29" s="73"/>
    </row>
    <row r="30" spans="1:11" s="7" customFormat="1" ht="18.75" customHeight="1">
      <c r="A30" s="73"/>
      <c r="B30" s="73"/>
      <c r="C30" s="73"/>
      <c r="D30" s="73"/>
      <c r="E30" s="73"/>
      <c r="F30" s="73"/>
      <c r="G30" s="73"/>
      <c r="H30" s="73"/>
      <c r="I30" s="73"/>
      <c r="J30" s="73"/>
      <c r="K30" s="73"/>
    </row>
    <row r="31" spans="1:11" s="7" customFormat="1" ht="18.75" customHeight="1">
      <c r="A31" s="73"/>
      <c r="B31" s="73"/>
      <c r="C31" s="73"/>
      <c r="D31" s="73"/>
      <c r="E31" s="73"/>
      <c r="F31" s="73"/>
      <c r="G31" s="73"/>
      <c r="H31" s="73"/>
      <c r="I31" s="73"/>
      <c r="J31" s="73"/>
      <c r="K31" s="73"/>
    </row>
    <row r="32" spans="1:11" s="7" customFormat="1" ht="18.75" customHeight="1">
      <c r="A32" s="73"/>
      <c r="B32" s="73"/>
      <c r="C32" s="73"/>
      <c r="D32" s="73"/>
      <c r="E32" s="73"/>
      <c r="F32" s="73"/>
      <c r="G32" s="73"/>
      <c r="H32" s="73"/>
      <c r="I32" s="73"/>
      <c r="J32" s="73"/>
      <c r="K32" s="73"/>
    </row>
    <row r="33" spans="1:11" s="7" customFormat="1" ht="18.75" customHeight="1">
      <c r="A33" s="73"/>
      <c r="B33" s="73"/>
      <c r="C33" s="73"/>
      <c r="D33" s="73"/>
      <c r="E33" s="73"/>
      <c r="F33" s="73"/>
      <c r="G33" s="73"/>
      <c r="H33" s="73"/>
      <c r="I33" s="73"/>
      <c r="J33" s="73"/>
      <c r="K33" s="73"/>
    </row>
    <row r="34" spans="1:11" s="7" customFormat="1" ht="18.75" customHeight="1">
      <c r="A34" s="73"/>
      <c r="B34" s="73"/>
      <c r="C34" s="73"/>
      <c r="D34" s="73"/>
      <c r="E34" s="73"/>
      <c r="F34" s="73"/>
      <c r="G34" s="73"/>
      <c r="H34" s="73"/>
      <c r="I34" s="73"/>
      <c r="J34" s="73"/>
      <c r="K34" s="73"/>
    </row>
    <row r="35" spans="1:11" s="7" customFormat="1" ht="18.75" customHeight="1">
      <c r="A35" s="73"/>
      <c r="B35" s="73"/>
      <c r="C35" s="73"/>
      <c r="D35" s="73"/>
      <c r="E35" s="73"/>
      <c r="F35" s="73"/>
      <c r="G35" s="73"/>
      <c r="H35" s="73"/>
      <c r="I35" s="73"/>
      <c r="J35" s="73"/>
      <c r="K35" s="73"/>
    </row>
    <row r="36" spans="1:11" s="7" customFormat="1" ht="18.75" customHeight="1">
      <c r="A36" s="73"/>
      <c r="B36" s="73"/>
      <c r="C36" s="73"/>
      <c r="D36" s="73"/>
      <c r="E36" s="73"/>
      <c r="F36" s="73"/>
      <c r="G36" s="73"/>
      <c r="H36" s="73"/>
      <c r="I36" s="73"/>
      <c r="J36" s="73"/>
      <c r="K36" s="73"/>
    </row>
    <row r="37" spans="1:11" s="7" customFormat="1" ht="18.75" customHeight="1">
      <c r="A37" s="73"/>
      <c r="B37" s="73"/>
      <c r="C37" s="73"/>
      <c r="D37" s="73"/>
      <c r="E37" s="73"/>
      <c r="F37" s="73"/>
      <c r="G37" s="73"/>
      <c r="H37" s="73"/>
      <c r="I37" s="73"/>
      <c r="J37" s="73"/>
      <c r="K37" s="73"/>
    </row>
    <row r="38" spans="1:11" s="7" customFormat="1" ht="18.75" customHeight="1">
      <c r="A38" s="73"/>
      <c r="B38" s="73"/>
      <c r="C38" s="73"/>
      <c r="D38" s="73"/>
      <c r="E38" s="73"/>
      <c r="F38" s="73"/>
      <c r="G38" s="73"/>
      <c r="H38" s="73"/>
      <c r="I38" s="73"/>
      <c r="J38" s="73"/>
      <c r="K38" s="73"/>
    </row>
    <row r="39" spans="1:11" s="7" customFormat="1" ht="18.75" customHeight="1">
      <c r="A39" s="73"/>
      <c r="B39" s="73"/>
      <c r="C39" s="73"/>
      <c r="D39" s="73"/>
      <c r="E39" s="73"/>
      <c r="F39" s="73"/>
      <c r="G39" s="73"/>
      <c r="H39" s="73"/>
      <c r="I39" s="73"/>
      <c r="J39" s="73"/>
      <c r="K39" s="73"/>
    </row>
    <row r="40" spans="1:11" s="7" customFormat="1" ht="18.75" customHeight="1">
      <c r="A40" s="73"/>
      <c r="B40" s="73"/>
      <c r="C40" s="73"/>
      <c r="D40" s="73"/>
      <c r="E40" s="73"/>
      <c r="F40" s="73"/>
      <c r="G40" s="73"/>
      <c r="H40" s="73"/>
      <c r="I40" s="73"/>
      <c r="J40" s="73"/>
      <c r="K40" s="73"/>
    </row>
    <row r="41" spans="1:11" s="7" customFormat="1" ht="18.75" customHeight="1">
      <c r="A41" s="73"/>
      <c r="B41" s="73"/>
      <c r="C41" s="73"/>
      <c r="D41" s="73"/>
      <c r="E41" s="73"/>
      <c r="F41" s="73"/>
      <c r="G41" s="73"/>
      <c r="H41" s="73"/>
      <c r="I41" s="73"/>
      <c r="J41" s="73"/>
      <c r="K41" s="73"/>
    </row>
    <row r="42" spans="1:11" ht="18.75" customHeight="1"/>
    <row r="43" spans="1:11" s="7" customFormat="1" ht="18.75" customHeight="1">
      <c r="A43"/>
      <c r="B43"/>
      <c r="C43"/>
      <c r="D43"/>
      <c r="E43"/>
      <c r="F43"/>
      <c r="G43"/>
      <c r="H43"/>
      <c r="I43"/>
      <c r="J43"/>
      <c r="K43"/>
    </row>
    <row r="44" spans="1:11" s="7" customFormat="1" ht="18.75" customHeight="1">
      <c r="A44"/>
      <c r="B44"/>
      <c r="C44"/>
      <c r="D44"/>
      <c r="E44"/>
      <c r="F44"/>
      <c r="G44"/>
      <c r="H44"/>
      <c r="I44"/>
      <c r="J44"/>
      <c r="K44"/>
    </row>
    <row r="45" spans="1:11" s="7" customFormat="1" ht="18.75" customHeight="1">
      <c r="A45" s="73"/>
      <c r="B45" s="73"/>
      <c r="C45" s="73"/>
      <c r="D45" s="73"/>
      <c r="E45" s="73"/>
      <c r="F45" s="73"/>
      <c r="G45" s="73"/>
      <c r="H45" s="73"/>
      <c r="I45" s="73"/>
      <c r="J45" s="73"/>
      <c r="K45" s="73"/>
    </row>
    <row r="46" spans="1:11" s="7" customFormat="1">
      <c r="A46"/>
      <c r="B46"/>
      <c r="C46"/>
      <c r="D46"/>
      <c r="E46"/>
      <c r="F46"/>
      <c r="G46"/>
      <c r="H46"/>
      <c r="I46"/>
      <c r="J46"/>
      <c r="K46"/>
    </row>
    <row r="47" spans="1:11" s="7" customFormat="1">
      <c r="A47"/>
      <c r="B47"/>
      <c r="C47"/>
      <c r="D47"/>
      <c r="E47"/>
      <c r="F47"/>
      <c r="G47"/>
      <c r="H47"/>
      <c r="I47"/>
      <c r="J47"/>
      <c r="K47"/>
    </row>
    <row r="48" spans="1:11" s="7" customFormat="1">
      <c r="A48"/>
      <c r="B48"/>
      <c r="C48"/>
      <c r="D48"/>
      <c r="E48"/>
      <c r="F48"/>
      <c r="G48"/>
      <c r="H48"/>
      <c r="I48"/>
      <c r="J48"/>
      <c r="K48"/>
    </row>
    <row r="49" spans="1:11" s="7" customFormat="1">
      <c r="A49"/>
      <c r="B49"/>
      <c r="C49"/>
      <c r="D49"/>
      <c r="E49"/>
      <c r="F49"/>
      <c r="G49"/>
      <c r="H49"/>
      <c r="I49"/>
      <c r="J49"/>
      <c r="K49"/>
    </row>
    <row r="50" spans="1:11" s="7" customFormat="1">
      <c r="A50"/>
      <c r="B50"/>
      <c r="C50"/>
      <c r="D50"/>
      <c r="E50"/>
      <c r="F50"/>
      <c r="G50"/>
      <c r="H50"/>
      <c r="I50"/>
      <c r="J50"/>
      <c r="K50"/>
    </row>
    <row r="51" spans="1:11" s="7" customFormat="1">
      <c r="A51"/>
      <c r="B51"/>
      <c r="C51"/>
      <c r="D51"/>
      <c r="E51"/>
      <c r="F51"/>
      <c r="G51"/>
      <c r="H51"/>
      <c r="I51"/>
      <c r="J51"/>
      <c r="K51"/>
    </row>
    <row r="52" spans="1:11" s="7" customFormat="1">
      <c r="A52"/>
      <c r="B52"/>
      <c r="C52"/>
      <c r="D52"/>
      <c r="E52"/>
      <c r="F52"/>
      <c r="G52"/>
      <c r="H52"/>
      <c r="I52"/>
      <c r="J52"/>
      <c r="K52"/>
    </row>
    <row r="53" spans="1:11" s="7" customFormat="1">
      <c r="A53"/>
      <c r="B53"/>
      <c r="C53"/>
      <c r="D53"/>
      <c r="E53"/>
      <c r="F53"/>
      <c r="G53"/>
      <c r="H53"/>
      <c r="I53"/>
      <c r="J53"/>
      <c r="K53"/>
    </row>
    <row r="54" spans="1:11" s="7" customFormat="1" ht="9" customHeight="1">
      <c r="A54"/>
      <c r="B54"/>
      <c r="C54"/>
      <c r="D54"/>
      <c r="E54"/>
      <c r="F54"/>
      <c r="G54"/>
      <c r="H54"/>
      <c r="I54"/>
      <c r="J54"/>
      <c r="K54"/>
    </row>
    <row r="55" spans="1:11" s="7" customFormat="1" ht="18" customHeight="1">
      <c r="A55"/>
      <c r="B55"/>
      <c r="C55"/>
      <c r="D55"/>
      <c r="E55"/>
      <c r="F55"/>
      <c r="G55"/>
      <c r="H55"/>
      <c r="I55"/>
      <c r="J55"/>
      <c r="K55"/>
    </row>
    <row r="56" spans="1:11" s="7" customFormat="1" ht="32.25" customHeight="1">
      <c r="A56"/>
      <c r="B56"/>
      <c r="C56"/>
      <c r="D56"/>
      <c r="E56"/>
      <c r="F56"/>
      <c r="G56"/>
      <c r="H56"/>
      <c r="I56"/>
      <c r="J56"/>
      <c r="K56"/>
    </row>
    <row r="57" spans="1:11" s="7" customFormat="1">
      <c r="A57"/>
      <c r="B57"/>
      <c r="C57"/>
      <c r="D57"/>
      <c r="E57"/>
      <c r="F57"/>
      <c r="G57"/>
      <c r="H57"/>
      <c r="I57"/>
      <c r="J57"/>
      <c r="K57"/>
    </row>
    <row r="58" spans="1:11" s="7" customFormat="1">
      <c r="A58"/>
      <c r="B58"/>
      <c r="C58"/>
      <c r="D58"/>
      <c r="E58"/>
      <c r="F58"/>
      <c r="G58"/>
      <c r="H58"/>
      <c r="I58"/>
      <c r="J58"/>
      <c r="K58"/>
    </row>
    <row r="59" spans="1:11" s="7" customFormat="1">
      <c r="A59"/>
      <c r="B59"/>
      <c r="C59"/>
      <c r="D59"/>
      <c r="E59"/>
      <c r="F59"/>
      <c r="G59"/>
      <c r="H59"/>
      <c r="I59"/>
      <c r="J59"/>
      <c r="K59"/>
    </row>
    <row r="83" spans="1:11" s="7" customFormat="1" ht="18" customHeight="1">
      <c r="A83"/>
      <c r="B83"/>
      <c r="C83"/>
      <c r="D83"/>
      <c r="E83"/>
      <c r="F83"/>
      <c r="G83"/>
      <c r="H83"/>
      <c r="I83"/>
      <c r="J83"/>
      <c r="K83"/>
    </row>
    <row r="84" spans="1:11" s="7" customFormat="1" ht="32.25" customHeight="1">
      <c r="A84"/>
      <c r="B84"/>
      <c r="C84"/>
      <c r="D84"/>
      <c r="E84"/>
      <c r="F84"/>
      <c r="G84"/>
      <c r="H84"/>
      <c r="I84"/>
      <c r="J84"/>
      <c r="K84"/>
    </row>
    <row r="85" spans="1:11" s="7" customFormat="1">
      <c r="A85"/>
      <c r="B85"/>
      <c r="C85"/>
      <c r="D85"/>
      <c r="E85"/>
      <c r="F85"/>
      <c r="G85"/>
      <c r="H85"/>
      <c r="I85"/>
      <c r="J85"/>
      <c r="K85"/>
    </row>
    <row r="86" spans="1:11" s="7" customFormat="1">
      <c r="A86"/>
      <c r="B86"/>
      <c r="C86"/>
      <c r="D86"/>
      <c r="E86"/>
      <c r="F86"/>
      <c r="G86"/>
      <c r="H86"/>
      <c r="I86"/>
      <c r="J86"/>
      <c r="K86"/>
    </row>
    <row r="87" spans="1:11" s="7" customFormat="1">
      <c r="A87"/>
      <c r="B87"/>
      <c r="C87"/>
      <c r="D87"/>
      <c r="E87"/>
      <c r="F87"/>
      <c r="G87"/>
      <c r="H87"/>
      <c r="I87"/>
      <c r="J87"/>
      <c r="K87"/>
    </row>
    <row r="88" spans="1:11" s="7" customFormat="1">
      <c r="A88"/>
      <c r="B88"/>
      <c r="C88"/>
      <c r="D88"/>
      <c r="E88"/>
      <c r="F88"/>
      <c r="G88"/>
      <c r="H88"/>
      <c r="I88"/>
      <c r="J88"/>
      <c r="K88"/>
    </row>
    <row r="89" spans="1:11" s="7" customFormat="1">
      <c r="A89"/>
      <c r="B89"/>
      <c r="C89"/>
      <c r="D89"/>
      <c r="E89"/>
      <c r="F89"/>
      <c r="G89"/>
      <c r="H89"/>
      <c r="I89"/>
      <c r="J89"/>
      <c r="K89"/>
    </row>
    <row r="90" spans="1:11" s="7" customFormat="1">
      <c r="A90"/>
      <c r="B90"/>
      <c r="C90"/>
      <c r="D90"/>
      <c r="E90"/>
      <c r="F90"/>
      <c r="G90"/>
      <c r="H90"/>
      <c r="I90"/>
      <c r="J90"/>
      <c r="K90"/>
    </row>
    <row r="91" spans="1:11" s="7" customFormat="1">
      <c r="A91"/>
      <c r="B91"/>
      <c r="C91"/>
      <c r="D91"/>
      <c r="E91"/>
      <c r="F91"/>
      <c r="G91"/>
      <c r="H91"/>
      <c r="I91"/>
      <c r="J91"/>
      <c r="K91"/>
    </row>
    <row r="92" spans="1:11" s="7" customFormat="1">
      <c r="A92"/>
      <c r="B92"/>
      <c r="C92"/>
      <c r="D92"/>
      <c r="E92"/>
      <c r="F92"/>
      <c r="G92"/>
      <c r="H92"/>
      <c r="I92"/>
      <c r="J92"/>
      <c r="K92"/>
    </row>
    <row r="93" spans="1:11" s="7" customFormat="1">
      <c r="A93"/>
      <c r="B93"/>
      <c r="C93"/>
      <c r="D93"/>
      <c r="E93"/>
      <c r="F93"/>
      <c r="G93"/>
      <c r="H93"/>
      <c r="I93"/>
      <c r="J93"/>
      <c r="K93"/>
    </row>
    <row r="94" spans="1:11" s="7" customFormat="1">
      <c r="A94"/>
      <c r="B94"/>
      <c r="C94"/>
      <c r="D94"/>
      <c r="E94"/>
      <c r="F94"/>
      <c r="G94"/>
      <c r="H94"/>
      <c r="I94"/>
      <c r="J94"/>
      <c r="K94"/>
    </row>
    <row r="95" spans="1:11" s="7" customFormat="1">
      <c r="A95"/>
      <c r="B95"/>
      <c r="C95"/>
      <c r="D95"/>
      <c r="E95"/>
      <c r="F95"/>
      <c r="G95"/>
      <c r="H95"/>
      <c r="I95"/>
      <c r="J95"/>
      <c r="K95"/>
    </row>
    <row r="96" spans="1:11" s="7" customFormat="1">
      <c r="A96"/>
      <c r="B96"/>
      <c r="C96"/>
      <c r="D96"/>
      <c r="E96"/>
      <c r="F96"/>
      <c r="G96"/>
      <c r="H96"/>
      <c r="I96"/>
      <c r="J96"/>
      <c r="K96"/>
    </row>
    <row r="97" spans="1:11" s="7" customFormat="1">
      <c r="A97"/>
      <c r="B97"/>
      <c r="C97"/>
      <c r="D97"/>
      <c r="E97"/>
      <c r="F97"/>
      <c r="G97"/>
      <c r="H97"/>
      <c r="I97"/>
      <c r="J97"/>
      <c r="K97"/>
    </row>
    <row r="98" spans="1:11" s="7" customFormat="1">
      <c r="A98"/>
      <c r="B98"/>
      <c r="C98"/>
      <c r="D98"/>
      <c r="E98"/>
      <c r="F98"/>
      <c r="G98"/>
      <c r="H98"/>
      <c r="I98"/>
      <c r="J98"/>
      <c r="K98"/>
    </row>
    <row r="99" spans="1:11" s="7" customFormat="1">
      <c r="A99"/>
      <c r="B99"/>
      <c r="C99"/>
      <c r="D99"/>
      <c r="E99"/>
      <c r="F99"/>
      <c r="G99"/>
      <c r="H99"/>
      <c r="I99"/>
      <c r="J99"/>
      <c r="K99"/>
    </row>
    <row r="100" spans="1:11" s="7" customFormat="1">
      <c r="A100"/>
      <c r="B100"/>
      <c r="C100"/>
      <c r="D100"/>
      <c r="E100"/>
      <c r="F100"/>
      <c r="G100"/>
      <c r="H100"/>
      <c r="I100"/>
      <c r="J100"/>
      <c r="K100"/>
    </row>
    <row r="101" spans="1:11" s="7" customFormat="1">
      <c r="A101"/>
      <c r="B101"/>
      <c r="C101"/>
      <c r="D101"/>
      <c r="E101"/>
      <c r="F101"/>
      <c r="G101"/>
      <c r="H101"/>
      <c r="I101"/>
      <c r="J101"/>
      <c r="K101"/>
    </row>
    <row r="102" spans="1:11" s="7" customFormat="1">
      <c r="A102"/>
      <c r="B102"/>
      <c r="C102"/>
      <c r="D102"/>
      <c r="E102"/>
      <c r="F102"/>
      <c r="G102"/>
      <c r="H102"/>
      <c r="I102"/>
      <c r="J102"/>
      <c r="K102"/>
    </row>
    <row r="103" spans="1:11" s="7" customFormat="1">
      <c r="A103"/>
      <c r="B103"/>
      <c r="C103"/>
      <c r="D103"/>
      <c r="E103"/>
      <c r="F103"/>
      <c r="G103"/>
      <c r="H103"/>
      <c r="I103"/>
      <c r="J103"/>
      <c r="K103"/>
    </row>
    <row r="104" spans="1:11" s="7" customFormat="1">
      <c r="A104"/>
      <c r="B104"/>
      <c r="C104"/>
      <c r="D104"/>
      <c r="E104"/>
      <c r="F104"/>
      <c r="G104"/>
      <c r="H104"/>
      <c r="I104"/>
      <c r="J104"/>
      <c r="K104"/>
    </row>
    <row r="105" spans="1:11" s="7" customFormat="1">
      <c r="A105"/>
      <c r="B105"/>
      <c r="C105"/>
      <c r="D105"/>
      <c r="E105"/>
      <c r="F105"/>
      <c r="G105"/>
      <c r="H105"/>
      <c r="I105"/>
      <c r="J105"/>
      <c r="K105"/>
    </row>
    <row r="106" spans="1:11" s="7" customFormat="1">
      <c r="A106"/>
      <c r="B106"/>
      <c r="C106"/>
      <c r="D106"/>
      <c r="E106"/>
      <c r="F106"/>
      <c r="G106"/>
      <c r="H106"/>
      <c r="I106"/>
      <c r="J106"/>
      <c r="K106"/>
    </row>
    <row r="107" spans="1:11" s="7" customFormat="1" ht="9" customHeight="1">
      <c r="A107"/>
      <c r="B107"/>
      <c r="C107"/>
      <c r="D107"/>
      <c r="E107"/>
      <c r="F107"/>
      <c r="G107"/>
      <c r="H107"/>
      <c r="I107"/>
      <c r="J107"/>
      <c r="K107"/>
    </row>
    <row r="108" spans="1:11" s="7" customFormat="1" ht="18" customHeight="1">
      <c r="A108"/>
      <c r="B108"/>
      <c r="C108"/>
      <c r="D108"/>
      <c r="E108"/>
      <c r="F108"/>
      <c r="G108"/>
      <c r="H108"/>
      <c r="I108"/>
      <c r="J108"/>
      <c r="K108"/>
    </row>
    <row r="109" spans="1:11" s="7" customFormat="1" ht="32.25" customHeight="1">
      <c r="A109"/>
      <c r="B109"/>
      <c r="C109"/>
      <c r="D109"/>
      <c r="E109"/>
      <c r="F109"/>
      <c r="G109"/>
      <c r="H109"/>
      <c r="I109"/>
      <c r="J109"/>
      <c r="K109"/>
    </row>
    <row r="110" spans="1:11" s="7" customFormat="1">
      <c r="A110"/>
      <c r="B110"/>
      <c r="C110"/>
      <c r="D110"/>
      <c r="E110"/>
      <c r="F110"/>
      <c r="G110"/>
      <c r="H110"/>
      <c r="I110"/>
      <c r="J110"/>
      <c r="K110"/>
    </row>
    <row r="111" spans="1:11" s="7" customFormat="1">
      <c r="A111"/>
      <c r="B111"/>
      <c r="C111"/>
      <c r="D111"/>
      <c r="E111"/>
      <c r="F111"/>
      <c r="G111"/>
      <c r="H111"/>
      <c r="I111"/>
      <c r="J111"/>
      <c r="K111"/>
    </row>
    <row r="112" spans="1:11" s="7" customFormat="1">
      <c r="A112"/>
      <c r="B112"/>
      <c r="C112"/>
      <c r="D112"/>
      <c r="E112"/>
      <c r="F112"/>
      <c r="G112"/>
      <c r="H112"/>
      <c r="I112"/>
      <c r="J112"/>
      <c r="K112"/>
    </row>
    <row r="136" ht="18" customHeight="1"/>
  </sheetData>
  <mergeCells count="8">
    <mergeCell ref="B6:B7"/>
    <mergeCell ref="E6:E7"/>
    <mergeCell ref="G6:G7"/>
    <mergeCell ref="J6:J7"/>
    <mergeCell ref="B26:B27"/>
    <mergeCell ref="E26:E27"/>
    <mergeCell ref="G26:G27"/>
    <mergeCell ref="J26:J27"/>
  </mergeCells>
  <phoneticPr fontId="1"/>
  <conditionalFormatting sqref="K26:K27 K6:K7">
    <cfRule type="containsText" dxfId="136" priority="140" operator="containsText" text="無し">
      <formula>NOT(ISERROR(SEARCH("無し",K6)))</formula>
    </cfRule>
    <cfRule type="containsText" dxfId="135" priority="141" operator="containsText" text="変動">
      <formula>NOT(ISERROR(SEARCH("変動",K6)))</formula>
    </cfRule>
    <cfRule type="containsText" dxfId="134" priority="142" operator="containsText" text="減少">
      <formula>NOT(ISERROR(SEARCH("減少",K6)))</formula>
    </cfRule>
    <cfRule type="containsText" dxfId="133" priority="143" operator="containsText" text="増加">
      <formula>NOT(ISERROR(SEARCH("増加",K6)))</formula>
    </cfRule>
    <cfRule type="containsText" dxfId="132" priority="144" operator="containsText" text="安定">
      <formula>NOT(ISERROR(SEARCH("安定",K6)))</formula>
    </cfRule>
  </conditionalFormatting>
  <conditionalFormatting sqref="F6:F7">
    <cfRule type="containsText" dxfId="131" priority="38" operator="containsText" text="無し">
      <formula>NOT(ISERROR(SEARCH("無し",F6)))</formula>
    </cfRule>
    <cfRule type="containsText" dxfId="130" priority="39" operator="containsText" text="変動">
      <formula>NOT(ISERROR(SEARCH("変動",F6)))</formula>
    </cfRule>
    <cfRule type="containsText" dxfId="129" priority="40" operator="containsText" text="減少">
      <formula>NOT(ISERROR(SEARCH("減少",F6)))</formula>
    </cfRule>
    <cfRule type="containsText" dxfId="128" priority="41" operator="containsText" text="増加">
      <formula>NOT(ISERROR(SEARCH("増加",F6)))</formula>
    </cfRule>
    <cfRule type="containsText" dxfId="127" priority="42" operator="containsText" text="安定">
      <formula>NOT(ISERROR(SEARCH("安定",F6)))</formula>
    </cfRule>
  </conditionalFormatting>
  <conditionalFormatting sqref="E6">
    <cfRule type="containsText" dxfId="126" priority="32" operator="containsText" text="―">
      <formula>NOT(ISERROR(SEARCH("―",E6)))</formula>
    </cfRule>
    <cfRule type="containsText" dxfId="125" priority="33" operator="containsText" text="隔年で">
      <formula>NOT(ISERROR(SEARCH("隔年で",E6)))</formula>
    </cfRule>
    <cfRule type="containsText" dxfId="124" priority="34" operator="containsText" text="年度により">
      <formula>NOT(ISERROR(SEARCH("年度により",E6)))</formula>
    </cfRule>
    <cfRule type="containsText" dxfId="123" priority="35" operator="containsText" text="減少傾向">
      <formula>NOT(ISERROR(SEARCH("減少傾向",E6)))</formula>
    </cfRule>
    <cfRule type="containsText" dxfId="122" priority="36" operator="containsText" text="増加傾向">
      <formula>NOT(ISERROR(SEARCH("増加傾向",E6)))</formula>
    </cfRule>
    <cfRule type="containsText" dxfId="121" priority="37" operator="containsText" text="同程度">
      <formula>NOT(ISERROR(SEARCH("同程度",E6)))</formula>
    </cfRule>
  </conditionalFormatting>
  <conditionalFormatting sqref="E6:E7">
    <cfRule type="containsText" dxfId="120" priority="30" operator="containsText" text="最新年度のみ減少">
      <formula>NOT(ISERROR(SEARCH("最新年度のみ減少",E6)))</formula>
    </cfRule>
    <cfRule type="containsText" dxfId="119" priority="31" operator="containsText" text="最新年度のみ増加">
      <formula>NOT(ISERROR(SEARCH("最新年度のみ増加",E6)))</formula>
    </cfRule>
  </conditionalFormatting>
  <conditionalFormatting sqref="J6">
    <cfRule type="containsText" dxfId="118" priority="24" operator="containsText" text="―">
      <formula>NOT(ISERROR(SEARCH("―",J6)))</formula>
    </cfRule>
    <cfRule type="containsText" dxfId="117" priority="25" operator="containsText" text="隔年で">
      <formula>NOT(ISERROR(SEARCH("隔年で",J6)))</formula>
    </cfRule>
    <cfRule type="containsText" dxfId="116" priority="26" operator="containsText" text="年度により">
      <formula>NOT(ISERROR(SEARCH("年度により",J6)))</formula>
    </cfRule>
    <cfRule type="containsText" dxfId="115" priority="27" operator="containsText" text="減少傾向">
      <formula>NOT(ISERROR(SEARCH("減少傾向",J6)))</formula>
    </cfRule>
    <cfRule type="containsText" dxfId="114" priority="28" operator="containsText" text="増加傾向">
      <formula>NOT(ISERROR(SEARCH("増加傾向",J6)))</formula>
    </cfRule>
    <cfRule type="containsText" dxfId="113" priority="29" operator="containsText" text="同程度">
      <formula>NOT(ISERROR(SEARCH("同程度",J6)))</formula>
    </cfRule>
  </conditionalFormatting>
  <conditionalFormatting sqref="J6:J7">
    <cfRule type="containsText" dxfId="112" priority="22" operator="containsText" text="最新年度のみ減少">
      <formula>NOT(ISERROR(SEARCH("最新年度のみ減少",J6)))</formula>
    </cfRule>
    <cfRule type="containsText" dxfId="111" priority="23" operator="containsText" text="最新年度のみ増加">
      <formula>NOT(ISERROR(SEARCH("最新年度のみ増加",J6)))</formula>
    </cfRule>
  </conditionalFormatting>
  <conditionalFormatting sqref="F26:F27">
    <cfRule type="containsText" dxfId="110" priority="17" operator="containsText" text="無し">
      <formula>NOT(ISERROR(SEARCH("無し",F26)))</formula>
    </cfRule>
    <cfRule type="containsText" dxfId="109" priority="18" operator="containsText" text="変動">
      <formula>NOT(ISERROR(SEARCH("変動",F26)))</formula>
    </cfRule>
    <cfRule type="containsText" dxfId="108" priority="19" operator="containsText" text="減少">
      <formula>NOT(ISERROR(SEARCH("減少",F26)))</formula>
    </cfRule>
    <cfRule type="containsText" dxfId="107" priority="20" operator="containsText" text="増加">
      <formula>NOT(ISERROR(SEARCH("増加",F26)))</formula>
    </cfRule>
    <cfRule type="containsText" dxfId="106" priority="21" operator="containsText" text="安定">
      <formula>NOT(ISERROR(SEARCH("安定",F26)))</formula>
    </cfRule>
  </conditionalFormatting>
  <conditionalFormatting sqref="E26">
    <cfRule type="containsText" dxfId="105" priority="11" operator="containsText" text="―">
      <formula>NOT(ISERROR(SEARCH("―",E26)))</formula>
    </cfRule>
    <cfRule type="containsText" dxfId="104" priority="12" operator="containsText" text="隔年で">
      <formula>NOT(ISERROR(SEARCH("隔年で",E26)))</formula>
    </cfRule>
    <cfRule type="containsText" dxfId="103" priority="13" operator="containsText" text="年度により">
      <formula>NOT(ISERROR(SEARCH("年度により",E26)))</formula>
    </cfRule>
    <cfRule type="containsText" dxfId="102" priority="14" operator="containsText" text="減少傾向">
      <formula>NOT(ISERROR(SEARCH("減少傾向",E26)))</formula>
    </cfRule>
    <cfRule type="containsText" dxfId="101" priority="15" operator="containsText" text="増加傾向">
      <formula>NOT(ISERROR(SEARCH("増加傾向",E26)))</formula>
    </cfRule>
    <cfRule type="containsText" dxfId="100" priority="16" operator="containsText" text="同程度">
      <formula>NOT(ISERROR(SEARCH("同程度",E26)))</formula>
    </cfRule>
  </conditionalFormatting>
  <conditionalFormatting sqref="E26:E27">
    <cfRule type="containsText" dxfId="99" priority="9" operator="containsText" text="最新年度のみ減少">
      <formula>NOT(ISERROR(SEARCH("最新年度のみ減少",E26)))</formula>
    </cfRule>
    <cfRule type="containsText" dxfId="98" priority="10" operator="containsText" text="最新年度のみ増加">
      <formula>NOT(ISERROR(SEARCH("最新年度のみ増加",E26)))</formula>
    </cfRule>
  </conditionalFormatting>
  <conditionalFormatting sqref="J26">
    <cfRule type="containsText" dxfId="97" priority="3" operator="containsText" text="―">
      <formula>NOT(ISERROR(SEARCH("―",J26)))</formula>
    </cfRule>
    <cfRule type="containsText" dxfId="96" priority="4" operator="containsText" text="隔年で">
      <formula>NOT(ISERROR(SEARCH("隔年で",J26)))</formula>
    </cfRule>
    <cfRule type="containsText" dxfId="95" priority="5" operator="containsText" text="年度により">
      <formula>NOT(ISERROR(SEARCH("年度により",J26)))</formula>
    </cfRule>
    <cfRule type="containsText" dxfId="94" priority="6" operator="containsText" text="減少傾向">
      <formula>NOT(ISERROR(SEARCH("減少傾向",J26)))</formula>
    </cfRule>
    <cfRule type="containsText" dxfId="93" priority="7" operator="containsText" text="増加傾向">
      <formula>NOT(ISERROR(SEARCH("増加傾向",J26)))</formula>
    </cfRule>
    <cfRule type="containsText" dxfId="92" priority="8" operator="containsText" text="同程度">
      <formula>NOT(ISERROR(SEARCH("同程度",J26)))</formula>
    </cfRule>
  </conditionalFormatting>
  <conditionalFormatting sqref="J26:J27">
    <cfRule type="containsText" dxfId="91" priority="1" operator="containsText" text="最新年度のみ減少">
      <formula>NOT(ISERROR(SEARCH("最新年度のみ減少",J26)))</formula>
    </cfRule>
    <cfRule type="containsText" dxfId="90" priority="2" operator="containsText" text="最新年度のみ増加">
      <formula>NOT(ISERROR(SEARCH("最新年度のみ増加",J26)))</formula>
    </cfRule>
  </conditionalFormatting>
  <dataValidations count="2">
    <dataValidation type="list" allowBlank="1" showInputMessage="1" showErrorMessage="1" sqref="K6:K7" xr:uid="{00000000-0002-0000-0B00-000000000000}">
      <formula1>$C$49:$C$52</formula1>
    </dataValidation>
    <dataValidation type="list" allowBlank="1" showInputMessage="1" showErrorMessage="1" sqref="F6:F7 F26:F27" xr:uid="{20DB20E5-DA78-4F1B-A6E1-BE78FF5C6753}">
      <formula1>$C$46:$C$49</formula1>
    </dataValidation>
  </dataValidations>
  <hyperlinks>
    <hyperlink ref="L1" location="目次!A1" display="目次に戻る" xr:uid="{00000000-0004-0000-0B00-000000000000}"/>
  </hyperlinks>
  <pageMargins left="0.51181102362204722" right="0.51181102362204722" top="0.74803149606299213" bottom="0.74803149606299213" header="0.31496062992125984" footer="0.31496062992125984"/>
  <pageSetup paperSize="9" orientation="portrait" r:id="rId1"/>
  <headerFooter>
    <oddFooter>&amp;R&amp;6出典：大学改革支援・学位授与機構「大学基本情報」（https://portal.niad.ac.jp/ptrt/table.html）を加工して作成
文部科学省　全国大学一覧</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M457"/>
  <sheetViews>
    <sheetView view="pageBreakPreview" zoomScaleNormal="100" zoomScaleSheetLayoutView="100" workbookViewId="0">
      <selection activeCell="C1" sqref="C1"/>
    </sheetView>
  </sheetViews>
  <sheetFormatPr defaultRowHeight="13.5"/>
  <cols>
    <col min="1" max="1" width="2.375" style="94" customWidth="1"/>
    <col min="2" max="2" width="3" style="94" customWidth="1"/>
    <col min="3" max="3" width="20.625" style="104" customWidth="1"/>
    <col min="4" max="8" width="9.875" style="96" customWidth="1"/>
    <col min="9" max="11" width="9" style="105" hidden="1" customWidth="1"/>
    <col min="12" max="12" width="3.75" style="106" hidden="1" customWidth="1"/>
    <col min="13" max="16" width="3" style="106" hidden="1" customWidth="1"/>
    <col min="17" max="17" width="6" style="106" hidden="1" customWidth="1"/>
    <col min="18" max="20" width="4.5" style="106" hidden="1" customWidth="1"/>
    <col min="21" max="21" width="5.25" style="106" hidden="1" customWidth="1"/>
    <col min="22" max="22" width="7.5" style="106" hidden="1" customWidth="1"/>
    <col min="23" max="23" width="14.625" style="105" hidden="1" customWidth="1"/>
    <col min="24" max="24" width="4.5" style="106" hidden="1" customWidth="1"/>
    <col min="25" max="26" width="7.5" style="105" hidden="1" customWidth="1"/>
    <col min="27" max="27" width="4.5" style="106" hidden="1" customWidth="1"/>
    <col min="28" max="29" width="7.5" style="105" hidden="1" customWidth="1"/>
    <col min="30" max="30" width="18.375" style="96" hidden="1" customWidth="1"/>
    <col min="31" max="31" width="1.125" style="94" customWidth="1"/>
    <col min="32" max="32" width="3.5" style="94" customWidth="1"/>
    <col min="33" max="34" width="9" style="94" customWidth="1"/>
    <col min="35" max="35" width="33.875" style="94" hidden="1" customWidth="1"/>
    <col min="36" max="36" width="9" style="94" hidden="1" customWidth="1"/>
    <col min="37" max="37" width="12.625" style="94" hidden="1" customWidth="1"/>
    <col min="38" max="38" width="17.625" style="94" hidden="1" customWidth="1"/>
    <col min="39" max="39" width="17" style="103" customWidth="1"/>
    <col min="40" max="16384" width="9" style="94"/>
  </cols>
  <sheetData>
    <row r="1" spans="2:38" ht="14.25" thickBot="1">
      <c r="C1" s="95" t="s">
        <v>258</v>
      </c>
      <c r="I1" s="97"/>
      <c r="J1" s="97"/>
      <c r="K1" s="97"/>
      <c r="L1" s="98"/>
      <c r="M1" s="98"/>
      <c r="N1" s="316" t="s">
        <v>478</v>
      </c>
      <c r="O1" s="316"/>
      <c r="P1" s="316"/>
      <c r="Q1" s="258" t="str" cm="1">
        <f t="array" aca="1" ref="Q1" ca="1">"R"&amp;RIGHT(CELL("filename",'5-1.2020'!A1),4)-2018</f>
        <v>R2</v>
      </c>
      <c r="R1" s="258" t="str" cm="1">
        <f t="array" aca="1" ref="R1" ca="1">"R"&amp;RIGHT(CELL("filename",'5-1.2021'!A1),4)-2018</f>
        <v>R3</v>
      </c>
      <c r="S1" s="258" t="str" cm="1">
        <f t="array" aca="1" ref="S1" ca="1">"R"&amp;RIGHT(CELL("filename",'5-1.2022'!B1),4)-2018</f>
        <v>R4</v>
      </c>
      <c r="T1" s="258" t="str" cm="1">
        <f t="array" aca="1" ref="T1" ca="1">"R"&amp;RIGHT(CELL("filename",'5-1.2023'!C1),4)-2018</f>
        <v>R5</v>
      </c>
      <c r="U1" s="258" t="str" cm="1">
        <f t="array" aca="1" ref="U1" ca="1">"R"&amp;RIGHT(CELL("filename",'5-1.2024'!D1),4)-2018</f>
        <v>R6</v>
      </c>
      <c r="V1" s="99"/>
      <c r="W1" s="97" t="s">
        <v>355</v>
      </c>
      <c r="X1" s="98"/>
      <c r="Y1" s="100"/>
      <c r="Z1" s="100"/>
      <c r="AA1" s="98"/>
      <c r="AB1" s="100"/>
      <c r="AC1" s="100"/>
      <c r="AD1" s="94"/>
      <c r="AI1" s="101" t="s">
        <v>302</v>
      </c>
      <c r="AK1" s="102" t="s">
        <v>356</v>
      </c>
      <c r="AL1" s="102" t="s">
        <v>357</v>
      </c>
    </row>
    <row r="2" spans="2:38">
      <c r="N2" s="316"/>
      <c r="O2" s="316"/>
      <c r="P2" s="316"/>
      <c r="Q2" s="107" t="s">
        <v>479</v>
      </c>
      <c r="R2" s="107" t="s">
        <v>479</v>
      </c>
      <c r="S2" s="107" t="s">
        <v>479</v>
      </c>
      <c r="T2" s="107" t="s">
        <v>479</v>
      </c>
      <c r="U2" s="107" t="s">
        <v>479</v>
      </c>
      <c r="V2" s="108"/>
      <c r="W2" s="97" t="s">
        <v>358</v>
      </c>
      <c r="AI2" s="101" t="s">
        <v>359</v>
      </c>
      <c r="AK2" s="102" t="s">
        <v>360</v>
      </c>
      <c r="AL2" s="102" t="s">
        <v>361</v>
      </c>
    </row>
    <row r="3" spans="2:38" ht="14.25" thickBot="1">
      <c r="I3" s="109"/>
      <c r="J3" s="105" t="s">
        <v>362</v>
      </c>
      <c r="N3" s="317"/>
      <c r="O3" s="317"/>
      <c r="P3" s="317"/>
      <c r="Q3" s="110">
        <v>4</v>
      </c>
      <c r="R3" s="110">
        <v>3</v>
      </c>
      <c r="S3" s="110">
        <v>2</v>
      </c>
      <c r="T3" s="110">
        <v>1</v>
      </c>
      <c r="U3" s="110" t="s">
        <v>480</v>
      </c>
      <c r="V3" s="111"/>
      <c r="W3" s="98" t="s">
        <v>363</v>
      </c>
      <c r="AI3" s="101" t="s">
        <v>284</v>
      </c>
      <c r="AK3" s="102" t="s">
        <v>364</v>
      </c>
      <c r="AL3" s="102" t="s">
        <v>365</v>
      </c>
    </row>
    <row r="4" spans="2:38" ht="14.25" thickBot="1">
      <c r="B4" s="112" t="s">
        <v>469</v>
      </c>
      <c r="C4" s="113"/>
      <c r="D4" s="114"/>
      <c r="E4" s="114"/>
      <c r="F4" s="114"/>
      <c r="G4" s="114"/>
      <c r="H4" s="114"/>
      <c r="I4" s="115"/>
      <c r="J4" s="115"/>
      <c r="K4" s="115"/>
      <c r="L4" s="116"/>
      <c r="M4" s="116"/>
      <c r="N4" s="116"/>
      <c r="O4" s="116"/>
      <c r="P4" s="116"/>
      <c r="Q4" s="116"/>
      <c r="R4" s="116"/>
      <c r="S4" s="116"/>
      <c r="T4" s="116"/>
      <c r="U4" s="116"/>
      <c r="V4" s="116"/>
      <c r="W4" s="115"/>
      <c r="X4" s="116"/>
      <c r="Y4" s="115"/>
      <c r="Z4" s="115"/>
      <c r="AA4" s="116"/>
      <c r="AB4" s="115"/>
      <c r="AC4" s="115"/>
      <c r="AD4" s="117"/>
      <c r="AE4" s="118"/>
      <c r="AI4" s="101" t="s">
        <v>366</v>
      </c>
      <c r="AK4" s="102" t="s">
        <v>367</v>
      </c>
      <c r="AL4" s="102" t="s">
        <v>361</v>
      </c>
    </row>
    <row r="5" spans="2:38">
      <c r="B5" s="119"/>
      <c r="C5" s="120"/>
      <c r="D5" s="121"/>
      <c r="E5" s="121"/>
      <c r="F5" s="121"/>
      <c r="G5" s="121"/>
      <c r="H5" s="121"/>
      <c r="I5" s="305" t="s">
        <v>368</v>
      </c>
      <c r="J5" s="306"/>
      <c r="K5" s="306"/>
      <c r="L5" s="306"/>
      <c r="M5" s="306"/>
      <c r="N5" s="306"/>
      <c r="O5" s="306"/>
      <c r="P5" s="307"/>
      <c r="Q5" s="308" t="s">
        <v>369</v>
      </c>
      <c r="R5" s="305" t="s">
        <v>370</v>
      </c>
      <c r="S5" s="306"/>
      <c r="T5" s="306"/>
      <c r="U5" s="307"/>
      <c r="V5" s="310" t="s">
        <v>371</v>
      </c>
      <c r="W5" s="311"/>
      <c r="X5" s="314" t="s">
        <v>372</v>
      </c>
      <c r="Y5" s="299" t="s">
        <v>373</v>
      </c>
      <c r="Z5" s="300"/>
      <c r="AA5" s="303" t="s">
        <v>374</v>
      </c>
      <c r="AB5" s="299" t="s">
        <v>375</v>
      </c>
      <c r="AC5" s="300"/>
      <c r="AD5" s="301" t="s">
        <v>376</v>
      </c>
      <c r="AE5" s="122"/>
      <c r="AI5" s="101" t="s">
        <v>283</v>
      </c>
      <c r="AK5" s="102" t="s">
        <v>377</v>
      </c>
      <c r="AL5" s="102" t="s">
        <v>378</v>
      </c>
    </row>
    <row r="6" spans="2:38">
      <c r="B6" s="119"/>
      <c r="C6" s="123" t="s">
        <v>3</v>
      </c>
      <c r="D6" s="256" t="str">
        <f ca="1">Q1</f>
        <v>R2</v>
      </c>
      <c r="E6" s="256" t="str">
        <f t="shared" ref="E6:H6" ca="1" si="0">R1</f>
        <v>R3</v>
      </c>
      <c r="F6" s="256" t="str">
        <f t="shared" ca="1" si="0"/>
        <v>R4</v>
      </c>
      <c r="G6" s="256" t="str">
        <f t="shared" ca="1" si="0"/>
        <v>R5</v>
      </c>
      <c r="H6" s="256" t="str">
        <f t="shared" ca="1" si="0"/>
        <v>R6</v>
      </c>
      <c r="I6" s="124" t="s">
        <v>379</v>
      </c>
      <c r="J6" s="125">
        <v>-0.03</v>
      </c>
      <c r="K6" s="125">
        <v>0.03</v>
      </c>
      <c r="L6" s="258" t="str">
        <f ca="1">Q1</f>
        <v>R2</v>
      </c>
      <c r="M6" s="258" t="str">
        <f ca="1">R1</f>
        <v>R3</v>
      </c>
      <c r="N6" s="258" t="str">
        <f ca="1">S1</f>
        <v>R4</v>
      </c>
      <c r="O6" s="258" t="str">
        <f ca="1">T1</f>
        <v>R5</v>
      </c>
      <c r="P6" s="258" t="str">
        <f ca="1">U1</f>
        <v>R6</v>
      </c>
      <c r="Q6" s="309"/>
      <c r="R6" s="127" t="s">
        <v>380</v>
      </c>
      <c r="S6" s="126" t="s">
        <v>381</v>
      </c>
      <c r="T6" s="126" t="s">
        <v>382</v>
      </c>
      <c r="U6" s="126" t="s">
        <v>383</v>
      </c>
      <c r="V6" s="312"/>
      <c r="W6" s="313"/>
      <c r="X6" s="315"/>
      <c r="Y6" s="128" t="s">
        <v>384</v>
      </c>
      <c r="Z6" s="129" t="s">
        <v>385</v>
      </c>
      <c r="AA6" s="304"/>
      <c r="AB6" s="130" t="s">
        <v>386</v>
      </c>
      <c r="AC6" s="131" t="s">
        <v>387</v>
      </c>
      <c r="AD6" s="302"/>
      <c r="AE6" s="122"/>
      <c r="AI6" s="101" t="s">
        <v>388</v>
      </c>
      <c r="AK6" s="102" t="s">
        <v>389</v>
      </c>
      <c r="AL6" s="102" t="s">
        <v>378</v>
      </c>
    </row>
    <row r="7" spans="2:38">
      <c r="B7" s="119"/>
      <c r="C7" s="132" t="s">
        <v>330</v>
      </c>
      <c r="D7" s="257" cm="1">
        <f t="array" ref="D7">INDEX('5-1.2020'!F:F,MATCH("F139110110504",'5-1.2020'!A:A,0),0)</f>
        <v>1103</v>
      </c>
      <c r="E7" s="257" cm="1">
        <f t="array" ref="E7">INDEX('5-1.2021'!F:F,MATCH("F139110110504",'5-1.2021'!A:A,0),0)</f>
        <v>1110</v>
      </c>
      <c r="F7" s="257" cm="1">
        <f t="array" ref="F7">INDEX('5-1.2022'!F:F,MATCH("F139110110504",'5-1.2022'!A:A,0),0)</f>
        <v>1117</v>
      </c>
      <c r="G7" s="257" cm="1">
        <f t="array" ref="G7">INDEX('5-1.2023'!F:F,MATCH("F139110110504",'5-1.2023'!A:A,0),0)</f>
        <v>1111</v>
      </c>
      <c r="H7" s="257" cm="1">
        <f t="array" ref="H7">INDEX('5-1.2024'!F:F,MATCH("F139110110504",'5-1.2024'!A:A,0),0)</f>
        <v>1121</v>
      </c>
      <c r="I7" s="134">
        <f>AVERAGE(D7:H7)</f>
        <v>1112.4000000000001</v>
      </c>
      <c r="J7" s="135">
        <f>I7*0.97</f>
        <v>1079.028</v>
      </c>
      <c r="K7" s="135">
        <f>I7*1.03</f>
        <v>1145.7720000000002</v>
      </c>
      <c r="L7" s="126" t="str">
        <f>IF(AND(D7&gt;I7*0.97,D7&lt;I7*1.03),"○","×")</f>
        <v>○</v>
      </c>
      <c r="M7" s="126" t="str">
        <f>IF(AND(E7&gt;I7*0.97,E7&lt;I7*1.03),"○","×")</f>
        <v>○</v>
      </c>
      <c r="N7" s="126" t="str">
        <f>IF(AND(F7&gt;I7*0.97,F7&lt;I7*1.03),"○","×")</f>
        <v>○</v>
      </c>
      <c r="O7" s="126" t="str">
        <f>IF(AND(G7&gt;I7*0.97,G7&lt;I7*1.03),"○","×")</f>
        <v>○</v>
      </c>
      <c r="P7" s="126" t="str">
        <f>IF(AND(H7&gt;I7*0.97,H7&lt;I7*1.03),"○","×")</f>
        <v>○</v>
      </c>
      <c r="Q7" s="136" t="str">
        <f>IF(COUNTIF(L7:P7,"○")=5,"同程度","―")</f>
        <v>同程度</v>
      </c>
      <c r="R7" s="127" t="str">
        <f t="shared" ref="R7:U9" si="1">IF(E7-D7&gt;0,"↑",IF(E7-D7&lt;0,"↓","－"))</f>
        <v>↑</v>
      </c>
      <c r="S7" s="126" t="str">
        <f t="shared" si="1"/>
        <v>↑</v>
      </c>
      <c r="T7" s="126" t="str">
        <f t="shared" si="1"/>
        <v>↓</v>
      </c>
      <c r="U7" s="126" t="str">
        <f t="shared" si="1"/>
        <v>↑</v>
      </c>
      <c r="V7" s="126" t="str">
        <f>R7&amp;S7&amp;T7&amp;U7</f>
        <v>↑↑↓↑</v>
      </c>
      <c r="W7" s="137" t="str" cm="1">
        <f t="array" ref="W7">INDEX($AL$2:$AL$82,MATCH(V7,$AK$2:$AK$82,0),0)</f>
        <v>年度により増減</v>
      </c>
      <c r="X7" s="138" t="str">
        <f>IF(F7-D7&gt;0,"↑",IF(F7-D7&lt;0,"↓","－"))</f>
        <v>↑</v>
      </c>
      <c r="Y7" s="139" t="str">
        <f>IF(V7="↓↑↓↓",IF(X7="↓","減少傾向","×"),"判定外")</f>
        <v>判定外</v>
      </c>
      <c r="Z7" s="140" t="str">
        <f>IF(V7="↑↓↑↑",IF(X7="↑","増加傾向","×"),"判定外")</f>
        <v>判定外</v>
      </c>
      <c r="AA7" s="141" t="str">
        <f>IF(G7-E7&gt;0,"↑",IF(G7-E7&lt;0,"↓","－"))</f>
        <v>↑</v>
      </c>
      <c r="AB7" s="139" t="str">
        <f>IF(V7="↓↓↑↓",IF(AA7="↓","減少傾向","×"),"判定外")</f>
        <v>判定外</v>
      </c>
      <c r="AC7" s="140" t="str">
        <f>IF(V7="↑↑↓↑",IF(AA7="↑","増加傾向","×"),"判定外")</f>
        <v>増加傾向</v>
      </c>
      <c r="AD7" s="142" t="s">
        <v>359</v>
      </c>
      <c r="AE7" s="122"/>
      <c r="AI7" s="101" t="s">
        <v>378</v>
      </c>
      <c r="AK7" s="102" t="s">
        <v>390</v>
      </c>
      <c r="AL7" s="102" t="s">
        <v>378</v>
      </c>
    </row>
    <row r="8" spans="2:38">
      <c r="B8" s="119"/>
      <c r="C8" s="132" t="s">
        <v>331</v>
      </c>
      <c r="D8" s="25" cm="1">
        <f t="array" ref="D8">INDEX('5-1.2020'!G:G,MATCH("F139110110504",'5-1.2020'!A:A,0),0)</f>
        <v>1075</v>
      </c>
      <c r="E8" s="25" cm="1">
        <f t="array" ref="E8">INDEX('5-1.2021'!G:G,MATCH("F139110110504",'5-1.2021'!A:A,0),0)</f>
        <v>1075</v>
      </c>
      <c r="F8" s="25" cm="1">
        <f t="array" ref="F8">INDEX('5-1.2022'!G:G,MATCH("F139110110504",'5-1.2022'!A:A,0),0)</f>
        <v>1075</v>
      </c>
      <c r="G8" s="25" cm="1">
        <f t="array" ref="G8">INDEX('5-1.2023'!G:G,MATCH("F139110110504",'5-1.2023'!A:A,0),0)</f>
        <v>1075</v>
      </c>
      <c r="H8" s="25" cm="1">
        <f t="array" ref="H8">INDEX('5-1.2024'!G:G,MATCH("F139110110504",'5-1.2024'!A:A,0),0)</f>
        <v>1075</v>
      </c>
      <c r="I8" s="134">
        <f>AVERAGE(D8:H8)</f>
        <v>1075</v>
      </c>
      <c r="J8" s="135">
        <f>I8*0.97</f>
        <v>1042.75</v>
      </c>
      <c r="K8" s="135">
        <f>I8*1.03</f>
        <v>1107.25</v>
      </c>
      <c r="L8" s="126" t="str">
        <f>IF(AND(D8&gt;I8*0.97,D8&lt;I8*1.03),"○","×")</f>
        <v>○</v>
      </c>
      <c r="M8" s="126" t="str">
        <f>IF(AND(E8&gt;I8*0.97,E8&lt;I8*1.03),"○","×")</f>
        <v>○</v>
      </c>
      <c r="N8" s="126" t="str">
        <f>IF(AND(F8&gt;I8*0.97,F8&lt;I8*1.03),"○","×")</f>
        <v>○</v>
      </c>
      <c r="O8" s="126" t="str">
        <f>IF(AND(G8&gt;I8*0.97,G8&lt;I8*1.03),"○","×")</f>
        <v>○</v>
      </c>
      <c r="P8" s="126" t="str">
        <f>IF(AND(H8&gt;I8*0.97,H8&lt;I8*1.03),"○","×")</f>
        <v>○</v>
      </c>
      <c r="Q8" s="136" t="str">
        <f>IF(COUNTIF(L8:P8,"○")=5,"同程度","―")</f>
        <v>同程度</v>
      </c>
      <c r="R8" s="127" t="str">
        <f t="shared" si="1"/>
        <v>－</v>
      </c>
      <c r="S8" s="126" t="str">
        <f t="shared" si="1"/>
        <v>－</v>
      </c>
      <c r="T8" s="126" t="str">
        <f t="shared" si="1"/>
        <v>－</v>
      </c>
      <c r="U8" s="126" t="str">
        <f t="shared" si="1"/>
        <v>－</v>
      </c>
      <c r="V8" s="126" t="str">
        <f>R8&amp;S8&amp;T8&amp;U8</f>
        <v>－－－－</v>
      </c>
      <c r="W8" s="137" t="str" cm="1">
        <f t="array" ref="W8">INDEX($AL$2:$AL$82,MATCH(V8,$AK$2:$AK$82,0),0)</f>
        <v>同程度で推移</v>
      </c>
      <c r="X8" s="138" t="str">
        <f>IF(F8-D8&gt;0,"↑",IF(F8-D8&lt;0,"↓","－"))</f>
        <v>－</v>
      </c>
      <c r="Y8" s="139" t="str">
        <f>IF(V8="↓↑↓↓",IF(X8="↓","減少傾向","×"),"判定外")</f>
        <v>判定外</v>
      </c>
      <c r="Z8" s="140" t="str">
        <f>IF(V8="↑↓↑↑",IF(X8="↑","増加傾向","×"),"判定外")</f>
        <v>判定外</v>
      </c>
      <c r="AA8" s="141" t="str">
        <f>IF(G8-E8&gt;0,"↑",IF(G8-E8&lt;0,"↓","－"))</f>
        <v>－</v>
      </c>
      <c r="AB8" s="139" t="str">
        <f>IF(V8="↓↓↑↓",IF(AA8="↓","減少傾向","×"),"判定外")</f>
        <v>判定外</v>
      </c>
      <c r="AC8" s="140" t="str">
        <f>IF(V8="↑↑↓↑",IF(AA8="↑","増加傾向","×"),"判定外")</f>
        <v>判定外</v>
      </c>
      <c r="AD8" s="143"/>
      <c r="AE8" s="122"/>
      <c r="AI8" s="101" t="s">
        <v>291</v>
      </c>
      <c r="AK8" s="102" t="s">
        <v>391</v>
      </c>
      <c r="AL8" s="102" t="s">
        <v>361</v>
      </c>
    </row>
    <row r="9" spans="2:38" ht="27.75" thickBot="1">
      <c r="B9" s="119"/>
      <c r="C9" s="132" t="s">
        <v>332</v>
      </c>
      <c r="D9" s="144">
        <f>ROUND(D7/D8,3)</f>
        <v>1.026</v>
      </c>
      <c r="E9" s="144">
        <f>ROUND(E7/E8,3)</f>
        <v>1.0329999999999999</v>
      </c>
      <c r="F9" s="144">
        <f>ROUND(F7/F8,3)</f>
        <v>1.0389999999999999</v>
      </c>
      <c r="G9" s="144">
        <f>ROUND(G7/G8,3)</f>
        <v>1.0329999999999999</v>
      </c>
      <c r="H9" s="144">
        <f>ROUND(H7/H8,3)</f>
        <v>1.0429999999999999</v>
      </c>
      <c r="I9" s="145">
        <f>AVERAGE(D9:H9)</f>
        <v>1.0348000000000002</v>
      </c>
      <c r="J9" s="146">
        <f>I9-0.03</f>
        <v>1.0048000000000001</v>
      </c>
      <c r="K9" s="146">
        <f>I9+0.03</f>
        <v>1.0648000000000002</v>
      </c>
      <c r="L9" s="110" t="str">
        <f>IF(AND(D9&gt;I9-0.03,D9&lt;I9+0.03),"○","×")</f>
        <v>○</v>
      </c>
      <c r="M9" s="110" t="str">
        <f>IF(AND(E9&gt;I9-0.03,E9&lt;I9+0.03),"○","×")</f>
        <v>○</v>
      </c>
      <c r="N9" s="110" t="str">
        <f>IF(AND(F9&gt;I9-0.03,F9&lt;I9+0.03),"○","×")</f>
        <v>○</v>
      </c>
      <c r="O9" s="110" t="str">
        <f>IF(AND(G9&gt;I9-0.03,G9&lt;I9+0.03),"○","×")</f>
        <v>○</v>
      </c>
      <c r="P9" s="110" t="str">
        <f>IF(AND(H9&gt;I9-0.03,H9&lt;I9+0.03),"○","×")</f>
        <v>○</v>
      </c>
      <c r="Q9" s="136" t="str">
        <f>IF(COUNTIF(L9:P9,"○")=5,"同程度","―")</f>
        <v>同程度</v>
      </c>
      <c r="R9" s="127" t="str">
        <f t="shared" si="1"/>
        <v>↑</v>
      </c>
      <c r="S9" s="126" t="str">
        <f t="shared" si="1"/>
        <v>↑</v>
      </c>
      <c r="T9" s="126" t="str">
        <f t="shared" si="1"/>
        <v>↓</v>
      </c>
      <c r="U9" s="126" t="str">
        <f t="shared" si="1"/>
        <v>↑</v>
      </c>
      <c r="V9" s="126" t="str">
        <f>R9&amp;S9&amp;T9&amp;U9</f>
        <v>↑↑↓↑</v>
      </c>
      <c r="W9" s="137" t="str" cm="1">
        <f t="array" ref="W9">INDEX($AL$2:$AL$82,MATCH(V9,$AK$2:$AK$82,0),0)</f>
        <v>年度により増減</v>
      </c>
      <c r="X9" s="138" t="str">
        <f>IF(F9-D9&gt;0,"↑",IF(F9-D9&lt;0,"↓","－"))</f>
        <v>↑</v>
      </c>
      <c r="Y9" s="139" t="str">
        <f>IF(V9="↓↑↓↓",IF(X9="↓","減少傾向","×"),"判定外")</f>
        <v>判定外</v>
      </c>
      <c r="Z9" s="140" t="str">
        <f>IF(V9="↑↓↑↑",IF(X9="↑","増加傾向","×"),"判定外")</f>
        <v>判定外</v>
      </c>
      <c r="AA9" s="141" t="str">
        <f>IF(G9-E9&gt;0,"↑",IF(G9-E9&lt;0,"↓","－"))</f>
        <v>－</v>
      </c>
      <c r="AB9" s="139" t="str">
        <f>IF(V9="↓↓↑↓",IF(AA9="↓","減少傾向","×"),"判定外")</f>
        <v>判定外</v>
      </c>
      <c r="AC9" s="140" t="str">
        <f>IF(V9="↑↑↓↑",IF(AA9="↑","増加傾向","×"),"判定外")</f>
        <v>×</v>
      </c>
      <c r="AD9" s="142" t="s">
        <v>359</v>
      </c>
      <c r="AE9" s="122"/>
      <c r="AI9" s="101" t="s">
        <v>303</v>
      </c>
      <c r="AK9" s="102" t="s">
        <v>392</v>
      </c>
      <c r="AL9" s="102" t="s">
        <v>365</v>
      </c>
    </row>
    <row r="10" spans="2:38" ht="14.25" thickBot="1">
      <c r="B10" s="119"/>
      <c r="C10" s="120"/>
      <c r="D10" s="121"/>
      <c r="E10" s="121"/>
      <c r="F10" s="121"/>
      <c r="G10" s="121"/>
      <c r="H10" s="121"/>
      <c r="I10" s="147"/>
      <c r="J10" s="147"/>
      <c r="K10" s="147"/>
      <c r="L10" s="148"/>
      <c r="M10" s="148"/>
      <c r="N10" s="148"/>
      <c r="O10" s="148"/>
      <c r="P10" s="148"/>
      <c r="Q10" s="148"/>
      <c r="R10" s="148"/>
      <c r="S10" s="148"/>
      <c r="T10" s="148"/>
      <c r="U10" s="148"/>
      <c r="V10" s="148"/>
      <c r="W10" s="147"/>
      <c r="X10" s="148"/>
      <c r="Y10" s="147"/>
      <c r="Z10" s="147"/>
      <c r="AA10" s="148"/>
      <c r="AB10" s="147"/>
      <c r="AC10" s="147"/>
      <c r="AD10" s="149"/>
      <c r="AE10" s="122"/>
      <c r="AK10" s="102" t="s">
        <v>393</v>
      </c>
      <c r="AL10" s="102" t="s">
        <v>361</v>
      </c>
    </row>
    <row r="11" spans="2:38">
      <c r="B11" s="119"/>
      <c r="C11" s="120"/>
      <c r="D11" s="121"/>
      <c r="E11" s="121"/>
      <c r="F11" s="121"/>
      <c r="G11" s="121"/>
      <c r="H11" s="121"/>
      <c r="I11" s="305" t="s">
        <v>368</v>
      </c>
      <c r="J11" s="306"/>
      <c r="K11" s="306"/>
      <c r="L11" s="306"/>
      <c r="M11" s="306"/>
      <c r="N11" s="306"/>
      <c r="O11" s="306"/>
      <c r="P11" s="307"/>
      <c r="Q11" s="308" t="s">
        <v>369</v>
      </c>
      <c r="R11" s="305" t="s">
        <v>370</v>
      </c>
      <c r="S11" s="306"/>
      <c r="T11" s="306"/>
      <c r="U11" s="307"/>
      <c r="V11" s="310" t="s">
        <v>371</v>
      </c>
      <c r="W11" s="311"/>
      <c r="X11" s="314" t="s">
        <v>372</v>
      </c>
      <c r="Y11" s="299" t="s">
        <v>373</v>
      </c>
      <c r="Z11" s="300"/>
      <c r="AA11" s="303" t="s">
        <v>374</v>
      </c>
      <c r="AB11" s="299" t="s">
        <v>375</v>
      </c>
      <c r="AC11" s="300"/>
      <c r="AD11" s="301" t="s">
        <v>376</v>
      </c>
      <c r="AE11" s="122"/>
      <c r="AK11" s="102" t="s">
        <v>394</v>
      </c>
      <c r="AL11" s="102" t="s">
        <v>378</v>
      </c>
    </row>
    <row r="12" spans="2:38">
      <c r="B12" s="119"/>
      <c r="C12" s="150" t="s">
        <v>11</v>
      </c>
      <c r="D12" s="151" t="str">
        <f ca="1">Q1&amp;"(n="&amp;D22&amp;")"</f>
        <v>R2(n=82)</v>
      </c>
      <c r="E12" s="151" t="str">
        <f ca="1">R1&amp;"(n="&amp;E22&amp;")"</f>
        <v>R3(n=82)</v>
      </c>
      <c r="F12" s="151" t="str">
        <f ca="1">S1&amp;"(n="&amp;F22&amp;")"</f>
        <v>R4(n=82)</v>
      </c>
      <c r="G12" s="151" t="str">
        <f ca="1">T1&amp;"(n="&amp;G22&amp;")"</f>
        <v>R5(n=82)</v>
      </c>
      <c r="H12" s="151" t="str">
        <f ca="1">U1&amp;"(n="&amp;H22&amp;")"</f>
        <v>R6(n=82)</v>
      </c>
      <c r="I12" s="124" t="s">
        <v>379</v>
      </c>
      <c r="J12" s="125">
        <v>-0.03</v>
      </c>
      <c r="K12" s="125">
        <v>0.03</v>
      </c>
      <c r="L12" s="258" t="str">
        <f ca="1">Q1</f>
        <v>R2</v>
      </c>
      <c r="M12" s="258" t="str">
        <f ca="1">R1</f>
        <v>R3</v>
      </c>
      <c r="N12" s="258" t="str">
        <f ca="1">S1</f>
        <v>R4</v>
      </c>
      <c r="O12" s="258" t="str">
        <f ca="1">T1</f>
        <v>R5</v>
      </c>
      <c r="P12" s="258" t="str">
        <f ca="1">U1</f>
        <v>R6</v>
      </c>
      <c r="Q12" s="309"/>
      <c r="R12" s="127" t="s">
        <v>380</v>
      </c>
      <c r="S12" s="126" t="s">
        <v>381</v>
      </c>
      <c r="T12" s="126" t="s">
        <v>382</v>
      </c>
      <c r="U12" s="126" t="s">
        <v>383</v>
      </c>
      <c r="V12" s="312"/>
      <c r="W12" s="313"/>
      <c r="X12" s="315"/>
      <c r="Y12" s="128" t="s">
        <v>384</v>
      </c>
      <c r="Z12" s="129" t="s">
        <v>385</v>
      </c>
      <c r="AA12" s="304"/>
      <c r="AB12" s="130" t="s">
        <v>386</v>
      </c>
      <c r="AC12" s="131" t="s">
        <v>387</v>
      </c>
      <c r="AD12" s="302"/>
      <c r="AE12" s="122"/>
      <c r="AK12" s="102" t="s">
        <v>395</v>
      </c>
      <c r="AL12" s="102" t="s">
        <v>291</v>
      </c>
    </row>
    <row r="13" spans="2:38">
      <c r="B13" s="119"/>
      <c r="C13" s="152" t="s">
        <v>330</v>
      </c>
      <c r="D13" s="257">
        <f>'5-1.2020'!F99</f>
        <v>98365</v>
      </c>
      <c r="E13" s="257">
        <f>'5-1.2021'!F99</f>
        <v>97993</v>
      </c>
      <c r="F13" s="257">
        <f>'5-1.2022'!F99</f>
        <v>98472</v>
      </c>
      <c r="G13" s="257">
        <f>'5-1.2023'!F99</f>
        <v>98757</v>
      </c>
      <c r="H13" s="257">
        <f>'5-1.2024'!F99</f>
        <v>99386</v>
      </c>
      <c r="I13" s="134">
        <f>AVERAGE(D13:H13)</f>
        <v>98594.6</v>
      </c>
      <c r="J13" s="135">
        <f>I13*0.97</f>
        <v>95636.762000000002</v>
      </c>
      <c r="K13" s="135">
        <f>I13*1.03</f>
        <v>101552.43800000001</v>
      </c>
      <c r="L13" s="126" t="str">
        <f>IF(AND(D13&gt;I13*0.97,D13&lt;I13*1.03),"○","×")</f>
        <v>○</v>
      </c>
      <c r="M13" s="126" t="str">
        <f>IF(AND(E13&gt;I13*0.97,E13&lt;I13*1.03),"○","×")</f>
        <v>○</v>
      </c>
      <c r="N13" s="126" t="str">
        <f>IF(AND(F13&gt;I13*0.97,F13&lt;I13*1.03),"○","×")</f>
        <v>○</v>
      </c>
      <c r="O13" s="126" t="str">
        <f>IF(AND(G13&gt;I13*0.97,G13&lt;I13*1.03),"○","×")</f>
        <v>○</v>
      </c>
      <c r="P13" s="126" t="str">
        <f>IF(AND(H13&gt;I13*0.97,H13&lt;I13*1.03),"○","×")</f>
        <v>○</v>
      </c>
      <c r="Q13" s="136" t="str">
        <f>IF(COUNTIF(L13:P13,"○")=5,"同程度","―")</f>
        <v>同程度</v>
      </c>
      <c r="R13" s="127" t="str">
        <f t="shared" ref="R13:U15" si="2">IF(E13-D13&gt;0,"↑",IF(E13-D13&lt;0,"↓","－"))</f>
        <v>↓</v>
      </c>
      <c r="S13" s="126" t="str">
        <f t="shared" si="2"/>
        <v>↑</v>
      </c>
      <c r="T13" s="126" t="str">
        <f t="shared" si="2"/>
        <v>↑</v>
      </c>
      <c r="U13" s="126" t="str">
        <f t="shared" si="2"/>
        <v>↑</v>
      </c>
      <c r="V13" s="126" t="str">
        <f>R13&amp;S13&amp;T13&amp;U13</f>
        <v>↓↑↑↑</v>
      </c>
      <c r="W13" s="137" t="str" cm="1">
        <f t="array" ref="W13">INDEX($AL$2:$AL$82,MATCH(V13,$AK$2:$AK$82,0),0)</f>
        <v>増加傾向⤴</v>
      </c>
      <c r="X13" s="138" t="str">
        <f>IF(F13-D13&gt;0,"↑",IF(F13-D13&lt;0,"↓","－"))</f>
        <v>↑</v>
      </c>
      <c r="Y13" s="139" t="str">
        <f>IF(V13="↓↑↓↓",IF(X13="↓","減少傾向","×"),"判定外")</f>
        <v>判定外</v>
      </c>
      <c r="Z13" s="140" t="str">
        <f>IF(V13="↑↓↑↑",IF(X13="↑","増加傾向","×"),"判定外")</f>
        <v>判定外</v>
      </c>
      <c r="AA13" s="141" t="str">
        <f>IF(G13-E13&gt;0,"↑",IF(G13-E13&lt;0,"↓","－"))</f>
        <v>↑</v>
      </c>
      <c r="AB13" s="139" t="str">
        <f>IF(V13="↓↓↑↓",IF(AA13="↓","減少傾向","×"),"判定外")</f>
        <v>判定外</v>
      </c>
      <c r="AC13" s="140" t="str">
        <f>IF(V13="↑↑↓↑",IF(AA13="↑","増加傾向","×"),"判定外")</f>
        <v>判定外</v>
      </c>
      <c r="AD13" s="142" t="s">
        <v>359</v>
      </c>
      <c r="AE13" s="122"/>
      <c r="AK13" s="102" t="s">
        <v>396</v>
      </c>
      <c r="AL13" s="102" t="s">
        <v>378</v>
      </c>
    </row>
    <row r="14" spans="2:38">
      <c r="B14" s="119"/>
      <c r="C14" s="152" t="s">
        <v>331</v>
      </c>
      <c r="D14" s="25">
        <f>'5-1.2020'!G99</f>
        <v>95528</v>
      </c>
      <c r="E14" s="25">
        <f>'5-1.2021'!G99</f>
        <v>95535</v>
      </c>
      <c r="F14" s="25">
        <f>'5-1.2022'!G99</f>
        <v>95521</v>
      </c>
      <c r="G14" s="25">
        <f>'5-1.2023'!G99</f>
        <v>95603</v>
      </c>
      <c r="H14" s="25">
        <f>'5-1.2024'!G99</f>
        <v>95993</v>
      </c>
      <c r="I14" s="134">
        <f>AVERAGE(D14:H14)</f>
        <v>95636</v>
      </c>
      <c r="J14" s="135">
        <f>I14*0.97</f>
        <v>92766.92</v>
      </c>
      <c r="K14" s="135">
        <f>I14*1.03</f>
        <v>98505.08</v>
      </c>
      <c r="L14" s="126" t="str">
        <f>IF(AND(D14&gt;I14*0.97,D14&lt;I14*1.03),"○","×")</f>
        <v>○</v>
      </c>
      <c r="M14" s="126" t="str">
        <f>IF(AND(E14&gt;I14*0.97,E14&lt;I14*1.03),"○","×")</f>
        <v>○</v>
      </c>
      <c r="N14" s="126" t="str">
        <f>IF(AND(F14&gt;I14*0.97,F14&lt;I14*1.03),"○","×")</f>
        <v>○</v>
      </c>
      <c r="O14" s="126" t="str">
        <f>IF(AND(G14&gt;I14*0.97,G14&lt;I14*1.03),"○","×")</f>
        <v>○</v>
      </c>
      <c r="P14" s="126" t="str">
        <f>IF(AND(H14&gt;I14*0.97,H14&lt;I14*1.03),"○","×")</f>
        <v>○</v>
      </c>
      <c r="Q14" s="136" t="str">
        <f>IF(COUNTIF(L14:P14,"○")=5,"同程度","―")</f>
        <v>同程度</v>
      </c>
      <c r="R14" s="127" t="str">
        <f t="shared" si="2"/>
        <v>↑</v>
      </c>
      <c r="S14" s="126" t="str">
        <f t="shared" si="2"/>
        <v>↓</v>
      </c>
      <c r="T14" s="126" t="str">
        <f t="shared" si="2"/>
        <v>↑</v>
      </c>
      <c r="U14" s="126" t="str">
        <f t="shared" si="2"/>
        <v>↑</v>
      </c>
      <c r="V14" s="126" t="str">
        <f>R14&amp;S14&amp;T14&amp;U14</f>
        <v>↑↓↑↑</v>
      </c>
      <c r="W14" s="137" t="str" cm="1">
        <f t="array" ref="W14">INDEX($AL$2:$AL$82,MATCH(V14,$AK$2:$AK$82,0),0)</f>
        <v>年度により増減</v>
      </c>
      <c r="X14" s="138" t="str">
        <f>IF(F14-D14&gt;0,"↑",IF(F14-D14&lt;0,"↓","－"))</f>
        <v>↓</v>
      </c>
      <c r="Y14" s="139" t="str">
        <f>IF(V14="↓↑↓↓",IF(X14="↓","減少傾向","×"),"判定外")</f>
        <v>判定外</v>
      </c>
      <c r="Z14" s="140" t="str">
        <f>IF(V14="↑↓↑↑",IF(X14="↑","増加傾向","×"),"判定外")</f>
        <v>×</v>
      </c>
      <c r="AA14" s="141" t="str">
        <f>IF(G14-E14&gt;0,"↑",IF(G14-E14&lt;0,"↓","－"))</f>
        <v>↑</v>
      </c>
      <c r="AB14" s="139" t="str">
        <f>IF(V14="↓↓↑↓",IF(AA14="↓","減少傾向","×"),"判定外")</f>
        <v>判定外</v>
      </c>
      <c r="AC14" s="140" t="str">
        <f>IF(V14="↑↑↓↑",IF(AA14="↑","増加傾向","×"),"判定外")</f>
        <v>判定外</v>
      </c>
      <c r="AD14" s="143"/>
      <c r="AE14" s="122"/>
      <c r="AK14" s="102" t="s">
        <v>397</v>
      </c>
      <c r="AL14" s="102" t="s">
        <v>378</v>
      </c>
    </row>
    <row r="15" spans="2:38" ht="27.75" thickBot="1">
      <c r="B15" s="119"/>
      <c r="C15" s="152" t="s">
        <v>332</v>
      </c>
      <c r="D15" s="144">
        <f>ROUND(D13/D14,3)</f>
        <v>1.03</v>
      </c>
      <c r="E15" s="144">
        <f>ROUND(E13/E14,3)</f>
        <v>1.026</v>
      </c>
      <c r="F15" s="144">
        <f>ROUND(F13/F14,3)</f>
        <v>1.0309999999999999</v>
      </c>
      <c r="G15" s="144">
        <f>ROUND(G13/G14,3)</f>
        <v>1.0329999999999999</v>
      </c>
      <c r="H15" s="144">
        <f>ROUND(H13/H14,3)</f>
        <v>1.0349999999999999</v>
      </c>
      <c r="I15" s="145">
        <f>AVERAGE(D15:H15)</f>
        <v>1.0309999999999999</v>
      </c>
      <c r="J15" s="146">
        <f>I15-0.03</f>
        <v>1.0009999999999999</v>
      </c>
      <c r="K15" s="146">
        <f>I15+0.03</f>
        <v>1.0609999999999999</v>
      </c>
      <c r="L15" s="110" t="str">
        <f>IF(AND(D15&gt;I15-0.03,D15&lt;I15+0.03),"○","×")</f>
        <v>○</v>
      </c>
      <c r="M15" s="110" t="str">
        <f>IF(AND(E15&gt;I15-0.03,E15&lt;I15+0.03),"○","×")</f>
        <v>○</v>
      </c>
      <c r="N15" s="110" t="str">
        <f>IF(AND(F15&gt;I15-0.03,F15&lt;I15+0.03),"○","×")</f>
        <v>○</v>
      </c>
      <c r="O15" s="110" t="str">
        <f>IF(AND(G15&gt;I15-0.03,G15&lt;I15+0.03),"○","×")</f>
        <v>○</v>
      </c>
      <c r="P15" s="110" t="str">
        <f>IF(AND(H15&gt;I15-0.03,H15&lt;I15+0.03),"○","×")</f>
        <v>○</v>
      </c>
      <c r="Q15" s="136" t="str">
        <f>IF(COUNTIF(L15:P15,"○")=5,"同程度","―")</f>
        <v>同程度</v>
      </c>
      <c r="R15" s="127" t="str">
        <f t="shared" si="2"/>
        <v>↓</v>
      </c>
      <c r="S15" s="126" t="str">
        <f t="shared" si="2"/>
        <v>↑</v>
      </c>
      <c r="T15" s="126" t="str">
        <f t="shared" si="2"/>
        <v>↑</v>
      </c>
      <c r="U15" s="126" t="str">
        <f t="shared" si="2"/>
        <v>↑</v>
      </c>
      <c r="V15" s="126" t="str">
        <f>R15&amp;S15&amp;T15&amp;U15</f>
        <v>↓↑↑↑</v>
      </c>
      <c r="W15" s="137" t="str" cm="1">
        <f t="array" ref="W15">INDEX($AL$2:$AL$82,MATCH(V15,$AK$2:$AK$82,0),0)</f>
        <v>増加傾向⤴</v>
      </c>
      <c r="X15" s="138" t="str">
        <f>IF(F15-D15&gt;0,"↑",IF(F15-D15&lt;0,"↓","－"))</f>
        <v>↑</v>
      </c>
      <c r="Y15" s="139" t="str">
        <f>IF(V15="↓↑↓↓",IF(X15="↓","減少傾向","×"),"判定外")</f>
        <v>判定外</v>
      </c>
      <c r="Z15" s="140" t="str">
        <f>IF(V15="↑↓↑↑",IF(X15="↑","増加傾向","×"),"判定外")</f>
        <v>判定外</v>
      </c>
      <c r="AA15" s="141" t="str">
        <f>IF(G15-E15&gt;0,"↑",IF(G15-E15&lt;0,"↓","－"))</f>
        <v>↑</v>
      </c>
      <c r="AB15" s="139" t="str">
        <f>IF(V15="↓↓↑↓",IF(AA15="↓","減少傾向","×"),"判定外")</f>
        <v>判定外</v>
      </c>
      <c r="AC15" s="140" t="str">
        <f>IF(V15="↑↑↓↑",IF(AA15="↑","増加傾向","×"),"判定外")</f>
        <v>判定外</v>
      </c>
      <c r="AD15" s="142" t="s">
        <v>359</v>
      </c>
      <c r="AE15" s="122"/>
      <c r="AK15" s="102" t="s">
        <v>398</v>
      </c>
      <c r="AL15" s="102" t="s">
        <v>399</v>
      </c>
    </row>
    <row r="16" spans="2:38" ht="14.25" thickBot="1">
      <c r="B16" s="119"/>
      <c r="C16" s="120"/>
      <c r="D16" s="121"/>
      <c r="E16" s="121"/>
      <c r="F16" s="121"/>
      <c r="G16" s="121"/>
      <c r="H16" s="121"/>
      <c r="I16" s="147"/>
      <c r="J16" s="147"/>
      <c r="K16" s="147"/>
      <c r="L16" s="148"/>
      <c r="M16" s="148"/>
      <c r="N16" s="148"/>
      <c r="O16" s="148"/>
      <c r="P16" s="148"/>
      <c r="Q16" s="148"/>
      <c r="R16" s="148"/>
      <c r="S16" s="148"/>
      <c r="T16" s="148"/>
      <c r="U16" s="148"/>
      <c r="V16" s="148"/>
      <c r="W16" s="147"/>
      <c r="X16" s="148"/>
      <c r="Y16" s="147"/>
      <c r="Z16" s="147"/>
      <c r="AA16" s="148"/>
      <c r="AB16" s="147"/>
      <c r="AC16" s="147"/>
      <c r="AD16" s="149"/>
      <c r="AE16" s="122"/>
      <c r="AK16" s="102" t="s">
        <v>400</v>
      </c>
      <c r="AL16" s="102" t="s">
        <v>399</v>
      </c>
    </row>
    <row r="17" spans="1:39">
      <c r="B17" s="119"/>
      <c r="C17" s="120"/>
      <c r="D17" s="121"/>
      <c r="E17" s="121"/>
      <c r="F17" s="121"/>
      <c r="G17" s="121"/>
      <c r="H17" s="121"/>
      <c r="I17" s="305" t="s">
        <v>368</v>
      </c>
      <c r="J17" s="306"/>
      <c r="K17" s="306"/>
      <c r="L17" s="306"/>
      <c r="M17" s="306"/>
      <c r="N17" s="306"/>
      <c r="O17" s="306"/>
      <c r="P17" s="307"/>
      <c r="Q17" s="308" t="s">
        <v>369</v>
      </c>
      <c r="R17" s="305" t="s">
        <v>370</v>
      </c>
      <c r="S17" s="306"/>
      <c r="T17" s="306"/>
      <c r="U17" s="307"/>
      <c r="V17" s="310" t="s">
        <v>371</v>
      </c>
      <c r="W17" s="311"/>
      <c r="X17" s="314" t="s">
        <v>372</v>
      </c>
      <c r="Y17" s="299" t="s">
        <v>373</v>
      </c>
      <c r="Z17" s="300"/>
      <c r="AA17" s="303" t="s">
        <v>374</v>
      </c>
      <c r="AB17" s="299" t="s">
        <v>375</v>
      </c>
      <c r="AC17" s="300"/>
      <c r="AD17" s="301" t="s">
        <v>376</v>
      </c>
      <c r="AE17" s="122"/>
      <c r="AK17" s="102" t="s">
        <v>401</v>
      </c>
      <c r="AL17" s="102" t="s">
        <v>378</v>
      </c>
    </row>
    <row r="18" spans="1:39">
      <c r="B18" s="119"/>
      <c r="C18" s="153" t="s">
        <v>305</v>
      </c>
      <c r="D18" s="151" t="str">
        <f ca="1">Q1&amp;"(n="&amp;D22&amp;")"</f>
        <v>R2(n=82)</v>
      </c>
      <c r="E18" s="151" t="str">
        <f ca="1">R1&amp;"(n="&amp;E22&amp;")"</f>
        <v>R3(n=82)</v>
      </c>
      <c r="F18" s="151" t="str">
        <f ca="1">S1&amp;"(n="&amp;F22&amp;")"</f>
        <v>R4(n=82)</v>
      </c>
      <c r="G18" s="151" t="str">
        <f ca="1">T1&amp;"(n="&amp;G22&amp;")"</f>
        <v>R5(n=82)</v>
      </c>
      <c r="H18" s="151" t="str">
        <f ca="1">U1&amp;"(n="&amp;H22&amp;")"</f>
        <v>R6(n=82)</v>
      </c>
      <c r="I18" s="124" t="s">
        <v>379</v>
      </c>
      <c r="J18" s="125">
        <v>-0.03</v>
      </c>
      <c r="K18" s="125">
        <v>0.03</v>
      </c>
      <c r="L18" s="258" t="str">
        <f ca="1">Q1</f>
        <v>R2</v>
      </c>
      <c r="M18" s="258" t="str">
        <f ca="1">R1</f>
        <v>R3</v>
      </c>
      <c r="N18" s="258" t="str">
        <f ca="1">S1</f>
        <v>R4</v>
      </c>
      <c r="O18" s="258" t="str">
        <f ca="1">T1</f>
        <v>R5</v>
      </c>
      <c r="P18" s="258" t="str">
        <f ca="1">U1</f>
        <v>R6</v>
      </c>
      <c r="Q18" s="309"/>
      <c r="R18" s="127" t="s">
        <v>380</v>
      </c>
      <c r="S18" s="126" t="s">
        <v>381</v>
      </c>
      <c r="T18" s="126" t="s">
        <v>382</v>
      </c>
      <c r="U18" s="126" t="s">
        <v>383</v>
      </c>
      <c r="V18" s="312"/>
      <c r="W18" s="313"/>
      <c r="X18" s="315"/>
      <c r="Y18" s="128" t="s">
        <v>384</v>
      </c>
      <c r="Z18" s="129" t="s">
        <v>385</v>
      </c>
      <c r="AA18" s="304"/>
      <c r="AB18" s="130" t="s">
        <v>386</v>
      </c>
      <c r="AC18" s="131" t="s">
        <v>387</v>
      </c>
      <c r="AD18" s="302"/>
      <c r="AE18" s="122"/>
      <c r="AK18" s="102" t="s">
        <v>402</v>
      </c>
      <c r="AL18" s="102" t="s">
        <v>399</v>
      </c>
    </row>
    <row r="19" spans="1:39">
      <c r="B19" s="119"/>
      <c r="C19" s="152" t="s">
        <v>330</v>
      </c>
      <c r="D19" s="154">
        <f>ROUND(D13/D22,1)</f>
        <v>1199.5999999999999</v>
      </c>
      <c r="E19" s="154">
        <f>ROUND(E13/E22,1)</f>
        <v>1195</v>
      </c>
      <c r="F19" s="154">
        <f>ROUND(F13/F22,1)</f>
        <v>1200.9000000000001</v>
      </c>
      <c r="G19" s="154">
        <f>ROUND(G13/G22,1)</f>
        <v>1204.4000000000001</v>
      </c>
      <c r="H19" s="154">
        <f>ROUND(H13/H22,1)</f>
        <v>1212</v>
      </c>
      <c r="I19" s="134">
        <f>AVERAGE(D19:H19)</f>
        <v>1202.3799999999999</v>
      </c>
      <c r="J19" s="135">
        <f>I19*0.97</f>
        <v>1166.3085999999998</v>
      </c>
      <c r="K19" s="135">
        <f>I19*1.03</f>
        <v>1238.4513999999999</v>
      </c>
      <c r="L19" s="126" t="str">
        <f>IF(AND(D19&gt;I19*0.97,D19&lt;I19*1.03),"○","×")</f>
        <v>○</v>
      </c>
      <c r="M19" s="126" t="str">
        <f>IF(AND(E19&gt;I19*0.97,E19&lt;I19*1.03),"○","×")</f>
        <v>○</v>
      </c>
      <c r="N19" s="126" t="str">
        <f>IF(AND(F19&gt;I19*0.97,F19&lt;I19*1.03),"○","×")</f>
        <v>○</v>
      </c>
      <c r="O19" s="126" t="str">
        <f>IF(AND(G19&gt;I19*0.97,G19&lt;I19*1.03),"○","×")</f>
        <v>○</v>
      </c>
      <c r="P19" s="126" t="str">
        <f>IF(AND(H19&gt;I19*0.97,H19&lt;I19*1.03),"○","×")</f>
        <v>○</v>
      </c>
      <c r="Q19" s="136" t="str">
        <f>IF(COUNTIF(L19:P19,"○")=5,"同程度","―")</f>
        <v>同程度</v>
      </c>
      <c r="R19" s="127" t="str">
        <f t="shared" ref="R19:U21" si="3">IF(E19-D19&gt;0,"↑",IF(E19-D19&lt;0,"↓","－"))</f>
        <v>↓</v>
      </c>
      <c r="S19" s="126" t="str">
        <f t="shared" si="3"/>
        <v>↑</v>
      </c>
      <c r="T19" s="126" t="str">
        <f t="shared" si="3"/>
        <v>↑</v>
      </c>
      <c r="U19" s="126" t="str">
        <f t="shared" si="3"/>
        <v>↑</v>
      </c>
      <c r="V19" s="126" t="str">
        <f>R19&amp;S19&amp;T19&amp;U19</f>
        <v>↓↑↑↑</v>
      </c>
      <c r="W19" s="137" t="str" cm="1">
        <f t="array" ref="W19">INDEX($AL$2:$AL$82,MATCH(V19,$AK$2:$AK$82,0),0)</f>
        <v>増加傾向⤴</v>
      </c>
      <c r="X19" s="138" t="str">
        <f>IF(F19-D19&gt;0,"↑",IF(F19-D19&lt;0,"↓","－"))</f>
        <v>↑</v>
      </c>
      <c r="Y19" s="139" t="str">
        <f>IF(V19="↓↑↓↓",IF(X19="↓","減少傾向","×"),"判定外")</f>
        <v>判定外</v>
      </c>
      <c r="Z19" s="140" t="str">
        <f>IF(V19="↑↓↑↑",IF(X19="↑","増加傾向","×"),"判定外")</f>
        <v>判定外</v>
      </c>
      <c r="AA19" s="141" t="str">
        <f>IF(G19-E19&gt;0,"↑",IF(G19-E19&lt;0,"↓","－"))</f>
        <v>↑</v>
      </c>
      <c r="AB19" s="139" t="str">
        <f>IF(V19="↓↓↑↓",IF(AA19="↓","減少傾向","×"),"判定外")</f>
        <v>判定外</v>
      </c>
      <c r="AC19" s="140" t="str">
        <f>IF(V19="↑↑↓↑",IF(AA19="↑","増加傾向","×"),"判定外")</f>
        <v>判定外</v>
      </c>
      <c r="AD19" s="142" t="s">
        <v>359</v>
      </c>
      <c r="AE19" s="122"/>
      <c r="AK19" s="102" t="s">
        <v>403</v>
      </c>
      <c r="AL19" s="102" t="s">
        <v>399</v>
      </c>
    </row>
    <row r="20" spans="1:39">
      <c r="B20" s="119"/>
      <c r="C20" s="152" t="s">
        <v>331</v>
      </c>
      <c r="D20" s="154">
        <f>ROUND(D14/D22,1)</f>
        <v>1165</v>
      </c>
      <c r="E20" s="154">
        <f>ROUND(E14/E22,1)</f>
        <v>1165.0999999999999</v>
      </c>
      <c r="F20" s="154">
        <f>ROUND(F14/F22,1)</f>
        <v>1164.9000000000001</v>
      </c>
      <c r="G20" s="154">
        <f>ROUND(G14/G22,1)</f>
        <v>1165.9000000000001</v>
      </c>
      <c r="H20" s="154">
        <f>ROUND(H14/H22,1)</f>
        <v>1170.5999999999999</v>
      </c>
      <c r="I20" s="134">
        <f>AVERAGE(D20:H20)</f>
        <v>1166.3</v>
      </c>
      <c r="J20" s="135">
        <f>I20*0.97</f>
        <v>1131.3109999999999</v>
      </c>
      <c r="K20" s="135">
        <f>I20*1.03</f>
        <v>1201.289</v>
      </c>
      <c r="L20" s="126" t="str">
        <f>IF(AND(D20&gt;I20*0.97,D20&lt;I20*1.03),"○","×")</f>
        <v>○</v>
      </c>
      <c r="M20" s="126" t="str">
        <f>IF(AND(E20&gt;I20*0.97,E20&lt;I20*1.03),"○","×")</f>
        <v>○</v>
      </c>
      <c r="N20" s="126" t="str">
        <f>IF(AND(F20&gt;I20*0.97,F20&lt;I20*1.03),"○","×")</f>
        <v>○</v>
      </c>
      <c r="O20" s="126" t="str">
        <f>IF(AND(G20&gt;I20*0.97,G20&lt;I20*1.03),"○","×")</f>
        <v>○</v>
      </c>
      <c r="P20" s="126" t="str">
        <f>IF(AND(H20&gt;I20*0.97,H20&lt;I20*1.03),"○","×")</f>
        <v>○</v>
      </c>
      <c r="Q20" s="136" t="str">
        <f>IF(COUNTIF(L20:P20,"○")=5,"同程度","―")</f>
        <v>同程度</v>
      </c>
      <c r="R20" s="127" t="str">
        <f t="shared" si="3"/>
        <v>↑</v>
      </c>
      <c r="S20" s="126" t="str">
        <f t="shared" si="3"/>
        <v>↓</v>
      </c>
      <c r="T20" s="126" t="str">
        <f t="shared" si="3"/>
        <v>↑</v>
      </c>
      <c r="U20" s="126" t="str">
        <f t="shared" si="3"/>
        <v>↑</v>
      </c>
      <c r="V20" s="126" t="str">
        <f>R20&amp;S20&amp;T20&amp;U20</f>
        <v>↑↓↑↑</v>
      </c>
      <c r="W20" s="137" t="str" cm="1">
        <f t="array" ref="W20">INDEX($AL$2:$AL$82,MATCH(V20,$AK$2:$AK$82,0),0)</f>
        <v>年度により増減</v>
      </c>
      <c r="X20" s="138" t="str">
        <f>IF(F20-D20&gt;0,"↑",IF(F20-D20&lt;0,"↓","－"))</f>
        <v>↓</v>
      </c>
      <c r="Y20" s="139" t="str">
        <f>IF(V20="↓↑↓↓",IF(X20="↓","減少傾向","×"),"判定外")</f>
        <v>判定外</v>
      </c>
      <c r="Z20" s="140" t="str">
        <f>IF(V20="↑↓↑↑",IF(X20="↑","増加傾向","×"),"判定外")</f>
        <v>×</v>
      </c>
      <c r="AA20" s="141" t="str">
        <f>IF(G20-E20&gt;0,"↑",IF(G20-E20&lt;0,"↓","－"))</f>
        <v>↑</v>
      </c>
      <c r="AB20" s="139" t="str">
        <f>IF(V20="↓↓↑↓",IF(AA20="↓","減少傾向","×"),"判定外")</f>
        <v>判定外</v>
      </c>
      <c r="AC20" s="140" t="str">
        <f>IF(V20="↑↑↓↑",IF(AA20="↑","増加傾向","×"),"判定外")</f>
        <v>判定外</v>
      </c>
      <c r="AD20" s="143"/>
      <c r="AE20" s="122"/>
      <c r="AK20" s="102" t="s">
        <v>404</v>
      </c>
      <c r="AL20" s="102" t="s">
        <v>361</v>
      </c>
    </row>
    <row r="21" spans="1:39" ht="27.75" thickBot="1">
      <c r="B21" s="119"/>
      <c r="C21" s="152" t="s">
        <v>332</v>
      </c>
      <c r="D21" s="144">
        <f>ROUND(D19/D20,3)</f>
        <v>1.03</v>
      </c>
      <c r="E21" s="144">
        <f>ROUND(E19/E20,3)</f>
        <v>1.026</v>
      </c>
      <c r="F21" s="144">
        <f>ROUND(F19/F20,3)</f>
        <v>1.0309999999999999</v>
      </c>
      <c r="G21" s="144">
        <f>ROUND(G19/G20,3)</f>
        <v>1.0329999999999999</v>
      </c>
      <c r="H21" s="144">
        <f>ROUND(H19/H20,3)</f>
        <v>1.0349999999999999</v>
      </c>
      <c r="I21" s="145">
        <f>AVERAGE(D21:H21)</f>
        <v>1.0309999999999999</v>
      </c>
      <c r="J21" s="146">
        <f>I21-0.03</f>
        <v>1.0009999999999999</v>
      </c>
      <c r="K21" s="146">
        <f>I21+0.03</f>
        <v>1.0609999999999999</v>
      </c>
      <c r="L21" s="110" t="str">
        <f>IF(AND(D21&gt;I21-0.03,D21&lt;I21+0.03),"○","×")</f>
        <v>○</v>
      </c>
      <c r="M21" s="110" t="str">
        <f>IF(AND(E21&gt;I21-0.03,E21&lt;I21+0.03),"○","×")</f>
        <v>○</v>
      </c>
      <c r="N21" s="110" t="str">
        <f>IF(AND(F21&gt;I21-0.03,F21&lt;I21+0.03),"○","×")</f>
        <v>○</v>
      </c>
      <c r="O21" s="110" t="str">
        <f>IF(AND(G21&gt;I21-0.03,G21&lt;I21+0.03),"○","×")</f>
        <v>○</v>
      </c>
      <c r="P21" s="110" t="str">
        <f>IF(AND(H21&gt;I21-0.03,H21&lt;I21+0.03),"○","×")</f>
        <v>○</v>
      </c>
      <c r="Q21" s="136" t="str">
        <f>IF(COUNTIF(L21:P21,"○")=5,"同程度","―")</f>
        <v>同程度</v>
      </c>
      <c r="R21" s="127" t="str">
        <f t="shared" si="3"/>
        <v>↓</v>
      </c>
      <c r="S21" s="126" t="str">
        <f t="shared" si="3"/>
        <v>↑</v>
      </c>
      <c r="T21" s="126" t="str">
        <f t="shared" si="3"/>
        <v>↑</v>
      </c>
      <c r="U21" s="126" t="str">
        <f t="shared" si="3"/>
        <v>↑</v>
      </c>
      <c r="V21" s="126" t="str">
        <f>R21&amp;S21&amp;T21&amp;U21</f>
        <v>↓↑↑↑</v>
      </c>
      <c r="W21" s="137" t="str" cm="1">
        <f t="array" ref="W21">INDEX($AL$2:$AL$82,MATCH(V21,$AK$2:$AK$82,0),0)</f>
        <v>増加傾向⤴</v>
      </c>
      <c r="X21" s="138" t="str">
        <f>IF(F21-D21&gt;0,"↑",IF(F21-D21&lt;0,"↓","－"))</f>
        <v>↑</v>
      </c>
      <c r="Y21" s="139" t="str">
        <f>IF(V21="↓↑↓↓",IF(X21="↓","減少傾向","×"),"判定外")</f>
        <v>判定外</v>
      </c>
      <c r="Z21" s="140" t="str">
        <f>IF(V21="↑↓↑↑",IF(X21="↑","増加傾向","×"),"判定外")</f>
        <v>判定外</v>
      </c>
      <c r="AA21" s="141" t="str">
        <f>IF(G21-E21&gt;0,"↑",IF(G21-E21&lt;0,"↓","－"))</f>
        <v>↑</v>
      </c>
      <c r="AB21" s="139" t="str">
        <f>IF(V21="↓↓↑↓",IF(AA21="↓","減少傾向","×"),"判定外")</f>
        <v>判定外</v>
      </c>
      <c r="AC21" s="140" t="str">
        <f>IF(V21="↑↑↓↑",IF(AA21="↑","増加傾向","×"),"判定外")</f>
        <v>判定外</v>
      </c>
      <c r="AD21" s="142" t="s">
        <v>359</v>
      </c>
      <c r="AE21" s="122"/>
      <c r="AK21" s="102" t="s">
        <v>405</v>
      </c>
      <c r="AL21" s="102" t="s">
        <v>365</v>
      </c>
    </row>
    <row r="22" spans="1:39">
      <c r="B22" s="119"/>
      <c r="C22" s="155" t="s">
        <v>334</v>
      </c>
      <c r="D22" s="133">
        <f>COUNT('5-1.2020'!D12:D97)</f>
        <v>82</v>
      </c>
      <c r="E22" s="133">
        <f>COUNT('5-1.2021'!D12:D97)</f>
        <v>82</v>
      </c>
      <c r="F22" s="133">
        <f>COUNT('5-1.2022'!D12:D97)</f>
        <v>82</v>
      </c>
      <c r="G22" s="133">
        <f>COUNT('5-1.2023'!D12:D97)</f>
        <v>82</v>
      </c>
      <c r="H22" s="133">
        <f>COUNT('5-1.2024'!D12:D97)</f>
        <v>82</v>
      </c>
      <c r="I22" s="147"/>
      <c r="J22" s="147"/>
      <c r="K22" s="147"/>
      <c r="L22" s="148"/>
      <c r="M22" s="148"/>
      <c r="N22" s="148"/>
      <c r="O22" s="148"/>
      <c r="P22" s="148"/>
      <c r="Q22" s="148"/>
      <c r="R22" s="148"/>
      <c r="S22" s="148"/>
      <c r="T22" s="148"/>
      <c r="U22" s="148"/>
      <c r="V22" s="148"/>
      <c r="W22" s="147"/>
      <c r="X22" s="148"/>
      <c r="Y22" s="147"/>
      <c r="Z22" s="147"/>
      <c r="AA22" s="148"/>
      <c r="AB22" s="147"/>
      <c r="AC22" s="147"/>
      <c r="AD22" s="149"/>
      <c r="AE22" s="122"/>
      <c r="AK22" s="102" t="s">
        <v>406</v>
      </c>
      <c r="AL22" s="102" t="s">
        <v>361</v>
      </c>
    </row>
    <row r="23" spans="1:39" ht="14.25" thickBot="1">
      <c r="B23" s="119"/>
      <c r="C23" s="120"/>
      <c r="D23" s="121"/>
      <c r="E23" s="121"/>
      <c r="F23" s="121"/>
      <c r="G23" s="121"/>
      <c r="H23" s="121"/>
      <c r="I23" s="147"/>
      <c r="J23" s="147"/>
      <c r="K23" s="147"/>
      <c r="L23" s="148"/>
      <c r="M23" s="148"/>
      <c r="N23" s="148"/>
      <c r="O23" s="148"/>
      <c r="P23" s="148"/>
      <c r="Q23" s="148"/>
      <c r="R23" s="148"/>
      <c r="S23" s="148"/>
      <c r="T23" s="148"/>
      <c r="U23" s="148"/>
      <c r="V23" s="148"/>
      <c r="W23" s="147"/>
      <c r="X23" s="148"/>
      <c r="Y23" s="147"/>
      <c r="Z23" s="147"/>
      <c r="AA23" s="148"/>
      <c r="AB23" s="147"/>
      <c r="AC23" s="147"/>
      <c r="AD23" s="149"/>
      <c r="AE23" s="122"/>
      <c r="AK23" s="102" t="s">
        <v>407</v>
      </c>
      <c r="AL23" s="102" t="s">
        <v>378</v>
      </c>
    </row>
    <row r="24" spans="1:39">
      <c r="B24" s="119"/>
      <c r="C24" s="120"/>
      <c r="D24" s="121"/>
      <c r="E24" s="121"/>
      <c r="F24" s="121"/>
      <c r="G24" s="121"/>
      <c r="H24" s="121"/>
      <c r="I24" s="305" t="s">
        <v>368</v>
      </c>
      <c r="J24" s="306"/>
      <c r="K24" s="306"/>
      <c r="L24" s="306"/>
      <c r="M24" s="306"/>
      <c r="N24" s="306"/>
      <c r="O24" s="306"/>
      <c r="P24" s="307"/>
      <c r="Q24" s="308" t="s">
        <v>369</v>
      </c>
      <c r="R24" s="305" t="s">
        <v>370</v>
      </c>
      <c r="S24" s="306"/>
      <c r="T24" s="306"/>
      <c r="U24" s="307"/>
      <c r="V24" s="310" t="s">
        <v>371</v>
      </c>
      <c r="W24" s="311"/>
      <c r="X24" s="314" t="s">
        <v>372</v>
      </c>
      <c r="Y24" s="299" t="s">
        <v>373</v>
      </c>
      <c r="Z24" s="300"/>
      <c r="AA24" s="303" t="s">
        <v>374</v>
      </c>
      <c r="AB24" s="299" t="s">
        <v>375</v>
      </c>
      <c r="AC24" s="300"/>
      <c r="AD24" s="301" t="s">
        <v>376</v>
      </c>
      <c r="AE24" s="122"/>
      <c r="AK24" s="102" t="s">
        <v>408</v>
      </c>
      <c r="AL24" s="102" t="s">
        <v>409</v>
      </c>
    </row>
    <row r="25" spans="1:39">
      <c r="B25" s="119"/>
      <c r="C25" s="155" t="s">
        <v>304</v>
      </c>
      <c r="D25" s="151" t="str">
        <f ca="1">Q1&amp;"(n="&amp;D29&amp;")"</f>
        <v>R2(n=25)</v>
      </c>
      <c r="E25" s="151" t="str">
        <f ca="1">R1&amp;"(n="&amp;E29&amp;")"</f>
        <v>R3(n=25)</v>
      </c>
      <c r="F25" s="151" t="str">
        <f ca="1">S1&amp;"(n="&amp;F29&amp;")"</f>
        <v>R4(n=25)</v>
      </c>
      <c r="G25" s="151" t="str">
        <f ca="1">T1&amp;"(n="&amp;G29&amp;")"</f>
        <v>R5(n=25)</v>
      </c>
      <c r="H25" s="151" t="str">
        <f ca="1">U1&amp;"(n="&amp;H29&amp;")"</f>
        <v>R6(n=25)</v>
      </c>
      <c r="I25" s="124" t="s">
        <v>379</v>
      </c>
      <c r="J25" s="125">
        <v>-0.03</v>
      </c>
      <c r="K25" s="125">
        <v>0.03</v>
      </c>
      <c r="L25" s="258" t="str">
        <f ca="1">Q1</f>
        <v>R2</v>
      </c>
      <c r="M25" s="258" t="str">
        <f ca="1">R1</f>
        <v>R3</v>
      </c>
      <c r="N25" s="258" t="str">
        <f ca="1">S1</f>
        <v>R4</v>
      </c>
      <c r="O25" s="258" t="str">
        <f ca="1">T1</f>
        <v>R5</v>
      </c>
      <c r="P25" s="258" t="str">
        <f ca="1">U1</f>
        <v>R6</v>
      </c>
      <c r="Q25" s="309"/>
      <c r="R25" s="127" t="s">
        <v>380</v>
      </c>
      <c r="S25" s="126" t="s">
        <v>381</v>
      </c>
      <c r="T25" s="126" t="s">
        <v>382</v>
      </c>
      <c r="U25" s="126" t="s">
        <v>383</v>
      </c>
      <c r="V25" s="312"/>
      <c r="W25" s="313"/>
      <c r="X25" s="315"/>
      <c r="Y25" s="128" t="s">
        <v>384</v>
      </c>
      <c r="Z25" s="129" t="s">
        <v>385</v>
      </c>
      <c r="AA25" s="304"/>
      <c r="AB25" s="130" t="s">
        <v>386</v>
      </c>
      <c r="AC25" s="131" t="s">
        <v>387</v>
      </c>
      <c r="AD25" s="302"/>
      <c r="AE25" s="122"/>
      <c r="AK25" s="102" t="s">
        <v>410</v>
      </c>
      <c r="AL25" s="102" t="s">
        <v>378</v>
      </c>
    </row>
    <row r="26" spans="1:39">
      <c r="B26" s="119"/>
      <c r="C26" s="132" t="s">
        <v>330</v>
      </c>
      <c r="D26" s="156">
        <f>ROUND('5-1.2020'!F7,1)</f>
        <v>1414.6</v>
      </c>
      <c r="E26" s="156">
        <f>ROUND('5-1.2021'!F7,1)</f>
        <v>1412.4</v>
      </c>
      <c r="F26" s="156">
        <f>ROUND('5-1.2022'!F7,1)</f>
        <v>1413.2</v>
      </c>
      <c r="G26" s="156">
        <f>ROUND('5-1.2023'!F7,1)</f>
        <v>1421.8</v>
      </c>
      <c r="H26" s="156">
        <f>ROUND('5-1.2024'!F7,1)</f>
        <v>1433.1</v>
      </c>
      <c r="I26" s="134">
        <f>AVERAGE(D26:H26)</f>
        <v>1419.02</v>
      </c>
      <c r="J26" s="135">
        <f>I26*0.97</f>
        <v>1376.4494</v>
      </c>
      <c r="K26" s="135">
        <f>I26*1.03</f>
        <v>1461.5906</v>
      </c>
      <c r="L26" s="126" t="str">
        <f>IF(AND(D26&gt;I26*0.97,D26&lt;I26*1.03),"○","×")</f>
        <v>○</v>
      </c>
      <c r="M26" s="126" t="str">
        <f>IF(AND(E26&gt;I26*0.97,E26&lt;I26*1.03),"○","×")</f>
        <v>○</v>
      </c>
      <c r="N26" s="126" t="str">
        <f>IF(AND(F26&gt;I26*0.97,F26&lt;I26*1.03),"○","×")</f>
        <v>○</v>
      </c>
      <c r="O26" s="126" t="str">
        <f>IF(AND(G26&gt;I26*0.97,G26&lt;I26*1.03),"○","×")</f>
        <v>○</v>
      </c>
      <c r="P26" s="126" t="str">
        <f>IF(AND(H26&gt;I26*0.97,H26&lt;I26*1.03),"○","×")</f>
        <v>○</v>
      </c>
      <c r="Q26" s="136" t="str">
        <f>IF(COUNTIF(L26:P26,"○")=5,"同程度","―")</f>
        <v>同程度</v>
      </c>
      <c r="R26" s="127" t="str">
        <f t="shared" ref="R26:U28" si="4">IF(E26-D26&gt;0,"↑",IF(E26-D26&lt;0,"↓","－"))</f>
        <v>↓</v>
      </c>
      <c r="S26" s="126" t="str">
        <f t="shared" si="4"/>
        <v>↑</v>
      </c>
      <c r="T26" s="126" t="str">
        <f t="shared" si="4"/>
        <v>↑</v>
      </c>
      <c r="U26" s="126" t="str">
        <f t="shared" si="4"/>
        <v>↑</v>
      </c>
      <c r="V26" s="126" t="str">
        <f>R26&amp;S26&amp;T26&amp;U26</f>
        <v>↓↑↑↑</v>
      </c>
      <c r="W26" s="137" t="str" cm="1">
        <f t="array" ref="W26">INDEX($AL$2:$AL$82,MATCH(V26,$AK$2:$AK$82,0),0)</f>
        <v>増加傾向⤴</v>
      </c>
      <c r="X26" s="138" t="str">
        <f>IF(F26-D26&gt;0,"↑",IF(F26-D26&lt;0,"↓","－"))</f>
        <v>↓</v>
      </c>
      <c r="Y26" s="139" t="str">
        <f>IF(V26="↓↑↓↓",IF(X26="↓","減少傾向","×"),"判定外")</f>
        <v>判定外</v>
      </c>
      <c r="Z26" s="140" t="str">
        <f>IF(V26="↑↓↑↑",IF(X26="↑","増加傾向","×"),"判定外")</f>
        <v>判定外</v>
      </c>
      <c r="AA26" s="141" t="str">
        <f>IF(G26-E26&gt;0,"↑",IF(G26-E26&lt;0,"↓","－"))</f>
        <v>↑</v>
      </c>
      <c r="AB26" s="139" t="str">
        <f>IF(V26="↓↓↑↓",IF(AA26="↓","減少傾向","×"),"判定外")</f>
        <v>判定外</v>
      </c>
      <c r="AC26" s="140" t="str">
        <f>IF(V26="↑↑↓↑",IF(AA26="↑","増加傾向","×"),"判定外")</f>
        <v>判定外</v>
      </c>
      <c r="AD26" s="142" t="s">
        <v>359</v>
      </c>
      <c r="AE26" s="122"/>
      <c r="AK26" s="102" t="s">
        <v>411</v>
      </c>
      <c r="AL26" s="102" t="s">
        <v>361</v>
      </c>
    </row>
    <row r="27" spans="1:39">
      <c r="B27" s="119"/>
      <c r="C27" s="132" t="s">
        <v>331</v>
      </c>
      <c r="D27" s="156">
        <f>ROUND('5-1.2020'!G7,1)</f>
        <v>1377.6</v>
      </c>
      <c r="E27" s="156">
        <f>ROUND('5-1.2021'!G7,1)</f>
        <v>1377.9</v>
      </c>
      <c r="F27" s="156">
        <f>ROUND('5-1.2022'!G7,1)</f>
        <v>1377.1</v>
      </c>
      <c r="G27" s="156">
        <f>ROUND('5-1.2023'!G7,1)</f>
        <v>1378.9</v>
      </c>
      <c r="H27" s="156">
        <f>ROUND('5-1.2024'!G7,1)</f>
        <v>1386.8</v>
      </c>
      <c r="I27" s="134">
        <f>AVERAGE(D27:H27)</f>
        <v>1379.66</v>
      </c>
      <c r="J27" s="135">
        <f>I27*0.97</f>
        <v>1338.2701999999999</v>
      </c>
      <c r="K27" s="135">
        <f>I27*1.03</f>
        <v>1421.0498000000002</v>
      </c>
      <c r="L27" s="126" t="str">
        <f>IF(AND(D27&gt;I27*0.97,D27&lt;I27*1.03),"○","×")</f>
        <v>○</v>
      </c>
      <c r="M27" s="126" t="str">
        <f>IF(AND(E27&gt;I27*0.97,E27&lt;I27*1.03),"○","×")</f>
        <v>○</v>
      </c>
      <c r="N27" s="126" t="str">
        <f>IF(AND(F27&gt;I27*0.97,F27&lt;I27*1.03),"○","×")</f>
        <v>○</v>
      </c>
      <c r="O27" s="126" t="str">
        <f>IF(AND(G27&gt;I27*0.97,G27&lt;I27*1.03),"○","×")</f>
        <v>○</v>
      </c>
      <c r="P27" s="126" t="str">
        <f>IF(AND(H27&gt;I27*0.97,H27&lt;I27*1.03),"○","×")</f>
        <v>○</v>
      </c>
      <c r="Q27" s="136" t="str">
        <f>IF(COUNTIF(L27:P27,"○")=5,"同程度","―")</f>
        <v>同程度</v>
      </c>
      <c r="R27" s="127" t="str">
        <f t="shared" si="4"/>
        <v>↑</v>
      </c>
      <c r="S27" s="126" t="str">
        <f t="shared" si="4"/>
        <v>↓</v>
      </c>
      <c r="T27" s="126" t="str">
        <f t="shared" si="4"/>
        <v>↑</v>
      </c>
      <c r="U27" s="126" t="str">
        <f t="shared" si="4"/>
        <v>↑</v>
      </c>
      <c r="V27" s="126" t="str">
        <f>R27&amp;S27&amp;T27&amp;U27</f>
        <v>↑↓↑↑</v>
      </c>
      <c r="W27" s="137" t="str" cm="1">
        <f t="array" ref="W27">INDEX($AL$2:$AL$82,MATCH(V27,$AK$2:$AK$82,0),0)</f>
        <v>年度により増減</v>
      </c>
      <c r="X27" s="138" t="str">
        <f>IF(F27-D27&gt;0,"↑",IF(F27-D27&lt;0,"↓","－"))</f>
        <v>↓</v>
      </c>
      <c r="Y27" s="139" t="str">
        <f>IF(V27="↓↑↓↓",IF(X27="↓","減少傾向","×"),"判定外")</f>
        <v>判定外</v>
      </c>
      <c r="Z27" s="140" t="str">
        <f>IF(V27="↑↓↑↑",IF(X27="↑","増加傾向","×"),"判定外")</f>
        <v>×</v>
      </c>
      <c r="AA27" s="141" t="str">
        <f>IF(G27-E27&gt;0,"↑",IF(G27-E27&lt;0,"↓","－"))</f>
        <v>↑</v>
      </c>
      <c r="AB27" s="139" t="str">
        <f>IF(V27="↓↓↑↓",IF(AA27="↓","減少傾向","×"),"判定外")</f>
        <v>判定外</v>
      </c>
      <c r="AC27" s="140" t="str">
        <f>IF(V27="↑↑↓↑",IF(AA27="↑","増加傾向","×"),"判定外")</f>
        <v>判定外</v>
      </c>
      <c r="AD27" s="143"/>
      <c r="AE27" s="122"/>
      <c r="AK27" s="102" t="s">
        <v>412</v>
      </c>
      <c r="AL27" s="102" t="s">
        <v>378</v>
      </c>
    </row>
    <row r="28" spans="1:39" ht="27.75" thickBot="1">
      <c r="B28" s="119"/>
      <c r="C28" s="132" t="s">
        <v>332</v>
      </c>
      <c r="D28" s="144">
        <f>ROUND(D26/D27,3)</f>
        <v>1.0269999999999999</v>
      </c>
      <c r="E28" s="144">
        <f>ROUND(E26/E27,3)</f>
        <v>1.0249999999999999</v>
      </c>
      <c r="F28" s="144">
        <f>ROUND(F26/F27,3)</f>
        <v>1.026</v>
      </c>
      <c r="G28" s="144">
        <f>ROUND(G26/G27,3)</f>
        <v>1.0309999999999999</v>
      </c>
      <c r="H28" s="144">
        <f>ROUND(H26/H27,3)</f>
        <v>1.0329999999999999</v>
      </c>
      <c r="I28" s="145">
        <f>AVERAGE(D28:H28)</f>
        <v>1.0284</v>
      </c>
      <c r="J28" s="146">
        <f>I28-0.03</f>
        <v>0.99839999999999995</v>
      </c>
      <c r="K28" s="146">
        <f>I28+0.03</f>
        <v>1.0584</v>
      </c>
      <c r="L28" s="110" t="str">
        <f>IF(AND(D28&gt;I28-0.03,D28&lt;I28+0.03),"○","×")</f>
        <v>○</v>
      </c>
      <c r="M28" s="110" t="str">
        <f>IF(AND(E28&gt;I28-0.03,E28&lt;I28+0.03),"○","×")</f>
        <v>○</v>
      </c>
      <c r="N28" s="110" t="str">
        <f>IF(AND(F28&gt;I28-0.03,F28&lt;I28+0.03),"○","×")</f>
        <v>○</v>
      </c>
      <c r="O28" s="110" t="str">
        <f>IF(AND(G28&gt;I28-0.03,G28&lt;I28+0.03),"○","×")</f>
        <v>○</v>
      </c>
      <c r="P28" s="110" t="str">
        <f>IF(AND(H28&gt;I28-0.03,H28&lt;I28+0.03),"○","×")</f>
        <v>○</v>
      </c>
      <c r="Q28" s="136" t="str">
        <f>IF(COUNTIF(L28:P28,"○")=5,"同程度","―")</f>
        <v>同程度</v>
      </c>
      <c r="R28" s="127" t="str">
        <f t="shared" si="4"/>
        <v>↓</v>
      </c>
      <c r="S28" s="126" t="str">
        <f t="shared" si="4"/>
        <v>↑</v>
      </c>
      <c r="T28" s="126" t="str">
        <f t="shared" si="4"/>
        <v>↑</v>
      </c>
      <c r="U28" s="126" t="str">
        <f t="shared" si="4"/>
        <v>↑</v>
      </c>
      <c r="V28" s="126" t="str">
        <f>R28&amp;S28&amp;T28&amp;U28</f>
        <v>↓↑↑↑</v>
      </c>
      <c r="W28" s="137" t="str" cm="1">
        <f t="array" ref="W28">INDEX($AL$2:$AL$82,MATCH(V28,$AK$2:$AK$82,0),0)</f>
        <v>増加傾向⤴</v>
      </c>
      <c r="X28" s="138" t="str">
        <f>IF(F28-D28&gt;0,"↑",IF(F28-D28&lt;0,"↓","－"))</f>
        <v>↓</v>
      </c>
      <c r="Y28" s="139" t="str">
        <f>IF(V28="↓↑↓↓",IF(X28="↓","減少傾向","×"),"判定外")</f>
        <v>判定外</v>
      </c>
      <c r="Z28" s="140" t="str">
        <f>IF(V28="↑↓↑↑",IF(X28="↑","増加傾向","×"),"判定外")</f>
        <v>判定外</v>
      </c>
      <c r="AA28" s="141" t="str">
        <f>IF(G28-E28&gt;0,"↑",IF(G28-E28&lt;0,"↓","－"))</f>
        <v>↑</v>
      </c>
      <c r="AB28" s="139" t="str">
        <f>IF(V28="↓↓↑↓",IF(AA28="↓","減少傾向","×"),"判定外")</f>
        <v>判定外</v>
      </c>
      <c r="AC28" s="140" t="str">
        <f>IF(V28="↑↑↓↑",IF(AA28="↑","増加傾向","×"),"判定外")</f>
        <v>判定外</v>
      </c>
      <c r="AD28" s="142" t="s">
        <v>359</v>
      </c>
      <c r="AE28" s="122"/>
      <c r="AK28" s="102" t="s">
        <v>413</v>
      </c>
      <c r="AL28" s="102" t="s">
        <v>359</v>
      </c>
    </row>
    <row r="29" spans="1:39">
      <c r="B29" s="119"/>
      <c r="C29" s="157" t="s">
        <v>334</v>
      </c>
      <c r="D29" s="133">
        <f>COUNTIFS('5-1.2020'!B12:B97,"G",'5-1.2020'!D12:D97,"&lt;&gt;")</f>
        <v>25</v>
      </c>
      <c r="E29" s="133">
        <f>COUNTIFS('5-1.2021'!B12:B97,"G",'5-1.2021'!D12:D97,"&lt;&gt;")</f>
        <v>25</v>
      </c>
      <c r="F29" s="133">
        <f>COUNTIFS('5-1.2022'!B12:B97,"G",'5-1.2022'!D12:D97,"&lt;&gt;")</f>
        <v>25</v>
      </c>
      <c r="G29" s="133">
        <f>COUNTIFS('5-1.2023'!B12:B97,"G",'5-1.2023'!D12:D97,"&lt;&gt;")</f>
        <v>25</v>
      </c>
      <c r="H29" s="133">
        <f>COUNTIFS('5-1.2024'!B12:B97,"G",'5-1.2024'!D12:D97,"&lt;&gt;")</f>
        <v>25</v>
      </c>
      <c r="I29" s="147"/>
      <c r="J29" s="147"/>
      <c r="K29" s="147"/>
      <c r="L29" s="148"/>
      <c r="M29" s="148"/>
      <c r="N29" s="148"/>
      <c r="O29" s="148"/>
      <c r="P29" s="148"/>
      <c r="Q29" s="148"/>
      <c r="R29" s="148"/>
      <c r="S29" s="148"/>
      <c r="T29" s="148"/>
      <c r="U29" s="148"/>
      <c r="V29" s="148"/>
      <c r="W29" s="147"/>
      <c r="X29" s="148"/>
      <c r="Y29" s="147"/>
      <c r="Z29" s="147"/>
      <c r="AA29" s="148"/>
      <c r="AB29" s="147"/>
      <c r="AC29" s="147"/>
      <c r="AD29" s="149"/>
      <c r="AE29" s="122"/>
      <c r="AK29" s="102" t="s">
        <v>414</v>
      </c>
      <c r="AL29" s="102" t="s">
        <v>361</v>
      </c>
      <c r="AM29" s="94"/>
    </row>
    <row r="30" spans="1:39" ht="14.25" thickBot="1">
      <c r="B30" s="158"/>
      <c r="C30" s="159"/>
      <c r="D30" s="160"/>
      <c r="E30" s="160"/>
      <c r="F30" s="160"/>
      <c r="G30" s="160"/>
      <c r="H30" s="160"/>
      <c r="I30" s="161"/>
      <c r="J30" s="161"/>
      <c r="K30" s="161"/>
      <c r="L30" s="162"/>
      <c r="M30" s="162"/>
      <c r="N30" s="162"/>
      <c r="O30" s="162"/>
      <c r="P30" s="162"/>
      <c r="Q30" s="162"/>
      <c r="R30" s="162"/>
      <c r="S30" s="162"/>
      <c r="T30" s="162"/>
      <c r="U30" s="162"/>
      <c r="V30" s="162"/>
      <c r="W30" s="161"/>
      <c r="X30" s="162"/>
      <c r="Y30" s="161"/>
      <c r="Z30" s="161"/>
      <c r="AA30" s="162"/>
      <c r="AB30" s="161"/>
      <c r="AC30" s="161"/>
      <c r="AD30" s="163"/>
      <c r="AE30" s="164"/>
      <c r="AK30" s="102" t="s">
        <v>415</v>
      </c>
      <c r="AL30" s="102" t="s">
        <v>378</v>
      </c>
    </row>
    <row r="31" spans="1:39" s="104" customFormat="1" ht="14.25" thickBot="1">
      <c r="A31" s="94"/>
      <c r="B31" s="94"/>
      <c r="D31" s="96"/>
      <c r="E31" s="96"/>
      <c r="F31" s="96"/>
      <c r="G31" s="96"/>
      <c r="H31" s="96"/>
      <c r="I31" s="105"/>
      <c r="J31" s="105"/>
      <c r="K31" s="105"/>
      <c r="L31" s="106"/>
      <c r="M31" s="106"/>
      <c r="N31" s="106"/>
      <c r="O31" s="106"/>
      <c r="P31" s="106"/>
      <c r="Q31" s="106"/>
      <c r="R31" s="106"/>
      <c r="S31" s="106"/>
      <c r="T31" s="106"/>
      <c r="U31" s="106"/>
      <c r="V31" s="106"/>
      <c r="W31" s="105"/>
      <c r="X31" s="106"/>
      <c r="Y31" s="105"/>
      <c r="Z31" s="105"/>
      <c r="AA31" s="106"/>
      <c r="AB31" s="105"/>
      <c r="AC31" s="105"/>
      <c r="AD31" s="96"/>
      <c r="AE31" s="94"/>
      <c r="AF31" s="94"/>
      <c r="AG31" s="94"/>
      <c r="AH31" s="94"/>
      <c r="AI31" s="94"/>
      <c r="AJ31" s="94"/>
      <c r="AK31" s="102" t="s">
        <v>416</v>
      </c>
      <c r="AL31" s="102" t="s">
        <v>361</v>
      </c>
      <c r="AM31" s="103"/>
    </row>
    <row r="32" spans="1:39" ht="14.25" thickBot="1">
      <c r="B32" s="112" t="s">
        <v>470</v>
      </c>
      <c r="C32" s="113"/>
      <c r="D32" s="114"/>
      <c r="E32" s="114"/>
      <c r="F32" s="114"/>
      <c r="G32" s="114"/>
      <c r="H32" s="114"/>
      <c r="I32" s="115"/>
      <c r="J32" s="115"/>
      <c r="K32" s="115"/>
      <c r="L32" s="116"/>
      <c r="M32" s="116"/>
      <c r="N32" s="116"/>
      <c r="O32" s="116"/>
      <c r="P32" s="116"/>
      <c r="Q32" s="116"/>
      <c r="R32" s="116"/>
      <c r="S32" s="116"/>
      <c r="T32" s="116"/>
      <c r="U32" s="116"/>
      <c r="V32" s="116"/>
      <c r="W32" s="115"/>
      <c r="X32" s="116"/>
      <c r="Y32" s="115"/>
      <c r="Z32" s="115"/>
      <c r="AA32" s="116"/>
      <c r="AB32" s="115"/>
      <c r="AC32" s="115"/>
      <c r="AD32" s="117"/>
      <c r="AE32" s="118"/>
      <c r="AK32" s="102" t="s">
        <v>417</v>
      </c>
      <c r="AL32" s="102" t="s">
        <v>291</v>
      </c>
    </row>
    <row r="33" spans="1:39">
      <c r="B33" s="119"/>
      <c r="C33" s="120"/>
      <c r="D33" s="121"/>
      <c r="E33" s="121"/>
      <c r="F33" s="121"/>
      <c r="G33" s="121"/>
      <c r="H33" s="121"/>
      <c r="I33" s="305" t="s">
        <v>368</v>
      </c>
      <c r="J33" s="306"/>
      <c r="K33" s="306"/>
      <c r="L33" s="306"/>
      <c r="M33" s="306"/>
      <c r="N33" s="306"/>
      <c r="O33" s="306"/>
      <c r="P33" s="307"/>
      <c r="Q33" s="308" t="s">
        <v>369</v>
      </c>
      <c r="R33" s="305" t="s">
        <v>370</v>
      </c>
      <c r="S33" s="306"/>
      <c r="T33" s="306"/>
      <c r="U33" s="307"/>
      <c r="V33" s="310" t="s">
        <v>371</v>
      </c>
      <c r="W33" s="311"/>
      <c r="X33" s="314" t="s">
        <v>372</v>
      </c>
      <c r="Y33" s="299" t="s">
        <v>373</v>
      </c>
      <c r="Z33" s="300"/>
      <c r="AA33" s="303" t="s">
        <v>374</v>
      </c>
      <c r="AB33" s="299" t="s">
        <v>375</v>
      </c>
      <c r="AC33" s="300"/>
      <c r="AD33" s="301" t="s">
        <v>376</v>
      </c>
      <c r="AE33" s="122"/>
      <c r="AK33" s="102" t="s">
        <v>418</v>
      </c>
      <c r="AL33" s="102" t="s">
        <v>378</v>
      </c>
    </row>
    <row r="34" spans="1:39">
      <c r="A34" s="104"/>
      <c r="B34" s="165"/>
      <c r="C34" s="155" t="s">
        <v>530</v>
      </c>
      <c r="D34" s="258" t="str">
        <f ca="1">Q1</f>
        <v>R2</v>
      </c>
      <c r="E34" s="258" t="str">
        <f ca="1">R1</f>
        <v>R3</v>
      </c>
      <c r="F34" s="258" t="str">
        <f ca="1">S1</f>
        <v>R4</v>
      </c>
      <c r="G34" s="258" t="str">
        <f ca="1">T1</f>
        <v>R5</v>
      </c>
      <c r="H34" s="258" t="str">
        <f ca="1">U1</f>
        <v>R6</v>
      </c>
      <c r="I34" s="124" t="s">
        <v>379</v>
      </c>
      <c r="J34" s="125">
        <v>-0.03</v>
      </c>
      <c r="K34" s="125">
        <v>0.03</v>
      </c>
      <c r="L34" s="258" t="str">
        <f ca="1">Q1</f>
        <v>R2</v>
      </c>
      <c r="M34" s="258" t="str">
        <f ca="1">R1</f>
        <v>R3</v>
      </c>
      <c r="N34" s="258" t="str">
        <f ca="1">S1</f>
        <v>R4</v>
      </c>
      <c r="O34" s="258" t="str">
        <f ca="1">T1</f>
        <v>R5</v>
      </c>
      <c r="P34" s="258" t="str">
        <f ca="1">U1</f>
        <v>R6</v>
      </c>
      <c r="Q34" s="309"/>
      <c r="R34" s="127" t="s">
        <v>380</v>
      </c>
      <c r="S34" s="126" t="s">
        <v>381</v>
      </c>
      <c r="T34" s="126" t="s">
        <v>382</v>
      </c>
      <c r="U34" s="126" t="s">
        <v>383</v>
      </c>
      <c r="V34" s="312"/>
      <c r="W34" s="313"/>
      <c r="X34" s="315"/>
      <c r="Y34" s="128" t="s">
        <v>384</v>
      </c>
      <c r="Z34" s="129" t="s">
        <v>385</v>
      </c>
      <c r="AA34" s="304"/>
      <c r="AB34" s="130" t="s">
        <v>386</v>
      </c>
      <c r="AC34" s="131" t="s">
        <v>387</v>
      </c>
      <c r="AD34" s="302"/>
      <c r="AE34" s="122"/>
      <c r="AK34" s="102" t="s">
        <v>419</v>
      </c>
      <c r="AL34" s="102" t="s">
        <v>378</v>
      </c>
      <c r="AM34" s="104"/>
    </row>
    <row r="35" spans="1:39">
      <c r="B35" s="119"/>
      <c r="C35" s="132" t="s">
        <v>330</v>
      </c>
      <c r="D35" s="257">
        <f ca="1">SUMIF('5.経年データ（学部単位）'!A:A,D34,'5.経年データ（学部単位）'!D:D)</f>
        <v>283</v>
      </c>
      <c r="E35" s="257">
        <f ca="1">SUMIF('5.経年データ（学部単位）'!A:A,E34,'5.経年データ（学部単位）'!D:D)</f>
        <v>290</v>
      </c>
      <c r="F35" s="257">
        <f ca="1">SUMIF('5.経年データ（学部単位）'!A:A,F34,'5.経年データ（学部単位）'!D:D)</f>
        <v>286</v>
      </c>
      <c r="G35" s="257">
        <f ca="1">SUMIF('5.経年データ（学部単位）'!A:A,G34,'5.経年データ（学部単位）'!D:D)</f>
        <v>285</v>
      </c>
      <c r="H35" s="257">
        <f ca="1">SUMIF('5.経年データ（学部単位）'!A:A,H34,'5.経年データ（学部単位）'!D:D)</f>
        <v>297</v>
      </c>
      <c r="I35" s="134">
        <f ca="1">AVERAGE(D35:H35)</f>
        <v>288.2</v>
      </c>
      <c r="J35" s="135">
        <f ca="1">I35*0.97</f>
        <v>279.55399999999997</v>
      </c>
      <c r="K35" s="135">
        <f ca="1">I35*1.03</f>
        <v>296.846</v>
      </c>
      <c r="L35" s="126" t="str">
        <f ca="1">IF(AND(D35&gt;I35*0.97,D35&lt;I35*1.03),"○","×")</f>
        <v>○</v>
      </c>
      <c r="M35" s="126" t="str">
        <f ca="1">IF(AND(E35&gt;I35*0.97,E35&lt;I35*1.03),"○","×")</f>
        <v>○</v>
      </c>
      <c r="N35" s="126" t="str">
        <f ca="1">IF(AND(F35&gt;I35*0.97,F35&lt;I35*1.03),"○","×")</f>
        <v>○</v>
      </c>
      <c r="O35" s="126" t="str">
        <f ca="1">IF(AND(G35&gt;I35*0.97,G35&lt;I35*1.03),"○","×")</f>
        <v>○</v>
      </c>
      <c r="P35" s="126" t="str">
        <f ca="1">IF(AND(H35&gt;I35*0.97,H35&lt;I35*1.03),"○","×")</f>
        <v>×</v>
      </c>
      <c r="Q35" s="136" t="str">
        <f ca="1">IF(COUNTIF(L35:P35,"○")=5,"同程度","―")</f>
        <v>―</v>
      </c>
      <c r="R35" s="127" t="str">
        <f t="shared" ref="R35:U37" ca="1" si="5">IF(E35-D35&gt;0,"↑",IF(E35-D35&lt;0,"↓","－"))</f>
        <v>↑</v>
      </c>
      <c r="S35" s="126" t="str">
        <f t="shared" ca="1" si="5"/>
        <v>↓</v>
      </c>
      <c r="T35" s="126" t="str">
        <f t="shared" ca="1" si="5"/>
        <v>↓</v>
      </c>
      <c r="U35" s="126" t="str">
        <f t="shared" ca="1" si="5"/>
        <v>↑</v>
      </c>
      <c r="V35" s="126" t="str">
        <f ca="1">R35&amp;S35&amp;T35&amp;U35</f>
        <v>↑↓↓↑</v>
      </c>
      <c r="W35" s="137" t="str" cm="1">
        <f t="array" aca="1" ref="W35" ca="1">INDEX($AL$2:$AL$82,MATCH(V35,$AK$2:$AK$82,0),0)</f>
        <v>年度により増減</v>
      </c>
      <c r="X35" s="138" t="str">
        <f ca="1">IF(F35-D35&gt;0,"↑",IF(F35-D35&lt;0,"↓","－"))</f>
        <v>↑</v>
      </c>
      <c r="Y35" s="139" t="str">
        <f ca="1">IF(V35="↓↑↓↓",IF(X35="↓","減少傾向","×"),"判定外")</f>
        <v>判定外</v>
      </c>
      <c r="Z35" s="140" t="str">
        <f ca="1">IF(V35="↑↓↑↑",IF(X35="↑","増加傾向","×"),"判定外")</f>
        <v>判定外</v>
      </c>
      <c r="AA35" s="141" t="str">
        <f ca="1">IF(G35-E35&gt;0,"↑",IF(G35-E35&lt;0,"↓","－"))</f>
        <v>↓</v>
      </c>
      <c r="AB35" s="139" t="str">
        <f ca="1">IF(V35="↓↓↑↓",IF(AA35="↓","減少傾向","×"),"判定外")</f>
        <v>判定外</v>
      </c>
      <c r="AC35" s="140" t="str">
        <f ca="1">IF(V35="↑↑↓↑",IF(AA35="↑","増加傾向","×"),"判定外")</f>
        <v>判定外</v>
      </c>
      <c r="AD35" s="142" t="s">
        <v>378</v>
      </c>
      <c r="AE35" s="122"/>
      <c r="AK35" s="102" t="s">
        <v>420</v>
      </c>
      <c r="AL35" s="102" t="s">
        <v>361</v>
      </c>
    </row>
    <row r="36" spans="1:39">
      <c r="B36" s="119"/>
      <c r="C36" s="132" t="s">
        <v>331</v>
      </c>
      <c r="D36" s="264">
        <f ca="1">SUMIF('5.経年データ（学部単位）'!A:A,D34,'5.経年データ（学部単位）'!T:T)</f>
        <v>275</v>
      </c>
      <c r="E36" s="264">
        <f ca="1">SUMIF('5.経年データ（学部単位）'!A:A,E34,'5.経年データ（学部単位）'!T:T)</f>
        <v>275</v>
      </c>
      <c r="F36" s="264">
        <f ca="1">SUMIF('5.経年データ（学部単位）'!A:A,F34,'5.経年データ（学部単位）'!T:T)</f>
        <v>275</v>
      </c>
      <c r="G36" s="264">
        <f ca="1">SUMIF('5.経年データ（学部単位）'!A:A,G34,'5.経年データ（学部単位）'!T:T)</f>
        <v>275</v>
      </c>
      <c r="H36" s="264">
        <f ca="1">SUMIF('5.経年データ（学部単位）'!A:A,H34,'5.経年データ（学部単位）'!T:T)</f>
        <v>275</v>
      </c>
      <c r="I36" s="134">
        <f ca="1">AVERAGE(D36:H36)</f>
        <v>275</v>
      </c>
      <c r="J36" s="135">
        <f ca="1">I36*0.97</f>
        <v>266.75</v>
      </c>
      <c r="K36" s="135">
        <f ca="1">I36*1.03</f>
        <v>283.25</v>
      </c>
      <c r="L36" s="126" t="str">
        <f ca="1">IF(AND(D36&gt;I36*0.97,D36&lt;I36*1.03),"○","×")</f>
        <v>○</v>
      </c>
      <c r="M36" s="126" t="str">
        <f ca="1">IF(AND(E36&gt;I36*0.97,E36&lt;I36*1.03),"○","×")</f>
        <v>○</v>
      </c>
      <c r="N36" s="126" t="str">
        <f ca="1">IF(AND(F36&gt;I36*0.97,F36&lt;I36*1.03),"○","×")</f>
        <v>○</v>
      </c>
      <c r="O36" s="126" t="str">
        <f ca="1">IF(AND(G36&gt;I36*0.97,G36&lt;I36*1.03),"○","×")</f>
        <v>○</v>
      </c>
      <c r="P36" s="126" t="str">
        <f ca="1">IF(AND(H36&gt;I36*0.97,H36&lt;I36*1.03),"○","×")</f>
        <v>○</v>
      </c>
      <c r="Q36" s="136" t="str">
        <f ca="1">IF(COUNTIF(L36:P36,"○")=5,"同程度","―")</f>
        <v>同程度</v>
      </c>
      <c r="R36" s="127" t="str">
        <f t="shared" ca="1" si="5"/>
        <v>－</v>
      </c>
      <c r="S36" s="126" t="str">
        <f t="shared" ca="1" si="5"/>
        <v>－</v>
      </c>
      <c r="T36" s="126" t="str">
        <f t="shared" ca="1" si="5"/>
        <v>－</v>
      </c>
      <c r="U36" s="126" t="str">
        <f t="shared" ca="1" si="5"/>
        <v>－</v>
      </c>
      <c r="V36" s="126" t="str">
        <f ca="1">R36&amp;S36&amp;T36&amp;U36</f>
        <v>－－－－</v>
      </c>
      <c r="W36" s="137" t="str" cm="1">
        <f t="array" aca="1" ref="W36" ca="1">INDEX($AL$2:$AL$82,MATCH(V36,$AK$2:$AK$82,0),0)</f>
        <v>同程度で推移</v>
      </c>
      <c r="X36" s="138" t="str">
        <f ca="1">IF(F36-D36&gt;0,"↑",IF(F36-D36&lt;0,"↓","－"))</f>
        <v>－</v>
      </c>
      <c r="Y36" s="139" t="str">
        <f ca="1">IF(V36="↓↑↓↓",IF(X36="↓","減少傾向","×"),"判定外")</f>
        <v>判定外</v>
      </c>
      <c r="Z36" s="140" t="str">
        <f ca="1">IF(V36="↑↓↑↑",IF(X36="↑","増加傾向","×"),"判定外")</f>
        <v>判定外</v>
      </c>
      <c r="AA36" s="141" t="str">
        <f ca="1">IF(G36-E36&gt;0,"↑",IF(G36-E36&lt;0,"↓","－"))</f>
        <v>－</v>
      </c>
      <c r="AB36" s="139" t="str">
        <f ca="1">IF(V36="↓↓↑↓",IF(AA36="↓","減少傾向","×"),"判定外")</f>
        <v>判定外</v>
      </c>
      <c r="AC36" s="140" t="str">
        <f ca="1">IF(V36="↑↑↓↑",IF(AA36="↑","増加傾向","×"),"判定外")</f>
        <v>判定外</v>
      </c>
      <c r="AD36" s="143"/>
      <c r="AE36" s="122"/>
      <c r="AK36" s="102" t="s">
        <v>421</v>
      </c>
      <c r="AL36" s="102" t="s">
        <v>378</v>
      </c>
    </row>
    <row r="37" spans="1:39" ht="27.75" thickBot="1">
      <c r="B37" s="119"/>
      <c r="C37" s="132" t="s">
        <v>333</v>
      </c>
      <c r="D37" s="144">
        <f ca="1">ROUND(D35/D36,3)</f>
        <v>1.0289999999999999</v>
      </c>
      <c r="E37" s="144">
        <f ca="1">ROUND(E35/E36,3)</f>
        <v>1.0549999999999999</v>
      </c>
      <c r="F37" s="144">
        <f ca="1">ROUND(F35/F36,3)</f>
        <v>1.04</v>
      </c>
      <c r="G37" s="144">
        <f ca="1">ROUND(G35/G36,3)</f>
        <v>1.036</v>
      </c>
      <c r="H37" s="144">
        <f ca="1">ROUND(H35/H36,3)</f>
        <v>1.08</v>
      </c>
      <c r="I37" s="145">
        <f ca="1">AVERAGE(D37:H37)</f>
        <v>1.048</v>
      </c>
      <c r="J37" s="146">
        <f ca="1">I37-0.03</f>
        <v>1.018</v>
      </c>
      <c r="K37" s="146">
        <f ca="1">I37+0.03</f>
        <v>1.0780000000000001</v>
      </c>
      <c r="L37" s="110" t="str">
        <f ca="1">IF(AND(D37&gt;I37-0.03,D37&lt;I37+0.03),"○","×")</f>
        <v>○</v>
      </c>
      <c r="M37" s="110" t="str">
        <f ca="1">IF(AND(E37&gt;I37-0.03,E37&lt;I37+0.03),"○","×")</f>
        <v>○</v>
      </c>
      <c r="N37" s="110" t="str">
        <f ca="1">IF(AND(F37&gt;I37-0.03,F37&lt;I37+0.03),"○","×")</f>
        <v>○</v>
      </c>
      <c r="O37" s="110" t="str">
        <f ca="1">IF(AND(G37&gt;I37-0.03,G37&lt;I37+0.03),"○","×")</f>
        <v>○</v>
      </c>
      <c r="P37" s="110" t="str">
        <f ca="1">IF(AND(H37&gt;I37-0.03,H37&lt;I37+0.03),"○","×")</f>
        <v>×</v>
      </c>
      <c r="Q37" s="136" t="str">
        <f ca="1">IF(COUNTIF(L37:P37,"○")=5,"同程度","―")</f>
        <v>―</v>
      </c>
      <c r="R37" s="127" t="str">
        <f t="shared" ca="1" si="5"/>
        <v>↑</v>
      </c>
      <c r="S37" s="126" t="str">
        <f t="shared" ca="1" si="5"/>
        <v>↓</v>
      </c>
      <c r="T37" s="126" t="str">
        <f t="shared" ca="1" si="5"/>
        <v>↓</v>
      </c>
      <c r="U37" s="126" t="str">
        <f t="shared" ca="1" si="5"/>
        <v>↑</v>
      </c>
      <c r="V37" s="126" t="str">
        <f ca="1">R37&amp;S37&amp;T37&amp;U37</f>
        <v>↑↓↓↑</v>
      </c>
      <c r="W37" s="137" t="str" cm="1">
        <f t="array" aca="1" ref="W37" ca="1">INDEX($AL$2:$AL$82,MATCH(V37,$AK$2:$AK$82,0),0)</f>
        <v>年度により増減</v>
      </c>
      <c r="X37" s="138" t="str">
        <f ca="1">IF(F37-D37&gt;0,"↑",IF(F37-D37&lt;0,"↓","－"))</f>
        <v>↑</v>
      </c>
      <c r="Y37" s="139" t="str">
        <f ca="1">IF(V37="↓↑↓↓",IF(X37="↓","減少傾向","×"),"判定外")</f>
        <v>判定外</v>
      </c>
      <c r="Z37" s="140" t="str">
        <f ca="1">IF(V37="↑↓↑↑",IF(X37="↑","増加傾向","×"),"判定外")</f>
        <v>判定外</v>
      </c>
      <c r="AA37" s="141" t="str">
        <f ca="1">IF(G37-E37&gt;0,"↑",IF(G37-E37&lt;0,"↓","－"))</f>
        <v>↓</v>
      </c>
      <c r="AB37" s="139" t="str">
        <f ca="1">IF(V37="↓↓↑↓",IF(AA37="↓","減少傾向","×"),"判定外")</f>
        <v>判定外</v>
      </c>
      <c r="AC37" s="140" t="str">
        <f ca="1">IF(V37="↑↑↓↑",IF(AA37="↑","増加傾向","×"),"判定外")</f>
        <v>判定外</v>
      </c>
      <c r="AD37" s="142" t="s">
        <v>378</v>
      </c>
      <c r="AE37" s="122"/>
      <c r="AK37" s="102" t="s">
        <v>422</v>
      </c>
      <c r="AL37" s="102" t="s">
        <v>378</v>
      </c>
    </row>
    <row r="38" spans="1:39" ht="14.25" thickBot="1">
      <c r="B38" s="119"/>
      <c r="C38" s="120"/>
      <c r="D38" s="121"/>
      <c r="E38" s="121"/>
      <c r="F38" s="121"/>
      <c r="G38" s="121"/>
      <c r="H38" s="166"/>
      <c r="I38" s="147"/>
      <c r="J38" s="147"/>
      <c r="K38" s="147"/>
      <c r="L38" s="148"/>
      <c r="M38" s="148"/>
      <c r="N38" s="148"/>
      <c r="O38" s="148"/>
      <c r="P38" s="148"/>
      <c r="Q38" s="148"/>
      <c r="R38" s="148"/>
      <c r="S38" s="148"/>
      <c r="T38" s="148"/>
      <c r="U38" s="148"/>
      <c r="V38" s="148"/>
      <c r="W38" s="147"/>
      <c r="X38" s="148"/>
      <c r="Y38" s="147"/>
      <c r="Z38" s="147"/>
      <c r="AA38" s="148"/>
      <c r="AB38" s="147"/>
      <c r="AC38" s="147"/>
      <c r="AD38" s="149"/>
      <c r="AE38" s="122"/>
      <c r="AF38" s="104"/>
      <c r="AG38" s="104"/>
      <c r="AJ38" s="104"/>
      <c r="AK38" s="102" t="s">
        <v>423</v>
      </c>
      <c r="AL38" s="102" t="s">
        <v>378</v>
      </c>
    </row>
    <row r="39" spans="1:39">
      <c r="B39" s="119"/>
      <c r="C39" s="120"/>
      <c r="D39" s="121"/>
      <c r="E39" s="121"/>
      <c r="F39" s="121"/>
      <c r="G39" s="121"/>
      <c r="H39" s="121"/>
      <c r="I39" s="305" t="s">
        <v>368</v>
      </c>
      <c r="J39" s="306"/>
      <c r="K39" s="306"/>
      <c r="L39" s="306"/>
      <c r="M39" s="306"/>
      <c r="N39" s="306"/>
      <c r="O39" s="306"/>
      <c r="P39" s="307"/>
      <c r="Q39" s="308" t="s">
        <v>369</v>
      </c>
      <c r="R39" s="305" t="s">
        <v>370</v>
      </c>
      <c r="S39" s="306"/>
      <c r="T39" s="306"/>
      <c r="U39" s="307"/>
      <c r="V39" s="310" t="s">
        <v>371</v>
      </c>
      <c r="W39" s="311"/>
      <c r="X39" s="314" t="s">
        <v>372</v>
      </c>
      <c r="Y39" s="299" t="s">
        <v>373</v>
      </c>
      <c r="Z39" s="300"/>
      <c r="AA39" s="303" t="s">
        <v>374</v>
      </c>
      <c r="AB39" s="299" t="s">
        <v>375</v>
      </c>
      <c r="AC39" s="300"/>
      <c r="AD39" s="301" t="s">
        <v>376</v>
      </c>
      <c r="AE39" s="122"/>
      <c r="AK39" s="102" t="s">
        <v>424</v>
      </c>
      <c r="AL39" s="102" t="s">
        <v>378</v>
      </c>
    </row>
    <row r="40" spans="1:39">
      <c r="A40" s="104"/>
      <c r="B40" s="165"/>
      <c r="C40" s="155" t="s">
        <v>316</v>
      </c>
      <c r="D40" s="258" t="str">
        <f ca="1">Q1</f>
        <v>R2</v>
      </c>
      <c r="E40" s="258" t="str">
        <f ca="1">R1</f>
        <v>R3</v>
      </c>
      <c r="F40" s="258" t="str">
        <f ca="1">S1</f>
        <v>R4</v>
      </c>
      <c r="G40" s="258" t="str">
        <f ca="1">T1</f>
        <v>R5</v>
      </c>
      <c r="H40" s="258" t="str">
        <f ca="1">U1</f>
        <v>R6</v>
      </c>
      <c r="I40" s="124" t="s">
        <v>379</v>
      </c>
      <c r="J40" s="125">
        <v>-0.03</v>
      </c>
      <c r="K40" s="125">
        <v>0.03</v>
      </c>
      <c r="L40" s="258" t="str">
        <f ca="1">Q1</f>
        <v>R2</v>
      </c>
      <c r="M40" s="258" t="str">
        <f ca="1">R1</f>
        <v>R3</v>
      </c>
      <c r="N40" s="258" t="str">
        <f ca="1">S1</f>
        <v>R4</v>
      </c>
      <c r="O40" s="258" t="str">
        <f ca="1">T1</f>
        <v>R5</v>
      </c>
      <c r="P40" s="258" t="str">
        <f ca="1">U1</f>
        <v>R6</v>
      </c>
      <c r="Q40" s="309"/>
      <c r="R40" s="127" t="s">
        <v>380</v>
      </c>
      <c r="S40" s="126" t="s">
        <v>381</v>
      </c>
      <c r="T40" s="126" t="s">
        <v>382</v>
      </c>
      <c r="U40" s="126" t="s">
        <v>383</v>
      </c>
      <c r="V40" s="312"/>
      <c r="W40" s="313"/>
      <c r="X40" s="315"/>
      <c r="Y40" s="128" t="s">
        <v>384</v>
      </c>
      <c r="Z40" s="129" t="s">
        <v>385</v>
      </c>
      <c r="AA40" s="304"/>
      <c r="AB40" s="130" t="s">
        <v>386</v>
      </c>
      <c r="AC40" s="131" t="s">
        <v>387</v>
      </c>
      <c r="AD40" s="302"/>
      <c r="AE40" s="122"/>
      <c r="AK40" s="102" t="s">
        <v>425</v>
      </c>
      <c r="AL40" s="102" t="s">
        <v>378</v>
      </c>
      <c r="AM40" s="104"/>
    </row>
    <row r="41" spans="1:39">
      <c r="B41" s="119"/>
      <c r="C41" s="152" t="s">
        <v>330</v>
      </c>
      <c r="D41" s="257">
        <f ca="1">SUMIF('5.経年データ（学部単位）'!A:A,D34,'5.経年データ（学部単位）'!G:G)</f>
        <v>134</v>
      </c>
      <c r="E41" s="257">
        <f ca="1">SUMIF('5.経年データ（学部単位）'!A:A,E34,'5.経年データ（学部単位）'!G:G)</f>
        <v>135</v>
      </c>
      <c r="F41" s="257">
        <f ca="1">SUMIF('5.経年データ（学部単位）'!A:A,F34,'5.経年データ（学部単位）'!G:G)</f>
        <v>140</v>
      </c>
      <c r="G41" s="257">
        <f ca="1">SUMIF('5.経年データ（学部単位）'!A:A,G34,'5.経年データ（学部単位）'!G:G)</f>
        <v>137</v>
      </c>
      <c r="H41" s="257">
        <f ca="1">SUMIF('5.経年データ（学部単位）'!A:A,H34,'5.経年データ（学部単位）'!G:G)</f>
        <v>137</v>
      </c>
      <c r="I41" s="134">
        <f ca="1">AVERAGE(D41:H41)</f>
        <v>136.6</v>
      </c>
      <c r="J41" s="135">
        <f ca="1">I41*0.97</f>
        <v>132.50199999999998</v>
      </c>
      <c r="K41" s="135">
        <f ca="1">I41*1.03</f>
        <v>140.69800000000001</v>
      </c>
      <c r="L41" s="126" t="str">
        <f ca="1">IF(AND(D41&gt;I41*0.97,D41&lt;I41*1.03),"○","×")</f>
        <v>○</v>
      </c>
      <c r="M41" s="126" t="str">
        <f ca="1">IF(AND(E41&gt;I41*0.97,E41&lt;I41*1.03),"○","×")</f>
        <v>○</v>
      </c>
      <c r="N41" s="126" t="str">
        <f ca="1">IF(AND(F41&gt;I41*0.97,F41&lt;I41*1.03),"○","×")</f>
        <v>○</v>
      </c>
      <c r="O41" s="126" t="str">
        <f ca="1">IF(AND(G41&gt;I41*0.97,G41&lt;I41*1.03),"○","×")</f>
        <v>○</v>
      </c>
      <c r="P41" s="126" t="str">
        <f ca="1">IF(AND(H41&gt;I41*0.97,H41&lt;I41*1.03),"○","×")</f>
        <v>○</v>
      </c>
      <c r="Q41" s="136" t="str">
        <f ca="1">IF(COUNTIF(L41:P41,"○")=5,"同程度","―")</f>
        <v>同程度</v>
      </c>
      <c r="R41" s="127" t="str">
        <f t="shared" ref="R41:U43" ca="1" si="6">IF(E41-D41&gt;0,"↑",IF(E41-D41&lt;0,"↓","－"))</f>
        <v>↑</v>
      </c>
      <c r="S41" s="126" t="str">
        <f t="shared" ca="1" si="6"/>
        <v>↑</v>
      </c>
      <c r="T41" s="126" t="str">
        <f t="shared" ca="1" si="6"/>
        <v>↓</v>
      </c>
      <c r="U41" s="126" t="str">
        <f t="shared" ca="1" si="6"/>
        <v>－</v>
      </c>
      <c r="V41" s="126" t="str">
        <f ca="1">R41&amp;S41&amp;T41&amp;U41</f>
        <v>↑↑↓－</v>
      </c>
      <c r="W41" s="137" t="str" cm="1">
        <f t="array" aca="1" ref="W41" ca="1">INDEX($AL$2:$AL$82,MATCH(V41,$AK$2:$AK$82,0),0)</f>
        <v>年度により増減</v>
      </c>
      <c r="X41" s="138" t="str">
        <f ca="1">IF(F41-D41&gt;0,"↑",IF(F41-D41&lt;0,"↓","－"))</f>
        <v>↑</v>
      </c>
      <c r="Y41" s="139" t="str">
        <f ca="1">IF(V41="↓↑↓↓",IF(X41="↓","減少傾向","×"),"判定外")</f>
        <v>判定外</v>
      </c>
      <c r="Z41" s="140" t="str">
        <f ca="1">IF(V41="↑↓↑↑",IF(X41="↑","増加傾向","×"),"判定外")</f>
        <v>判定外</v>
      </c>
      <c r="AA41" s="141" t="str">
        <f ca="1">IF(G41-E41&gt;0,"↑",IF(G41-E41&lt;0,"↓","－"))</f>
        <v>↑</v>
      </c>
      <c r="AB41" s="139" t="str">
        <f ca="1">IF(V41="↓↓↑↓",IF(AA41="↓","減少傾向","×"),"判定外")</f>
        <v>判定外</v>
      </c>
      <c r="AC41" s="140" t="str">
        <f ca="1">IF(V41="↑↑↓↑",IF(AA41="↑","増加傾向","×"),"判定外")</f>
        <v>判定外</v>
      </c>
      <c r="AD41" s="142" t="s">
        <v>359</v>
      </c>
      <c r="AE41" s="122"/>
      <c r="AK41" s="102" t="s">
        <v>426</v>
      </c>
      <c r="AL41" s="102" t="s">
        <v>427</v>
      </c>
    </row>
    <row r="42" spans="1:39">
      <c r="B42" s="119"/>
      <c r="C42" s="152" t="s">
        <v>331</v>
      </c>
      <c r="D42" s="264">
        <f ca="1">SUMIF('5.経年データ（学部単位）'!A:A,D34,'5.経年データ（学部単位）'!U:U)</f>
        <v>130</v>
      </c>
      <c r="E42" s="264">
        <f ca="1">SUMIF('5.経年データ（学部単位）'!A:A,E34,'5.経年データ（学部単位）'!U:U)</f>
        <v>130</v>
      </c>
      <c r="F42" s="264">
        <f ca="1">SUMIF('5.経年データ（学部単位）'!A:A,F34,'5.経年データ（学部単位）'!U:U)</f>
        <v>130</v>
      </c>
      <c r="G42" s="264">
        <f ca="1">SUMIF('5.経年データ（学部単位）'!A:A,G34,'5.経年データ（学部単位）'!U:U)</f>
        <v>130</v>
      </c>
      <c r="H42" s="264">
        <f ca="1">SUMIF('5.経年データ（学部単位）'!A:A,H34,'5.経年データ（学部単位）'!U:U)</f>
        <v>130</v>
      </c>
      <c r="I42" s="134">
        <f ca="1">AVERAGE(D42:H42)</f>
        <v>130</v>
      </c>
      <c r="J42" s="135">
        <f ca="1">I42*0.97</f>
        <v>126.1</v>
      </c>
      <c r="K42" s="135">
        <f ca="1">I42*1.03</f>
        <v>133.9</v>
      </c>
      <c r="L42" s="126" t="str">
        <f ca="1">IF(AND(D42&gt;I42*0.97,D42&lt;I42*1.03),"○","×")</f>
        <v>○</v>
      </c>
      <c r="M42" s="126" t="str">
        <f ca="1">IF(AND(E42&gt;I42*0.97,E42&lt;I42*1.03),"○","×")</f>
        <v>○</v>
      </c>
      <c r="N42" s="126" t="str">
        <f ca="1">IF(AND(F42&gt;I42*0.97,F42&lt;I42*1.03),"○","×")</f>
        <v>○</v>
      </c>
      <c r="O42" s="126" t="str">
        <f ca="1">IF(AND(G42&gt;I42*0.97,G42&lt;I42*1.03),"○","×")</f>
        <v>○</v>
      </c>
      <c r="P42" s="126" t="str">
        <f ca="1">IF(AND(H42&gt;I42*0.97,H42&lt;I42*1.03),"○","×")</f>
        <v>○</v>
      </c>
      <c r="Q42" s="136" t="str">
        <f ca="1">IF(COUNTIF(L42:P42,"○")=5,"同程度","―")</f>
        <v>同程度</v>
      </c>
      <c r="R42" s="127" t="str">
        <f t="shared" ca="1" si="6"/>
        <v>－</v>
      </c>
      <c r="S42" s="126" t="str">
        <f t="shared" ca="1" si="6"/>
        <v>－</v>
      </c>
      <c r="T42" s="126" t="str">
        <f t="shared" ca="1" si="6"/>
        <v>－</v>
      </c>
      <c r="U42" s="126" t="str">
        <f t="shared" ca="1" si="6"/>
        <v>－</v>
      </c>
      <c r="V42" s="126" t="str">
        <f ca="1">R42&amp;S42&amp;T42&amp;U42</f>
        <v>－－－－</v>
      </c>
      <c r="W42" s="137" t="str" cm="1">
        <f t="array" aca="1" ref="W42" ca="1">INDEX($AL$2:$AL$82,MATCH(V42,$AK$2:$AK$82,0),0)</f>
        <v>同程度で推移</v>
      </c>
      <c r="X42" s="138" t="str">
        <f ca="1">IF(F42-D42&gt;0,"↑",IF(F42-D42&lt;0,"↓","－"))</f>
        <v>－</v>
      </c>
      <c r="Y42" s="139" t="str">
        <f ca="1">IF(V42="↓↑↓↓",IF(X42="↓","減少傾向","×"),"判定外")</f>
        <v>判定外</v>
      </c>
      <c r="Z42" s="140" t="str">
        <f ca="1">IF(V42="↑↓↑↑",IF(X42="↑","増加傾向","×"),"判定外")</f>
        <v>判定外</v>
      </c>
      <c r="AA42" s="141" t="str">
        <f ca="1">IF(G42-E42&gt;0,"↑",IF(G42-E42&lt;0,"↓","－"))</f>
        <v>－</v>
      </c>
      <c r="AB42" s="139" t="str">
        <f ca="1">IF(V42="↓↓↑↓",IF(AA42="↓","減少傾向","×"),"判定外")</f>
        <v>判定外</v>
      </c>
      <c r="AC42" s="140" t="str">
        <f ca="1">IF(V42="↑↑↓↑",IF(AA42="↑","増加傾向","×"),"判定外")</f>
        <v>判定外</v>
      </c>
      <c r="AD42" s="143"/>
      <c r="AE42" s="122"/>
      <c r="AK42" s="102" t="s">
        <v>428</v>
      </c>
      <c r="AL42" s="102" t="s">
        <v>399</v>
      </c>
    </row>
    <row r="43" spans="1:39" ht="27.75" thickBot="1">
      <c r="B43" s="119"/>
      <c r="C43" s="152" t="s">
        <v>333</v>
      </c>
      <c r="D43" s="144">
        <f ca="1">ROUND(D41/D42,3)</f>
        <v>1.0309999999999999</v>
      </c>
      <c r="E43" s="144">
        <f ca="1">ROUND(E41/E42,3)</f>
        <v>1.038</v>
      </c>
      <c r="F43" s="144">
        <f ca="1">ROUND(F41/F42,3)</f>
        <v>1.077</v>
      </c>
      <c r="G43" s="144">
        <f ca="1">ROUND(G41/G42,3)</f>
        <v>1.054</v>
      </c>
      <c r="H43" s="144">
        <f ca="1">ROUND(H41/H42,3)</f>
        <v>1.054</v>
      </c>
      <c r="I43" s="145">
        <f ca="1">AVERAGE(D43:H43)</f>
        <v>1.0508000000000002</v>
      </c>
      <c r="J43" s="146">
        <f ca="1">I43-0.03</f>
        <v>1.0208000000000002</v>
      </c>
      <c r="K43" s="146">
        <f ca="1">I43+0.03</f>
        <v>1.0808000000000002</v>
      </c>
      <c r="L43" s="110" t="str">
        <f ca="1">IF(AND(D43&gt;I43-0.03,D43&lt;I43+0.03),"○","×")</f>
        <v>○</v>
      </c>
      <c r="M43" s="110" t="str">
        <f ca="1">IF(AND(E43&gt;I43-0.03,E43&lt;I43+0.03),"○","×")</f>
        <v>○</v>
      </c>
      <c r="N43" s="110" t="str">
        <f ca="1">IF(AND(F43&gt;I43-0.03,F43&lt;I43+0.03),"○","×")</f>
        <v>○</v>
      </c>
      <c r="O43" s="110" t="str">
        <f ca="1">IF(AND(G43&gt;I43-0.03,G43&lt;I43+0.03),"○","×")</f>
        <v>○</v>
      </c>
      <c r="P43" s="110" t="str">
        <f ca="1">IF(AND(H43&gt;I43-0.03,H43&lt;I43+0.03),"○","×")</f>
        <v>○</v>
      </c>
      <c r="Q43" s="136" t="str">
        <f ca="1">IF(COUNTIF(L43:P43,"○")=5,"同程度","―")</f>
        <v>同程度</v>
      </c>
      <c r="R43" s="127" t="str">
        <f t="shared" ca="1" si="6"/>
        <v>↑</v>
      </c>
      <c r="S43" s="126" t="str">
        <f t="shared" ca="1" si="6"/>
        <v>↑</v>
      </c>
      <c r="T43" s="126" t="str">
        <f t="shared" ca="1" si="6"/>
        <v>↓</v>
      </c>
      <c r="U43" s="126" t="str">
        <f t="shared" ca="1" si="6"/>
        <v>－</v>
      </c>
      <c r="V43" s="126" t="str">
        <f ca="1">R43&amp;S43&amp;T43&amp;U43</f>
        <v>↑↑↓－</v>
      </c>
      <c r="W43" s="137" t="str" cm="1">
        <f t="array" aca="1" ref="W43" ca="1">INDEX($AL$2:$AL$82,MATCH(V43,$AK$2:$AK$82,0),0)</f>
        <v>年度により増減</v>
      </c>
      <c r="X43" s="138" t="str">
        <f ca="1">IF(F43-D43&gt;0,"↑",IF(F43-D43&lt;0,"↓","－"))</f>
        <v>↑</v>
      </c>
      <c r="Y43" s="139" t="str">
        <f ca="1">IF(V43="↓↑↓↓",IF(X43="↓","減少傾向","×"),"判定外")</f>
        <v>判定外</v>
      </c>
      <c r="Z43" s="140" t="str">
        <f ca="1">IF(V43="↑↓↑↑",IF(X43="↑","増加傾向","×"),"判定外")</f>
        <v>判定外</v>
      </c>
      <c r="AA43" s="141" t="str">
        <f ca="1">IF(G43-E43&gt;0,"↑",IF(G43-E43&lt;0,"↓","－"))</f>
        <v>↑</v>
      </c>
      <c r="AB43" s="139" t="str">
        <f ca="1">IF(V43="↓↓↑↓",IF(AA43="↓","減少傾向","×"),"判定外")</f>
        <v>判定外</v>
      </c>
      <c r="AC43" s="140" t="str">
        <f ca="1">IF(V43="↑↑↓↑",IF(AA43="↑","増加傾向","×"),"判定外")</f>
        <v>判定外</v>
      </c>
      <c r="AD43" s="142" t="s">
        <v>359</v>
      </c>
      <c r="AE43" s="122"/>
      <c r="AK43" s="102" t="s">
        <v>429</v>
      </c>
      <c r="AL43" s="102" t="s">
        <v>399</v>
      </c>
    </row>
    <row r="44" spans="1:39" ht="14.25" thickBot="1">
      <c r="B44" s="119"/>
      <c r="C44" s="120"/>
      <c r="D44" s="121"/>
      <c r="E44" s="121"/>
      <c r="F44" s="121"/>
      <c r="G44" s="121"/>
      <c r="H44" s="166"/>
      <c r="I44" s="147"/>
      <c r="J44" s="147"/>
      <c r="K44" s="147"/>
      <c r="L44" s="148"/>
      <c r="M44" s="148"/>
      <c r="N44" s="148"/>
      <c r="O44" s="148"/>
      <c r="P44" s="148"/>
      <c r="Q44" s="148"/>
      <c r="R44" s="148"/>
      <c r="S44" s="148"/>
      <c r="T44" s="148"/>
      <c r="U44" s="148"/>
      <c r="V44" s="148"/>
      <c r="W44" s="147"/>
      <c r="X44" s="148"/>
      <c r="Y44" s="147"/>
      <c r="Z44" s="147"/>
      <c r="AA44" s="148"/>
      <c r="AB44" s="147"/>
      <c r="AC44" s="147"/>
      <c r="AD44" s="149"/>
      <c r="AE44" s="122"/>
      <c r="AK44" s="102" t="s">
        <v>430</v>
      </c>
      <c r="AL44" s="102" t="s">
        <v>427</v>
      </c>
    </row>
    <row r="45" spans="1:39">
      <c r="B45" s="119"/>
      <c r="C45" s="120"/>
      <c r="D45" s="121"/>
      <c r="E45" s="121"/>
      <c r="F45" s="121"/>
      <c r="G45" s="121"/>
      <c r="H45" s="166"/>
      <c r="I45" s="305" t="s">
        <v>368</v>
      </c>
      <c r="J45" s="306"/>
      <c r="K45" s="306"/>
      <c r="L45" s="306"/>
      <c r="M45" s="306"/>
      <c r="N45" s="306"/>
      <c r="O45" s="306"/>
      <c r="P45" s="307"/>
      <c r="Q45" s="308" t="s">
        <v>369</v>
      </c>
      <c r="R45" s="305" t="s">
        <v>370</v>
      </c>
      <c r="S45" s="306"/>
      <c r="T45" s="306"/>
      <c r="U45" s="307"/>
      <c r="V45" s="310" t="s">
        <v>371</v>
      </c>
      <c r="W45" s="311"/>
      <c r="X45" s="314" t="s">
        <v>372</v>
      </c>
      <c r="Y45" s="299" t="s">
        <v>373</v>
      </c>
      <c r="Z45" s="300"/>
      <c r="AA45" s="303" t="s">
        <v>374</v>
      </c>
      <c r="AB45" s="299" t="s">
        <v>375</v>
      </c>
      <c r="AC45" s="300"/>
      <c r="AD45" s="301" t="s">
        <v>376</v>
      </c>
      <c r="AE45" s="122"/>
      <c r="AK45" s="102" t="s">
        <v>431</v>
      </c>
      <c r="AL45" s="102" t="s">
        <v>399</v>
      </c>
    </row>
    <row r="46" spans="1:39">
      <c r="B46" s="119"/>
      <c r="C46" s="155" t="s">
        <v>531</v>
      </c>
      <c r="D46" s="258" t="str">
        <f ca="1">Q1</f>
        <v>R2</v>
      </c>
      <c r="E46" s="258" t="str">
        <f ca="1">R1</f>
        <v>R3</v>
      </c>
      <c r="F46" s="258" t="str">
        <f ca="1">S1</f>
        <v>R4</v>
      </c>
      <c r="G46" s="258" t="str">
        <f ca="1">T1</f>
        <v>R5</v>
      </c>
      <c r="H46" s="258" t="str">
        <f ca="1">U1</f>
        <v>R6</v>
      </c>
      <c r="I46" s="124" t="s">
        <v>379</v>
      </c>
      <c r="J46" s="125">
        <v>-0.03</v>
      </c>
      <c r="K46" s="125">
        <v>0.03</v>
      </c>
      <c r="L46" s="258" t="str">
        <f ca="1">Q1</f>
        <v>R2</v>
      </c>
      <c r="M46" s="258" t="str">
        <f ca="1">R1</f>
        <v>R3</v>
      </c>
      <c r="N46" s="258" t="str">
        <f ca="1">S1</f>
        <v>R4</v>
      </c>
      <c r="O46" s="258" t="str">
        <f ca="1">T1</f>
        <v>R5</v>
      </c>
      <c r="P46" s="258" t="str">
        <f ca="1">U1</f>
        <v>R6</v>
      </c>
      <c r="Q46" s="309"/>
      <c r="R46" s="127" t="s">
        <v>380</v>
      </c>
      <c r="S46" s="126" t="s">
        <v>381</v>
      </c>
      <c r="T46" s="126" t="s">
        <v>382</v>
      </c>
      <c r="U46" s="126" t="s">
        <v>383</v>
      </c>
      <c r="V46" s="312"/>
      <c r="W46" s="313"/>
      <c r="X46" s="315"/>
      <c r="Y46" s="128" t="s">
        <v>384</v>
      </c>
      <c r="Z46" s="129" t="s">
        <v>385</v>
      </c>
      <c r="AA46" s="304"/>
      <c r="AB46" s="130" t="s">
        <v>386</v>
      </c>
      <c r="AC46" s="131" t="s">
        <v>387</v>
      </c>
      <c r="AD46" s="302"/>
      <c r="AE46" s="122"/>
      <c r="AK46" s="102" t="s">
        <v>432</v>
      </c>
      <c r="AL46" s="102" t="s">
        <v>399</v>
      </c>
    </row>
    <row r="47" spans="1:39">
      <c r="B47" s="119"/>
      <c r="C47" s="167" t="s">
        <v>330</v>
      </c>
      <c r="D47" s="257">
        <f ca="1">SUMIF('5.経年データ（学部単位）'!A:A,D34,'5.経年データ（学部単位）'!J:J)</f>
        <v>245</v>
      </c>
      <c r="E47" s="257">
        <f ca="1">SUMIF('5.経年データ（学部単位）'!A:A,E34,'5.経年データ（学部単位）'!J:J)</f>
        <v>247</v>
      </c>
      <c r="F47" s="257">
        <f ca="1">SUMIF('5.経年データ（学部単位）'!A:A,F34,'5.経年データ（学部単位）'!J:J)</f>
        <v>252</v>
      </c>
      <c r="G47" s="257">
        <f ca="1">SUMIF('5.経年データ（学部単位）'!A:A,G34,'5.経年データ（学部単位）'!J:J)</f>
        <v>246</v>
      </c>
      <c r="H47" s="257">
        <f ca="1">SUMIF('5.経年データ（学部単位）'!A:A,H34,'5.経年データ（学部単位）'!J:J)</f>
        <v>249</v>
      </c>
      <c r="I47" s="134">
        <f ca="1">AVERAGE(D47:H47)</f>
        <v>247.8</v>
      </c>
      <c r="J47" s="135">
        <f ca="1">I47*0.97</f>
        <v>240.36600000000001</v>
      </c>
      <c r="K47" s="135">
        <f ca="1">I47*1.03</f>
        <v>255.23400000000001</v>
      </c>
      <c r="L47" s="126" t="str">
        <f ca="1">IF(AND(D47&gt;I47*0.97,D47&lt;I47*1.03),"○","×")</f>
        <v>○</v>
      </c>
      <c r="M47" s="126" t="str">
        <f ca="1">IF(AND(E47&gt;I47*0.97,E47&lt;I47*1.03),"○","×")</f>
        <v>○</v>
      </c>
      <c r="N47" s="126" t="str">
        <f ca="1">IF(AND(F47&gt;I47*0.97,F47&lt;I47*1.03),"○","×")</f>
        <v>○</v>
      </c>
      <c r="O47" s="126" t="str">
        <f ca="1">IF(AND(G47&gt;I47*0.97,G47&lt;I47*1.03),"○","×")</f>
        <v>○</v>
      </c>
      <c r="P47" s="126" t="str">
        <f ca="1">IF(AND(H47&gt;I47*0.97,H47&lt;I47*1.03),"○","×")</f>
        <v>○</v>
      </c>
      <c r="Q47" s="136" t="str">
        <f ca="1">IF(COUNTIF(L47:P47,"○")=5,"同程度","―")</f>
        <v>同程度</v>
      </c>
      <c r="R47" s="127" t="str">
        <f t="shared" ref="R47:U49" ca="1" si="7">IF(E47-D47&gt;0,"↑",IF(E47-D47&lt;0,"↓","－"))</f>
        <v>↑</v>
      </c>
      <c r="S47" s="126" t="str">
        <f t="shared" ca="1" si="7"/>
        <v>↑</v>
      </c>
      <c r="T47" s="126" t="str">
        <f t="shared" ca="1" si="7"/>
        <v>↓</v>
      </c>
      <c r="U47" s="126" t="str">
        <f t="shared" ca="1" si="7"/>
        <v>↑</v>
      </c>
      <c r="V47" s="126" t="str">
        <f ca="1">R47&amp;S47&amp;T47&amp;U47</f>
        <v>↑↑↓↑</v>
      </c>
      <c r="W47" s="137" t="str" cm="1">
        <f t="array" aca="1" ref="W47" ca="1">INDEX($AL$2:$AL$82,MATCH(V47,$AK$2:$AK$82,0),0)</f>
        <v>年度により増減</v>
      </c>
      <c r="X47" s="138" t="str">
        <f ca="1">IF(F47-D47&gt;0,"↑",IF(F47-D47&lt;0,"↓","－"))</f>
        <v>↑</v>
      </c>
      <c r="Y47" s="139" t="str">
        <f ca="1">IF(V47="↓↑↓↓",IF(X47="↓","減少傾向","×"),"判定外")</f>
        <v>判定外</v>
      </c>
      <c r="Z47" s="140" t="str">
        <f ca="1">IF(V47="↑↓↑↑",IF(X47="↑","増加傾向","×"),"判定外")</f>
        <v>判定外</v>
      </c>
      <c r="AA47" s="141" t="str">
        <f ca="1">IF(G47-E47&gt;0,"↑",IF(G47-E47&lt;0,"↓","－"))</f>
        <v>↓</v>
      </c>
      <c r="AB47" s="139" t="str">
        <f ca="1">IF(V47="↓↓↑↓",IF(AA47="↓","減少傾向","×"),"判定外")</f>
        <v>判定外</v>
      </c>
      <c r="AC47" s="140" t="str">
        <f ca="1">IF(V47="↑↑↓↑",IF(AA47="↑","増加傾向","×"),"判定外")</f>
        <v>×</v>
      </c>
      <c r="AD47" s="142" t="s">
        <v>359</v>
      </c>
      <c r="AE47" s="122"/>
      <c r="AK47" s="102" t="s">
        <v>433</v>
      </c>
      <c r="AL47" s="102" t="s">
        <v>284</v>
      </c>
    </row>
    <row r="48" spans="1:39">
      <c r="B48" s="119"/>
      <c r="C48" s="167" t="s">
        <v>331</v>
      </c>
      <c r="D48" s="264">
        <f ca="1">SUMIF('5.経年データ（学部単位）'!A:A,D34,'5.経年データ（学部単位）'!V:V)</f>
        <v>240</v>
      </c>
      <c r="E48" s="264">
        <f ca="1">SUMIF('5.経年データ（学部単位）'!A:A,E34,'5.経年データ（学部単位）'!V:V)</f>
        <v>240</v>
      </c>
      <c r="F48" s="264">
        <f ca="1">SUMIF('5.経年データ（学部単位）'!A:A,F34,'5.経年データ（学部単位）'!V:V)</f>
        <v>240</v>
      </c>
      <c r="G48" s="264">
        <f ca="1">SUMIF('5.経年データ（学部単位）'!A:A,G34,'5.経年データ（学部単位）'!V:V)</f>
        <v>240</v>
      </c>
      <c r="H48" s="264">
        <f ca="1">SUMIF('5.経年データ（学部単位）'!A:A,H34,'5.経年データ（学部単位）'!V:V)</f>
        <v>240</v>
      </c>
      <c r="I48" s="134">
        <f ca="1">AVERAGE(D48:H48)</f>
        <v>240</v>
      </c>
      <c r="J48" s="135">
        <f ca="1">I48*0.97</f>
        <v>232.79999999999998</v>
      </c>
      <c r="K48" s="135">
        <f ca="1">I48*1.03</f>
        <v>247.20000000000002</v>
      </c>
      <c r="L48" s="126" t="str">
        <f ca="1">IF(AND(D48&gt;I48*0.97,D48&lt;I48*1.03),"○","×")</f>
        <v>○</v>
      </c>
      <c r="M48" s="126" t="str">
        <f ca="1">IF(AND(E48&gt;I48*0.97,E48&lt;I48*1.03),"○","×")</f>
        <v>○</v>
      </c>
      <c r="N48" s="126" t="str">
        <f ca="1">IF(AND(F48&gt;I48*0.97,F48&lt;I48*1.03),"○","×")</f>
        <v>○</v>
      </c>
      <c r="O48" s="126" t="str">
        <f ca="1">IF(AND(G48&gt;I48*0.97,G48&lt;I48*1.03),"○","×")</f>
        <v>○</v>
      </c>
      <c r="P48" s="126" t="str">
        <f ca="1">IF(AND(H48&gt;I48*0.97,H48&lt;I48*1.03),"○","×")</f>
        <v>○</v>
      </c>
      <c r="Q48" s="136" t="str">
        <f ca="1">IF(COUNTIF(L48:P48,"○")=5,"同程度","―")</f>
        <v>同程度</v>
      </c>
      <c r="R48" s="127" t="str">
        <f t="shared" ca="1" si="7"/>
        <v>－</v>
      </c>
      <c r="S48" s="126" t="str">
        <f t="shared" ca="1" si="7"/>
        <v>－</v>
      </c>
      <c r="T48" s="126" t="str">
        <f t="shared" ca="1" si="7"/>
        <v>－</v>
      </c>
      <c r="U48" s="126" t="str">
        <f t="shared" ca="1" si="7"/>
        <v>－</v>
      </c>
      <c r="V48" s="126" t="str">
        <f ca="1">R48&amp;S48&amp;T48&amp;U48</f>
        <v>－－－－</v>
      </c>
      <c r="W48" s="137" t="str" cm="1">
        <f t="array" aca="1" ref="W48" ca="1">INDEX($AL$2:$AL$82,MATCH(V48,$AK$2:$AK$82,0),0)</f>
        <v>同程度で推移</v>
      </c>
      <c r="X48" s="138" t="str">
        <f ca="1">IF(F48-D48&gt;0,"↑",IF(F48-D48&lt;0,"↓","－"))</f>
        <v>－</v>
      </c>
      <c r="Y48" s="139" t="str">
        <f ca="1">IF(V48="↓↑↓↓",IF(X48="↓","減少傾向","×"),"判定外")</f>
        <v>判定外</v>
      </c>
      <c r="Z48" s="140" t="str">
        <f ca="1">IF(V48="↑↓↑↑",IF(X48="↑","増加傾向","×"),"判定外")</f>
        <v>判定外</v>
      </c>
      <c r="AA48" s="141" t="str">
        <f ca="1">IF(G48-E48&gt;0,"↑",IF(G48-E48&lt;0,"↓","－"))</f>
        <v>－</v>
      </c>
      <c r="AB48" s="139" t="str">
        <f ca="1">IF(V48="↓↓↑↓",IF(AA48="↓","減少傾向","×"),"判定外")</f>
        <v>判定外</v>
      </c>
      <c r="AC48" s="140" t="str">
        <f ca="1">IF(V48="↑↑↓↑",IF(AA48="↑","増加傾向","×"),"判定外")</f>
        <v>判定外</v>
      </c>
      <c r="AD48" s="143"/>
      <c r="AE48" s="122"/>
      <c r="AK48" s="102" t="s">
        <v>434</v>
      </c>
      <c r="AL48" s="102" t="s">
        <v>378</v>
      </c>
    </row>
    <row r="49" spans="2:38" ht="27.75" thickBot="1">
      <c r="B49" s="119"/>
      <c r="C49" s="152" t="s">
        <v>333</v>
      </c>
      <c r="D49" s="144">
        <f ca="1">ROUND(D47/D48,3)</f>
        <v>1.0209999999999999</v>
      </c>
      <c r="E49" s="144">
        <f ca="1">ROUND(E47/E48,3)</f>
        <v>1.0289999999999999</v>
      </c>
      <c r="F49" s="144">
        <f ca="1">ROUND(F47/F48,3)</f>
        <v>1.05</v>
      </c>
      <c r="G49" s="144">
        <f ca="1">ROUND(G47/G48,3)</f>
        <v>1.0249999999999999</v>
      </c>
      <c r="H49" s="144">
        <f ca="1">ROUND(H47/H48,3)</f>
        <v>1.038</v>
      </c>
      <c r="I49" s="145">
        <f ca="1">AVERAGE(D49:H49)</f>
        <v>1.0326</v>
      </c>
      <c r="J49" s="146">
        <f ca="1">I49-0.03</f>
        <v>1.0025999999999999</v>
      </c>
      <c r="K49" s="146">
        <f ca="1">I49+0.03</f>
        <v>1.0626</v>
      </c>
      <c r="L49" s="110" t="str">
        <f ca="1">IF(AND(D49&gt;I49-0.03,D49&lt;I49+0.03),"○","×")</f>
        <v>○</v>
      </c>
      <c r="M49" s="110" t="str">
        <f ca="1">IF(AND(E49&gt;I49-0.03,E49&lt;I49+0.03),"○","×")</f>
        <v>○</v>
      </c>
      <c r="N49" s="110" t="str">
        <f ca="1">IF(AND(F49&gt;I49-0.03,F49&lt;I49+0.03),"○","×")</f>
        <v>○</v>
      </c>
      <c r="O49" s="110" t="str">
        <f ca="1">IF(AND(G49&gt;I49-0.03,G49&lt;I49+0.03),"○","×")</f>
        <v>○</v>
      </c>
      <c r="P49" s="110" t="str">
        <f ca="1">IF(AND(H49&gt;I49-0.03,H49&lt;I49+0.03),"○","×")</f>
        <v>○</v>
      </c>
      <c r="Q49" s="136" t="str">
        <f ca="1">IF(COUNTIF(L49:P49,"○")=5,"同程度","―")</f>
        <v>同程度</v>
      </c>
      <c r="R49" s="127" t="str">
        <f t="shared" ca="1" si="7"/>
        <v>↑</v>
      </c>
      <c r="S49" s="126" t="str">
        <f t="shared" ca="1" si="7"/>
        <v>↑</v>
      </c>
      <c r="T49" s="126" t="str">
        <f t="shared" ca="1" si="7"/>
        <v>↓</v>
      </c>
      <c r="U49" s="126" t="str">
        <f t="shared" ca="1" si="7"/>
        <v>↑</v>
      </c>
      <c r="V49" s="126" t="str">
        <f ca="1">R49&amp;S49&amp;T49&amp;U49</f>
        <v>↑↑↓↑</v>
      </c>
      <c r="W49" s="137" t="str" cm="1">
        <f t="array" aca="1" ref="W49" ca="1">INDEX($AL$2:$AL$82,MATCH(V49,$AK$2:$AK$82,0),0)</f>
        <v>年度により増減</v>
      </c>
      <c r="X49" s="138" t="str">
        <f ca="1">IF(F49-D49&gt;0,"↑",IF(F49-D49&lt;0,"↓","－"))</f>
        <v>↑</v>
      </c>
      <c r="Y49" s="139" t="str">
        <f ca="1">IF(V49="↓↑↓↓",IF(X49="↓","減少傾向","×"),"判定外")</f>
        <v>判定外</v>
      </c>
      <c r="Z49" s="140" t="str">
        <f ca="1">IF(V49="↑↓↑↑",IF(X49="↑","増加傾向","×"),"判定外")</f>
        <v>判定外</v>
      </c>
      <c r="AA49" s="141" t="str">
        <f ca="1">IF(G49-E49&gt;0,"↑",IF(G49-E49&lt;0,"↓","－"))</f>
        <v>↓</v>
      </c>
      <c r="AB49" s="139" t="str">
        <f ca="1">IF(V49="↓↓↑↓",IF(AA49="↓","減少傾向","×"),"判定外")</f>
        <v>判定外</v>
      </c>
      <c r="AC49" s="140" t="str">
        <f ca="1">IF(V49="↑↑↓↑",IF(AA49="↑","増加傾向","×"),"判定外")</f>
        <v>×</v>
      </c>
      <c r="AD49" s="142" t="s">
        <v>359</v>
      </c>
      <c r="AE49" s="122"/>
      <c r="AK49" s="102" t="s">
        <v>435</v>
      </c>
      <c r="AL49" s="102" t="s">
        <v>378</v>
      </c>
    </row>
    <row r="50" spans="2:38" ht="14.25" thickBot="1">
      <c r="B50" s="119"/>
      <c r="C50" s="120"/>
      <c r="D50" s="121"/>
      <c r="E50" s="121"/>
      <c r="F50" s="121"/>
      <c r="G50" s="121"/>
      <c r="H50" s="166"/>
      <c r="I50" s="147"/>
      <c r="J50" s="147"/>
      <c r="K50" s="147"/>
      <c r="L50" s="148"/>
      <c r="M50" s="148"/>
      <c r="N50" s="148"/>
      <c r="O50" s="148"/>
      <c r="P50" s="148"/>
      <c r="Q50" s="148"/>
      <c r="R50" s="148"/>
      <c r="S50" s="148"/>
      <c r="T50" s="148"/>
      <c r="U50" s="148"/>
      <c r="V50" s="148"/>
      <c r="W50" s="147"/>
      <c r="X50" s="148"/>
      <c r="Y50" s="147"/>
      <c r="Z50" s="147"/>
      <c r="AA50" s="148"/>
      <c r="AB50" s="147"/>
      <c r="AC50" s="147"/>
      <c r="AD50" s="149"/>
      <c r="AE50" s="122"/>
      <c r="AK50" s="102" t="s">
        <v>436</v>
      </c>
      <c r="AL50" s="102" t="s">
        <v>427</v>
      </c>
    </row>
    <row r="51" spans="2:38">
      <c r="B51" s="119"/>
      <c r="C51" s="120"/>
      <c r="D51" s="121"/>
      <c r="E51" s="121"/>
      <c r="F51" s="121"/>
      <c r="G51" s="121"/>
      <c r="H51" s="166"/>
      <c r="I51" s="305" t="s">
        <v>368</v>
      </c>
      <c r="J51" s="306"/>
      <c r="K51" s="306"/>
      <c r="L51" s="306"/>
      <c r="M51" s="306"/>
      <c r="N51" s="306"/>
      <c r="O51" s="306"/>
      <c r="P51" s="307"/>
      <c r="Q51" s="308" t="s">
        <v>369</v>
      </c>
      <c r="R51" s="305" t="s">
        <v>370</v>
      </c>
      <c r="S51" s="306"/>
      <c r="T51" s="306"/>
      <c r="U51" s="307"/>
      <c r="V51" s="310" t="s">
        <v>371</v>
      </c>
      <c r="W51" s="311"/>
      <c r="X51" s="314" t="s">
        <v>372</v>
      </c>
      <c r="Y51" s="299" t="s">
        <v>373</v>
      </c>
      <c r="Z51" s="300"/>
      <c r="AA51" s="303" t="s">
        <v>374</v>
      </c>
      <c r="AB51" s="299" t="s">
        <v>375</v>
      </c>
      <c r="AC51" s="300"/>
      <c r="AD51" s="301" t="s">
        <v>376</v>
      </c>
      <c r="AE51" s="122"/>
      <c r="AK51" s="102" t="s">
        <v>437</v>
      </c>
      <c r="AL51" s="102" t="s">
        <v>399</v>
      </c>
    </row>
    <row r="52" spans="2:38">
      <c r="B52" s="119"/>
      <c r="C52" s="155" t="s">
        <v>317</v>
      </c>
      <c r="D52" s="258" t="str">
        <f ca="1">Q1</f>
        <v>R2</v>
      </c>
      <c r="E52" s="258" t="str">
        <f ca="1">R1</f>
        <v>R3</v>
      </c>
      <c r="F52" s="258" t="str">
        <f ca="1">S1</f>
        <v>R4</v>
      </c>
      <c r="G52" s="258" t="str">
        <f ca="1">T1</f>
        <v>R5</v>
      </c>
      <c r="H52" s="258" t="str">
        <f ca="1">U1</f>
        <v>R6</v>
      </c>
      <c r="I52" s="124" t="s">
        <v>379</v>
      </c>
      <c r="J52" s="125">
        <v>-0.03</v>
      </c>
      <c r="K52" s="125">
        <v>0.03</v>
      </c>
      <c r="L52" s="258" t="str">
        <f ca="1">Q1</f>
        <v>R2</v>
      </c>
      <c r="M52" s="258" t="str">
        <f ca="1">R1</f>
        <v>R3</v>
      </c>
      <c r="N52" s="258" t="str">
        <f ca="1">S1</f>
        <v>R4</v>
      </c>
      <c r="O52" s="258" t="str">
        <f ca="1">T1</f>
        <v>R5</v>
      </c>
      <c r="P52" s="258" t="str">
        <f ca="1">U1</f>
        <v>R6</v>
      </c>
      <c r="Q52" s="309"/>
      <c r="R52" s="127" t="s">
        <v>380</v>
      </c>
      <c r="S52" s="126" t="s">
        <v>381</v>
      </c>
      <c r="T52" s="126" t="s">
        <v>382</v>
      </c>
      <c r="U52" s="126" t="s">
        <v>383</v>
      </c>
      <c r="V52" s="312"/>
      <c r="W52" s="313"/>
      <c r="X52" s="315"/>
      <c r="Y52" s="128" t="s">
        <v>384</v>
      </c>
      <c r="Z52" s="129" t="s">
        <v>385</v>
      </c>
      <c r="AA52" s="304"/>
      <c r="AB52" s="130" t="s">
        <v>386</v>
      </c>
      <c r="AC52" s="131" t="s">
        <v>387</v>
      </c>
      <c r="AD52" s="302"/>
      <c r="AE52" s="122"/>
      <c r="AK52" s="102" t="s">
        <v>438</v>
      </c>
      <c r="AL52" s="102" t="s">
        <v>399</v>
      </c>
    </row>
    <row r="53" spans="2:38">
      <c r="B53" s="119"/>
      <c r="C53" s="132" t="s">
        <v>330</v>
      </c>
      <c r="D53" s="257">
        <f ca="1">SUMIF('5.経年データ（学部単位）'!A:A,D34,'5.経年データ（学部単位）'!M:M)</f>
        <v>170</v>
      </c>
      <c r="E53" s="257">
        <f ca="1">SUMIF('5.経年データ（学部単位）'!A:A,E34,'5.経年データ（学部単位）'!M:M)</f>
        <v>171</v>
      </c>
      <c r="F53" s="257">
        <f ca="1">SUMIF('5.経年データ（学部単位）'!A:A,F34,'5.経年データ（学部単位）'!M:M)</f>
        <v>172</v>
      </c>
      <c r="G53" s="257">
        <f ca="1">SUMIF('5.経年データ（学部単位）'!A:A,G34,'5.経年データ（学部単位）'!M:M)</f>
        <v>170</v>
      </c>
      <c r="H53" s="257">
        <f ca="1">SUMIF('5.経年データ（学部単位）'!A:A,H34,'5.経年データ（学部単位）'!M:M)</f>
        <v>170</v>
      </c>
      <c r="I53" s="134">
        <f ca="1">AVERAGE(D53:H53)</f>
        <v>170.6</v>
      </c>
      <c r="J53" s="135">
        <f ca="1">I53*0.97</f>
        <v>165.482</v>
      </c>
      <c r="K53" s="135">
        <f ca="1">I53*1.03</f>
        <v>175.71799999999999</v>
      </c>
      <c r="L53" s="126" t="str">
        <f ca="1">IF(AND(D53&gt;I53*0.97,D53&lt;I53*1.03),"○","×")</f>
        <v>○</v>
      </c>
      <c r="M53" s="126" t="str">
        <f ca="1">IF(AND(E53&gt;I53*0.97,E53&lt;I53*1.03),"○","×")</f>
        <v>○</v>
      </c>
      <c r="N53" s="126" t="str">
        <f ca="1">IF(AND(F53&gt;I53*0.97,F53&lt;I53*1.03),"○","×")</f>
        <v>○</v>
      </c>
      <c r="O53" s="126" t="str">
        <f ca="1">IF(AND(G53&gt;I53*0.97,G53&lt;I53*1.03),"○","×")</f>
        <v>○</v>
      </c>
      <c r="P53" s="126" t="str">
        <f ca="1">IF(AND(H53&gt;I53*0.97,H53&lt;I53*1.03),"○","×")</f>
        <v>○</v>
      </c>
      <c r="Q53" s="136" t="str">
        <f ca="1">IF(COUNTIF(L53:P53,"○")=5,"同程度","―")</f>
        <v>同程度</v>
      </c>
      <c r="R53" s="127" t="str">
        <f t="shared" ref="R53:U55" ca="1" si="8">IF(E53-D53&gt;0,"↑",IF(E53-D53&lt;0,"↓","－"))</f>
        <v>↑</v>
      </c>
      <c r="S53" s="126" t="str">
        <f t="shared" ca="1" si="8"/>
        <v>↑</v>
      </c>
      <c r="T53" s="126" t="str">
        <f t="shared" ca="1" si="8"/>
        <v>↓</v>
      </c>
      <c r="U53" s="126" t="str">
        <f t="shared" ca="1" si="8"/>
        <v>－</v>
      </c>
      <c r="V53" s="126" t="str">
        <f ca="1">R53&amp;S53&amp;T53&amp;U53</f>
        <v>↑↑↓－</v>
      </c>
      <c r="W53" s="137" t="str" cm="1">
        <f t="array" aca="1" ref="W53" ca="1">INDEX($AL$2:$AL$82,MATCH(V53,$AK$2:$AK$82,0),0)</f>
        <v>年度により増減</v>
      </c>
      <c r="X53" s="138" t="str">
        <f ca="1">IF(F53-D53&gt;0,"↑",IF(F53-D53&lt;0,"↓","－"))</f>
        <v>↑</v>
      </c>
      <c r="Y53" s="139" t="str">
        <f ca="1">IF(V53="↓↑↓↓",IF(X53="↓","減少傾向","×"),"判定外")</f>
        <v>判定外</v>
      </c>
      <c r="Z53" s="140" t="str">
        <f ca="1">IF(V53="↑↓↑↑",IF(X53="↑","増加傾向","×"),"判定外")</f>
        <v>判定外</v>
      </c>
      <c r="AA53" s="141" t="str">
        <f ca="1">IF(G53-E53&gt;0,"↑",IF(G53-E53&lt;0,"↓","－"))</f>
        <v>↓</v>
      </c>
      <c r="AB53" s="139" t="str">
        <f ca="1">IF(V53="↓↓↑↓",IF(AA53="↓","減少傾向","×"),"判定外")</f>
        <v>判定外</v>
      </c>
      <c r="AC53" s="140" t="str">
        <f ca="1">IF(V53="↑↑↓↑",IF(AA53="↑","増加傾向","×"),"判定外")</f>
        <v>判定外</v>
      </c>
      <c r="AD53" s="142" t="s">
        <v>359</v>
      </c>
      <c r="AE53" s="122"/>
      <c r="AK53" s="102" t="s">
        <v>439</v>
      </c>
      <c r="AL53" s="102" t="s">
        <v>378</v>
      </c>
    </row>
    <row r="54" spans="2:38">
      <c r="B54" s="119"/>
      <c r="C54" s="132" t="s">
        <v>331</v>
      </c>
      <c r="D54" s="264">
        <f ca="1">SUMIF('5.経年データ（学部単位）'!A:A,D34,'5.経年データ（学部単位）'!W:W)</f>
        <v>170</v>
      </c>
      <c r="E54" s="264">
        <f ca="1">SUMIF('5.経年データ（学部単位）'!A:A,E34,'5.経年データ（学部単位）'!W:W)</f>
        <v>170</v>
      </c>
      <c r="F54" s="264">
        <f ca="1">SUMIF('5.経年データ（学部単位）'!A:A,F34,'5.経年データ（学部単位）'!W:W)</f>
        <v>170</v>
      </c>
      <c r="G54" s="264">
        <f ca="1">SUMIF('5.経年データ（学部単位）'!A:A,G34,'5.経年データ（学部単位）'!W:W)</f>
        <v>170</v>
      </c>
      <c r="H54" s="264">
        <f ca="1">SUMIF('5.経年データ（学部単位）'!A:A,H34,'5.経年データ（学部単位）'!W:W)</f>
        <v>170</v>
      </c>
      <c r="I54" s="134">
        <f ca="1">AVERAGE(D54:H54)</f>
        <v>170</v>
      </c>
      <c r="J54" s="135">
        <f ca="1">I54*0.97</f>
        <v>164.9</v>
      </c>
      <c r="K54" s="135">
        <f ca="1">I54*1.03</f>
        <v>175.1</v>
      </c>
      <c r="L54" s="126" t="str">
        <f ca="1">IF(AND(D54&gt;I54*0.97,D54&lt;I54*1.03),"○","×")</f>
        <v>○</v>
      </c>
      <c r="M54" s="126" t="str">
        <f ca="1">IF(AND(E54&gt;I54*0.97,E54&lt;I54*1.03),"○","×")</f>
        <v>○</v>
      </c>
      <c r="N54" s="126" t="str">
        <f ca="1">IF(AND(F54&gt;I54*0.97,F54&lt;I54*1.03),"○","×")</f>
        <v>○</v>
      </c>
      <c r="O54" s="126" t="str">
        <f ca="1">IF(AND(G54&gt;I54*0.97,G54&lt;I54*1.03),"○","×")</f>
        <v>○</v>
      </c>
      <c r="P54" s="126" t="str">
        <f ca="1">IF(AND(H54&gt;I54*0.97,H54&lt;I54*1.03),"○","×")</f>
        <v>○</v>
      </c>
      <c r="Q54" s="136" t="str">
        <f ca="1">IF(COUNTIF(L54:P54,"○")=5,"同程度","―")</f>
        <v>同程度</v>
      </c>
      <c r="R54" s="127" t="str">
        <f t="shared" ca="1" si="8"/>
        <v>－</v>
      </c>
      <c r="S54" s="126" t="str">
        <f t="shared" ca="1" si="8"/>
        <v>－</v>
      </c>
      <c r="T54" s="126" t="str">
        <f t="shared" ca="1" si="8"/>
        <v>－</v>
      </c>
      <c r="U54" s="126" t="str">
        <f t="shared" ca="1" si="8"/>
        <v>－</v>
      </c>
      <c r="V54" s="126" t="str">
        <f ca="1">R54&amp;S54&amp;T54&amp;U54</f>
        <v>－－－－</v>
      </c>
      <c r="W54" s="137" t="str" cm="1">
        <f t="array" aca="1" ref="W54" ca="1">INDEX($AL$2:$AL$82,MATCH(V54,$AK$2:$AK$82,0),0)</f>
        <v>同程度で推移</v>
      </c>
      <c r="X54" s="138" t="str">
        <f ca="1">IF(F54-D54&gt;0,"↑",IF(F54-D54&lt;0,"↓","－"))</f>
        <v>－</v>
      </c>
      <c r="Y54" s="139" t="str">
        <f ca="1">IF(V54="↓↑↓↓",IF(X54="↓","減少傾向","×"),"判定外")</f>
        <v>判定外</v>
      </c>
      <c r="Z54" s="140" t="str">
        <f ca="1">IF(V54="↑↓↑↑",IF(X54="↑","増加傾向","×"),"判定外")</f>
        <v>判定外</v>
      </c>
      <c r="AA54" s="141" t="str">
        <f ca="1">IF(G54-E54&gt;0,"↑",IF(G54-E54&lt;0,"↓","－"))</f>
        <v>－</v>
      </c>
      <c r="AB54" s="139" t="str">
        <f ca="1">IF(V54="↓↓↑↓",IF(AA54="↓","減少傾向","×"),"判定外")</f>
        <v>判定外</v>
      </c>
      <c r="AC54" s="140" t="str">
        <f ca="1">IF(V54="↑↑↓↑",IF(AA54="↑","増加傾向","×"),"判定外")</f>
        <v>判定外</v>
      </c>
      <c r="AD54" s="143"/>
      <c r="AE54" s="122"/>
      <c r="AK54" s="102" t="s">
        <v>440</v>
      </c>
      <c r="AL54" s="102" t="s">
        <v>399</v>
      </c>
    </row>
    <row r="55" spans="2:38" ht="27.75" thickBot="1">
      <c r="B55" s="119"/>
      <c r="C55" s="132" t="s">
        <v>333</v>
      </c>
      <c r="D55" s="144">
        <f ca="1">ROUND(D53/D54,3)</f>
        <v>1</v>
      </c>
      <c r="E55" s="144">
        <f ca="1">ROUND(E53/E54,3)</f>
        <v>1.006</v>
      </c>
      <c r="F55" s="144">
        <f ca="1">ROUND(F53/F54,3)</f>
        <v>1.012</v>
      </c>
      <c r="G55" s="144">
        <f ca="1">ROUND(G53/G54,3)</f>
        <v>1</v>
      </c>
      <c r="H55" s="144">
        <f ca="1">ROUND(H53/H54,3)</f>
        <v>1</v>
      </c>
      <c r="I55" s="145">
        <f ca="1">AVERAGE(D55:H55)</f>
        <v>1.0036</v>
      </c>
      <c r="J55" s="146">
        <f ca="1">I55-0.03</f>
        <v>0.97360000000000002</v>
      </c>
      <c r="K55" s="146">
        <f ca="1">I55+0.03</f>
        <v>1.0336000000000001</v>
      </c>
      <c r="L55" s="110" t="str">
        <f ca="1">IF(AND(D55&gt;I55-0.03,D55&lt;I55+0.03),"○","×")</f>
        <v>○</v>
      </c>
      <c r="M55" s="110" t="str">
        <f ca="1">IF(AND(E55&gt;I55-0.03,E55&lt;I55+0.03),"○","×")</f>
        <v>○</v>
      </c>
      <c r="N55" s="110" t="str">
        <f ca="1">IF(AND(F55&gt;I55-0.03,F55&lt;I55+0.03),"○","×")</f>
        <v>○</v>
      </c>
      <c r="O55" s="110" t="str">
        <f ca="1">IF(AND(G55&gt;I55-0.03,G55&lt;I55+0.03),"○","×")</f>
        <v>○</v>
      </c>
      <c r="P55" s="110" t="str">
        <f ca="1">IF(AND(H55&gt;I55-0.03,H55&lt;I55+0.03),"○","×")</f>
        <v>○</v>
      </c>
      <c r="Q55" s="136" t="str">
        <f ca="1">IF(COUNTIF(L55:P55,"○")=5,"同程度","―")</f>
        <v>同程度</v>
      </c>
      <c r="R55" s="127" t="str">
        <f t="shared" ca="1" si="8"/>
        <v>↑</v>
      </c>
      <c r="S55" s="126" t="str">
        <f t="shared" ca="1" si="8"/>
        <v>↑</v>
      </c>
      <c r="T55" s="126" t="str">
        <f t="shared" ca="1" si="8"/>
        <v>↓</v>
      </c>
      <c r="U55" s="126" t="str">
        <f t="shared" ca="1" si="8"/>
        <v>－</v>
      </c>
      <c r="V55" s="126" t="str">
        <f ca="1">R55&amp;S55&amp;T55&amp;U55</f>
        <v>↑↑↓－</v>
      </c>
      <c r="W55" s="137" t="str" cm="1">
        <f t="array" aca="1" ref="W55" ca="1">INDEX($AL$2:$AL$82,MATCH(V55,$AK$2:$AK$82,0),0)</f>
        <v>年度により増減</v>
      </c>
      <c r="X55" s="138" t="str">
        <f ca="1">IF(F55-D55&gt;0,"↑",IF(F55-D55&lt;0,"↓","－"))</f>
        <v>↑</v>
      </c>
      <c r="Y55" s="139" t="str">
        <f ca="1">IF(V55="↓↑↓↓",IF(X55="↓","減少傾向","×"),"判定外")</f>
        <v>判定外</v>
      </c>
      <c r="Z55" s="140" t="str">
        <f ca="1">IF(V55="↑↓↑↑",IF(X55="↑","増加傾向","×"),"判定外")</f>
        <v>判定外</v>
      </c>
      <c r="AA55" s="141" t="str">
        <f ca="1">IF(G55-E55&gt;0,"↑",IF(G55-E55&lt;0,"↓","－"))</f>
        <v>↓</v>
      </c>
      <c r="AB55" s="139" t="str">
        <f ca="1">IF(V55="↓↓↑↓",IF(AA55="↓","減少傾向","×"),"判定外")</f>
        <v>判定外</v>
      </c>
      <c r="AC55" s="140" t="str">
        <f ca="1">IF(V55="↑↑↓↑",IF(AA55="↑","増加傾向","×"),"判定外")</f>
        <v>判定外</v>
      </c>
      <c r="AD55" s="142" t="s">
        <v>359</v>
      </c>
      <c r="AE55" s="122"/>
      <c r="AK55" s="102" t="s">
        <v>441</v>
      </c>
      <c r="AL55" s="102" t="s">
        <v>359</v>
      </c>
    </row>
    <row r="56" spans="2:38" ht="14.25" thickBot="1">
      <c r="B56" s="119"/>
      <c r="C56" s="120"/>
      <c r="D56" s="121"/>
      <c r="E56" s="121"/>
      <c r="F56" s="121"/>
      <c r="G56" s="121"/>
      <c r="H56" s="166"/>
      <c r="I56" s="147"/>
      <c r="J56" s="147"/>
      <c r="K56" s="147"/>
      <c r="L56" s="148"/>
      <c r="M56" s="148"/>
      <c r="N56" s="148"/>
      <c r="O56" s="148"/>
      <c r="P56" s="148"/>
      <c r="Q56" s="148"/>
      <c r="R56" s="148"/>
      <c r="S56" s="148"/>
      <c r="T56" s="148"/>
      <c r="U56" s="148"/>
      <c r="V56" s="148"/>
      <c r="W56" s="147"/>
      <c r="X56" s="148"/>
      <c r="Y56" s="147"/>
      <c r="Z56" s="147"/>
      <c r="AA56" s="148"/>
      <c r="AB56" s="147"/>
      <c r="AC56" s="147"/>
      <c r="AD56" s="149"/>
      <c r="AE56" s="122"/>
      <c r="AK56" s="102" t="s">
        <v>442</v>
      </c>
      <c r="AL56" s="102" t="s">
        <v>361</v>
      </c>
    </row>
    <row r="57" spans="2:38">
      <c r="B57" s="119"/>
      <c r="C57" s="120"/>
      <c r="D57" s="121"/>
      <c r="E57" s="121"/>
      <c r="F57" s="121"/>
      <c r="G57" s="121"/>
      <c r="H57" s="166"/>
      <c r="I57" s="305" t="s">
        <v>368</v>
      </c>
      <c r="J57" s="306"/>
      <c r="K57" s="306"/>
      <c r="L57" s="306"/>
      <c r="M57" s="306"/>
      <c r="N57" s="306"/>
      <c r="O57" s="306"/>
      <c r="P57" s="307"/>
      <c r="Q57" s="308" t="s">
        <v>369</v>
      </c>
      <c r="R57" s="305" t="s">
        <v>370</v>
      </c>
      <c r="S57" s="306"/>
      <c r="T57" s="306"/>
      <c r="U57" s="307"/>
      <c r="V57" s="310" t="s">
        <v>371</v>
      </c>
      <c r="W57" s="311"/>
      <c r="X57" s="314" t="s">
        <v>372</v>
      </c>
      <c r="Y57" s="299" t="s">
        <v>373</v>
      </c>
      <c r="Z57" s="300"/>
      <c r="AA57" s="303" t="s">
        <v>374</v>
      </c>
      <c r="AB57" s="299" t="s">
        <v>375</v>
      </c>
      <c r="AC57" s="300"/>
      <c r="AD57" s="301" t="s">
        <v>376</v>
      </c>
      <c r="AE57" s="122"/>
      <c r="AK57" s="102" t="s">
        <v>443</v>
      </c>
      <c r="AL57" s="102" t="s">
        <v>365</v>
      </c>
    </row>
    <row r="58" spans="2:38">
      <c r="B58" s="119"/>
      <c r="C58" s="155" t="s">
        <v>501</v>
      </c>
      <c r="D58" s="258" t="str">
        <f ca="1">Q1</f>
        <v>R2</v>
      </c>
      <c r="E58" s="258" t="str">
        <f ca="1">R1</f>
        <v>R3</v>
      </c>
      <c r="F58" s="258" t="str">
        <f ca="1">S1</f>
        <v>R4</v>
      </c>
      <c r="G58" s="258" t="str">
        <f ca="1">T1</f>
        <v>R5</v>
      </c>
      <c r="H58" s="258" t="str">
        <f ca="1">U1</f>
        <v>R6</v>
      </c>
      <c r="I58" s="124" t="s">
        <v>379</v>
      </c>
      <c r="J58" s="125">
        <v>-0.03</v>
      </c>
      <c r="K58" s="125">
        <v>0.03</v>
      </c>
      <c r="L58" s="258" t="str">
        <f ca="1">Q1</f>
        <v>R2</v>
      </c>
      <c r="M58" s="258" t="str">
        <f ca="1">R1</f>
        <v>R3</v>
      </c>
      <c r="N58" s="258" t="str">
        <f ca="1">S1</f>
        <v>R4</v>
      </c>
      <c r="O58" s="258" t="str">
        <f ca="1">T1</f>
        <v>R5</v>
      </c>
      <c r="P58" s="258" t="str">
        <f ca="1">U1</f>
        <v>R6</v>
      </c>
      <c r="Q58" s="309"/>
      <c r="R58" s="127" t="s">
        <v>380</v>
      </c>
      <c r="S58" s="126" t="s">
        <v>381</v>
      </c>
      <c r="T58" s="126" t="s">
        <v>382</v>
      </c>
      <c r="U58" s="126" t="s">
        <v>383</v>
      </c>
      <c r="V58" s="312"/>
      <c r="W58" s="313"/>
      <c r="X58" s="315"/>
      <c r="Y58" s="128" t="s">
        <v>384</v>
      </c>
      <c r="Z58" s="129" t="s">
        <v>385</v>
      </c>
      <c r="AA58" s="304"/>
      <c r="AB58" s="130" t="s">
        <v>386</v>
      </c>
      <c r="AC58" s="131" t="s">
        <v>387</v>
      </c>
      <c r="AD58" s="302"/>
      <c r="AE58" s="122"/>
      <c r="AK58" s="102" t="s">
        <v>444</v>
      </c>
      <c r="AL58" s="102" t="s">
        <v>361</v>
      </c>
    </row>
    <row r="59" spans="2:38">
      <c r="B59" s="119"/>
      <c r="C59" s="152" t="s">
        <v>330</v>
      </c>
      <c r="D59" s="257">
        <f ca="1">SUMIF('5.経年データ（学部単位）'!A:A,D34,'5.経年データ（学部単位）'!P:P)</f>
        <v>202</v>
      </c>
      <c r="E59" s="257">
        <f ca="1">SUMIF('5.経年データ（学部単位）'!A:A,E34,'5.経年データ（学部単位）'!P:P)</f>
        <v>207</v>
      </c>
      <c r="F59" s="257">
        <f ca="1">SUMIF('5.経年データ（学部単位）'!A:A,F34,'5.経年データ（学部単位）'!P:P)</f>
        <v>207</v>
      </c>
      <c r="G59" s="257">
        <f ca="1">SUMIF('5.経年データ（学部単位）'!A:A,G34,'5.経年データ（学部単位）'!P:P)</f>
        <v>208</v>
      </c>
      <c r="H59" s="257">
        <f ca="1">SUMIF('5.経年データ（学部単位）'!A:A,H34,'5.経年データ（学部単位）'!P:P)</f>
        <v>206</v>
      </c>
      <c r="I59" s="134">
        <f ca="1">AVERAGE(D59:H59)</f>
        <v>206</v>
      </c>
      <c r="J59" s="135">
        <f ca="1">I59*0.97</f>
        <v>199.82</v>
      </c>
      <c r="K59" s="135">
        <f ca="1">I59*1.03</f>
        <v>212.18</v>
      </c>
      <c r="L59" s="126" t="str">
        <f ca="1">IF(AND(D59&gt;I59*0.97,D59&lt;I59*1.03),"○","×")</f>
        <v>○</v>
      </c>
      <c r="M59" s="126" t="str">
        <f ca="1">IF(AND(E59&gt;I59*0.97,E59&lt;I59*1.03),"○","×")</f>
        <v>○</v>
      </c>
      <c r="N59" s="126" t="str">
        <f ca="1">IF(AND(F59&gt;I59*0.97,F59&lt;I59*1.03),"○","×")</f>
        <v>○</v>
      </c>
      <c r="O59" s="126" t="str">
        <f ca="1">IF(AND(G59&gt;I59*0.97,G59&lt;I59*1.03),"○","×")</f>
        <v>○</v>
      </c>
      <c r="P59" s="126" t="str">
        <f ca="1">IF(AND(H59&gt;I59*0.97,H59&lt;I59*1.03),"○","×")</f>
        <v>○</v>
      </c>
      <c r="Q59" s="136" t="str">
        <f ca="1">IF(COUNTIF(L59:P59,"○")=5,"同程度","―")</f>
        <v>同程度</v>
      </c>
      <c r="R59" s="127" t="str">
        <f t="shared" ref="R59:U61" ca="1" si="9">IF(E59-D59&gt;0,"↑",IF(E59-D59&lt;0,"↓","－"))</f>
        <v>↑</v>
      </c>
      <c r="S59" s="126" t="str">
        <f t="shared" ca="1" si="9"/>
        <v>－</v>
      </c>
      <c r="T59" s="126" t="str">
        <f t="shared" ca="1" si="9"/>
        <v>↑</v>
      </c>
      <c r="U59" s="126" t="str">
        <f t="shared" ca="1" si="9"/>
        <v>↓</v>
      </c>
      <c r="V59" s="126" t="str">
        <f ca="1">R59&amp;S59&amp;T59&amp;U59</f>
        <v>↑－↑↓</v>
      </c>
      <c r="W59" s="137" t="str" cm="1">
        <f t="array" aca="1" ref="W59" ca="1">INDEX($AL$2:$AL$82,MATCH(V59,$AK$2:$AK$82,0),0)</f>
        <v>最新年度のみ減少</v>
      </c>
      <c r="X59" s="138" t="str">
        <f ca="1">IF(F59-D59&gt;0,"↑",IF(F59-D59&lt;0,"↓","－"))</f>
        <v>↑</v>
      </c>
      <c r="Y59" s="139" t="str">
        <f ca="1">IF(V59="↓↑↓↓",IF(X59="↓","減少傾向","×"),"判定外")</f>
        <v>判定外</v>
      </c>
      <c r="Z59" s="140" t="str">
        <f ca="1">IF(V59="↑↓↑↑",IF(X59="↑","増加傾向","×"),"判定外")</f>
        <v>判定外</v>
      </c>
      <c r="AA59" s="141" t="str">
        <f ca="1">IF(G59-E59&gt;0,"↑",IF(G59-E59&lt;0,"↓","－"))</f>
        <v>↑</v>
      </c>
      <c r="AB59" s="139" t="str">
        <f ca="1">IF(V59="↓↓↑↓",IF(AA59="↓","減少傾向","×"),"判定外")</f>
        <v>判定外</v>
      </c>
      <c r="AC59" s="140" t="str">
        <f ca="1">IF(V59="↑↑↓↑",IF(AA59="↑","増加傾向","×"),"判定外")</f>
        <v>判定外</v>
      </c>
      <c r="AD59" s="142" t="s">
        <v>359</v>
      </c>
      <c r="AE59" s="122"/>
      <c r="AK59" s="102" t="s">
        <v>445</v>
      </c>
      <c r="AL59" s="102" t="s">
        <v>378</v>
      </c>
    </row>
    <row r="60" spans="2:38">
      <c r="B60" s="119"/>
      <c r="C60" s="152" t="s">
        <v>331</v>
      </c>
      <c r="D60" s="264">
        <f ca="1">SUMIF('5.経年データ（学部単位）'!A:A,D34,'5.経年データ（学部単位）'!X:X)</f>
        <v>200</v>
      </c>
      <c r="E60" s="264">
        <f ca="1">SUMIF('5.経年データ（学部単位）'!A:A,E34,'5.経年データ（学部単位）'!X:X)</f>
        <v>200</v>
      </c>
      <c r="F60" s="264">
        <f ca="1">SUMIF('5.経年データ（学部単位）'!A:A,F34,'5.経年データ（学部単位）'!X:X)</f>
        <v>200</v>
      </c>
      <c r="G60" s="264">
        <f ca="1">SUMIF('5.経年データ（学部単位）'!A:A,G34,'5.経年データ（学部単位）'!X:X)</f>
        <v>200</v>
      </c>
      <c r="H60" s="264">
        <f ca="1">SUMIF('5.経年データ（学部単位）'!A:A,H34,'5.経年データ（学部単位）'!X:X)</f>
        <v>200</v>
      </c>
      <c r="I60" s="134">
        <f ca="1">AVERAGE(D60:H60)</f>
        <v>200</v>
      </c>
      <c r="J60" s="135">
        <f ca="1">I60*0.97</f>
        <v>194</v>
      </c>
      <c r="K60" s="135">
        <f ca="1">I60*1.03</f>
        <v>206</v>
      </c>
      <c r="L60" s="126" t="str">
        <f ca="1">IF(AND(D60&gt;I60*0.97,D60&lt;I60*1.03),"○","×")</f>
        <v>○</v>
      </c>
      <c r="M60" s="126" t="str">
        <f ca="1">IF(AND(E60&gt;I60*0.97,E60&lt;I60*1.03),"○","×")</f>
        <v>○</v>
      </c>
      <c r="N60" s="126" t="str">
        <f ca="1">IF(AND(F60&gt;I60*0.97,F60&lt;I60*1.03),"○","×")</f>
        <v>○</v>
      </c>
      <c r="O60" s="126" t="str">
        <f ca="1">IF(AND(G60&gt;I60*0.97,G60&lt;I60*1.03),"○","×")</f>
        <v>○</v>
      </c>
      <c r="P60" s="126" t="str">
        <f ca="1">IF(AND(H60&gt;I60*0.97,H60&lt;I60*1.03),"○","×")</f>
        <v>○</v>
      </c>
      <c r="Q60" s="136" t="str">
        <f ca="1">IF(COUNTIF(L60:P60,"○")=5,"同程度","―")</f>
        <v>同程度</v>
      </c>
      <c r="R60" s="127" t="str">
        <f t="shared" ca="1" si="9"/>
        <v>－</v>
      </c>
      <c r="S60" s="126" t="str">
        <f t="shared" ca="1" si="9"/>
        <v>－</v>
      </c>
      <c r="T60" s="126" t="str">
        <f t="shared" ca="1" si="9"/>
        <v>－</v>
      </c>
      <c r="U60" s="126" t="str">
        <f t="shared" ca="1" si="9"/>
        <v>－</v>
      </c>
      <c r="V60" s="126" t="str">
        <f ca="1">R60&amp;S60&amp;T60&amp;U60</f>
        <v>－－－－</v>
      </c>
      <c r="W60" s="137" t="str" cm="1">
        <f t="array" aca="1" ref="W60" ca="1">INDEX($AL$2:$AL$82,MATCH(V60,$AK$2:$AK$82,0),0)</f>
        <v>同程度で推移</v>
      </c>
      <c r="X60" s="138" t="str">
        <f ca="1">IF(F60-D60&gt;0,"↑",IF(F60-D60&lt;0,"↓","－"))</f>
        <v>－</v>
      </c>
      <c r="Y60" s="139" t="str">
        <f ca="1">IF(V60="↓↑↓↓",IF(X60="↓","減少傾向","×"),"判定外")</f>
        <v>判定外</v>
      </c>
      <c r="Z60" s="140" t="str">
        <f ca="1">IF(V60="↑↓↑↑",IF(X60="↑","増加傾向","×"),"判定外")</f>
        <v>判定外</v>
      </c>
      <c r="AA60" s="141" t="str">
        <f ca="1">IF(G60-E60&gt;0,"↑",IF(G60-E60&lt;0,"↓","－"))</f>
        <v>－</v>
      </c>
      <c r="AB60" s="139" t="str">
        <f ca="1">IF(V60="↓↓↑↓",IF(AA60="↓","減少傾向","×"),"判定外")</f>
        <v>判定外</v>
      </c>
      <c r="AC60" s="140" t="str">
        <f ca="1">IF(V60="↑↑↓↑",IF(AA60="↑","増加傾向","×"),"判定外")</f>
        <v>判定外</v>
      </c>
      <c r="AD60" s="143"/>
      <c r="AE60" s="122"/>
      <c r="AK60" s="102" t="s">
        <v>446</v>
      </c>
      <c r="AL60" s="102" t="s">
        <v>378</v>
      </c>
    </row>
    <row r="61" spans="2:38" ht="27.75" thickBot="1">
      <c r="B61" s="119"/>
      <c r="C61" s="152" t="s">
        <v>333</v>
      </c>
      <c r="D61" s="144">
        <f ca="1">ROUND(D59/D60,3)</f>
        <v>1.01</v>
      </c>
      <c r="E61" s="144">
        <f ca="1">ROUND(E59/E60,3)</f>
        <v>1.0349999999999999</v>
      </c>
      <c r="F61" s="144">
        <f ca="1">ROUND(F59/F60,3)</f>
        <v>1.0349999999999999</v>
      </c>
      <c r="G61" s="144">
        <f ca="1">ROUND(G59/G60,3)</f>
        <v>1.04</v>
      </c>
      <c r="H61" s="144">
        <f ca="1">ROUND(H59/H60,3)</f>
        <v>1.03</v>
      </c>
      <c r="I61" s="145">
        <f ca="1">AVERAGE(D61:H61)</f>
        <v>1.03</v>
      </c>
      <c r="J61" s="146">
        <f ca="1">I61-0.03</f>
        <v>1</v>
      </c>
      <c r="K61" s="146">
        <f ca="1">I61+0.03</f>
        <v>1.06</v>
      </c>
      <c r="L61" s="110" t="str">
        <f ca="1">IF(AND(D61&gt;I61-0.03,D61&lt;I61+0.03),"○","×")</f>
        <v>○</v>
      </c>
      <c r="M61" s="110" t="str">
        <f ca="1">IF(AND(E61&gt;I61-0.03,E61&lt;I61+0.03),"○","×")</f>
        <v>○</v>
      </c>
      <c r="N61" s="110" t="str">
        <f ca="1">IF(AND(F61&gt;I61-0.03,F61&lt;I61+0.03),"○","×")</f>
        <v>○</v>
      </c>
      <c r="O61" s="110" t="str">
        <f ca="1">IF(AND(G61&gt;I61-0.03,G61&lt;I61+0.03),"○","×")</f>
        <v>○</v>
      </c>
      <c r="P61" s="110" t="str">
        <f ca="1">IF(AND(H61&gt;I61-0.03,H61&lt;I61+0.03),"○","×")</f>
        <v>○</v>
      </c>
      <c r="Q61" s="136" t="str">
        <f ca="1">IF(COUNTIF(L61:P61,"○")=5,"同程度","―")</f>
        <v>同程度</v>
      </c>
      <c r="R61" s="127" t="str">
        <f t="shared" ca="1" si="9"/>
        <v>↑</v>
      </c>
      <c r="S61" s="126" t="str">
        <f t="shared" ca="1" si="9"/>
        <v>－</v>
      </c>
      <c r="T61" s="126" t="str">
        <f t="shared" ca="1" si="9"/>
        <v>↑</v>
      </c>
      <c r="U61" s="126" t="str">
        <f t="shared" ca="1" si="9"/>
        <v>↓</v>
      </c>
      <c r="V61" s="126" t="str">
        <f ca="1">R61&amp;S61&amp;T61&amp;U61</f>
        <v>↑－↑↓</v>
      </c>
      <c r="W61" s="137" t="str" cm="1">
        <f t="array" aca="1" ref="W61" ca="1">INDEX($AL$2:$AL$82,MATCH(V61,$AK$2:$AK$82,0),0)</f>
        <v>最新年度のみ減少</v>
      </c>
      <c r="X61" s="138" t="str">
        <f ca="1">IF(F61-D61&gt;0,"↑",IF(F61-D61&lt;0,"↓","－"))</f>
        <v>↑</v>
      </c>
      <c r="Y61" s="139" t="str">
        <f ca="1">IF(V61="↓↑↓↓",IF(X61="↓","減少傾向","×"),"判定外")</f>
        <v>判定外</v>
      </c>
      <c r="Z61" s="140" t="str">
        <f ca="1">IF(V61="↑↓↑↑",IF(X61="↑","増加傾向","×"),"判定外")</f>
        <v>判定外</v>
      </c>
      <c r="AA61" s="141" t="str">
        <f ca="1">IF(G61-E61&gt;0,"↑",IF(G61-E61&lt;0,"↓","－"))</f>
        <v>↑</v>
      </c>
      <c r="AB61" s="139" t="str">
        <f ca="1">IF(V61="↓↓↑↓",IF(AA61="↓","減少傾向","×"),"判定外")</f>
        <v>判定外</v>
      </c>
      <c r="AC61" s="140" t="str">
        <f ca="1">IF(V61="↑↑↓↑",IF(AA61="↑","増加傾向","×"),"判定外")</f>
        <v>判定外</v>
      </c>
      <c r="AD61" s="142" t="s">
        <v>359</v>
      </c>
      <c r="AE61" s="122"/>
      <c r="AK61" s="102" t="s">
        <v>447</v>
      </c>
      <c r="AL61" s="102" t="s">
        <v>378</v>
      </c>
    </row>
    <row r="62" spans="2:38" ht="14.25" thickBot="1">
      <c r="B62" s="119"/>
      <c r="C62" s="120"/>
      <c r="D62" s="121"/>
      <c r="E62" s="121"/>
      <c r="F62" s="121"/>
      <c r="G62" s="121"/>
      <c r="H62" s="166"/>
      <c r="I62" s="147"/>
      <c r="J62" s="147"/>
      <c r="K62" s="147"/>
      <c r="L62" s="148"/>
      <c r="M62" s="148"/>
      <c r="N62" s="148"/>
      <c r="O62" s="148"/>
      <c r="P62" s="148"/>
      <c r="Q62" s="148"/>
      <c r="R62" s="148"/>
      <c r="S62" s="148"/>
      <c r="T62" s="148"/>
      <c r="U62" s="148"/>
      <c r="V62" s="148"/>
      <c r="W62" s="147"/>
      <c r="X62" s="148"/>
      <c r="Y62" s="147"/>
      <c r="Z62" s="147"/>
      <c r="AA62" s="148"/>
      <c r="AB62" s="147"/>
      <c r="AC62" s="147"/>
      <c r="AD62" s="149"/>
      <c r="AE62" s="122"/>
      <c r="AK62" s="102" t="s">
        <v>448</v>
      </c>
      <c r="AL62" s="102" t="s">
        <v>361</v>
      </c>
    </row>
    <row r="63" spans="2:38">
      <c r="B63" s="119"/>
      <c r="C63" s="120"/>
      <c r="D63" s="121"/>
      <c r="E63" s="121"/>
      <c r="F63" s="121"/>
      <c r="G63" s="121"/>
      <c r="H63" s="166"/>
      <c r="I63" s="305" t="s">
        <v>368</v>
      </c>
      <c r="J63" s="306"/>
      <c r="K63" s="306"/>
      <c r="L63" s="306"/>
      <c r="M63" s="306"/>
      <c r="N63" s="306"/>
      <c r="O63" s="306"/>
      <c r="P63" s="307"/>
      <c r="Q63" s="308" t="s">
        <v>369</v>
      </c>
      <c r="R63" s="305" t="s">
        <v>370</v>
      </c>
      <c r="S63" s="306"/>
      <c r="T63" s="306"/>
      <c r="U63" s="307"/>
      <c r="V63" s="310" t="s">
        <v>371</v>
      </c>
      <c r="W63" s="311"/>
      <c r="X63" s="314" t="s">
        <v>372</v>
      </c>
      <c r="Y63" s="299" t="s">
        <v>373</v>
      </c>
      <c r="Z63" s="300"/>
      <c r="AA63" s="303" t="s">
        <v>374</v>
      </c>
      <c r="AB63" s="299" t="s">
        <v>375</v>
      </c>
      <c r="AC63" s="300"/>
      <c r="AD63" s="301" t="s">
        <v>376</v>
      </c>
      <c r="AE63" s="122"/>
      <c r="AK63" s="102" t="s">
        <v>449</v>
      </c>
      <c r="AL63" s="102" t="s">
        <v>378</v>
      </c>
    </row>
    <row r="64" spans="2:38">
      <c r="B64" s="119"/>
      <c r="C64" s="155" t="s">
        <v>318</v>
      </c>
      <c r="D64" s="258" t="str">
        <f ca="1">Q1</f>
        <v>R2</v>
      </c>
      <c r="E64" s="258" t="str">
        <f ca="1">R1</f>
        <v>R3</v>
      </c>
      <c r="F64" s="258" t="str">
        <f ca="1">S1</f>
        <v>R4</v>
      </c>
      <c r="G64" s="258" t="str">
        <f ca="1">T1</f>
        <v>R5</v>
      </c>
      <c r="H64" s="258" t="str">
        <f ca="1">U1</f>
        <v>R6</v>
      </c>
      <c r="I64" s="124" t="s">
        <v>379</v>
      </c>
      <c r="J64" s="125">
        <v>-0.03</v>
      </c>
      <c r="K64" s="125">
        <v>0.03</v>
      </c>
      <c r="L64" s="258" t="str">
        <f ca="1">Q1</f>
        <v>R2</v>
      </c>
      <c r="M64" s="258" t="str">
        <f ca="1">R1</f>
        <v>R3</v>
      </c>
      <c r="N64" s="258" t="str">
        <f ca="1">S1</f>
        <v>R4</v>
      </c>
      <c r="O64" s="258" t="str">
        <f ca="1">T1</f>
        <v>R5</v>
      </c>
      <c r="P64" s="258" t="str">
        <f ca="1">U1</f>
        <v>R6</v>
      </c>
      <c r="Q64" s="309"/>
      <c r="R64" s="127" t="s">
        <v>380</v>
      </c>
      <c r="S64" s="126" t="s">
        <v>381</v>
      </c>
      <c r="T64" s="126" t="s">
        <v>382</v>
      </c>
      <c r="U64" s="126" t="s">
        <v>383</v>
      </c>
      <c r="V64" s="312"/>
      <c r="W64" s="313"/>
      <c r="X64" s="315"/>
      <c r="Y64" s="128" t="s">
        <v>384</v>
      </c>
      <c r="Z64" s="129" t="s">
        <v>385</v>
      </c>
      <c r="AA64" s="304"/>
      <c r="AB64" s="130" t="s">
        <v>386</v>
      </c>
      <c r="AC64" s="131" t="s">
        <v>387</v>
      </c>
      <c r="AD64" s="302"/>
      <c r="AE64" s="122"/>
      <c r="AK64" s="102" t="s">
        <v>450</v>
      </c>
      <c r="AL64" s="102" t="s">
        <v>359</v>
      </c>
    </row>
    <row r="65" spans="1:39">
      <c r="B65" s="119"/>
      <c r="C65" s="167" t="s">
        <v>330</v>
      </c>
      <c r="D65" s="257">
        <f ca="1">SUMIF('5.経年データ（学部単位）'!A:A,D34,'5.経年データ（学部単位）'!S:S)</f>
        <v>69</v>
      </c>
      <c r="E65" s="257">
        <f ca="1">SUMIF('5.経年データ（学部単位）'!A:A,E34,'5.経年データ（学部単位）'!S:S)</f>
        <v>60</v>
      </c>
      <c r="F65" s="257">
        <f ca="1">SUMIF('5.経年データ（学部単位）'!A:A,F34,'5.経年データ（学部単位）'!S:S)</f>
        <v>60</v>
      </c>
      <c r="G65" s="257">
        <f ca="1">SUMIF('5.経年データ（学部単位）'!A:A,G34,'5.経年データ（学部単位）'!S:S)</f>
        <v>65</v>
      </c>
      <c r="H65" s="257">
        <f ca="1">SUMIF('5.経年データ（学部単位）'!A:A,H34,'5.経年データ（学部単位）'!S:S)</f>
        <v>62</v>
      </c>
      <c r="I65" s="134">
        <f ca="1">AVERAGE(D65:H65)</f>
        <v>63.2</v>
      </c>
      <c r="J65" s="135">
        <f ca="1">I65*0.97</f>
        <v>61.304000000000002</v>
      </c>
      <c r="K65" s="135">
        <f ca="1">I65*1.03</f>
        <v>65.096000000000004</v>
      </c>
      <c r="L65" s="126" t="str">
        <f ca="1">IF(AND(D65&gt;I65*0.97,D65&lt;I65*1.03),"○","×")</f>
        <v>×</v>
      </c>
      <c r="M65" s="126" t="str">
        <f ca="1">IF(AND(E65&gt;I65*0.97,E65&lt;I65*1.03),"○","×")</f>
        <v>×</v>
      </c>
      <c r="N65" s="126" t="str">
        <f ca="1">IF(AND(F65&gt;I65*0.97,F65&lt;I65*1.03),"○","×")</f>
        <v>×</v>
      </c>
      <c r="O65" s="126" t="str">
        <f ca="1">IF(AND(G65&gt;I65*0.97,G65&lt;I65*1.03),"○","×")</f>
        <v>○</v>
      </c>
      <c r="P65" s="126" t="str">
        <f ca="1">IF(AND(H65&gt;I65*0.97,H65&lt;I65*1.03),"○","×")</f>
        <v>○</v>
      </c>
      <c r="Q65" s="136" t="str">
        <f ca="1">IF(COUNTIF(L65:P65,"○")=5,"同程度","―")</f>
        <v>―</v>
      </c>
      <c r="R65" s="127" t="str">
        <f t="shared" ref="R65:U67" ca="1" si="10">IF(E65-D65&gt;0,"↑",IF(E65-D65&lt;0,"↓","－"))</f>
        <v>↓</v>
      </c>
      <c r="S65" s="126" t="str">
        <f t="shared" ca="1" si="10"/>
        <v>－</v>
      </c>
      <c r="T65" s="126" t="str">
        <f t="shared" ca="1" si="10"/>
        <v>↑</v>
      </c>
      <c r="U65" s="126" t="str">
        <f t="shared" ca="1" si="10"/>
        <v>↓</v>
      </c>
      <c r="V65" s="126" t="str">
        <f ca="1">R65&amp;S65&amp;T65&amp;U65</f>
        <v>↓－↑↓</v>
      </c>
      <c r="W65" s="137" t="str" cm="1">
        <f t="array" aca="1" ref="W65" ca="1">INDEX($AL$2:$AL$82,MATCH(V65,$AK$2:$AK$82,0),0)</f>
        <v>年度により増減</v>
      </c>
      <c r="X65" s="138" t="str">
        <f ca="1">IF(F65-D65&gt;0,"↑",IF(F65-D65&lt;0,"↓","－"))</f>
        <v>↓</v>
      </c>
      <c r="Y65" s="139" t="str">
        <f ca="1">IF(V65="↓↑↓↓",IF(X65="↓","減少傾向","×"),"判定外")</f>
        <v>判定外</v>
      </c>
      <c r="Z65" s="140" t="str">
        <f ca="1">IF(V65="↑↓↑↑",IF(X65="↑","増加傾向","×"),"判定外")</f>
        <v>判定外</v>
      </c>
      <c r="AA65" s="141" t="str">
        <f ca="1">IF(G65-E65&gt;0,"↑",IF(G65-E65&lt;0,"↓","－"))</f>
        <v>↑</v>
      </c>
      <c r="AB65" s="139" t="str">
        <f ca="1">IF(V65="↓↓↑↓",IF(AA65="↓","減少傾向","×"),"判定外")</f>
        <v>判定外</v>
      </c>
      <c r="AC65" s="140" t="str">
        <f ca="1">IF(V65="↑↑↓↑",IF(AA65="↑","増加傾向","×"),"判定外")</f>
        <v>判定外</v>
      </c>
      <c r="AD65" s="142" t="s">
        <v>378</v>
      </c>
      <c r="AE65" s="122"/>
      <c r="AK65" s="102" t="s">
        <v>451</v>
      </c>
      <c r="AL65" s="102" t="s">
        <v>378</v>
      </c>
    </row>
    <row r="66" spans="1:39">
      <c r="B66" s="119"/>
      <c r="C66" s="167" t="s">
        <v>331</v>
      </c>
      <c r="D66" s="264">
        <f ca="1">SUMIF('5.経年データ（学部単位）'!A:A,D34,'5.経年データ（学部単位）'!Y:Y)</f>
        <v>60</v>
      </c>
      <c r="E66" s="264">
        <f ca="1">SUMIF('5.経年データ（学部単位）'!A:A,E34,'5.経年データ（学部単位）'!Y:Y)</f>
        <v>60</v>
      </c>
      <c r="F66" s="264">
        <f ca="1">SUMIF('5.経年データ（学部単位）'!A:A,F34,'5.経年データ（学部単位）'!Y:Y)</f>
        <v>60</v>
      </c>
      <c r="G66" s="264">
        <f ca="1">SUMIF('5.経年データ（学部単位）'!A:A,G34,'5.経年データ（学部単位）'!Y:Y)</f>
        <v>60</v>
      </c>
      <c r="H66" s="264">
        <f ca="1">SUMIF('5.経年データ（学部単位）'!A:A,H34,'5.経年データ（学部単位）'!Y:Y)</f>
        <v>60</v>
      </c>
      <c r="I66" s="134">
        <f ca="1">AVERAGE(D66:H66)</f>
        <v>60</v>
      </c>
      <c r="J66" s="135">
        <f ca="1">I66*0.97</f>
        <v>58.199999999999996</v>
      </c>
      <c r="K66" s="135">
        <f ca="1">I66*1.03</f>
        <v>61.800000000000004</v>
      </c>
      <c r="L66" s="126" t="str">
        <f ca="1">IF(AND(D66&gt;I66*0.97,D66&lt;I66*1.03),"○","×")</f>
        <v>○</v>
      </c>
      <c r="M66" s="126" t="str">
        <f ca="1">IF(AND(E66&gt;I66*0.97,E66&lt;I66*1.03),"○","×")</f>
        <v>○</v>
      </c>
      <c r="N66" s="126" t="str">
        <f ca="1">IF(AND(F66&gt;I66*0.97,F66&lt;I66*1.03),"○","×")</f>
        <v>○</v>
      </c>
      <c r="O66" s="126" t="str">
        <f ca="1">IF(AND(G66&gt;I66*0.97,G66&lt;I66*1.03),"○","×")</f>
        <v>○</v>
      </c>
      <c r="P66" s="126" t="str">
        <f ca="1">IF(AND(H66&gt;I66*0.97,H66&lt;I66*1.03),"○","×")</f>
        <v>○</v>
      </c>
      <c r="Q66" s="136" t="str">
        <f ca="1">IF(COUNTIF(L66:P66,"○")=5,"同程度","―")</f>
        <v>同程度</v>
      </c>
      <c r="R66" s="127" t="str">
        <f t="shared" ca="1" si="10"/>
        <v>－</v>
      </c>
      <c r="S66" s="126" t="str">
        <f t="shared" ca="1" si="10"/>
        <v>－</v>
      </c>
      <c r="T66" s="126" t="str">
        <f t="shared" ca="1" si="10"/>
        <v>－</v>
      </c>
      <c r="U66" s="126" t="str">
        <f t="shared" ca="1" si="10"/>
        <v>－</v>
      </c>
      <c r="V66" s="126" t="str">
        <f ca="1">R66&amp;S66&amp;T66&amp;U66</f>
        <v>－－－－</v>
      </c>
      <c r="W66" s="137" t="str" cm="1">
        <f t="array" aca="1" ref="W66" ca="1">INDEX($AL$2:$AL$82,MATCH(V66,$AK$2:$AK$82,0),0)</f>
        <v>同程度で推移</v>
      </c>
      <c r="X66" s="138" t="str">
        <f ca="1">IF(F66-D66&gt;0,"↑",IF(F66-D66&lt;0,"↓","－"))</f>
        <v>－</v>
      </c>
      <c r="Y66" s="139" t="str">
        <f ca="1">IF(V66="↓↑↓↓",IF(X66="↓","減少傾向","×"),"判定外")</f>
        <v>判定外</v>
      </c>
      <c r="Z66" s="140" t="str">
        <f ca="1">IF(V66="↑↓↑↑",IF(X66="↑","増加傾向","×"),"判定外")</f>
        <v>判定外</v>
      </c>
      <c r="AA66" s="141" t="str">
        <f ca="1">IF(G66-E66&gt;0,"↑",IF(G66-E66&lt;0,"↓","－"))</f>
        <v>－</v>
      </c>
      <c r="AB66" s="139" t="str">
        <f ca="1">IF(V66="↓↓↑↓",IF(AA66="↓","減少傾向","×"),"判定外")</f>
        <v>判定外</v>
      </c>
      <c r="AC66" s="140" t="str">
        <f ca="1">IF(V66="↑↑↓↑",IF(AA66="↑","増加傾向","×"),"判定外")</f>
        <v>判定外</v>
      </c>
      <c r="AD66" s="143"/>
      <c r="AE66" s="122"/>
      <c r="AK66" s="102" t="s">
        <v>452</v>
      </c>
      <c r="AL66" s="102" t="s">
        <v>378</v>
      </c>
    </row>
    <row r="67" spans="1:39" ht="27.75" thickBot="1">
      <c r="B67" s="119"/>
      <c r="C67" s="152" t="s">
        <v>333</v>
      </c>
      <c r="D67" s="144">
        <f ca="1">ROUND(D65/D66,3)</f>
        <v>1.1499999999999999</v>
      </c>
      <c r="E67" s="144">
        <f ca="1">ROUND(E65/E66,3)</f>
        <v>1</v>
      </c>
      <c r="F67" s="144">
        <f ca="1">ROUND(F65/F66,3)</f>
        <v>1</v>
      </c>
      <c r="G67" s="144">
        <f ca="1">ROUND(G65/G66,3)</f>
        <v>1.083</v>
      </c>
      <c r="H67" s="144">
        <f ca="1">ROUND(H65/H66,3)</f>
        <v>1.0329999999999999</v>
      </c>
      <c r="I67" s="145">
        <f ca="1">AVERAGE(D67:H67)</f>
        <v>1.0531999999999999</v>
      </c>
      <c r="J67" s="146">
        <f ca="1">I67-0.03</f>
        <v>1.0231999999999999</v>
      </c>
      <c r="K67" s="146">
        <f ca="1">I67+0.03</f>
        <v>1.0831999999999999</v>
      </c>
      <c r="L67" s="110" t="str">
        <f ca="1">IF(AND(D67&gt;I67-0.03,D67&lt;I67+0.03),"○","×")</f>
        <v>×</v>
      </c>
      <c r="M67" s="110" t="str">
        <f ca="1">IF(AND(E67&gt;I67-0.03,E67&lt;I67+0.03),"○","×")</f>
        <v>×</v>
      </c>
      <c r="N67" s="110" t="str">
        <f ca="1">IF(AND(F67&gt;I67-0.03,F67&lt;I67+0.03),"○","×")</f>
        <v>×</v>
      </c>
      <c r="O67" s="110" t="str">
        <f ca="1">IF(AND(G67&gt;I67-0.03,G67&lt;I67+0.03),"○","×")</f>
        <v>○</v>
      </c>
      <c r="P67" s="110" t="str">
        <f ca="1">IF(AND(H67&gt;I67-0.03,H67&lt;I67+0.03),"○","×")</f>
        <v>○</v>
      </c>
      <c r="Q67" s="136" t="str">
        <f ca="1">IF(COUNTIF(L67:P67,"○")=5,"同程度","―")</f>
        <v>―</v>
      </c>
      <c r="R67" s="127" t="str">
        <f t="shared" ca="1" si="10"/>
        <v>↓</v>
      </c>
      <c r="S67" s="126" t="str">
        <f t="shared" ca="1" si="10"/>
        <v>－</v>
      </c>
      <c r="T67" s="126" t="str">
        <f t="shared" ca="1" si="10"/>
        <v>↑</v>
      </c>
      <c r="U67" s="126" t="str">
        <f t="shared" ca="1" si="10"/>
        <v>↓</v>
      </c>
      <c r="V67" s="126" t="str">
        <f ca="1">R67&amp;S67&amp;T67&amp;U67</f>
        <v>↓－↑↓</v>
      </c>
      <c r="W67" s="137" t="str" cm="1">
        <f t="array" aca="1" ref="W67" ca="1">INDEX($AL$2:$AL$82,MATCH(V67,$AK$2:$AK$82,0),0)</f>
        <v>年度により増減</v>
      </c>
      <c r="X67" s="138" t="str">
        <f ca="1">IF(F67-D67&gt;0,"↑",IF(F67-D67&lt;0,"↓","－"))</f>
        <v>↓</v>
      </c>
      <c r="Y67" s="139" t="str">
        <f ca="1">IF(V67="↓↑↓↓",IF(X67="↓","減少傾向","×"),"判定外")</f>
        <v>判定外</v>
      </c>
      <c r="Z67" s="140" t="str">
        <f ca="1">IF(V67="↑↓↑↑",IF(X67="↑","増加傾向","×"),"判定外")</f>
        <v>判定外</v>
      </c>
      <c r="AA67" s="141" t="str">
        <f ca="1">IF(G67-E67&gt;0,"↑",IF(G67-E67&lt;0,"↓","－"))</f>
        <v>↑</v>
      </c>
      <c r="AB67" s="139" t="str">
        <f ca="1">IF(V67="↓↓↑↓",IF(AA67="↓","減少傾向","×"),"判定外")</f>
        <v>判定外</v>
      </c>
      <c r="AC67" s="140" t="str">
        <f ca="1">IF(V67="↑↑↓↑",IF(AA67="↑","増加傾向","×"),"判定外")</f>
        <v>判定外</v>
      </c>
      <c r="AD67" s="142" t="s">
        <v>378</v>
      </c>
      <c r="AE67" s="122"/>
      <c r="AK67" s="102" t="s">
        <v>453</v>
      </c>
      <c r="AL67" s="102" t="s">
        <v>378</v>
      </c>
    </row>
    <row r="68" spans="1:39" ht="14.25" thickBot="1">
      <c r="B68" s="158"/>
      <c r="C68" s="159"/>
      <c r="D68" s="168"/>
      <c r="E68" s="168"/>
      <c r="F68" s="168"/>
      <c r="G68" s="168"/>
      <c r="H68" s="169"/>
      <c r="I68" s="170"/>
      <c r="J68" s="170"/>
      <c r="K68" s="170"/>
      <c r="L68" s="170"/>
      <c r="M68" s="170"/>
      <c r="N68" s="170"/>
      <c r="O68" s="170"/>
      <c r="P68" s="170"/>
      <c r="Q68" s="170"/>
      <c r="R68" s="170"/>
      <c r="S68" s="170"/>
      <c r="T68" s="170"/>
      <c r="U68" s="170"/>
      <c r="V68" s="170"/>
      <c r="W68" s="170"/>
      <c r="X68" s="170"/>
      <c r="Y68" s="170"/>
      <c r="Z68" s="170"/>
      <c r="AA68" s="170"/>
      <c r="AB68" s="170"/>
      <c r="AC68" s="170"/>
      <c r="AD68" s="170"/>
      <c r="AE68" s="164"/>
      <c r="AK68" s="102" t="s">
        <v>454</v>
      </c>
      <c r="AL68" s="102" t="s">
        <v>427</v>
      </c>
    </row>
    <row r="69" spans="1:39" ht="14.25" thickBot="1">
      <c r="A69" s="104"/>
      <c r="B69" s="104"/>
      <c r="D69" s="171"/>
      <c r="E69" s="171"/>
      <c r="F69" s="171"/>
      <c r="G69" s="171"/>
      <c r="H69" s="171"/>
      <c r="AK69" s="102" t="s">
        <v>455</v>
      </c>
      <c r="AL69" s="102" t="s">
        <v>399</v>
      </c>
    </row>
    <row r="70" spans="1:39" ht="14.25" thickBot="1">
      <c r="B70" s="172" t="s">
        <v>471</v>
      </c>
      <c r="C70" s="173"/>
      <c r="D70" s="174"/>
      <c r="E70" s="174"/>
      <c r="F70" s="174"/>
      <c r="G70" s="174"/>
      <c r="H70" s="174"/>
      <c r="I70" s="175"/>
      <c r="J70" s="175"/>
      <c r="K70" s="175"/>
      <c r="L70" s="176"/>
      <c r="M70" s="176"/>
      <c r="N70" s="176"/>
      <c r="O70" s="176"/>
      <c r="P70" s="176"/>
      <c r="Q70" s="176"/>
      <c r="R70" s="176"/>
      <c r="S70" s="176"/>
      <c r="T70" s="176"/>
      <c r="U70" s="176"/>
      <c r="V70" s="176"/>
      <c r="W70" s="175"/>
      <c r="X70" s="176"/>
      <c r="Y70" s="175"/>
      <c r="Z70" s="175"/>
      <c r="AA70" s="176"/>
      <c r="AB70" s="175"/>
      <c r="AC70" s="175"/>
      <c r="AD70" s="177"/>
      <c r="AE70" s="178"/>
      <c r="AK70" s="102" t="s">
        <v>456</v>
      </c>
      <c r="AL70" s="102" t="s">
        <v>399</v>
      </c>
    </row>
    <row r="71" spans="1:39">
      <c r="B71" s="179"/>
      <c r="C71" s="180"/>
      <c r="D71" s="181"/>
      <c r="E71" s="181"/>
      <c r="F71" s="181"/>
      <c r="G71" s="181"/>
      <c r="H71" s="181"/>
      <c r="I71" s="305" t="s">
        <v>368</v>
      </c>
      <c r="J71" s="306"/>
      <c r="K71" s="306"/>
      <c r="L71" s="306"/>
      <c r="M71" s="306"/>
      <c r="N71" s="306"/>
      <c r="O71" s="306"/>
      <c r="P71" s="307"/>
      <c r="Q71" s="308" t="s">
        <v>369</v>
      </c>
      <c r="R71" s="305" t="s">
        <v>370</v>
      </c>
      <c r="S71" s="306"/>
      <c r="T71" s="306"/>
      <c r="U71" s="307"/>
      <c r="V71" s="310" t="s">
        <v>371</v>
      </c>
      <c r="W71" s="311"/>
      <c r="X71" s="314" t="s">
        <v>372</v>
      </c>
      <c r="Y71" s="299" t="s">
        <v>373</v>
      </c>
      <c r="Z71" s="300"/>
      <c r="AA71" s="303" t="s">
        <v>374</v>
      </c>
      <c r="AB71" s="299" t="s">
        <v>375</v>
      </c>
      <c r="AC71" s="300"/>
      <c r="AD71" s="301" t="s">
        <v>376</v>
      </c>
      <c r="AE71" s="182"/>
      <c r="AK71" s="102" t="s">
        <v>457</v>
      </c>
      <c r="AL71" s="102" t="s">
        <v>378</v>
      </c>
    </row>
    <row r="72" spans="1:39">
      <c r="B72" s="179"/>
      <c r="C72" s="123" t="s">
        <v>3</v>
      </c>
      <c r="D72" s="258" t="str">
        <f ca="1">Q1</f>
        <v>R2</v>
      </c>
      <c r="E72" s="258" t="str">
        <f ca="1">R1</f>
        <v>R3</v>
      </c>
      <c r="F72" s="258" t="str">
        <f ca="1">S1</f>
        <v>R4</v>
      </c>
      <c r="G72" s="258" t="str">
        <f ca="1">T1</f>
        <v>R5</v>
      </c>
      <c r="H72" s="258" t="str">
        <f ca="1">U1</f>
        <v>R6</v>
      </c>
      <c r="I72" s="124" t="s">
        <v>379</v>
      </c>
      <c r="J72" s="125">
        <v>-0.03</v>
      </c>
      <c r="K72" s="125">
        <v>0.03</v>
      </c>
      <c r="L72" s="258" t="str">
        <f ca="1">Q1</f>
        <v>R2</v>
      </c>
      <c r="M72" s="258" t="str">
        <f ca="1">R1</f>
        <v>R3</v>
      </c>
      <c r="N72" s="258" t="str">
        <f ca="1">S1</f>
        <v>R4</v>
      </c>
      <c r="O72" s="258" t="str">
        <f ca="1">T1</f>
        <v>R5</v>
      </c>
      <c r="P72" s="258" t="str">
        <f ca="1">U1</f>
        <v>R6</v>
      </c>
      <c r="Q72" s="309"/>
      <c r="R72" s="127" t="s">
        <v>380</v>
      </c>
      <c r="S72" s="126" t="s">
        <v>381</v>
      </c>
      <c r="T72" s="126" t="s">
        <v>382</v>
      </c>
      <c r="U72" s="126" t="s">
        <v>383</v>
      </c>
      <c r="V72" s="312"/>
      <c r="W72" s="313"/>
      <c r="X72" s="315"/>
      <c r="Y72" s="128" t="s">
        <v>384</v>
      </c>
      <c r="Z72" s="129" t="s">
        <v>385</v>
      </c>
      <c r="AA72" s="304"/>
      <c r="AB72" s="130" t="s">
        <v>386</v>
      </c>
      <c r="AC72" s="131" t="s">
        <v>387</v>
      </c>
      <c r="AD72" s="302"/>
      <c r="AE72" s="182"/>
      <c r="AK72" s="102" t="s">
        <v>458</v>
      </c>
      <c r="AL72" s="102" t="s">
        <v>399</v>
      </c>
    </row>
    <row r="73" spans="1:39">
      <c r="B73" s="179"/>
      <c r="C73" s="132" t="s">
        <v>330</v>
      </c>
      <c r="D73" s="257" cm="1">
        <f t="array" ref="D73">INDEX('5-2.2020'!F:F,MATCH("F139110110504",'5-2.2020'!A:A,0),0)</f>
        <v>134</v>
      </c>
      <c r="E73" s="257" cm="1">
        <f t="array" ref="E73">INDEX('5-2.2021'!F:F,MATCH("F139110110504",'5-2.2021'!A:A,0),0)</f>
        <v>146</v>
      </c>
      <c r="F73" s="257" cm="1">
        <f t="array" ref="F73">INDEX('5-2.2022'!F:F,MATCH("F139110110504",'5-2.2022'!A:A,0),0)</f>
        <v>159</v>
      </c>
      <c r="G73" s="257" cm="1">
        <f t="array" ref="G73">INDEX('5-2.2023'!F:F,MATCH("F139110110504",'5-2.2023'!A:A,0),0)</f>
        <v>141</v>
      </c>
      <c r="H73" s="257" cm="1">
        <f t="array" ref="H73">INDEX('5-2.2024'!F:F,MATCH("F139110110504",'5-2.2024'!A:A,0),0)</f>
        <v>149</v>
      </c>
      <c r="I73" s="134">
        <f>AVERAGE(D73:H73)</f>
        <v>145.80000000000001</v>
      </c>
      <c r="J73" s="135">
        <f>I73*0.97</f>
        <v>141.42600000000002</v>
      </c>
      <c r="K73" s="135">
        <f>I73*1.03</f>
        <v>150.17400000000001</v>
      </c>
      <c r="L73" s="126" t="str">
        <f>IF(AND(D73&gt;I73*0.97,D73&lt;I73*1.03),"○","×")</f>
        <v>×</v>
      </c>
      <c r="M73" s="126" t="str">
        <f>IF(AND(E73&gt;I73*0.97,E73&lt;I73*1.03),"○","×")</f>
        <v>○</v>
      </c>
      <c r="N73" s="126" t="str">
        <f>IF(AND(F73&gt;I73*0.97,F73&lt;I73*1.03),"○","×")</f>
        <v>×</v>
      </c>
      <c r="O73" s="126" t="str">
        <f>IF(AND(G73&gt;I73*0.97,G73&lt;I73*1.03),"○","×")</f>
        <v>×</v>
      </c>
      <c r="P73" s="126" t="str">
        <f>IF(AND(H73&gt;I73*0.97,H73&lt;I73*1.03),"○","×")</f>
        <v>○</v>
      </c>
      <c r="Q73" s="136" t="str">
        <f>IF(COUNTIF(L73:P73,"○")=5,"同程度","―")</f>
        <v>―</v>
      </c>
      <c r="R73" s="127" t="str">
        <f t="shared" ref="R73:U75" si="11">IF(E73-D73&gt;0,"↑",IF(E73-D73&lt;0,"↓","－"))</f>
        <v>↑</v>
      </c>
      <c r="S73" s="126" t="str">
        <f t="shared" si="11"/>
        <v>↑</v>
      </c>
      <c r="T73" s="126" t="str">
        <f t="shared" si="11"/>
        <v>↓</v>
      </c>
      <c r="U73" s="126" t="str">
        <f t="shared" si="11"/>
        <v>↑</v>
      </c>
      <c r="V73" s="126" t="str">
        <f>R73&amp;S73&amp;T73&amp;U73</f>
        <v>↑↑↓↑</v>
      </c>
      <c r="W73" s="137" t="str" cm="1">
        <f t="array" ref="W73">INDEX($AL$2:$AL$82,MATCH(V73,$AK$2:$AK$82,0),0)</f>
        <v>年度により増減</v>
      </c>
      <c r="X73" s="138" t="str">
        <f>IF(F73-D73&gt;0,"↑",IF(F73-D73&lt;0,"↓","－"))</f>
        <v>↑</v>
      </c>
      <c r="Y73" s="139" t="str">
        <f>IF(V73="↓↑↓↓",IF(X73="↓","減少傾向","×"),"判定外")</f>
        <v>判定外</v>
      </c>
      <c r="Z73" s="140" t="str">
        <f>IF(V73="↑↓↑↑",IF(X73="↑","増加傾向","×"),"判定外")</f>
        <v>判定外</v>
      </c>
      <c r="AA73" s="141" t="str">
        <f>IF(G73-E73&gt;0,"↑",IF(G73-E73&lt;0,"↓","－"))</f>
        <v>↓</v>
      </c>
      <c r="AB73" s="139" t="str">
        <f>IF(V73="↓↓↑↓",IF(AA73="↓","減少傾向","×"),"判定外")</f>
        <v>判定外</v>
      </c>
      <c r="AC73" s="140" t="str">
        <f>IF(V73="↑↑↓↑",IF(AA73="↑","増加傾向","×"),"判定外")</f>
        <v>×</v>
      </c>
      <c r="AD73" s="142" t="s">
        <v>378</v>
      </c>
      <c r="AE73" s="182"/>
      <c r="AK73" s="102" t="s">
        <v>459</v>
      </c>
      <c r="AL73" s="102" t="s">
        <v>359</v>
      </c>
    </row>
    <row r="74" spans="1:39" s="104" customFormat="1">
      <c r="A74" s="94"/>
      <c r="B74" s="179"/>
      <c r="C74" s="132" t="s">
        <v>331</v>
      </c>
      <c r="D74" s="25" cm="1">
        <f t="array" ref="D74">INDEX('5-2.2020'!G:G,MATCH("F139110110504",'5-2.2020'!A:A,0),0)</f>
        <v>160</v>
      </c>
      <c r="E74" s="25" cm="1">
        <f t="array" ref="E74">INDEX('5-2.2021'!G:G,MATCH("F139110110504",'5-2.2021'!A:A,0),0)</f>
        <v>160</v>
      </c>
      <c r="F74" s="25" cm="1">
        <f t="array" ref="F74">INDEX('5-2.2022'!G:G,MATCH("F139110110504",'5-2.2022'!A:A,0),0)</f>
        <v>148</v>
      </c>
      <c r="G74" s="25" cm="1">
        <f t="array" ref="G74">INDEX('5-2.2023'!G:G,MATCH("F139110110504",'5-2.2023'!A:A,0),0)</f>
        <v>148</v>
      </c>
      <c r="H74" s="25" cm="1">
        <f t="array" ref="H74">INDEX('5-2.2024'!G:G,MATCH("F139110110504",'5-2.2024'!A:A,0),0)</f>
        <v>154</v>
      </c>
      <c r="I74" s="134">
        <f>AVERAGE(D74:H74)</f>
        <v>154</v>
      </c>
      <c r="J74" s="135">
        <f>I74*0.97</f>
        <v>149.38</v>
      </c>
      <c r="K74" s="135">
        <f>I74*1.03</f>
        <v>158.62</v>
      </c>
      <c r="L74" s="126" t="str">
        <f>IF(AND(D74&gt;I74*0.97,D74&lt;I74*1.03),"○","×")</f>
        <v>×</v>
      </c>
      <c r="M74" s="126" t="str">
        <f>IF(AND(E74&gt;I74*0.97,E74&lt;I74*1.03),"○","×")</f>
        <v>×</v>
      </c>
      <c r="N74" s="126" t="str">
        <f>IF(AND(F74&gt;I74*0.97,F74&lt;I74*1.03),"○","×")</f>
        <v>×</v>
      </c>
      <c r="O74" s="126" t="str">
        <f>IF(AND(G74&gt;I74*0.97,G74&lt;I74*1.03),"○","×")</f>
        <v>×</v>
      </c>
      <c r="P74" s="126" t="str">
        <f>IF(AND(H74&gt;I74*0.97,H74&lt;I74*1.03),"○","×")</f>
        <v>○</v>
      </c>
      <c r="Q74" s="136" t="str">
        <f>IF(COUNTIF(L74:P74,"○")=5,"同程度","―")</f>
        <v>―</v>
      </c>
      <c r="R74" s="127" t="str">
        <f t="shared" si="11"/>
        <v>－</v>
      </c>
      <c r="S74" s="126" t="str">
        <f t="shared" si="11"/>
        <v>↓</v>
      </c>
      <c r="T74" s="126" t="str">
        <f t="shared" si="11"/>
        <v>－</v>
      </c>
      <c r="U74" s="126" t="str">
        <f t="shared" si="11"/>
        <v>↑</v>
      </c>
      <c r="V74" s="126" t="str">
        <f>R74&amp;S74&amp;T74&amp;U74</f>
        <v>－↓－↑</v>
      </c>
      <c r="W74" s="137" t="str" cm="1">
        <f t="array" ref="W74">INDEX($AL$2:$AL$82,MATCH(V74,$AK$2:$AK$82,0),0)</f>
        <v>年度により増減</v>
      </c>
      <c r="X74" s="138" t="str">
        <f>IF(F74-D74&gt;0,"↑",IF(F74-D74&lt;0,"↓","－"))</f>
        <v>↓</v>
      </c>
      <c r="Y74" s="139" t="str">
        <f>IF(V74="↓↑↓↓",IF(X74="↓","減少傾向","×"),"判定外")</f>
        <v>判定外</v>
      </c>
      <c r="Z74" s="140" t="str">
        <f>IF(V74="↑↓↑↑",IF(X74="↑","増加傾向","×"),"判定外")</f>
        <v>判定外</v>
      </c>
      <c r="AA74" s="141" t="str">
        <f>IF(G74-E74&gt;0,"↑",IF(G74-E74&lt;0,"↓","－"))</f>
        <v>↓</v>
      </c>
      <c r="AB74" s="139" t="str">
        <f>IF(V74="↓↓↑↓",IF(AA74="↓","減少傾向","×"),"判定外")</f>
        <v>判定外</v>
      </c>
      <c r="AC74" s="140" t="str">
        <f>IF(V74="↑↑↓↑",IF(AA74="↑","増加傾向","×"),"判定外")</f>
        <v>判定外</v>
      </c>
      <c r="AD74" s="143"/>
      <c r="AE74" s="182"/>
      <c r="AF74" s="94"/>
      <c r="AG74" s="94"/>
      <c r="AH74" s="94"/>
      <c r="AI74" s="94"/>
      <c r="AJ74" s="94"/>
      <c r="AK74" s="102" t="s">
        <v>460</v>
      </c>
      <c r="AL74" s="102" t="s">
        <v>361</v>
      </c>
      <c r="AM74" s="103"/>
    </row>
    <row r="75" spans="1:39" ht="27.75" thickBot="1">
      <c r="B75" s="179"/>
      <c r="C75" s="132" t="s">
        <v>332</v>
      </c>
      <c r="D75" s="144">
        <f>ROUND(D73/D74,3)</f>
        <v>0.83799999999999997</v>
      </c>
      <c r="E75" s="144">
        <f>ROUND(E73/E74,3)</f>
        <v>0.91300000000000003</v>
      </c>
      <c r="F75" s="144">
        <f>ROUND(F73/F74,3)</f>
        <v>1.0740000000000001</v>
      </c>
      <c r="G75" s="144">
        <f>ROUND(G73/G74,3)</f>
        <v>0.95299999999999996</v>
      </c>
      <c r="H75" s="144">
        <f>ROUND(H73/H74,3)</f>
        <v>0.96799999999999997</v>
      </c>
      <c r="I75" s="145">
        <f>AVERAGE(D75:H75)</f>
        <v>0.94920000000000004</v>
      </c>
      <c r="J75" s="146">
        <f>I75-0.03</f>
        <v>0.91920000000000002</v>
      </c>
      <c r="K75" s="146">
        <f>I75+0.03</f>
        <v>0.97920000000000007</v>
      </c>
      <c r="L75" s="110" t="str">
        <f>IF(AND(D75&gt;I75-0.03,D75&lt;I75+0.03),"○","×")</f>
        <v>×</v>
      </c>
      <c r="M75" s="110" t="str">
        <f>IF(AND(E75&gt;I75-0.03,E75&lt;I75+0.03),"○","×")</f>
        <v>×</v>
      </c>
      <c r="N75" s="110" t="str">
        <f>IF(AND(F75&gt;I75-0.03,F75&lt;I75+0.03),"○","×")</f>
        <v>×</v>
      </c>
      <c r="O75" s="110" t="str">
        <f>IF(AND(G75&gt;I75-0.03,G75&lt;I75+0.03),"○","×")</f>
        <v>○</v>
      </c>
      <c r="P75" s="110" t="str">
        <f>IF(AND(H75&gt;I75-0.03,H75&lt;I75+0.03),"○","×")</f>
        <v>○</v>
      </c>
      <c r="Q75" s="136" t="str">
        <f>IF(COUNTIF(L75:P75,"○")=5,"同程度","―")</f>
        <v>―</v>
      </c>
      <c r="R75" s="127" t="str">
        <f t="shared" si="11"/>
        <v>↑</v>
      </c>
      <c r="S75" s="126" t="str">
        <f t="shared" si="11"/>
        <v>↑</v>
      </c>
      <c r="T75" s="126" t="str">
        <f t="shared" si="11"/>
        <v>↓</v>
      </c>
      <c r="U75" s="126" t="str">
        <f t="shared" si="11"/>
        <v>↑</v>
      </c>
      <c r="V75" s="126" t="str">
        <f>R75&amp;S75&amp;T75&amp;U75</f>
        <v>↑↑↓↑</v>
      </c>
      <c r="W75" s="137" t="str" cm="1">
        <f t="array" ref="W75">INDEX($AL$2:$AL$82,MATCH(V75,$AK$2:$AK$82,0),0)</f>
        <v>年度により増減</v>
      </c>
      <c r="X75" s="138" t="str">
        <f>IF(F75-D75&gt;0,"↑",IF(F75-D75&lt;0,"↓","－"))</f>
        <v>↑</v>
      </c>
      <c r="Y75" s="139" t="str">
        <f>IF(V75="↓↑↓↓",IF(X75="↓","減少傾向","×"),"判定外")</f>
        <v>判定外</v>
      </c>
      <c r="Z75" s="140" t="str">
        <f>IF(V75="↑↓↑↑",IF(X75="↑","増加傾向","×"),"判定外")</f>
        <v>判定外</v>
      </c>
      <c r="AA75" s="141" t="str">
        <f>IF(G75-E75&gt;0,"↑",IF(G75-E75&lt;0,"↓","－"))</f>
        <v>↑</v>
      </c>
      <c r="AB75" s="139" t="str">
        <f>IF(V75="↓↓↑↓",IF(AA75="↓","減少傾向","×"),"判定外")</f>
        <v>判定外</v>
      </c>
      <c r="AC75" s="140" t="str">
        <f>IF(V75="↑↑↓↑",IF(AA75="↑","増加傾向","×"),"判定外")</f>
        <v>増加傾向</v>
      </c>
      <c r="AD75" s="142" t="s">
        <v>284</v>
      </c>
      <c r="AE75" s="182"/>
      <c r="AK75" s="102" t="s">
        <v>461</v>
      </c>
      <c r="AL75" s="102" t="s">
        <v>378</v>
      </c>
    </row>
    <row r="76" spans="1:39" ht="14.25" thickBot="1">
      <c r="B76" s="179"/>
      <c r="C76" s="180"/>
      <c r="D76" s="181"/>
      <c r="E76" s="181"/>
      <c r="F76" s="181"/>
      <c r="G76" s="181"/>
      <c r="H76" s="181"/>
      <c r="I76" s="183"/>
      <c r="J76" s="183"/>
      <c r="K76" s="183"/>
      <c r="L76" s="183"/>
      <c r="M76" s="183"/>
      <c r="N76" s="183"/>
      <c r="O76" s="183"/>
      <c r="P76" s="183"/>
      <c r="Q76" s="183"/>
      <c r="R76" s="183"/>
      <c r="S76" s="183"/>
      <c r="T76" s="183"/>
      <c r="U76" s="183"/>
      <c r="V76" s="183"/>
      <c r="W76" s="183"/>
      <c r="X76" s="183"/>
      <c r="Y76" s="183"/>
      <c r="Z76" s="183"/>
      <c r="AA76" s="183"/>
      <c r="AB76" s="183"/>
      <c r="AC76" s="183"/>
      <c r="AD76" s="183"/>
      <c r="AE76" s="182"/>
      <c r="AK76" s="102" t="s">
        <v>462</v>
      </c>
      <c r="AL76" s="102" t="s">
        <v>359</v>
      </c>
    </row>
    <row r="77" spans="1:39">
      <c r="B77" s="179"/>
      <c r="C77" s="180"/>
      <c r="D77" s="181"/>
      <c r="E77" s="181"/>
      <c r="F77" s="181"/>
      <c r="G77" s="181"/>
      <c r="H77" s="181"/>
      <c r="I77" s="305" t="s">
        <v>368</v>
      </c>
      <c r="J77" s="306"/>
      <c r="K77" s="306"/>
      <c r="L77" s="306"/>
      <c r="M77" s="306"/>
      <c r="N77" s="306"/>
      <c r="O77" s="306"/>
      <c r="P77" s="307"/>
      <c r="Q77" s="308" t="s">
        <v>369</v>
      </c>
      <c r="R77" s="305" t="s">
        <v>370</v>
      </c>
      <c r="S77" s="306"/>
      <c r="T77" s="306"/>
      <c r="U77" s="307"/>
      <c r="V77" s="310" t="s">
        <v>371</v>
      </c>
      <c r="W77" s="311"/>
      <c r="X77" s="314" t="s">
        <v>372</v>
      </c>
      <c r="Y77" s="299" t="s">
        <v>373</v>
      </c>
      <c r="Z77" s="300"/>
      <c r="AA77" s="303" t="s">
        <v>374</v>
      </c>
      <c r="AB77" s="299" t="s">
        <v>375</v>
      </c>
      <c r="AC77" s="300"/>
      <c r="AD77" s="301" t="s">
        <v>376</v>
      </c>
      <c r="AE77" s="182"/>
      <c r="AK77" s="102" t="s">
        <v>463</v>
      </c>
      <c r="AL77" s="102" t="s">
        <v>378</v>
      </c>
    </row>
    <row r="78" spans="1:39">
      <c r="B78" s="179"/>
      <c r="C78" s="150" t="s">
        <v>11</v>
      </c>
      <c r="D78" s="151" t="str">
        <f ca="1">Q1&amp;"(n="&amp;D88&amp;")"</f>
        <v>R2(n=85)</v>
      </c>
      <c r="E78" s="151" t="str">
        <f ca="1">R1&amp;"(n="&amp;E88&amp;")"</f>
        <v>R3(n=83)</v>
      </c>
      <c r="F78" s="151" t="str">
        <f ca="1">S1&amp;"(n="&amp;F88&amp;")"</f>
        <v>R4(n=82)</v>
      </c>
      <c r="G78" s="151" t="str">
        <f ca="1">T1&amp;"(n="&amp;G88&amp;")"</f>
        <v>R5(n=82)</v>
      </c>
      <c r="H78" s="151" t="str">
        <f ca="1">U1&amp;"(n="&amp;H88&amp;")"</f>
        <v>R6(n=82)</v>
      </c>
      <c r="I78" s="124" t="s">
        <v>379</v>
      </c>
      <c r="J78" s="125">
        <v>-0.03</v>
      </c>
      <c r="K78" s="125">
        <v>0.03</v>
      </c>
      <c r="L78" s="258" t="str">
        <f ca="1">Q1</f>
        <v>R2</v>
      </c>
      <c r="M78" s="258" t="str">
        <f ca="1">R1</f>
        <v>R3</v>
      </c>
      <c r="N78" s="258" t="str">
        <f ca="1">S1</f>
        <v>R4</v>
      </c>
      <c r="O78" s="258" t="str">
        <f ca="1">T1</f>
        <v>R5</v>
      </c>
      <c r="P78" s="258" t="str">
        <f ca="1">U1</f>
        <v>R6</v>
      </c>
      <c r="Q78" s="309"/>
      <c r="R78" s="127" t="s">
        <v>380</v>
      </c>
      <c r="S78" s="126" t="s">
        <v>381</v>
      </c>
      <c r="T78" s="126" t="s">
        <v>382</v>
      </c>
      <c r="U78" s="126" t="s">
        <v>383</v>
      </c>
      <c r="V78" s="312"/>
      <c r="W78" s="313"/>
      <c r="X78" s="315"/>
      <c r="Y78" s="128" t="s">
        <v>384</v>
      </c>
      <c r="Z78" s="129" t="s">
        <v>385</v>
      </c>
      <c r="AA78" s="304"/>
      <c r="AB78" s="130" t="s">
        <v>386</v>
      </c>
      <c r="AC78" s="131" t="s">
        <v>387</v>
      </c>
      <c r="AD78" s="302"/>
      <c r="AE78" s="182"/>
      <c r="AK78" s="102" t="s">
        <v>464</v>
      </c>
      <c r="AL78" s="102" t="s">
        <v>399</v>
      </c>
    </row>
    <row r="79" spans="1:39">
      <c r="B79" s="179"/>
      <c r="C79" s="152" t="s">
        <v>330</v>
      </c>
      <c r="D79" s="257">
        <f>'5-2.2020'!F99</f>
        <v>41481</v>
      </c>
      <c r="E79" s="257">
        <f>'5-2.2021'!F99</f>
        <v>41812</v>
      </c>
      <c r="F79" s="257">
        <f>'5-2.2022'!F99</f>
        <v>42396</v>
      </c>
      <c r="G79" s="257">
        <f>'5-2.2023'!F99</f>
        <v>42283</v>
      </c>
      <c r="H79" s="257">
        <f>'5-2.2024'!F99</f>
        <v>42903</v>
      </c>
      <c r="I79" s="134">
        <f>AVERAGE(D79:H79)</f>
        <v>42175</v>
      </c>
      <c r="J79" s="135">
        <f>I79*0.97</f>
        <v>40909.75</v>
      </c>
      <c r="K79" s="135">
        <f>I79*1.03</f>
        <v>43440.25</v>
      </c>
      <c r="L79" s="126" t="str">
        <f>IF(AND(D79&gt;I79*0.97,D79&lt;I79*1.03),"○","×")</f>
        <v>○</v>
      </c>
      <c r="M79" s="126" t="str">
        <f>IF(AND(E79&gt;I79*0.97,E79&lt;I79*1.03),"○","×")</f>
        <v>○</v>
      </c>
      <c r="N79" s="126" t="str">
        <f>IF(AND(F79&gt;I79*0.97,F79&lt;I79*1.03),"○","×")</f>
        <v>○</v>
      </c>
      <c r="O79" s="126" t="str">
        <f>IF(AND(G79&gt;I79*0.97,G79&lt;I79*1.03),"○","×")</f>
        <v>○</v>
      </c>
      <c r="P79" s="126" t="str">
        <f>IF(AND(H79&gt;I79*0.97,H79&lt;I79*1.03),"○","×")</f>
        <v>○</v>
      </c>
      <c r="Q79" s="136" t="str">
        <f>IF(COUNTIF(L79:P79,"○")=5,"同程度","―")</f>
        <v>同程度</v>
      </c>
      <c r="R79" s="127" t="str">
        <f t="shared" ref="R79:U81" si="12">IF(E79-D79&gt;0,"↑",IF(E79-D79&lt;0,"↓","－"))</f>
        <v>↑</v>
      </c>
      <c r="S79" s="126" t="str">
        <f t="shared" si="12"/>
        <v>↑</v>
      </c>
      <c r="T79" s="126" t="str">
        <f t="shared" si="12"/>
        <v>↓</v>
      </c>
      <c r="U79" s="126" t="str">
        <f t="shared" si="12"/>
        <v>↑</v>
      </c>
      <c r="V79" s="126" t="str">
        <f>R79&amp;S79&amp;T79&amp;U79</f>
        <v>↑↑↓↑</v>
      </c>
      <c r="W79" s="137" t="str" cm="1">
        <f t="array" ref="W79">INDEX($AL$2:$AL$82,MATCH(V79,$AK$2:$AK$82,0),0)</f>
        <v>年度により増減</v>
      </c>
      <c r="X79" s="138" t="str">
        <f>IF(F79-D79&gt;0,"↑",IF(F79-D79&lt;0,"↓","－"))</f>
        <v>↑</v>
      </c>
      <c r="Y79" s="139" t="str">
        <f>IF(V79="↓↑↓↓",IF(X79="↓","減少傾向","×"),"判定外")</f>
        <v>判定外</v>
      </c>
      <c r="Z79" s="140" t="str">
        <f>IF(V79="↑↓↑↑",IF(X79="↑","増加傾向","×"),"判定外")</f>
        <v>判定外</v>
      </c>
      <c r="AA79" s="141" t="str">
        <f>IF(G79-E79&gt;0,"↑",IF(G79-E79&lt;0,"↓","－"))</f>
        <v>↑</v>
      </c>
      <c r="AB79" s="139" t="str">
        <f>IF(V79="↓↓↑↓",IF(AA79="↓","減少傾向","×"),"判定外")</f>
        <v>判定外</v>
      </c>
      <c r="AC79" s="140" t="str">
        <f>IF(V79="↑↑↓↑",IF(AA79="↑","増加傾向","×"),"判定外")</f>
        <v>増加傾向</v>
      </c>
      <c r="AD79" s="142" t="s">
        <v>359</v>
      </c>
      <c r="AE79" s="182"/>
      <c r="AK79" s="102" t="s">
        <v>465</v>
      </c>
      <c r="AL79" s="102" t="s">
        <v>359</v>
      </c>
    </row>
    <row r="80" spans="1:39" s="104" customFormat="1">
      <c r="A80" s="94"/>
      <c r="B80" s="179"/>
      <c r="C80" s="152" t="s">
        <v>331</v>
      </c>
      <c r="D80" s="25">
        <f>'5-2.2020'!G99</f>
        <v>41911</v>
      </c>
      <c r="E80" s="25">
        <f>'5-2.2021'!G99</f>
        <v>41760</v>
      </c>
      <c r="F80" s="25">
        <f>'5-2.2022'!G99</f>
        <v>41788</v>
      </c>
      <c r="G80" s="25">
        <f>'5-2.2023'!G99</f>
        <v>41788</v>
      </c>
      <c r="H80" s="25">
        <f>'5-2.2024'!G99</f>
        <v>42332</v>
      </c>
      <c r="I80" s="134">
        <f>AVERAGE(D80:H80)</f>
        <v>41915.800000000003</v>
      </c>
      <c r="J80" s="135">
        <f>I80*0.97</f>
        <v>40658.326000000001</v>
      </c>
      <c r="K80" s="135">
        <f>I80*1.03</f>
        <v>43173.274000000005</v>
      </c>
      <c r="L80" s="126" t="str">
        <f>IF(AND(D80&gt;I80*0.97,D80&lt;I80*1.03),"○","×")</f>
        <v>○</v>
      </c>
      <c r="M80" s="126" t="str">
        <f>IF(AND(E80&gt;I80*0.97,E80&lt;I80*1.03),"○","×")</f>
        <v>○</v>
      </c>
      <c r="N80" s="126" t="str">
        <f>IF(AND(F80&gt;I80*0.97,F80&lt;I80*1.03),"○","×")</f>
        <v>○</v>
      </c>
      <c r="O80" s="126" t="str">
        <f>IF(AND(G80&gt;I80*0.97,G80&lt;I80*1.03),"○","×")</f>
        <v>○</v>
      </c>
      <c r="P80" s="126" t="str">
        <f>IF(AND(H80&gt;I80*0.97,H80&lt;I80*1.03),"○","×")</f>
        <v>○</v>
      </c>
      <c r="Q80" s="136" t="str">
        <f>IF(COUNTIF(L80:P80,"○")=5,"同程度","―")</f>
        <v>同程度</v>
      </c>
      <c r="R80" s="127" t="str">
        <f t="shared" si="12"/>
        <v>↓</v>
      </c>
      <c r="S80" s="126" t="str">
        <f t="shared" si="12"/>
        <v>↑</v>
      </c>
      <c r="T80" s="126" t="str">
        <f t="shared" si="12"/>
        <v>－</v>
      </c>
      <c r="U80" s="126" t="str">
        <f t="shared" si="12"/>
        <v>↑</v>
      </c>
      <c r="V80" s="126" t="str">
        <f>R80&amp;S80&amp;T80&amp;U80</f>
        <v>↓↑－↑</v>
      </c>
      <c r="W80" s="137" t="str" cm="1">
        <f t="array" ref="W80">INDEX($AL$2:$AL$82,MATCH(V80,$AK$2:$AK$82,0),0)</f>
        <v>増加傾向⤴</v>
      </c>
      <c r="X80" s="138" t="str">
        <f>IF(F80-D80&gt;0,"↑",IF(F80-D80&lt;0,"↓","－"))</f>
        <v>↓</v>
      </c>
      <c r="Y80" s="139" t="str">
        <f>IF(V80="↓↑↓↓",IF(X80="↓","減少傾向","×"),"判定外")</f>
        <v>判定外</v>
      </c>
      <c r="Z80" s="140" t="str">
        <f>IF(V80="↑↓↑↑",IF(X80="↑","増加傾向","×"),"判定外")</f>
        <v>判定外</v>
      </c>
      <c r="AA80" s="141" t="str">
        <f>IF(G80-E80&gt;0,"↑",IF(G80-E80&lt;0,"↓","－"))</f>
        <v>↑</v>
      </c>
      <c r="AB80" s="139" t="str">
        <f>IF(V80="↓↓↑↓",IF(AA80="↓","減少傾向","×"),"判定外")</f>
        <v>判定外</v>
      </c>
      <c r="AC80" s="140" t="str">
        <f>IF(V80="↑↑↓↑",IF(AA80="↑","増加傾向","×"),"判定外")</f>
        <v>判定外</v>
      </c>
      <c r="AD80" s="143"/>
      <c r="AE80" s="182"/>
      <c r="AF80" s="94"/>
      <c r="AG80" s="94"/>
      <c r="AH80" s="94"/>
      <c r="AI80" s="94"/>
      <c r="AJ80" s="94"/>
      <c r="AK80" s="102" t="s">
        <v>466</v>
      </c>
      <c r="AL80" s="102" t="s">
        <v>359</v>
      </c>
      <c r="AM80" s="103"/>
    </row>
    <row r="81" spans="1:39" ht="27.75" thickBot="1">
      <c r="B81" s="179"/>
      <c r="C81" s="132" t="s">
        <v>332</v>
      </c>
      <c r="D81" s="144">
        <f>ROUND(D79/D80,3)</f>
        <v>0.99</v>
      </c>
      <c r="E81" s="144">
        <f>ROUND(E79/E80,3)</f>
        <v>1.0009999999999999</v>
      </c>
      <c r="F81" s="144">
        <f>ROUND(F79/F80,3)</f>
        <v>1.0149999999999999</v>
      </c>
      <c r="G81" s="144">
        <f>ROUND(G79/G80,3)</f>
        <v>1.012</v>
      </c>
      <c r="H81" s="144">
        <f>ROUND(H79/H80,3)</f>
        <v>1.0129999999999999</v>
      </c>
      <c r="I81" s="145">
        <f>AVERAGE(D81:H81)</f>
        <v>1.0062</v>
      </c>
      <c r="J81" s="146">
        <f>I81-0.03</f>
        <v>0.97619999999999996</v>
      </c>
      <c r="K81" s="146">
        <f>I81+0.03</f>
        <v>1.0362</v>
      </c>
      <c r="L81" s="110" t="str">
        <f>IF(AND(D81&gt;I81-0.03,D81&lt;I81+0.03),"○","×")</f>
        <v>○</v>
      </c>
      <c r="M81" s="110" t="str">
        <f>IF(AND(E81&gt;I81-0.03,E81&lt;I81+0.03),"○","×")</f>
        <v>○</v>
      </c>
      <c r="N81" s="110" t="str">
        <f>IF(AND(F81&gt;I81-0.03,F81&lt;I81+0.03),"○","×")</f>
        <v>○</v>
      </c>
      <c r="O81" s="110" t="str">
        <f>IF(AND(G81&gt;I81-0.03,G81&lt;I81+0.03),"○","×")</f>
        <v>○</v>
      </c>
      <c r="P81" s="110" t="str">
        <f>IF(AND(H81&gt;I81-0.03,H81&lt;I81+0.03),"○","×")</f>
        <v>○</v>
      </c>
      <c r="Q81" s="136" t="str">
        <f>IF(COUNTIF(L81:P81,"○")=5,"同程度","―")</f>
        <v>同程度</v>
      </c>
      <c r="R81" s="127" t="str">
        <f t="shared" si="12"/>
        <v>↑</v>
      </c>
      <c r="S81" s="126" t="str">
        <f t="shared" si="12"/>
        <v>↑</v>
      </c>
      <c r="T81" s="126" t="str">
        <f t="shared" si="12"/>
        <v>↓</v>
      </c>
      <c r="U81" s="126" t="str">
        <f t="shared" si="12"/>
        <v>↑</v>
      </c>
      <c r="V81" s="126" t="str">
        <f>R81&amp;S81&amp;T81&amp;U81</f>
        <v>↑↑↓↑</v>
      </c>
      <c r="W81" s="137" t="str" cm="1">
        <f t="array" ref="W81">INDEX($AL$2:$AL$82,MATCH(V81,$AK$2:$AK$82,0),0)</f>
        <v>年度により増減</v>
      </c>
      <c r="X81" s="138" t="str">
        <f>IF(F81-D81&gt;0,"↑",IF(F81-D81&lt;0,"↓","－"))</f>
        <v>↑</v>
      </c>
      <c r="Y81" s="139" t="str">
        <f>IF(V81="↓↑↓↓",IF(X81="↓","減少傾向","×"),"判定外")</f>
        <v>判定外</v>
      </c>
      <c r="Z81" s="140" t="str">
        <f>IF(V81="↑↓↑↑",IF(X81="↑","増加傾向","×"),"判定外")</f>
        <v>判定外</v>
      </c>
      <c r="AA81" s="141" t="str">
        <f>IF(G81-E81&gt;0,"↑",IF(G81-E81&lt;0,"↓","－"))</f>
        <v>↑</v>
      </c>
      <c r="AB81" s="139" t="str">
        <f>IF(V81="↓↓↑↓",IF(AA81="↓","減少傾向","×"),"判定外")</f>
        <v>判定外</v>
      </c>
      <c r="AC81" s="140" t="str">
        <f>IF(V81="↑↑↓↑",IF(AA81="↑","増加傾向","×"),"判定外")</f>
        <v>増加傾向</v>
      </c>
      <c r="AD81" s="142" t="s">
        <v>359</v>
      </c>
      <c r="AE81" s="182"/>
      <c r="AK81" s="102" t="s">
        <v>467</v>
      </c>
      <c r="AL81" s="102" t="s">
        <v>359</v>
      </c>
    </row>
    <row r="82" spans="1:39" ht="14.25" thickBot="1">
      <c r="B82" s="179"/>
      <c r="C82" s="180"/>
      <c r="D82" s="181"/>
      <c r="E82" s="181"/>
      <c r="F82" s="181"/>
      <c r="G82" s="181"/>
      <c r="H82" s="181"/>
      <c r="I82" s="183"/>
      <c r="J82" s="183"/>
      <c r="K82" s="183"/>
      <c r="L82" s="183"/>
      <c r="M82" s="183"/>
      <c r="N82" s="183"/>
      <c r="O82" s="183"/>
      <c r="P82" s="183"/>
      <c r="Q82" s="183"/>
      <c r="R82" s="183"/>
      <c r="S82" s="183"/>
      <c r="T82" s="183"/>
      <c r="U82" s="183"/>
      <c r="V82" s="183"/>
      <c r="W82" s="183"/>
      <c r="X82" s="183"/>
      <c r="Y82" s="183"/>
      <c r="Z82" s="183"/>
      <c r="AA82" s="183"/>
      <c r="AB82" s="183"/>
      <c r="AC82" s="183"/>
      <c r="AD82" s="183"/>
      <c r="AE82" s="182"/>
      <c r="AK82" s="102" t="s">
        <v>468</v>
      </c>
      <c r="AL82" s="102" t="s">
        <v>359</v>
      </c>
    </row>
    <row r="83" spans="1:39">
      <c r="B83" s="179"/>
      <c r="C83" s="180"/>
      <c r="D83" s="181"/>
      <c r="E83" s="181"/>
      <c r="F83" s="181"/>
      <c r="G83" s="181"/>
      <c r="H83" s="181"/>
      <c r="I83" s="305" t="s">
        <v>368</v>
      </c>
      <c r="J83" s="306"/>
      <c r="K83" s="306"/>
      <c r="L83" s="306"/>
      <c r="M83" s="306"/>
      <c r="N83" s="306"/>
      <c r="O83" s="306"/>
      <c r="P83" s="307"/>
      <c r="Q83" s="308" t="s">
        <v>369</v>
      </c>
      <c r="R83" s="305" t="s">
        <v>370</v>
      </c>
      <c r="S83" s="306"/>
      <c r="T83" s="306"/>
      <c r="U83" s="307"/>
      <c r="V83" s="310" t="s">
        <v>371</v>
      </c>
      <c r="W83" s="311"/>
      <c r="X83" s="314" t="s">
        <v>372</v>
      </c>
      <c r="Y83" s="299" t="s">
        <v>373</v>
      </c>
      <c r="Z83" s="300"/>
      <c r="AA83" s="303" t="s">
        <v>374</v>
      </c>
      <c r="AB83" s="299" t="s">
        <v>375</v>
      </c>
      <c r="AC83" s="300"/>
      <c r="AD83" s="301" t="s">
        <v>376</v>
      </c>
      <c r="AE83" s="182"/>
    </row>
    <row r="84" spans="1:39">
      <c r="B84" s="179"/>
      <c r="C84" s="153" t="s">
        <v>305</v>
      </c>
      <c r="D84" s="151" t="str">
        <f ca="1">Q1&amp;"(n="&amp;D88&amp;")"</f>
        <v>R2(n=85)</v>
      </c>
      <c r="E84" s="151" t="str">
        <f ca="1">R1&amp;"(n="&amp;E88&amp;")"</f>
        <v>R3(n=83)</v>
      </c>
      <c r="F84" s="151" t="str">
        <f ca="1">S1&amp;"(n="&amp;F88&amp;")"</f>
        <v>R4(n=82)</v>
      </c>
      <c r="G84" s="151" t="str">
        <f ca="1">T1&amp;"(n="&amp;G88&amp;")"</f>
        <v>R5(n=82)</v>
      </c>
      <c r="H84" s="151" t="str">
        <f ca="1">U1&amp;"(n="&amp;H88&amp;")"</f>
        <v>R6(n=82)</v>
      </c>
      <c r="I84" s="124" t="s">
        <v>379</v>
      </c>
      <c r="J84" s="125">
        <v>-0.03</v>
      </c>
      <c r="K84" s="125">
        <v>0.03</v>
      </c>
      <c r="L84" s="258" t="str">
        <f ca="1">Q1</f>
        <v>R2</v>
      </c>
      <c r="M84" s="258" t="str">
        <f ca="1">R1</f>
        <v>R3</v>
      </c>
      <c r="N84" s="258" t="str">
        <f ca="1">S1</f>
        <v>R4</v>
      </c>
      <c r="O84" s="258" t="str">
        <f ca="1">T1</f>
        <v>R5</v>
      </c>
      <c r="P84" s="258" t="str">
        <f ca="1">U1</f>
        <v>R6</v>
      </c>
      <c r="Q84" s="309"/>
      <c r="R84" s="127" t="s">
        <v>380</v>
      </c>
      <c r="S84" s="126" t="s">
        <v>381</v>
      </c>
      <c r="T84" s="126" t="s">
        <v>382</v>
      </c>
      <c r="U84" s="126" t="s">
        <v>383</v>
      </c>
      <c r="V84" s="312"/>
      <c r="W84" s="313"/>
      <c r="X84" s="315"/>
      <c r="Y84" s="128" t="s">
        <v>384</v>
      </c>
      <c r="Z84" s="129" t="s">
        <v>385</v>
      </c>
      <c r="AA84" s="304"/>
      <c r="AB84" s="130" t="s">
        <v>386</v>
      </c>
      <c r="AC84" s="131" t="s">
        <v>387</v>
      </c>
      <c r="AD84" s="302"/>
      <c r="AE84" s="182"/>
    </row>
    <row r="85" spans="1:39">
      <c r="B85" s="179"/>
      <c r="C85" s="152" t="s">
        <v>330</v>
      </c>
      <c r="D85" s="154">
        <f>ROUND(D79/D88,1)</f>
        <v>488</v>
      </c>
      <c r="E85" s="154">
        <f>ROUND(E79/E88,1)</f>
        <v>503.8</v>
      </c>
      <c r="F85" s="154">
        <f>ROUND(F79/F88,1)</f>
        <v>517</v>
      </c>
      <c r="G85" s="154">
        <f>ROUND(G79/G88,1)</f>
        <v>515.6</v>
      </c>
      <c r="H85" s="154">
        <f>ROUND(H79/H88,1)</f>
        <v>523.20000000000005</v>
      </c>
      <c r="I85" s="134">
        <f>AVERAGE(D85:H85)</f>
        <v>509.5200000000001</v>
      </c>
      <c r="J85" s="135">
        <f>I85*0.97</f>
        <v>494.23440000000011</v>
      </c>
      <c r="K85" s="135">
        <f>I85*1.03</f>
        <v>524.80560000000014</v>
      </c>
      <c r="L85" s="126" t="str">
        <f>IF(AND(D85&gt;I85*0.97,D85&lt;I85*1.03),"○","×")</f>
        <v>×</v>
      </c>
      <c r="M85" s="126" t="str">
        <f>IF(AND(E85&gt;I85*0.97,E85&lt;I85*1.03),"○","×")</f>
        <v>○</v>
      </c>
      <c r="N85" s="126" t="str">
        <f>IF(AND(F85&gt;I85*0.97,F85&lt;I85*1.03),"○","×")</f>
        <v>○</v>
      </c>
      <c r="O85" s="126" t="str">
        <f>IF(AND(G85&gt;I85*0.97,G85&lt;I85*1.03),"○","×")</f>
        <v>○</v>
      </c>
      <c r="P85" s="126" t="str">
        <f>IF(AND(H85&gt;I85*0.97,H85&lt;I85*1.03),"○","×")</f>
        <v>○</v>
      </c>
      <c r="Q85" s="136" t="str">
        <f>IF(COUNTIF(L85:P85,"○")=5,"同程度","―")</f>
        <v>―</v>
      </c>
      <c r="R85" s="127" t="str">
        <f t="shared" ref="R85:U87" si="13">IF(E85-D85&gt;0,"↑",IF(E85-D85&lt;0,"↓","－"))</f>
        <v>↑</v>
      </c>
      <c r="S85" s="126" t="str">
        <f t="shared" si="13"/>
        <v>↑</v>
      </c>
      <c r="T85" s="126" t="str">
        <f t="shared" si="13"/>
        <v>↓</v>
      </c>
      <c r="U85" s="126" t="str">
        <f t="shared" si="13"/>
        <v>↑</v>
      </c>
      <c r="V85" s="126" t="str">
        <f>R85&amp;S85&amp;T85&amp;U85</f>
        <v>↑↑↓↑</v>
      </c>
      <c r="W85" s="137" t="str" cm="1">
        <f t="array" ref="W85">INDEX($AL$2:$AL$82,MATCH(V85,$AK$2:$AK$82,0),0)</f>
        <v>年度により増減</v>
      </c>
      <c r="X85" s="138" t="str">
        <f>IF(F85-D85&gt;0,"↑",IF(F85-D85&lt;0,"↓","－"))</f>
        <v>↑</v>
      </c>
      <c r="Y85" s="139" t="str">
        <f>IF(V85="↓↑↓↓",IF(X85="↓","減少傾向","×"),"判定外")</f>
        <v>判定外</v>
      </c>
      <c r="Z85" s="140" t="str">
        <f>IF(V85="↑↓↑↑",IF(X85="↑","増加傾向","×"),"判定外")</f>
        <v>判定外</v>
      </c>
      <c r="AA85" s="141" t="str">
        <f>IF(G85-E85&gt;0,"↑",IF(G85-E85&lt;0,"↓","－"))</f>
        <v>↑</v>
      </c>
      <c r="AB85" s="139" t="str">
        <f>IF(V85="↓↓↑↓",IF(AA85="↓","減少傾向","×"),"判定外")</f>
        <v>判定外</v>
      </c>
      <c r="AC85" s="140" t="str">
        <f>IF(V85="↑↑↓↑",IF(AA85="↑","増加傾向","×"),"判定外")</f>
        <v>増加傾向</v>
      </c>
      <c r="AD85" s="142" t="s">
        <v>284</v>
      </c>
      <c r="AE85" s="182"/>
    </row>
    <row r="86" spans="1:39" s="104" customFormat="1">
      <c r="A86" s="94"/>
      <c r="B86" s="179"/>
      <c r="C86" s="152" t="s">
        <v>331</v>
      </c>
      <c r="D86" s="154">
        <f>ROUND(D80/D88,1)</f>
        <v>493.1</v>
      </c>
      <c r="E86" s="154">
        <f>ROUND(E80/E88,1)</f>
        <v>503.1</v>
      </c>
      <c r="F86" s="154">
        <f>ROUND(F80/F88,1)</f>
        <v>509.6</v>
      </c>
      <c r="G86" s="154">
        <f>ROUND(G80/G88,1)</f>
        <v>509.6</v>
      </c>
      <c r="H86" s="154">
        <f>ROUND(H80/H88,1)</f>
        <v>516.20000000000005</v>
      </c>
      <c r="I86" s="134">
        <f>AVERAGE(D86:H86)</f>
        <v>506.32000000000005</v>
      </c>
      <c r="J86" s="135">
        <f>I86*0.97</f>
        <v>491.13040000000001</v>
      </c>
      <c r="K86" s="135">
        <f>I86*1.03</f>
        <v>521.50960000000009</v>
      </c>
      <c r="L86" s="126" t="str">
        <f>IF(AND(D86&gt;I86*0.97,D86&lt;I86*1.03),"○","×")</f>
        <v>○</v>
      </c>
      <c r="M86" s="126" t="str">
        <f>IF(AND(E86&gt;I86*0.97,E86&lt;I86*1.03),"○","×")</f>
        <v>○</v>
      </c>
      <c r="N86" s="126" t="str">
        <f>IF(AND(F86&gt;I86*0.97,F86&lt;I86*1.03),"○","×")</f>
        <v>○</v>
      </c>
      <c r="O86" s="126" t="str">
        <f>IF(AND(G86&gt;I86*0.97,G86&lt;I86*1.03),"○","×")</f>
        <v>○</v>
      </c>
      <c r="P86" s="126" t="str">
        <f>IF(AND(H86&gt;I86*0.97,H86&lt;I86*1.03),"○","×")</f>
        <v>○</v>
      </c>
      <c r="Q86" s="136" t="str">
        <f>IF(COUNTIF(L86:P86,"○")=5,"同程度","―")</f>
        <v>同程度</v>
      </c>
      <c r="R86" s="127" t="str">
        <f t="shared" si="13"/>
        <v>↑</v>
      </c>
      <c r="S86" s="126" t="str">
        <f t="shared" si="13"/>
        <v>↑</v>
      </c>
      <c r="T86" s="126" t="str">
        <f t="shared" si="13"/>
        <v>－</v>
      </c>
      <c r="U86" s="126" t="str">
        <f t="shared" si="13"/>
        <v>↑</v>
      </c>
      <c r="V86" s="126" t="str">
        <f>R86&amp;S86&amp;T86&amp;U86</f>
        <v>↑↑－↑</v>
      </c>
      <c r="W86" s="137" t="str" cm="1">
        <f t="array" ref="W86">INDEX($AL$2:$AL$82,MATCH(V86,$AK$2:$AK$82,0),0)</f>
        <v>増加傾向⤴</v>
      </c>
      <c r="X86" s="138" t="str">
        <f>IF(F86-D86&gt;0,"↑",IF(F86-D86&lt;0,"↓","－"))</f>
        <v>↑</v>
      </c>
      <c r="Y86" s="139" t="str">
        <f>IF(V86="↓↑↓↓",IF(X86="↓","減少傾向","×"),"判定外")</f>
        <v>判定外</v>
      </c>
      <c r="Z86" s="140" t="str">
        <f>IF(V86="↑↓↑↑",IF(X86="↑","増加傾向","×"),"判定外")</f>
        <v>判定外</v>
      </c>
      <c r="AA86" s="141" t="str">
        <f>IF(G86-E86&gt;0,"↑",IF(G86-E86&lt;0,"↓","－"))</f>
        <v>↑</v>
      </c>
      <c r="AB86" s="139" t="str">
        <f>IF(V86="↓↓↑↓",IF(AA86="↓","減少傾向","×"),"判定外")</f>
        <v>判定外</v>
      </c>
      <c r="AC86" s="140" t="str">
        <f>IF(V86="↑↑↓↑",IF(AA86="↑","増加傾向","×"),"判定外")</f>
        <v>判定外</v>
      </c>
      <c r="AD86" s="143"/>
      <c r="AE86" s="182"/>
      <c r="AF86" s="94"/>
      <c r="AG86" s="94"/>
      <c r="AH86" s="94"/>
      <c r="AI86" s="94"/>
      <c r="AJ86" s="94"/>
      <c r="AK86" s="94"/>
      <c r="AL86" s="94"/>
      <c r="AM86" s="103"/>
    </row>
    <row r="87" spans="1:39" ht="27.75" thickBot="1">
      <c r="B87" s="179"/>
      <c r="C87" s="152" t="s">
        <v>332</v>
      </c>
      <c r="D87" s="144">
        <f>ROUND(D85/D86,3)</f>
        <v>0.99</v>
      </c>
      <c r="E87" s="144">
        <f>ROUND(E85/E86,3)</f>
        <v>1.0009999999999999</v>
      </c>
      <c r="F87" s="144">
        <f>ROUND(F85/F86,3)</f>
        <v>1.0149999999999999</v>
      </c>
      <c r="G87" s="144">
        <f>ROUND(G85/G86,3)</f>
        <v>1.012</v>
      </c>
      <c r="H87" s="144">
        <f>ROUND(H85/H86,3)</f>
        <v>1.014</v>
      </c>
      <c r="I87" s="145">
        <f>AVERAGE(D87:H87)</f>
        <v>1.0064</v>
      </c>
      <c r="J87" s="146">
        <f>I87-0.03</f>
        <v>0.97639999999999993</v>
      </c>
      <c r="K87" s="146">
        <f>I87+0.03</f>
        <v>1.0364</v>
      </c>
      <c r="L87" s="110" t="str">
        <f>IF(AND(D87&gt;I87-0.03,D87&lt;I87+0.03),"○","×")</f>
        <v>○</v>
      </c>
      <c r="M87" s="110" t="str">
        <f>IF(AND(E87&gt;I87-0.03,E87&lt;I87+0.03),"○","×")</f>
        <v>○</v>
      </c>
      <c r="N87" s="110" t="str">
        <f>IF(AND(F87&gt;I87-0.03,F87&lt;I87+0.03),"○","×")</f>
        <v>○</v>
      </c>
      <c r="O87" s="110" t="str">
        <f>IF(AND(G87&gt;I87-0.03,G87&lt;I87+0.03),"○","×")</f>
        <v>○</v>
      </c>
      <c r="P87" s="110" t="str">
        <f>IF(AND(H87&gt;I87-0.03,H87&lt;I87+0.03),"○","×")</f>
        <v>○</v>
      </c>
      <c r="Q87" s="136" t="str">
        <f>IF(COUNTIF(L87:P87,"○")=5,"同程度","―")</f>
        <v>同程度</v>
      </c>
      <c r="R87" s="127" t="str">
        <f t="shared" si="13"/>
        <v>↑</v>
      </c>
      <c r="S87" s="126" t="str">
        <f t="shared" si="13"/>
        <v>↑</v>
      </c>
      <c r="T87" s="126" t="str">
        <f t="shared" si="13"/>
        <v>↓</v>
      </c>
      <c r="U87" s="126" t="str">
        <f t="shared" si="13"/>
        <v>↑</v>
      </c>
      <c r="V87" s="126" t="str">
        <f>R87&amp;S87&amp;T87&amp;U87</f>
        <v>↑↑↓↑</v>
      </c>
      <c r="W87" s="137" t="str" cm="1">
        <f t="array" ref="W87">INDEX($AL$2:$AL$82,MATCH(V87,$AK$2:$AK$82,0),0)</f>
        <v>年度により増減</v>
      </c>
      <c r="X87" s="138" t="str">
        <f>IF(F87-D87&gt;0,"↑",IF(F87-D87&lt;0,"↓","－"))</f>
        <v>↑</v>
      </c>
      <c r="Y87" s="139" t="str">
        <f>IF(V87="↓↑↓↓",IF(X87="↓","減少傾向","×"),"判定外")</f>
        <v>判定外</v>
      </c>
      <c r="Z87" s="140" t="str">
        <f>IF(V87="↑↓↑↑",IF(X87="↑","増加傾向","×"),"判定外")</f>
        <v>判定外</v>
      </c>
      <c r="AA87" s="141" t="str">
        <f>IF(G87-E87&gt;0,"↑",IF(G87-E87&lt;0,"↓","－"))</f>
        <v>↑</v>
      </c>
      <c r="AB87" s="139" t="str">
        <f>IF(V87="↓↓↑↓",IF(AA87="↓","減少傾向","×"),"判定外")</f>
        <v>判定外</v>
      </c>
      <c r="AC87" s="140" t="str">
        <f>IF(V87="↑↑↓↑",IF(AA87="↑","増加傾向","×"),"判定外")</f>
        <v>増加傾向</v>
      </c>
      <c r="AD87" s="142" t="s">
        <v>359</v>
      </c>
      <c r="AE87" s="182"/>
    </row>
    <row r="88" spans="1:39">
      <c r="B88" s="179"/>
      <c r="C88" s="155" t="s">
        <v>334</v>
      </c>
      <c r="D88" s="133">
        <f>COUNT('5-2.2020'!D12:D97)</f>
        <v>85</v>
      </c>
      <c r="E88" s="133">
        <f>COUNT('5-2.2021'!D12:D97)</f>
        <v>83</v>
      </c>
      <c r="F88" s="133">
        <f>COUNT('5-2.2022'!D12:D97)</f>
        <v>82</v>
      </c>
      <c r="G88" s="133">
        <f>COUNT('5-2.2023'!D12:D97)</f>
        <v>82</v>
      </c>
      <c r="H88" s="133">
        <f>COUNT('5-2.2024'!D12:D97)</f>
        <v>82</v>
      </c>
      <c r="I88" s="183"/>
      <c r="J88" s="183"/>
      <c r="K88" s="183"/>
      <c r="L88" s="183"/>
      <c r="M88" s="183"/>
      <c r="N88" s="183"/>
      <c r="O88" s="183"/>
      <c r="P88" s="183"/>
      <c r="Q88" s="183"/>
      <c r="R88" s="183"/>
      <c r="S88" s="183"/>
      <c r="T88" s="183"/>
      <c r="U88" s="183"/>
      <c r="V88" s="183"/>
      <c r="W88" s="183"/>
      <c r="X88" s="183"/>
      <c r="Y88" s="183"/>
      <c r="Z88" s="183"/>
      <c r="AA88" s="183"/>
      <c r="AB88" s="183"/>
      <c r="AC88" s="183"/>
      <c r="AD88" s="183"/>
      <c r="AE88" s="182"/>
    </row>
    <row r="89" spans="1:39" ht="14.25" thickBot="1">
      <c r="B89" s="179"/>
      <c r="C89" s="180"/>
      <c r="D89" s="181"/>
      <c r="E89" s="181"/>
      <c r="F89" s="181"/>
      <c r="G89" s="181"/>
      <c r="H89" s="181"/>
      <c r="I89" s="183"/>
      <c r="J89" s="183"/>
      <c r="K89" s="183"/>
      <c r="L89" s="183"/>
      <c r="M89" s="183"/>
      <c r="N89" s="183"/>
      <c r="O89" s="183"/>
      <c r="P89" s="183"/>
      <c r="Q89" s="183"/>
      <c r="R89" s="183"/>
      <c r="S89" s="183"/>
      <c r="T89" s="183"/>
      <c r="U89" s="183"/>
      <c r="V89" s="183"/>
      <c r="W89" s="183"/>
      <c r="X89" s="183"/>
      <c r="Y89" s="183"/>
      <c r="Z89" s="183"/>
      <c r="AA89" s="183"/>
      <c r="AB89" s="183"/>
      <c r="AC89" s="183"/>
      <c r="AD89" s="183"/>
      <c r="AE89" s="182"/>
    </row>
    <row r="90" spans="1:39">
      <c r="B90" s="179"/>
      <c r="C90" s="180"/>
      <c r="D90" s="181"/>
      <c r="E90" s="181"/>
      <c r="F90" s="181"/>
      <c r="G90" s="181"/>
      <c r="H90" s="181"/>
      <c r="I90" s="305" t="s">
        <v>368</v>
      </c>
      <c r="J90" s="306"/>
      <c r="K90" s="306"/>
      <c r="L90" s="306"/>
      <c r="M90" s="306"/>
      <c r="N90" s="306"/>
      <c r="O90" s="306"/>
      <c r="P90" s="307"/>
      <c r="Q90" s="308" t="s">
        <v>369</v>
      </c>
      <c r="R90" s="305" t="s">
        <v>370</v>
      </c>
      <c r="S90" s="306"/>
      <c r="T90" s="306"/>
      <c r="U90" s="307"/>
      <c r="V90" s="310" t="s">
        <v>371</v>
      </c>
      <c r="W90" s="311"/>
      <c r="X90" s="314" t="s">
        <v>372</v>
      </c>
      <c r="Y90" s="299" t="s">
        <v>373</v>
      </c>
      <c r="Z90" s="300"/>
      <c r="AA90" s="303" t="s">
        <v>374</v>
      </c>
      <c r="AB90" s="299" t="s">
        <v>375</v>
      </c>
      <c r="AC90" s="300"/>
      <c r="AD90" s="301" t="s">
        <v>376</v>
      </c>
      <c r="AE90" s="182"/>
    </row>
    <row r="91" spans="1:39">
      <c r="B91" s="179"/>
      <c r="C91" s="155" t="s">
        <v>304</v>
      </c>
      <c r="D91" s="151" t="str">
        <f ca="1">Q1&amp;"(n="&amp;D95&amp;")"</f>
        <v>R2(n=25)</v>
      </c>
      <c r="E91" s="151" t="str">
        <f ca="1">R1&amp;"(n="&amp;E95&amp;")"</f>
        <v>R3(n=25)</v>
      </c>
      <c r="F91" s="151" t="str">
        <f ca="1">S1&amp;"(n="&amp;F95&amp;")"</f>
        <v>R4(n=25)</v>
      </c>
      <c r="G91" s="151" t="str">
        <f ca="1">T1&amp;"(n="&amp;G95&amp;")"</f>
        <v>R5(n=25)</v>
      </c>
      <c r="H91" s="151" t="str">
        <f ca="1">U1&amp;"(n="&amp;H95&amp;")"</f>
        <v>R6(n=25)</v>
      </c>
      <c r="I91" s="124" t="s">
        <v>379</v>
      </c>
      <c r="J91" s="125">
        <v>-0.03</v>
      </c>
      <c r="K91" s="125">
        <v>0.03</v>
      </c>
      <c r="L91" s="258" t="str">
        <f ca="1">Q1</f>
        <v>R2</v>
      </c>
      <c r="M91" s="258" t="str">
        <f ca="1">R1</f>
        <v>R3</v>
      </c>
      <c r="N91" s="258" t="str">
        <f ca="1">S1</f>
        <v>R4</v>
      </c>
      <c r="O91" s="258" t="str">
        <f ca="1">T1</f>
        <v>R5</v>
      </c>
      <c r="P91" s="258" t="str">
        <f ca="1">U1</f>
        <v>R6</v>
      </c>
      <c r="Q91" s="309"/>
      <c r="R91" s="127" t="s">
        <v>380</v>
      </c>
      <c r="S91" s="126" t="s">
        <v>381</v>
      </c>
      <c r="T91" s="126" t="s">
        <v>382</v>
      </c>
      <c r="U91" s="126" t="s">
        <v>383</v>
      </c>
      <c r="V91" s="312"/>
      <c r="W91" s="313"/>
      <c r="X91" s="315"/>
      <c r="Y91" s="128" t="s">
        <v>384</v>
      </c>
      <c r="Z91" s="129" t="s">
        <v>385</v>
      </c>
      <c r="AA91" s="304"/>
      <c r="AB91" s="130" t="s">
        <v>386</v>
      </c>
      <c r="AC91" s="131" t="s">
        <v>387</v>
      </c>
      <c r="AD91" s="302"/>
      <c r="AE91" s="182"/>
    </row>
    <row r="92" spans="1:39">
      <c r="B92" s="179"/>
      <c r="C92" s="132" t="s">
        <v>330</v>
      </c>
      <c r="D92" s="156">
        <f>ROUND('5-2.2020'!F7,1)</f>
        <v>337.9</v>
      </c>
      <c r="E92" s="156">
        <f>ROUND('5-2.2021'!F7,1)</f>
        <v>351.3</v>
      </c>
      <c r="F92" s="156">
        <f>ROUND('5-2.2022'!F7,1)</f>
        <v>370.4</v>
      </c>
      <c r="G92" s="156">
        <f>ROUND('5-2.2023'!F7,1)</f>
        <v>370.1</v>
      </c>
      <c r="H92" s="156">
        <f>ROUND('5-2.2024'!F7,1)</f>
        <v>376.5</v>
      </c>
      <c r="I92" s="134">
        <f>AVERAGE(D92:H92)</f>
        <v>361.23999999999995</v>
      </c>
      <c r="J92" s="135">
        <f>I92*0.97</f>
        <v>350.40279999999996</v>
      </c>
      <c r="K92" s="135">
        <f>I92*1.03</f>
        <v>372.07719999999995</v>
      </c>
      <c r="L92" s="126" t="str">
        <f>IF(AND(D92&gt;I92*0.97,D92&lt;I92*1.03),"○","×")</f>
        <v>×</v>
      </c>
      <c r="M92" s="126" t="str">
        <f>IF(AND(E92&gt;I92*0.97,E92&lt;I92*1.03),"○","×")</f>
        <v>○</v>
      </c>
      <c r="N92" s="126" t="str">
        <f>IF(AND(F92&gt;I92*0.97,F92&lt;I92*1.03),"○","×")</f>
        <v>○</v>
      </c>
      <c r="O92" s="126" t="str">
        <f>IF(AND(G92&gt;I92*0.97,G92&lt;I92*1.03),"○","×")</f>
        <v>○</v>
      </c>
      <c r="P92" s="126" t="str">
        <f>IF(AND(H92&gt;I92*0.97,H92&lt;I92*1.03),"○","×")</f>
        <v>×</v>
      </c>
      <c r="Q92" s="136" t="str">
        <f>IF(COUNTIF(L92:P92,"○")=5,"同程度","―")</f>
        <v>―</v>
      </c>
      <c r="R92" s="127" t="str">
        <f t="shared" ref="R92:U94" si="14">IF(E92-D92&gt;0,"↑",IF(E92-D92&lt;0,"↓","－"))</f>
        <v>↑</v>
      </c>
      <c r="S92" s="126" t="str">
        <f t="shared" si="14"/>
        <v>↑</v>
      </c>
      <c r="T92" s="126" t="str">
        <f t="shared" si="14"/>
        <v>↓</v>
      </c>
      <c r="U92" s="126" t="str">
        <f t="shared" si="14"/>
        <v>↑</v>
      </c>
      <c r="V92" s="126" t="str">
        <f>R92&amp;S92&amp;T92&amp;U92</f>
        <v>↑↑↓↑</v>
      </c>
      <c r="W92" s="137" t="str" cm="1">
        <f t="array" ref="W92">INDEX($AL$2:$AL$82,MATCH(V92,$AK$2:$AK$82,0),0)</f>
        <v>年度により増減</v>
      </c>
      <c r="X92" s="138" t="str">
        <f>IF(F92-D92&gt;0,"↑",IF(F92-D92&lt;0,"↓","－"))</f>
        <v>↑</v>
      </c>
      <c r="Y92" s="139" t="str">
        <f>IF(V92="↓↑↓↓",IF(X92="↓","減少傾向","×"),"判定外")</f>
        <v>判定外</v>
      </c>
      <c r="Z92" s="140" t="str">
        <f>IF(V92="↑↓↑↑",IF(X92="↑","増加傾向","×"),"判定外")</f>
        <v>判定外</v>
      </c>
      <c r="AA92" s="141" t="str">
        <f>IF(G92-E92&gt;0,"↑",IF(G92-E92&lt;0,"↓","－"))</f>
        <v>↑</v>
      </c>
      <c r="AB92" s="139" t="str">
        <f>IF(V92="↓↓↑↓",IF(AA92="↓","減少傾向","×"),"判定外")</f>
        <v>判定外</v>
      </c>
      <c r="AC92" s="140" t="str">
        <f>IF(V92="↑↑↓↑",IF(AA92="↑","増加傾向","×"),"判定外")</f>
        <v>増加傾向</v>
      </c>
      <c r="AD92" s="142" t="s">
        <v>284</v>
      </c>
      <c r="AE92" s="182"/>
    </row>
    <row r="93" spans="1:39">
      <c r="B93" s="179"/>
      <c r="C93" s="132" t="s">
        <v>331</v>
      </c>
      <c r="D93" s="156">
        <f>ROUND('5-2.2020'!G7,1)</f>
        <v>352.1</v>
      </c>
      <c r="E93" s="156">
        <f>ROUND('5-2.2021'!G7,1)</f>
        <v>350.4</v>
      </c>
      <c r="F93" s="156">
        <f>ROUND('5-2.2022'!G7,1)</f>
        <v>356.5</v>
      </c>
      <c r="G93" s="156">
        <f>ROUND('5-2.2023'!G7,1)</f>
        <v>356.5</v>
      </c>
      <c r="H93" s="156">
        <f>ROUND('5-2.2024'!G7,1)</f>
        <v>362.6</v>
      </c>
      <c r="I93" s="134">
        <f>AVERAGE(D93:H93)</f>
        <v>355.62</v>
      </c>
      <c r="J93" s="135">
        <f>I93*0.97</f>
        <v>344.95139999999998</v>
      </c>
      <c r="K93" s="135">
        <f>I93*1.03</f>
        <v>366.28860000000003</v>
      </c>
      <c r="L93" s="126" t="str">
        <f>IF(AND(D93&gt;I93*0.97,D93&lt;I93*1.03),"○","×")</f>
        <v>○</v>
      </c>
      <c r="M93" s="126" t="str">
        <f>IF(AND(E93&gt;I93*0.97,E93&lt;I93*1.03),"○","×")</f>
        <v>○</v>
      </c>
      <c r="N93" s="126" t="str">
        <f>IF(AND(F93&gt;I93*0.97,F93&lt;I93*1.03),"○","×")</f>
        <v>○</v>
      </c>
      <c r="O93" s="126" t="str">
        <f>IF(AND(G93&gt;I93*0.97,G93&lt;I93*1.03),"○","×")</f>
        <v>○</v>
      </c>
      <c r="P93" s="126" t="str">
        <f>IF(AND(H93&gt;I93*0.97,H93&lt;I93*1.03),"○","×")</f>
        <v>○</v>
      </c>
      <c r="Q93" s="136" t="str">
        <f>IF(COUNTIF(L93:P93,"○")=5,"同程度","―")</f>
        <v>同程度</v>
      </c>
      <c r="R93" s="127" t="str">
        <f t="shared" si="14"/>
        <v>↓</v>
      </c>
      <c r="S93" s="126" t="str">
        <f t="shared" si="14"/>
        <v>↑</v>
      </c>
      <c r="T93" s="126" t="str">
        <f t="shared" si="14"/>
        <v>－</v>
      </c>
      <c r="U93" s="126" t="str">
        <f t="shared" si="14"/>
        <v>↑</v>
      </c>
      <c r="V93" s="126" t="str">
        <f>R93&amp;S93&amp;T93&amp;U93</f>
        <v>↓↑－↑</v>
      </c>
      <c r="W93" s="137" t="str" cm="1">
        <f t="array" ref="W93">INDEX($AL$2:$AL$82,MATCH(V93,$AK$2:$AK$82,0),0)</f>
        <v>増加傾向⤴</v>
      </c>
      <c r="X93" s="138" t="str">
        <f>IF(F93-D93&gt;0,"↑",IF(F93-D93&lt;0,"↓","－"))</f>
        <v>↑</v>
      </c>
      <c r="Y93" s="139" t="str">
        <f>IF(V93="↓↑↓↓",IF(X93="↓","減少傾向","×"),"判定外")</f>
        <v>判定外</v>
      </c>
      <c r="Z93" s="140" t="str">
        <f>IF(V93="↑↓↑↑",IF(X93="↑","増加傾向","×"),"判定外")</f>
        <v>判定外</v>
      </c>
      <c r="AA93" s="141" t="str">
        <f>IF(G93-E93&gt;0,"↑",IF(G93-E93&lt;0,"↓","－"))</f>
        <v>↑</v>
      </c>
      <c r="AB93" s="139" t="str">
        <f>IF(V93="↓↓↑↓",IF(AA93="↓","減少傾向","×"),"判定外")</f>
        <v>判定外</v>
      </c>
      <c r="AC93" s="140" t="str">
        <f>IF(V93="↑↑↓↑",IF(AA93="↑","増加傾向","×"),"判定外")</f>
        <v>判定外</v>
      </c>
      <c r="AD93" s="143"/>
      <c r="AE93" s="182"/>
    </row>
    <row r="94" spans="1:39" ht="27.75" thickBot="1">
      <c r="B94" s="179"/>
      <c r="C94" s="132" t="s">
        <v>332</v>
      </c>
      <c r="D94" s="144">
        <f>ROUND(D92/D93,3)</f>
        <v>0.96</v>
      </c>
      <c r="E94" s="144">
        <f>ROUND(E92/E93,3)</f>
        <v>1.0029999999999999</v>
      </c>
      <c r="F94" s="144">
        <f>ROUND(F92/F93,3)</f>
        <v>1.0389999999999999</v>
      </c>
      <c r="G94" s="144">
        <f>ROUND(G92/G93,3)</f>
        <v>1.038</v>
      </c>
      <c r="H94" s="144">
        <f>ROUND(H92/H93,3)</f>
        <v>1.038</v>
      </c>
      <c r="I94" s="145">
        <f>AVERAGE(D94:H94)</f>
        <v>1.0156000000000001</v>
      </c>
      <c r="J94" s="146">
        <f>I94-0.03</f>
        <v>0.98560000000000003</v>
      </c>
      <c r="K94" s="146">
        <f>I94+0.03</f>
        <v>1.0456000000000001</v>
      </c>
      <c r="L94" s="110" t="str">
        <f>IF(AND(D94&gt;I94-0.03,D94&lt;I94+0.03),"○","×")</f>
        <v>×</v>
      </c>
      <c r="M94" s="110" t="str">
        <f>IF(AND(E94&gt;I94-0.03,E94&lt;I94+0.03),"○","×")</f>
        <v>○</v>
      </c>
      <c r="N94" s="110" t="str">
        <f>IF(AND(F94&gt;I94-0.03,F94&lt;I94+0.03),"○","×")</f>
        <v>○</v>
      </c>
      <c r="O94" s="110" t="str">
        <f>IF(AND(G94&gt;I94-0.03,G94&lt;I94+0.03),"○","×")</f>
        <v>○</v>
      </c>
      <c r="P94" s="110" t="str">
        <f>IF(AND(H94&gt;I94-0.03,H94&lt;I94+0.03),"○","×")</f>
        <v>○</v>
      </c>
      <c r="Q94" s="136" t="str">
        <f>IF(COUNTIF(L94:P94,"○")=5,"同程度","―")</f>
        <v>―</v>
      </c>
      <c r="R94" s="127" t="str">
        <f t="shared" si="14"/>
        <v>↑</v>
      </c>
      <c r="S94" s="126" t="str">
        <f t="shared" si="14"/>
        <v>↑</v>
      </c>
      <c r="T94" s="126" t="str">
        <f t="shared" si="14"/>
        <v>↓</v>
      </c>
      <c r="U94" s="126" t="str">
        <f t="shared" si="14"/>
        <v>－</v>
      </c>
      <c r="V94" s="126" t="str">
        <f>R94&amp;S94&amp;T94&amp;U94</f>
        <v>↑↑↓－</v>
      </c>
      <c r="W94" s="137" t="str" cm="1">
        <f t="array" ref="W94">INDEX($AL$2:$AL$82,MATCH(V94,$AK$2:$AK$82,0),0)</f>
        <v>年度により増減</v>
      </c>
      <c r="X94" s="138" t="str">
        <f>IF(F94-D94&gt;0,"↑",IF(F94-D94&lt;0,"↓","－"))</f>
        <v>↑</v>
      </c>
      <c r="Y94" s="139" t="str">
        <f>IF(V94="↓↑↓↓",IF(X94="↓","減少傾向","×"),"判定外")</f>
        <v>判定外</v>
      </c>
      <c r="Z94" s="140" t="str">
        <f>IF(V94="↑↓↑↑",IF(X94="↑","増加傾向","×"),"判定外")</f>
        <v>判定外</v>
      </c>
      <c r="AA94" s="141" t="str">
        <f>IF(G94-E94&gt;0,"↑",IF(G94-E94&lt;0,"↓","－"))</f>
        <v>↑</v>
      </c>
      <c r="AB94" s="139" t="str">
        <f>IF(V94="↓↓↑↓",IF(AA94="↓","減少傾向","×"),"判定外")</f>
        <v>判定外</v>
      </c>
      <c r="AC94" s="140" t="str">
        <f>IF(V94="↑↑↓↑",IF(AA94="↑","増加傾向","×"),"判定外")</f>
        <v>判定外</v>
      </c>
      <c r="AD94" s="142" t="s">
        <v>378</v>
      </c>
      <c r="AE94" s="182"/>
    </row>
    <row r="95" spans="1:39">
      <c r="B95" s="179"/>
      <c r="C95" s="157" t="s">
        <v>334</v>
      </c>
      <c r="D95" s="133">
        <f>COUNTIFS('5-2.2020'!B12:B97,"G",'5-2.2020'!D12:D97,"&lt;&gt;")</f>
        <v>25</v>
      </c>
      <c r="E95" s="133">
        <f>COUNTIFS('5-2.2021'!B12:B97,"G",'5-2.2021'!D12:D97,"&lt;&gt;")</f>
        <v>25</v>
      </c>
      <c r="F95" s="133">
        <f>COUNTIFS('5-2.2022'!B12:B97,"G",'5-2.2022'!D12:D97,"&lt;&gt;")</f>
        <v>25</v>
      </c>
      <c r="G95" s="133">
        <f>COUNTIFS('5-2.2023'!B12:B97,"G",'5-2.2023'!D12:D97,"&lt;&gt;")</f>
        <v>25</v>
      </c>
      <c r="H95" s="133">
        <f>COUNTIFS('5-2.2024'!B12:B97,"G",'5-2.2024'!D12:D97,"&lt;&gt;")</f>
        <v>25</v>
      </c>
      <c r="I95" s="184"/>
      <c r="J95" s="184"/>
      <c r="K95" s="184"/>
      <c r="L95" s="185"/>
      <c r="M95" s="185"/>
      <c r="N95" s="185"/>
      <c r="O95" s="185"/>
      <c r="P95" s="185"/>
      <c r="Q95" s="185"/>
      <c r="R95" s="185"/>
      <c r="S95" s="185"/>
      <c r="T95" s="185"/>
      <c r="U95" s="185"/>
      <c r="V95" s="185"/>
      <c r="W95" s="184"/>
      <c r="X95" s="185"/>
      <c r="Y95" s="184"/>
      <c r="Z95" s="184"/>
      <c r="AA95" s="185"/>
      <c r="AB95" s="184"/>
      <c r="AC95" s="184"/>
      <c r="AD95" s="186"/>
      <c r="AE95" s="182"/>
      <c r="AM95" s="94"/>
    </row>
    <row r="96" spans="1:39" ht="14.25" thickBot="1">
      <c r="B96" s="187"/>
      <c r="C96" s="188"/>
      <c r="D96" s="189"/>
      <c r="E96" s="189"/>
      <c r="F96" s="189"/>
      <c r="G96" s="189"/>
      <c r="H96" s="189"/>
      <c r="I96" s="190"/>
      <c r="J96" s="190"/>
      <c r="K96" s="190"/>
      <c r="L96" s="191"/>
      <c r="M96" s="191"/>
      <c r="N96" s="191"/>
      <c r="O96" s="191"/>
      <c r="P96" s="191"/>
      <c r="Q96" s="191"/>
      <c r="R96" s="191"/>
      <c r="S96" s="191"/>
      <c r="T96" s="191"/>
      <c r="U96" s="191"/>
      <c r="V96" s="191"/>
      <c r="W96" s="190"/>
      <c r="X96" s="191"/>
      <c r="Y96" s="190"/>
      <c r="Z96" s="190"/>
      <c r="AA96" s="191"/>
      <c r="AB96" s="190"/>
      <c r="AC96" s="190"/>
      <c r="AD96" s="192"/>
      <c r="AE96" s="193"/>
    </row>
    <row r="97" spans="1:39" ht="14.25" thickBot="1"/>
    <row r="98" spans="1:39" ht="14.25" thickBot="1">
      <c r="B98" s="172" t="s">
        <v>472</v>
      </c>
      <c r="C98" s="173"/>
      <c r="D98" s="174"/>
      <c r="E98" s="174"/>
      <c r="F98" s="174"/>
      <c r="G98" s="174"/>
      <c r="H98" s="174"/>
      <c r="I98" s="175"/>
      <c r="J98" s="175"/>
      <c r="K98" s="175"/>
      <c r="L98" s="176"/>
      <c r="M98" s="176"/>
      <c r="N98" s="176"/>
      <c r="O98" s="176"/>
      <c r="P98" s="176"/>
      <c r="Q98" s="176"/>
      <c r="R98" s="176"/>
      <c r="S98" s="176"/>
      <c r="T98" s="176"/>
      <c r="U98" s="176"/>
      <c r="V98" s="176"/>
      <c r="W98" s="175"/>
      <c r="X98" s="176"/>
      <c r="Y98" s="175"/>
      <c r="Z98" s="175"/>
      <c r="AA98" s="176"/>
      <c r="AB98" s="175"/>
      <c r="AC98" s="175"/>
      <c r="AD98" s="177"/>
      <c r="AE98" s="178"/>
      <c r="AM98" s="94"/>
    </row>
    <row r="99" spans="1:39">
      <c r="B99" s="179"/>
      <c r="C99" s="180"/>
      <c r="D99" s="181"/>
      <c r="E99" s="181"/>
      <c r="F99" s="181"/>
      <c r="G99" s="181"/>
      <c r="H99" s="181"/>
      <c r="I99" s="305" t="s">
        <v>368</v>
      </c>
      <c r="J99" s="306"/>
      <c r="K99" s="306"/>
      <c r="L99" s="306"/>
      <c r="M99" s="306"/>
      <c r="N99" s="306"/>
      <c r="O99" s="306"/>
      <c r="P99" s="307"/>
      <c r="Q99" s="308" t="s">
        <v>369</v>
      </c>
      <c r="R99" s="305" t="s">
        <v>370</v>
      </c>
      <c r="S99" s="306"/>
      <c r="T99" s="306"/>
      <c r="U99" s="307"/>
      <c r="V99" s="310" t="s">
        <v>371</v>
      </c>
      <c r="W99" s="311"/>
      <c r="X99" s="314" t="s">
        <v>372</v>
      </c>
      <c r="Y99" s="299" t="s">
        <v>373</v>
      </c>
      <c r="Z99" s="300"/>
      <c r="AA99" s="303" t="s">
        <v>374</v>
      </c>
      <c r="AB99" s="299" t="s">
        <v>375</v>
      </c>
      <c r="AC99" s="300"/>
      <c r="AD99" s="301" t="s">
        <v>376</v>
      </c>
      <c r="AE99" s="194"/>
      <c r="AM99" s="94"/>
    </row>
    <row r="100" spans="1:39">
      <c r="B100" s="195"/>
      <c r="C100" s="196" t="s">
        <v>319</v>
      </c>
      <c r="D100" s="258" t="str">
        <f ca="1">Q1</f>
        <v>R2</v>
      </c>
      <c r="E100" s="258" t="str">
        <f ca="1">R1</f>
        <v>R3</v>
      </c>
      <c r="F100" s="258" t="str">
        <f ca="1">S1</f>
        <v>R4</v>
      </c>
      <c r="G100" s="258" t="str">
        <f ca="1">T1</f>
        <v>R5</v>
      </c>
      <c r="H100" s="258" t="str">
        <f ca="1">U1</f>
        <v>R6</v>
      </c>
      <c r="I100" s="124" t="s">
        <v>379</v>
      </c>
      <c r="J100" s="125">
        <v>-0.03</v>
      </c>
      <c r="K100" s="125">
        <v>0.03</v>
      </c>
      <c r="L100" s="258" t="str">
        <f ca="1">Q1</f>
        <v>R2</v>
      </c>
      <c r="M100" s="258" t="str">
        <f ca="1">R1</f>
        <v>R3</v>
      </c>
      <c r="N100" s="258" t="str">
        <f ca="1">S1</f>
        <v>R4</v>
      </c>
      <c r="O100" s="258" t="str">
        <f ca="1">T1</f>
        <v>R5</v>
      </c>
      <c r="P100" s="258" t="str">
        <f ca="1">U1</f>
        <v>R6</v>
      </c>
      <c r="Q100" s="309"/>
      <c r="R100" s="127" t="s">
        <v>380</v>
      </c>
      <c r="S100" s="126" t="s">
        <v>381</v>
      </c>
      <c r="T100" s="126" t="s">
        <v>382</v>
      </c>
      <c r="U100" s="126" t="s">
        <v>383</v>
      </c>
      <c r="V100" s="312"/>
      <c r="W100" s="313"/>
      <c r="X100" s="315"/>
      <c r="Y100" s="128" t="s">
        <v>384</v>
      </c>
      <c r="Z100" s="129" t="s">
        <v>385</v>
      </c>
      <c r="AA100" s="304"/>
      <c r="AB100" s="130" t="s">
        <v>386</v>
      </c>
      <c r="AC100" s="131" t="s">
        <v>387</v>
      </c>
      <c r="AD100" s="302"/>
      <c r="AE100" s="182"/>
      <c r="AM100" s="104"/>
    </row>
    <row r="101" spans="1:39">
      <c r="B101" s="179"/>
      <c r="C101" s="132" t="s">
        <v>330</v>
      </c>
      <c r="D101" s="257">
        <f ca="1">SUMIF('5.経年データ（専攻単位）'!A:A,D34,'5.経年データ（専攻単位）'!D:D)</f>
        <v>7</v>
      </c>
      <c r="E101" s="257">
        <f ca="1">SUMIF('5.経年データ（専攻単位）'!A:A,E34,'5.経年データ（専攻単位）'!D:D)</f>
        <v>6</v>
      </c>
      <c r="F101" s="257">
        <f ca="1">SUMIF('5.経年データ（専攻単位）'!A:A,F34,'5.経年データ（専攻単位）'!D:D)</f>
        <v>7</v>
      </c>
      <c r="G101" s="257">
        <f ca="1">SUMIF('5.経年データ（専攻単位）'!A:A,G34,'5.経年データ（専攻単位）'!D:D)</f>
        <v>6</v>
      </c>
      <c r="H101" s="257">
        <f ca="1">SUMIF('5.経年データ（専攻単位）'!A:A,H34,'5.経年データ（専攻単位）'!D:D)</f>
        <v>11</v>
      </c>
      <c r="I101" s="134">
        <f ca="1">AVERAGE(D101:H101)</f>
        <v>7.4</v>
      </c>
      <c r="J101" s="135">
        <f ca="1">I101*0.97</f>
        <v>7.1779999999999999</v>
      </c>
      <c r="K101" s="135">
        <f ca="1">I101*1.03</f>
        <v>7.6220000000000008</v>
      </c>
      <c r="L101" s="126" t="str">
        <f ca="1">IF(AND(D101&gt;I101*0.97,D101&lt;I101*1.03),"○","×")</f>
        <v>×</v>
      </c>
      <c r="M101" s="126" t="str">
        <f ca="1">IF(AND(E101&gt;I101*0.97,E101&lt;I101*1.03),"○","×")</f>
        <v>×</v>
      </c>
      <c r="N101" s="126" t="str">
        <f ca="1">IF(AND(F101&gt;I101*0.97,F101&lt;I101*1.03),"○","×")</f>
        <v>×</v>
      </c>
      <c r="O101" s="126" t="str">
        <f ca="1">IF(AND(G101&gt;I101*0.97,G101&lt;I101*1.03),"○","×")</f>
        <v>×</v>
      </c>
      <c r="P101" s="126" t="str">
        <f ca="1">IF(AND(H101&gt;I101*0.97,H101&lt;I101*1.03),"○","×")</f>
        <v>×</v>
      </c>
      <c r="Q101" s="136" t="str">
        <f ca="1">IF(COUNTIF(L101:P101,"○")=5,"同程度","―")</f>
        <v>―</v>
      </c>
      <c r="R101" s="127" t="str">
        <f t="shared" ref="R101:U103" ca="1" si="15">IF(E101-D101&gt;0,"↑",IF(E101-D101&lt;0,"↓","－"))</f>
        <v>↓</v>
      </c>
      <c r="S101" s="126" t="str">
        <f t="shared" ca="1" si="15"/>
        <v>↑</v>
      </c>
      <c r="T101" s="126" t="str">
        <f t="shared" ca="1" si="15"/>
        <v>↓</v>
      </c>
      <c r="U101" s="126" t="str">
        <f t="shared" ca="1" si="15"/>
        <v>↑</v>
      </c>
      <c r="V101" s="126" t="str">
        <f ca="1">R101&amp;S101&amp;T101&amp;U101</f>
        <v>↓↑↓↑</v>
      </c>
      <c r="W101" s="137" t="str" cm="1">
        <f t="array" aca="1" ref="W101" ca="1">INDEX($AL$2:$AL$82,MATCH(V101,$AK$2:$AK$82,0),0)</f>
        <v>隔年で増減</v>
      </c>
      <c r="X101" s="138" t="str">
        <f ca="1">IF(F101-D101&gt;0,"↑",IF(F101-D101&lt;0,"↓","－"))</f>
        <v>－</v>
      </c>
      <c r="Y101" s="139" t="str">
        <f ca="1">IF(V101="↓↑↓↓",IF(X101="↓","減少傾向","×"),"判定外")</f>
        <v>判定外</v>
      </c>
      <c r="Z101" s="140" t="str">
        <f ca="1">IF(V101="↑↓↑↑",IF(X101="↑","増加傾向","×"),"判定外")</f>
        <v>判定外</v>
      </c>
      <c r="AA101" s="141" t="str">
        <f ca="1">IF(G101-E101&gt;0,"↑",IF(G101-E101&lt;0,"↓","－"))</f>
        <v>－</v>
      </c>
      <c r="AB101" s="139" t="str">
        <f ca="1">IF(V101="↓↓↑↓",IF(AA101="↓","減少傾向","×"),"判定外")</f>
        <v>判定外</v>
      </c>
      <c r="AC101" s="140" t="str">
        <f ca="1">IF(V101="↑↑↓↑",IF(AA101="↑","増加傾向","×"),"判定外")</f>
        <v>判定外</v>
      </c>
      <c r="AD101" s="142" t="s">
        <v>291</v>
      </c>
      <c r="AE101" s="182"/>
      <c r="AM101" s="94"/>
    </row>
    <row r="102" spans="1:39">
      <c r="A102" s="104"/>
      <c r="B102" s="179"/>
      <c r="C102" s="132" t="s">
        <v>331</v>
      </c>
      <c r="D102" s="264">
        <f ca="1">SUMIF('5.経年データ（専攻単位）'!A:A,D34,'5.経年データ（専攻単位）'!AL:AL)</f>
        <v>8</v>
      </c>
      <c r="E102" s="264">
        <f ca="1">SUMIF('5.経年データ（専攻単位）'!A:A,E34,'5.経年データ（専攻単位）'!AL:AL)</f>
        <v>8</v>
      </c>
      <c r="F102" s="264">
        <f ca="1">SUMIF('5.経年データ（専攻単位）'!A:A,F34,'5.経年データ（専攻単位）'!AL:AL)</f>
        <v>8</v>
      </c>
      <c r="G102" s="264">
        <f ca="1">SUMIF('5.経年データ（専攻単位）'!A:A,G34,'5.経年データ（専攻単位）'!AL:AL)</f>
        <v>8</v>
      </c>
      <c r="H102" s="264">
        <f ca="1">SUMIF('5.経年データ（専攻単位）'!A:A,H34,'5.経年データ（専攻単位）'!AL:AL)</f>
        <v>8</v>
      </c>
      <c r="I102" s="134">
        <f ca="1">AVERAGE(D102:H102)</f>
        <v>8</v>
      </c>
      <c r="J102" s="135">
        <f ca="1">I102*0.97</f>
        <v>7.76</v>
      </c>
      <c r="K102" s="135">
        <f ca="1">I102*1.03</f>
        <v>8.24</v>
      </c>
      <c r="L102" s="126" t="str">
        <f ca="1">IF(AND(D102&gt;I102*0.97,D102&lt;I102*1.03),"○","×")</f>
        <v>○</v>
      </c>
      <c r="M102" s="126" t="str">
        <f ca="1">IF(AND(E102&gt;I102*0.97,E102&lt;I102*1.03),"○","×")</f>
        <v>○</v>
      </c>
      <c r="N102" s="126" t="str">
        <f ca="1">IF(AND(F102&gt;I102*0.97,F102&lt;I102*1.03),"○","×")</f>
        <v>○</v>
      </c>
      <c r="O102" s="126" t="str">
        <f ca="1">IF(AND(G102&gt;I102*0.97,G102&lt;I102*1.03),"○","×")</f>
        <v>○</v>
      </c>
      <c r="P102" s="126" t="str">
        <f ca="1">IF(AND(H102&gt;I102*0.97,H102&lt;I102*1.03),"○","×")</f>
        <v>○</v>
      </c>
      <c r="Q102" s="136" t="str">
        <f ca="1">IF(COUNTIF(L102:P102,"○")=5,"同程度","―")</f>
        <v>同程度</v>
      </c>
      <c r="R102" s="127" t="str">
        <f t="shared" ca="1" si="15"/>
        <v>－</v>
      </c>
      <c r="S102" s="126" t="str">
        <f t="shared" ca="1" si="15"/>
        <v>－</v>
      </c>
      <c r="T102" s="126" t="str">
        <f t="shared" ca="1" si="15"/>
        <v>－</v>
      </c>
      <c r="U102" s="126" t="str">
        <f t="shared" ca="1" si="15"/>
        <v>－</v>
      </c>
      <c r="V102" s="126" t="str">
        <f ca="1">R102&amp;S102&amp;T102&amp;U102</f>
        <v>－－－－</v>
      </c>
      <c r="W102" s="137" t="str" cm="1">
        <f t="array" aca="1" ref="W102" ca="1">INDEX($AL$2:$AL$82,MATCH(V102,$AK$2:$AK$82,0),0)</f>
        <v>同程度で推移</v>
      </c>
      <c r="X102" s="138" t="str">
        <f ca="1">IF(F102-D102&gt;0,"↑",IF(F102-D102&lt;0,"↓","－"))</f>
        <v>－</v>
      </c>
      <c r="Y102" s="139" t="str">
        <f ca="1">IF(V102="↓↑↓↓",IF(X102="↓","減少傾向","×"),"判定外")</f>
        <v>判定外</v>
      </c>
      <c r="Z102" s="140" t="str">
        <f ca="1">IF(V102="↑↓↑↑",IF(X102="↑","増加傾向","×"),"判定外")</f>
        <v>判定外</v>
      </c>
      <c r="AA102" s="141" t="str">
        <f ca="1">IF(G102-E102&gt;0,"↑",IF(G102-E102&lt;0,"↓","－"))</f>
        <v>－</v>
      </c>
      <c r="AB102" s="139" t="str">
        <f ca="1">IF(V102="↓↓↑↓",IF(AA102="↓","減少傾向","×"),"判定外")</f>
        <v>判定外</v>
      </c>
      <c r="AC102" s="140" t="str">
        <f ca="1">IF(V102="↑↑↓↑",IF(AA102="↑","増加傾向","×"),"判定外")</f>
        <v>判定外</v>
      </c>
      <c r="AD102" s="143"/>
      <c r="AE102" s="182"/>
      <c r="AM102" s="94"/>
    </row>
    <row r="103" spans="1:39" ht="27.75" thickBot="1">
      <c r="B103" s="179"/>
      <c r="C103" s="132" t="s">
        <v>333</v>
      </c>
      <c r="D103" s="144">
        <f ca="1">ROUND(D101/D102,3)</f>
        <v>0.875</v>
      </c>
      <c r="E103" s="144">
        <f ca="1">ROUND(E101/E102,3)</f>
        <v>0.75</v>
      </c>
      <c r="F103" s="144">
        <f ca="1">ROUND(F101/F102,3)</f>
        <v>0.875</v>
      </c>
      <c r="G103" s="144">
        <f ca="1">ROUND(G101/G102,3)</f>
        <v>0.75</v>
      </c>
      <c r="H103" s="144">
        <f ca="1">ROUND(H101/H102,3)</f>
        <v>1.375</v>
      </c>
      <c r="I103" s="145">
        <f ca="1">AVERAGE(D103:H103)</f>
        <v>0.92500000000000004</v>
      </c>
      <c r="J103" s="146">
        <f ca="1">I103-0.03</f>
        <v>0.89500000000000002</v>
      </c>
      <c r="K103" s="146">
        <f ca="1">I103+0.03</f>
        <v>0.95500000000000007</v>
      </c>
      <c r="L103" s="110" t="str">
        <f ca="1">IF(AND(D103&gt;I103-0.03,D103&lt;I103+0.03),"○","×")</f>
        <v>×</v>
      </c>
      <c r="M103" s="110" t="str">
        <f ca="1">IF(AND(E103&gt;I103-0.03,E103&lt;I103+0.03),"○","×")</f>
        <v>×</v>
      </c>
      <c r="N103" s="110" t="str">
        <f ca="1">IF(AND(F103&gt;I103-0.03,F103&lt;I103+0.03),"○","×")</f>
        <v>×</v>
      </c>
      <c r="O103" s="110" t="str">
        <f ca="1">IF(AND(G103&gt;I103-0.03,G103&lt;I103+0.03),"○","×")</f>
        <v>×</v>
      </c>
      <c r="P103" s="110" t="str">
        <f ca="1">IF(AND(H103&gt;I103-0.03,H103&lt;I103+0.03),"○","×")</f>
        <v>×</v>
      </c>
      <c r="Q103" s="136" t="str">
        <f ca="1">IF(COUNTIF(L103:P103,"○")=5,"同程度","―")</f>
        <v>―</v>
      </c>
      <c r="R103" s="127" t="str">
        <f t="shared" ca="1" si="15"/>
        <v>↓</v>
      </c>
      <c r="S103" s="126" t="str">
        <f t="shared" ca="1" si="15"/>
        <v>↑</v>
      </c>
      <c r="T103" s="126" t="str">
        <f t="shared" ca="1" si="15"/>
        <v>↓</v>
      </c>
      <c r="U103" s="126" t="str">
        <f t="shared" ca="1" si="15"/>
        <v>↑</v>
      </c>
      <c r="V103" s="126" t="str">
        <f ca="1">R103&amp;S103&amp;T103&amp;U103</f>
        <v>↓↑↓↑</v>
      </c>
      <c r="W103" s="137" t="str" cm="1">
        <f t="array" aca="1" ref="W103" ca="1">INDEX($AL$2:$AL$82,MATCH(V103,$AK$2:$AK$82,0),0)</f>
        <v>隔年で増減</v>
      </c>
      <c r="X103" s="138" t="str">
        <f ca="1">IF(F103-D103&gt;0,"↑",IF(F103-D103&lt;0,"↓","－"))</f>
        <v>－</v>
      </c>
      <c r="Y103" s="139" t="str">
        <f ca="1">IF(V103="↓↑↓↓",IF(X103="↓","減少傾向","×"),"判定外")</f>
        <v>判定外</v>
      </c>
      <c r="Z103" s="140" t="str">
        <f ca="1">IF(V103="↑↓↑↑",IF(X103="↑","増加傾向","×"),"判定外")</f>
        <v>判定外</v>
      </c>
      <c r="AA103" s="141" t="str">
        <f ca="1">IF(G103-E103&gt;0,"↑",IF(G103-E103&lt;0,"↓","－"))</f>
        <v>－</v>
      </c>
      <c r="AB103" s="139" t="str">
        <f ca="1">IF(V103="↓↓↑↓",IF(AA103="↓","減少傾向","×"),"判定外")</f>
        <v>判定外</v>
      </c>
      <c r="AC103" s="140" t="str">
        <f ca="1">IF(V103="↑↑↓↑",IF(AA103="↑","増加傾向","×"),"判定外")</f>
        <v>判定外</v>
      </c>
      <c r="AD103" s="142" t="s">
        <v>291</v>
      </c>
      <c r="AE103" s="182"/>
      <c r="AM103" s="94"/>
    </row>
    <row r="104" spans="1:39" ht="14.25" thickBot="1">
      <c r="B104" s="179"/>
      <c r="C104" s="183"/>
      <c r="D104" s="181"/>
      <c r="E104" s="181"/>
      <c r="F104" s="181"/>
      <c r="G104" s="181"/>
      <c r="H104" s="181"/>
      <c r="I104" s="184"/>
      <c r="J104" s="184"/>
      <c r="K104" s="184"/>
      <c r="L104" s="185"/>
      <c r="M104" s="185"/>
      <c r="N104" s="185"/>
      <c r="O104" s="185"/>
      <c r="P104" s="185"/>
      <c r="Q104" s="185"/>
      <c r="R104" s="185"/>
      <c r="S104" s="185"/>
      <c r="T104" s="185"/>
      <c r="U104" s="185"/>
      <c r="V104" s="185"/>
      <c r="W104" s="184"/>
      <c r="X104" s="185"/>
      <c r="Y104" s="184"/>
      <c r="Z104" s="184"/>
      <c r="AA104" s="185"/>
      <c r="AB104" s="184"/>
      <c r="AC104" s="184"/>
      <c r="AD104" s="186"/>
      <c r="AE104" s="182"/>
      <c r="AM104" s="94"/>
    </row>
    <row r="105" spans="1:39">
      <c r="B105" s="179"/>
      <c r="C105" s="180"/>
      <c r="D105" s="181"/>
      <c r="E105" s="181"/>
      <c r="F105" s="181"/>
      <c r="G105" s="181"/>
      <c r="H105" s="181"/>
      <c r="I105" s="305" t="s">
        <v>521</v>
      </c>
      <c r="J105" s="306"/>
      <c r="K105" s="306"/>
      <c r="L105" s="306"/>
      <c r="M105" s="306"/>
      <c r="N105" s="306"/>
      <c r="O105" s="306"/>
      <c r="P105" s="307"/>
      <c r="Q105" s="308" t="s">
        <v>369</v>
      </c>
      <c r="R105" s="305" t="s">
        <v>370</v>
      </c>
      <c r="S105" s="306"/>
      <c r="T105" s="306"/>
      <c r="U105" s="307"/>
      <c r="V105" s="310" t="s">
        <v>371</v>
      </c>
      <c r="W105" s="311"/>
      <c r="X105" s="314" t="s">
        <v>372</v>
      </c>
      <c r="Y105" s="299" t="s">
        <v>373</v>
      </c>
      <c r="Z105" s="300"/>
      <c r="AA105" s="303" t="s">
        <v>374</v>
      </c>
      <c r="AB105" s="299" t="s">
        <v>375</v>
      </c>
      <c r="AC105" s="300"/>
      <c r="AD105" s="301" t="s">
        <v>376</v>
      </c>
      <c r="AE105" s="182"/>
      <c r="AM105" s="94"/>
    </row>
    <row r="106" spans="1:39">
      <c r="B106" s="195"/>
      <c r="C106" s="155" t="s">
        <v>320</v>
      </c>
      <c r="D106" s="258" t="str">
        <f ca="1">Q1</f>
        <v>R2</v>
      </c>
      <c r="E106" s="258" t="str">
        <f ca="1">R1</f>
        <v>R3</v>
      </c>
      <c r="F106" s="258" t="str">
        <f ca="1">S1</f>
        <v>R4</v>
      </c>
      <c r="G106" s="258" t="str">
        <f ca="1">T1</f>
        <v>R5</v>
      </c>
      <c r="H106" s="258" t="str">
        <f ca="1">U1</f>
        <v>R6</v>
      </c>
      <c r="I106" s="124" t="s">
        <v>522</v>
      </c>
      <c r="J106" s="125">
        <v>-0.03</v>
      </c>
      <c r="K106" s="125">
        <v>0.03</v>
      </c>
      <c r="L106" s="258" t="str">
        <f ca="1">Q1</f>
        <v>R2</v>
      </c>
      <c r="M106" s="258" t="str">
        <f ca="1">R1</f>
        <v>R3</v>
      </c>
      <c r="N106" s="258" t="str">
        <f ca="1">S1</f>
        <v>R4</v>
      </c>
      <c r="O106" s="258" t="str">
        <f ca="1">T1</f>
        <v>R5</v>
      </c>
      <c r="P106" s="258" t="str">
        <f ca="1">U1</f>
        <v>R6</v>
      </c>
      <c r="Q106" s="309"/>
      <c r="R106" s="127" t="s">
        <v>380</v>
      </c>
      <c r="S106" s="126" t="s">
        <v>381</v>
      </c>
      <c r="T106" s="126" t="s">
        <v>382</v>
      </c>
      <c r="U106" s="126" t="s">
        <v>383</v>
      </c>
      <c r="V106" s="312"/>
      <c r="W106" s="313"/>
      <c r="X106" s="315"/>
      <c r="Y106" s="128" t="s">
        <v>384</v>
      </c>
      <c r="Z106" s="129" t="s">
        <v>385</v>
      </c>
      <c r="AA106" s="304"/>
      <c r="AB106" s="130" t="s">
        <v>386</v>
      </c>
      <c r="AC106" s="131" t="s">
        <v>387</v>
      </c>
      <c r="AD106" s="302"/>
      <c r="AE106" s="182"/>
      <c r="AM106" s="104"/>
    </row>
    <row r="107" spans="1:39">
      <c r="B107" s="179"/>
      <c r="C107" s="152" t="s">
        <v>330</v>
      </c>
      <c r="D107" s="257">
        <f ca="1">SUMIF('5.経年データ（専攻単位）'!A:A,D34,'5.経年データ（専攻単位）'!G:G)</f>
        <v>9</v>
      </c>
      <c r="E107" s="257">
        <f ca="1">SUMIF('5.経年データ（専攻単位）'!A:A,E34,'5.経年データ（専攻単位）'!G:G)</f>
        <v>10</v>
      </c>
      <c r="F107" s="257"/>
      <c r="G107" s="257"/>
      <c r="H107" s="257"/>
      <c r="I107" s="134">
        <f ca="1">AVERAGE(D107:H107)</f>
        <v>9.5</v>
      </c>
      <c r="J107" s="135">
        <f ca="1">I107*0.97</f>
        <v>9.2149999999999999</v>
      </c>
      <c r="K107" s="135">
        <f ca="1">I107*1.03</f>
        <v>9.7850000000000001</v>
      </c>
      <c r="L107" s="126" t="str">
        <f ca="1">IF(AND(D107&gt;I107*0.97,D107&lt;I107*1.03),"○","×")</f>
        <v>×</v>
      </c>
      <c r="M107" s="126" t="str">
        <f ca="1">IF(AND(E107&gt;I107*0.97,E107&lt;I107*1.03),"○","×")</f>
        <v>×</v>
      </c>
      <c r="N107" s="126" t="str">
        <f ca="1">IF(AND(F107&gt;I107*0.97,F107&lt;I107*1.03),"○","×")</f>
        <v>×</v>
      </c>
      <c r="O107" s="126" t="str">
        <f ca="1">IF(AND(G107&gt;I107*0.97,G107&lt;I107*1.03),"○","×")</f>
        <v>×</v>
      </c>
      <c r="P107" s="126" t="str">
        <f ca="1">IF(AND(H107&gt;I107*0.97,H107&lt;I107*1.03),"○","×")</f>
        <v>×</v>
      </c>
      <c r="Q107" s="136" t="str">
        <f ca="1">IF(COUNTIF(L107:P107,"○")=5,"同程度","―")</f>
        <v>―</v>
      </c>
      <c r="R107" s="127" t="str">
        <f t="shared" ref="R107:U109" ca="1" si="16">IF(E107-D107&gt;0,"↑",IF(E107-D107&lt;0,"↓","－"))</f>
        <v>↑</v>
      </c>
      <c r="S107" s="126" t="str">
        <f t="shared" ca="1" si="16"/>
        <v>↓</v>
      </c>
      <c r="T107" s="126" t="str">
        <f t="shared" si="16"/>
        <v>－</v>
      </c>
      <c r="U107" s="126" t="str">
        <f t="shared" si="16"/>
        <v>－</v>
      </c>
      <c r="V107" s="126" t="str">
        <f ca="1">R107&amp;S107&amp;T107&amp;U107</f>
        <v>↑↓－－</v>
      </c>
      <c r="W107" s="137" t="str" cm="1">
        <f t="array" aca="1" ref="W107" ca="1">INDEX($AL$2:$AL$82,MATCH(V107,$AK$2:$AK$82,0),0)</f>
        <v>減少傾向⤵</v>
      </c>
      <c r="X107" s="138" t="str">
        <f ca="1">IF(F107-D107&gt;0,"↑",IF(F107-D107&lt;0,"↓","－"))</f>
        <v>↓</v>
      </c>
      <c r="Y107" s="139" t="str">
        <f ca="1">IF(V107="↓↑↓↓",IF(X107="↓","減少傾向","×"),"判定外")</f>
        <v>判定外</v>
      </c>
      <c r="Z107" s="140" t="str">
        <f ca="1">IF(V107="↑↓↑↑",IF(X107="↑","増加傾向","×"),"判定外")</f>
        <v>判定外</v>
      </c>
      <c r="AA107" s="141" t="str">
        <f ca="1">IF(G107-E107&gt;0,"↑",IF(G107-E107&lt;0,"↓","－"))</f>
        <v>↓</v>
      </c>
      <c r="AB107" s="139" t="str">
        <f ca="1">IF(V107="↓↓↑↓",IF(AA107="↓","減少傾向","×"),"判定外")</f>
        <v>判定外</v>
      </c>
      <c r="AC107" s="140" t="str">
        <f ca="1">IF(V107="↑↑↓↑",IF(AA107="↑","増加傾向","×"),"判定外")</f>
        <v>判定外</v>
      </c>
      <c r="AD107" s="142" t="s">
        <v>289</v>
      </c>
      <c r="AE107" s="182"/>
      <c r="AM107" s="94"/>
    </row>
    <row r="108" spans="1:39">
      <c r="A108" s="104"/>
      <c r="B108" s="179"/>
      <c r="C108" s="152" t="s">
        <v>331</v>
      </c>
      <c r="D108" s="264">
        <f ca="1">SUMIF('5.経年データ（専攻単位）'!A:A,D34,'5.経年データ（専攻単位）'!AM:AM)</f>
        <v>12</v>
      </c>
      <c r="E108" s="264">
        <f ca="1">SUMIF('5.経年データ（専攻単位）'!A:A,E34,'5.経年データ（専攻単位）'!AM:AM)</f>
        <v>12</v>
      </c>
      <c r="F108" s="264"/>
      <c r="G108" s="264"/>
      <c r="H108" s="264"/>
      <c r="I108" s="134">
        <f ca="1">AVERAGE(D108:H108)</f>
        <v>12</v>
      </c>
      <c r="J108" s="135">
        <f ca="1">I108*0.97</f>
        <v>11.64</v>
      </c>
      <c r="K108" s="135">
        <f ca="1">I108*1.03</f>
        <v>12.36</v>
      </c>
      <c r="L108" s="126" t="str">
        <f ca="1">IF(AND(D108&gt;I108*0.97,D108&lt;I108*1.03),"○","×")</f>
        <v>○</v>
      </c>
      <c r="M108" s="126" t="str">
        <f ca="1">IF(AND(E108&gt;I108*0.97,E108&lt;I108*1.03),"○","×")</f>
        <v>○</v>
      </c>
      <c r="N108" s="126" t="str">
        <f ca="1">IF(AND(F108&gt;I108*0.97,F108&lt;I108*1.03),"○","×")</f>
        <v>×</v>
      </c>
      <c r="O108" s="126" t="str">
        <f ca="1">IF(AND(G108&gt;I108*0.97,G108&lt;I108*1.03),"○","×")</f>
        <v>×</v>
      </c>
      <c r="P108" s="126" t="str">
        <f ca="1">IF(AND(H108&gt;I108*0.97,H108&lt;I108*1.03),"○","×")</f>
        <v>×</v>
      </c>
      <c r="Q108" s="136" t="str">
        <f ca="1">IF(COUNTIF(L108:P108,"○")=5,"同程度","―")</f>
        <v>―</v>
      </c>
      <c r="R108" s="127" t="str">
        <f t="shared" ca="1" si="16"/>
        <v>－</v>
      </c>
      <c r="S108" s="126" t="str">
        <f t="shared" ca="1" si="16"/>
        <v>↓</v>
      </c>
      <c r="T108" s="126" t="str">
        <f t="shared" si="16"/>
        <v>－</v>
      </c>
      <c r="U108" s="126" t="str">
        <f t="shared" si="16"/>
        <v>－</v>
      </c>
      <c r="V108" s="126" t="str">
        <f ca="1">R108&amp;S108&amp;T108&amp;U108</f>
        <v>－↓－－</v>
      </c>
      <c r="W108" s="137" t="str" cm="1">
        <f t="array" aca="1" ref="W108" ca="1">INDEX($AL$2:$AL$82,MATCH(V108,$AK$2:$AK$82,0),0)</f>
        <v>同程度で推移</v>
      </c>
      <c r="X108" s="138" t="str">
        <f ca="1">IF(F108-D108&gt;0,"↑",IF(F108-D108&lt;0,"↓","－"))</f>
        <v>↓</v>
      </c>
      <c r="Y108" s="139" t="str">
        <f ca="1">IF(V108="↓↑↓↓",IF(X108="↓","減少傾向","×"),"判定外")</f>
        <v>判定外</v>
      </c>
      <c r="Z108" s="140" t="str">
        <f ca="1">IF(V108="↑↓↑↑",IF(X108="↑","増加傾向","×"),"判定外")</f>
        <v>判定外</v>
      </c>
      <c r="AA108" s="141" t="str">
        <f ca="1">IF(G108-E108&gt;0,"↑",IF(G108-E108&lt;0,"↓","－"))</f>
        <v>↓</v>
      </c>
      <c r="AB108" s="139" t="str">
        <f ca="1">IF(V108="↓↓↑↓",IF(AA108="↓","減少傾向","×"),"判定外")</f>
        <v>判定外</v>
      </c>
      <c r="AC108" s="140" t="str">
        <f ca="1">IF(V108="↑↑↓↑",IF(AA108="↑","増加傾向","×"),"判定外")</f>
        <v>判定外</v>
      </c>
      <c r="AD108" s="143"/>
      <c r="AE108" s="182"/>
      <c r="AM108" s="94"/>
    </row>
    <row r="109" spans="1:39" ht="27.75" thickBot="1">
      <c r="B109" s="179"/>
      <c r="C109" s="152" t="s">
        <v>333</v>
      </c>
      <c r="D109" s="144">
        <f ca="1">ROUND(D107/D108,3)</f>
        <v>0.75</v>
      </c>
      <c r="E109" s="144">
        <f ca="1">ROUND(E107/E108,3)</f>
        <v>0.83299999999999996</v>
      </c>
      <c r="F109" s="144"/>
      <c r="G109" s="144"/>
      <c r="H109" s="144"/>
      <c r="I109" s="145">
        <f ca="1">AVERAGE(D109:H109)</f>
        <v>0.79149999999999998</v>
      </c>
      <c r="J109" s="146">
        <f ca="1">I109-0.03</f>
        <v>0.76149999999999995</v>
      </c>
      <c r="K109" s="146">
        <f ca="1">I109+0.03</f>
        <v>0.82150000000000001</v>
      </c>
      <c r="L109" s="110" t="str">
        <f ca="1">IF(AND(D109&gt;I109-0.03,D109&lt;I109+0.03),"○","×")</f>
        <v>×</v>
      </c>
      <c r="M109" s="110" t="str">
        <f ca="1">IF(AND(E109&gt;I109-0.03,E109&lt;I109+0.03),"○","×")</f>
        <v>×</v>
      </c>
      <c r="N109" s="110" t="str">
        <f ca="1">IF(AND(F109&gt;I109-0.03,F109&lt;I109+0.03),"○","×")</f>
        <v>×</v>
      </c>
      <c r="O109" s="110" t="str">
        <f ca="1">IF(AND(G109&gt;I109-0.03,G109&lt;I109+0.03),"○","×")</f>
        <v>×</v>
      </c>
      <c r="P109" s="110" t="str">
        <f ca="1">IF(AND(H109&gt;I109-0.03,H109&lt;I109+0.03),"○","×")</f>
        <v>×</v>
      </c>
      <c r="Q109" s="136" t="str">
        <f ca="1">IF(COUNTIF(L109:P109,"○")=5,"同程度","―")</f>
        <v>―</v>
      </c>
      <c r="R109" s="127" t="str">
        <f t="shared" ca="1" si="16"/>
        <v>↑</v>
      </c>
      <c r="S109" s="126" t="str">
        <f t="shared" ca="1" si="16"/>
        <v>↓</v>
      </c>
      <c r="T109" s="126" t="str">
        <f t="shared" si="16"/>
        <v>－</v>
      </c>
      <c r="U109" s="126" t="str">
        <f t="shared" si="16"/>
        <v>－</v>
      </c>
      <c r="V109" s="126" t="str">
        <f ca="1">R109&amp;S109&amp;T109&amp;U109</f>
        <v>↑↓－－</v>
      </c>
      <c r="W109" s="137" t="str" cm="1">
        <f t="array" aca="1" ref="W109" ca="1">INDEX($AL$2:$AL$82,MATCH(V109,$AK$2:$AK$82,0),0)</f>
        <v>減少傾向⤵</v>
      </c>
      <c r="X109" s="138" t="str">
        <f ca="1">IF(F109-D109&gt;0,"↑",IF(F109-D109&lt;0,"↓","－"))</f>
        <v>↓</v>
      </c>
      <c r="Y109" s="139" t="str">
        <f ca="1">IF(V109="↓↑↓↓",IF(X109="↓","減少傾向","×"),"判定外")</f>
        <v>判定外</v>
      </c>
      <c r="Z109" s="140" t="str">
        <f ca="1">IF(V109="↑↓↑↑",IF(X109="↑","増加傾向","×"),"判定外")</f>
        <v>判定外</v>
      </c>
      <c r="AA109" s="141" t="str">
        <f ca="1">IF(G109-E109&gt;0,"↑",IF(G109-E109&lt;0,"↓","－"))</f>
        <v>↓</v>
      </c>
      <c r="AB109" s="139" t="str">
        <f ca="1">IF(V109="↓↓↑↓",IF(AA109="↓","減少傾向","×"),"判定外")</f>
        <v>判定外</v>
      </c>
      <c r="AC109" s="140" t="str">
        <f ca="1">IF(V109="↑↑↓↑",IF(AA109="↑","増加傾向","×"),"判定外")</f>
        <v>判定外</v>
      </c>
      <c r="AD109" s="142" t="s">
        <v>289</v>
      </c>
      <c r="AE109" s="182"/>
      <c r="AM109" s="94"/>
    </row>
    <row r="110" spans="1:39" ht="14.25" thickBot="1">
      <c r="B110" s="179"/>
      <c r="C110" s="183"/>
      <c r="D110" s="181"/>
      <c r="E110" s="181"/>
      <c r="F110" s="181"/>
      <c r="G110" s="181"/>
      <c r="H110" s="181"/>
      <c r="I110" s="184"/>
      <c r="J110" s="184"/>
      <c r="K110" s="184"/>
      <c r="L110" s="185"/>
      <c r="M110" s="185"/>
      <c r="N110" s="185"/>
      <c r="O110" s="185"/>
      <c r="P110" s="185"/>
      <c r="Q110" s="185"/>
      <c r="R110" s="185"/>
      <c r="S110" s="185"/>
      <c r="T110" s="185"/>
      <c r="U110" s="185"/>
      <c r="V110" s="185"/>
      <c r="W110" s="184"/>
      <c r="X110" s="185"/>
      <c r="Y110" s="184"/>
      <c r="Z110" s="184"/>
      <c r="AA110" s="185"/>
      <c r="AB110" s="184"/>
      <c r="AC110" s="184"/>
      <c r="AD110" s="186"/>
      <c r="AE110" s="182"/>
      <c r="AM110" s="94"/>
    </row>
    <row r="111" spans="1:39">
      <c r="B111" s="179"/>
      <c r="C111" s="183"/>
      <c r="D111" s="181"/>
      <c r="E111" s="181"/>
      <c r="F111" s="181"/>
      <c r="G111" s="181"/>
      <c r="H111" s="181"/>
      <c r="I111" s="305" t="s">
        <v>368</v>
      </c>
      <c r="J111" s="306"/>
      <c r="K111" s="306"/>
      <c r="L111" s="306"/>
      <c r="M111" s="306"/>
      <c r="N111" s="306"/>
      <c r="O111" s="306"/>
      <c r="P111" s="307"/>
      <c r="Q111" s="308" t="s">
        <v>369</v>
      </c>
      <c r="R111" s="305" t="s">
        <v>370</v>
      </c>
      <c r="S111" s="306"/>
      <c r="T111" s="306"/>
      <c r="U111" s="307"/>
      <c r="V111" s="310" t="s">
        <v>371</v>
      </c>
      <c r="W111" s="311"/>
      <c r="X111" s="314" t="s">
        <v>372</v>
      </c>
      <c r="Y111" s="299" t="s">
        <v>373</v>
      </c>
      <c r="Z111" s="300"/>
      <c r="AA111" s="303" t="s">
        <v>374</v>
      </c>
      <c r="AB111" s="299" t="s">
        <v>375</v>
      </c>
      <c r="AC111" s="300"/>
      <c r="AD111" s="301" t="s">
        <v>376</v>
      </c>
      <c r="AE111" s="182"/>
      <c r="AM111" s="94"/>
    </row>
    <row r="112" spans="1:39">
      <c r="B112" s="179"/>
      <c r="C112" s="155" t="s">
        <v>532</v>
      </c>
      <c r="D112" s="258" t="str">
        <f ca="1">Q1</f>
        <v>R2</v>
      </c>
      <c r="E112" s="258" t="str">
        <f ca="1">R1</f>
        <v>R3</v>
      </c>
      <c r="F112" s="258" t="str">
        <f ca="1">S1</f>
        <v>R4</v>
      </c>
      <c r="G112" s="258" t="str">
        <f ca="1">T1</f>
        <v>R5</v>
      </c>
      <c r="H112" s="258" t="str">
        <f ca="1">U1</f>
        <v>R6</v>
      </c>
      <c r="I112" s="124" t="s">
        <v>379</v>
      </c>
      <c r="J112" s="125">
        <v>-0.03</v>
      </c>
      <c r="K112" s="125">
        <v>0.03</v>
      </c>
      <c r="L112" s="258" t="str">
        <f ca="1">Q1</f>
        <v>R2</v>
      </c>
      <c r="M112" s="258" t="str">
        <f ca="1">R1</f>
        <v>R3</v>
      </c>
      <c r="N112" s="258" t="str">
        <f ca="1">S1</f>
        <v>R4</v>
      </c>
      <c r="O112" s="258" t="str">
        <f ca="1">T1</f>
        <v>R5</v>
      </c>
      <c r="P112" s="258" t="str">
        <f ca="1">U1</f>
        <v>R6</v>
      </c>
      <c r="Q112" s="309"/>
      <c r="R112" s="127" t="s">
        <v>380</v>
      </c>
      <c r="S112" s="126" t="s">
        <v>381</v>
      </c>
      <c r="T112" s="126" t="s">
        <v>382</v>
      </c>
      <c r="U112" s="126" t="s">
        <v>383</v>
      </c>
      <c r="V112" s="312"/>
      <c r="W112" s="313"/>
      <c r="X112" s="315"/>
      <c r="Y112" s="128" t="s">
        <v>384</v>
      </c>
      <c r="Z112" s="129" t="s">
        <v>385</v>
      </c>
      <c r="AA112" s="304"/>
      <c r="AB112" s="130" t="s">
        <v>386</v>
      </c>
      <c r="AC112" s="131" t="s">
        <v>387</v>
      </c>
      <c r="AD112" s="302"/>
      <c r="AE112" s="182"/>
      <c r="AM112" s="94"/>
    </row>
    <row r="113" spans="2:39">
      <c r="B113" s="179"/>
      <c r="C113" s="167" t="s">
        <v>330</v>
      </c>
      <c r="D113" s="257">
        <f ca="1">SUMIF('5.経年データ（専攻単位）'!A:A,D34,'5.経年データ（専攻単位）'!J:J)</f>
        <v>59</v>
      </c>
      <c r="E113" s="257">
        <f ca="1">SUMIF('5.経年データ（専攻単位）'!A:A,E34,'5.経年データ（専攻単位）'!J:J)</f>
        <v>58</v>
      </c>
      <c r="F113" s="257">
        <f ca="1">SUMIF('5.経年データ（専攻単位）'!A:A,F34,'5.経年データ（専攻単位）'!J:J)</f>
        <v>66</v>
      </c>
      <c r="G113" s="257">
        <f ca="1">SUMIF('5.経年データ（専攻単位）'!A:A,G34,'5.経年データ（専攻単位）'!J:J)</f>
        <v>63</v>
      </c>
      <c r="H113" s="257">
        <f ca="1">SUMIF('5.経年データ（専攻単位）'!A:A,H34,'5.経年データ（専攻単位）'!J:J)</f>
        <v>62</v>
      </c>
      <c r="I113" s="134">
        <f ca="1">AVERAGE(D113:H113)</f>
        <v>61.6</v>
      </c>
      <c r="J113" s="135">
        <f ca="1">I113*0.97</f>
        <v>59.752000000000002</v>
      </c>
      <c r="K113" s="135">
        <f ca="1">I113*1.03</f>
        <v>63.448</v>
      </c>
      <c r="L113" s="126" t="str">
        <f ca="1">IF(AND(D113&gt;I113*0.97,D113&lt;I113*1.03),"○","×")</f>
        <v>×</v>
      </c>
      <c r="M113" s="126" t="str">
        <f ca="1">IF(AND(E113&gt;I113*0.97,E113&lt;I113*1.03),"○","×")</f>
        <v>×</v>
      </c>
      <c r="N113" s="126" t="str">
        <f ca="1">IF(AND(F113&gt;I113*0.97,F113&lt;I113*1.03),"○","×")</f>
        <v>×</v>
      </c>
      <c r="O113" s="126" t="str">
        <f ca="1">IF(AND(G113&gt;I113*0.97,G113&lt;I113*1.03),"○","×")</f>
        <v>○</v>
      </c>
      <c r="P113" s="126" t="str">
        <f ca="1">IF(AND(H113&gt;I113*0.97,H113&lt;I113*1.03),"○","×")</f>
        <v>○</v>
      </c>
      <c r="Q113" s="136" t="str">
        <f ca="1">IF(COUNTIF(L113:P113,"○")=5,"同程度","―")</f>
        <v>―</v>
      </c>
      <c r="R113" s="127" t="str">
        <f t="shared" ref="R113:U115" ca="1" si="17">IF(E113-D113&gt;0,"↑",IF(E113-D113&lt;0,"↓","－"))</f>
        <v>↓</v>
      </c>
      <c r="S113" s="126" t="str">
        <f t="shared" ca="1" si="17"/>
        <v>↑</v>
      </c>
      <c r="T113" s="126" t="str">
        <f t="shared" ca="1" si="17"/>
        <v>↓</v>
      </c>
      <c r="U113" s="126" t="str">
        <f t="shared" ca="1" si="17"/>
        <v>↓</v>
      </c>
      <c r="V113" s="126" t="str">
        <f ca="1">R113&amp;S113&amp;T113&amp;U113</f>
        <v>↓↑↓↓</v>
      </c>
      <c r="W113" s="137" t="str" cm="1">
        <f t="array" aca="1" ref="W113" ca="1">INDEX($AL$2:$AL$82,MATCH(V113,$AK$2:$AK$82,0),0)</f>
        <v>年度により増減</v>
      </c>
      <c r="X113" s="138" t="str">
        <f ca="1">IF(F113-D113&gt;0,"↑",IF(F113-D113&lt;0,"↓","－"))</f>
        <v>↑</v>
      </c>
      <c r="Y113" s="139" t="str">
        <f ca="1">IF(V113="↓↑↓↓",IF(X113="↓","減少傾向","×"),"判定外")</f>
        <v>×</v>
      </c>
      <c r="Z113" s="140" t="str">
        <f ca="1">IF(V113="↑↓↑↑",IF(X113="↑","増加傾向","×"),"判定外")</f>
        <v>判定外</v>
      </c>
      <c r="AA113" s="141" t="str">
        <f ca="1">IF(G113-E113&gt;0,"↑",IF(G113-E113&lt;0,"↓","－"))</f>
        <v>↑</v>
      </c>
      <c r="AB113" s="139" t="str">
        <f ca="1">IF(V113="↓↓↑↓",IF(AA113="↓","減少傾向","×"),"判定外")</f>
        <v>判定外</v>
      </c>
      <c r="AC113" s="140" t="str">
        <f ca="1">IF(V113="↑↑↓↑",IF(AA113="↑","増加傾向","×"),"判定外")</f>
        <v>判定外</v>
      </c>
      <c r="AD113" s="142" t="s">
        <v>378</v>
      </c>
      <c r="AE113" s="182"/>
      <c r="AK113" s="104"/>
      <c r="AL113" s="104"/>
      <c r="AM113" s="94"/>
    </row>
    <row r="114" spans="2:39">
      <c r="B114" s="179"/>
      <c r="C114" s="167" t="s">
        <v>331</v>
      </c>
      <c r="D114" s="264">
        <f ca="1">SUMIF('5.経年データ（専攻単位）'!A:A,D34,'5.経年データ（専攻単位）'!AN:AN)</f>
        <v>55</v>
      </c>
      <c r="E114" s="264">
        <f ca="1">SUMIF('5.経年データ（専攻単位）'!A:A,E34,'5.経年データ（専攻単位）'!AN:AN)</f>
        <v>55</v>
      </c>
      <c r="F114" s="264">
        <f ca="1">SUMIF('5.経年データ（専攻単位）'!A:A,F34,'5.経年データ（専攻単位）'!AN:AN)</f>
        <v>55</v>
      </c>
      <c r="G114" s="264">
        <f ca="1">SUMIF('5.経年データ（専攻単位）'!A:A,G34,'5.経年データ（専攻単位）'!AN:AN)</f>
        <v>55</v>
      </c>
      <c r="H114" s="264">
        <f ca="1">SUMIF('5.経年データ（専攻単位）'!A:A,H34,'5.経年データ（専攻単位）'!AN:AN)</f>
        <v>55</v>
      </c>
      <c r="I114" s="134">
        <f ca="1">AVERAGE(D114:H114)</f>
        <v>55</v>
      </c>
      <c r="J114" s="135">
        <f ca="1">I114*0.97</f>
        <v>53.35</v>
      </c>
      <c r="K114" s="135">
        <f ca="1">I114*1.03</f>
        <v>56.65</v>
      </c>
      <c r="L114" s="126" t="str">
        <f ca="1">IF(AND(D114&gt;I114*0.97,D114&lt;I114*1.03),"○","×")</f>
        <v>○</v>
      </c>
      <c r="M114" s="126" t="str">
        <f ca="1">IF(AND(E114&gt;I114*0.97,E114&lt;I114*1.03),"○","×")</f>
        <v>○</v>
      </c>
      <c r="N114" s="126" t="str">
        <f ca="1">IF(AND(F114&gt;I114*0.97,F114&lt;I114*1.03),"○","×")</f>
        <v>○</v>
      </c>
      <c r="O114" s="126" t="str">
        <f ca="1">IF(AND(G114&gt;I114*0.97,G114&lt;I114*1.03),"○","×")</f>
        <v>○</v>
      </c>
      <c r="P114" s="126" t="str">
        <f ca="1">IF(AND(H114&gt;I114*0.97,H114&lt;I114*1.03),"○","×")</f>
        <v>○</v>
      </c>
      <c r="Q114" s="136" t="str">
        <f ca="1">IF(COUNTIF(L114:P114,"○")=5,"同程度","―")</f>
        <v>同程度</v>
      </c>
      <c r="R114" s="127" t="str">
        <f t="shared" ca="1" si="17"/>
        <v>－</v>
      </c>
      <c r="S114" s="126" t="str">
        <f t="shared" ca="1" si="17"/>
        <v>－</v>
      </c>
      <c r="T114" s="126" t="str">
        <f t="shared" ca="1" si="17"/>
        <v>－</v>
      </c>
      <c r="U114" s="126" t="str">
        <f t="shared" ca="1" si="17"/>
        <v>－</v>
      </c>
      <c r="V114" s="126" t="str">
        <f ca="1">R114&amp;S114&amp;T114&amp;U114</f>
        <v>－－－－</v>
      </c>
      <c r="W114" s="137" t="str" cm="1">
        <f t="array" aca="1" ref="W114" ca="1">INDEX($AL$2:$AL$82,MATCH(V114,$AK$2:$AK$82,0),0)</f>
        <v>同程度で推移</v>
      </c>
      <c r="X114" s="138" t="str">
        <f ca="1">IF(F114-D114&gt;0,"↑",IF(F114-D114&lt;0,"↓","－"))</f>
        <v>－</v>
      </c>
      <c r="Y114" s="139" t="str">
        <f ca="1">IF(V114="↓↑↓↓",IF(X114="↓","減少傾向","×"),"判定外")</f>
        <v>判定外</v>
      </c>
      <c r="Z114" s="140" t="str">
        <f ca="1">IF(V114="↑↓↑↑",IF(X114="↑","増加傾向","×"),"判定外")</f>
        <v>判定外</v>
      </c>
      <c r="AA114" s="141" t="str">
        <f ca="1">IF(G114-E114&gt;0,"↑",IF(G114-E114&lt;0,"↓","－"))</f>
        <v>－</v>
      </c>
      <c r="AB114" s="139" t="str">
        <f ca="1">IF(V114="↓↓↑↓",IF(AA114="↓","減少傾向","×"),"判定外")</f>
        <v>判定外</v>
      </c>
      <c r="AC114" s="140" t="str">
        <f ca="1">IF(V114="↑↑↓↑",IF(AA114="↑","増加傾向","×"),"判定外")</f>
        <v>判定外</v>
      </c>
      <c r="AD114" s="143"/>
      <c r="AE114" s="182"/>
      <c r="AF114" s="104"/>
      <c r="AG114" s="104"/>
      <c r="AI114" s="104"/>
      <c r="AJ114" s="104"/>
      <c r="AM114" s="94"/>
    </row>
    <row r="115" spans="2:39" ht="27.75" thickBot="1">
      <c r="B115" s="179"/>
      <c r="C115" s="152" t="s">
        <v>333</v>
      </c>
      <c r="D115" s="144">
        <f ca="1">ROUND(D113/D114,3)</f>
        <v>1.073</v>
      </c>
      <c r="E115" s="144">
        <f ca="1">ROUND(E113/E114,3)</f>
        <v>1.0549999999999999</v>
      </c>
      <c r="F115" s="144">
        <f ca="1">ROUND(F113/F114,3)</f>
        <v>1.2</v>
      </c>
      <c r="G115" s="144">
        <f ca="1">ROUND(G113/G114,3)</f>
        <v>1.145</v>
      </c>
      <c r="H115" s="144">
        <f ca="1">ROUND(H113/H114,3)</f>
        <v>1.127</v>
      </c>
      <c r="I115" s="145">
        <f ca="1">AVERAGE(D115:H115)</f>
        <v>1.1200000000000001</v>
      </c>
      <c r="J115" s="146">
        <f ca="1">I115-0.03</f>
        <v>1.0900000000000001</v>
      </c>
      <c r="K115" s="146">
        <f ca="1">I115+0.03</f>
        <v>1.1500000000000001</v>
      </c>
      <c r="L115" s="110" t="str">
        <f ca="1">IF(AND(D115&gt;I115-0.03,D115&lt;I115+0.03),"○","×")</f>
        <v>×</v>
      </c>
      <c r="M115" s="110" t="str">
        <f ca="1">IF(AND(E115&gt;I115-0.03,E115&lt;I115+0.03),"○","×")</f>
        <v>×</v>
      </c>
      <c r="N115" s="110" t="str">
        <f ca="1">IF(AND(F115&gt;I115-0.03,F115&lt;I115+0.03),"○","×")</f>
        <v>×</v>
      </c>
      <c r="O115" s="110" t="str">
        <f ca="1">IF(AND(G115&gt;I115-0.03,G115&lt;I115+0.03),"○","×")</f>
        <v>○</v>
      </c>
      <c r="P115" s="110" t="str">
        <f ca="1">IF(AND(H115&gt;I115-0.03,H115&lt;I115+0.03),"○","×")</f>
        <v>○</v>
      </c>
      <c r="Q115" s="136" t="str">
        <f ca="1">IF(COUNTIF(L115:P115,"○")=5,"同程度","―")</f>
        <v>―</v>
      </c>
      <c r="R115" s="127" t="str">
        <f t="shared" ca="1" si="17"/>
        <v>↓</v>
      </c>
      <c r="S115" s="126" t="str">
        <f t="shared" ca="1" si="17"/>
        <v>↑</v>
      </c>
      <c r="T115" s="126" t="str">
        <f t="shared" ca="1" si="17"/>
        <v>↓</v>
      </c>
      <c r="U115" s="126" t="str">
        <f t="shared" ca="1" si="17"/>
        <v>↓</v>
      </c>
      <c r="V115" s="126" t="str">
        <f ca="1">R115&amp;S115&amp;T115&amp;U115</f>
        <v>↓↑↓↓</v>
      </c>
      <c r="W115" s="137" t="str" cm="1">
        <f t="array" aca="1" ref="W115" ca="1">INDEX($AL$2:$AL$82,MATCH(V115,$AK$2:$AK$82,0),0)</f>
        <v>年度により増減</v>
      </c>
      <c r="X115" s="138" t="str">
        <f ca="1">IF(F115-D115&gt;0,"↑",IF(F115-D115&lt;0,"↓","－"))</f>
        <v>↑</v>
      </c>
      <c r="Y115" s="139" t="str">
        <f ca="1">IF(V115="↓↑↓↓",IF(X115="↓","減少傾向","×"),"判定外")</f>
        <v>×</v>
      </c>
      <c r="Z115" s="140" t="str">
        <f ca="1">IF(V115="↑↓↑↑",IF(X115="↑","増加傾向","×"),"判定外")</f>
        <v>判定外</v>
      </c>
      <c r="AA115" s="141" t="str">
        <f ca="1">IF(G115-E115&gt;0,"↑",IF(G115-E115&lt;0,"↓","－"))</f>
        <v>↑</v>
      </c>
      <c r="AB115" s="139" t="str">
        <f ca="1">IF(V115="↓↓↑↓",IF(AA115="↓","減少傾向","×"),"判定外")</f>
        <v>判定外</v>
      </c>
      <c r="AC115" s="140" t="str">
        <f ca="1">IF(V115="↑↑↓↑",IF(AA115="↑","増加傾向","×"),"判定外")</f>
        <v>判定外</v>
      </c>
      <c r="AD115" s="142" t="s">
        <v>378</v>
      </c>
      <c r="AE115" s="182"/>
      <c r="AM115" s="94"/>
    </row>
    <row r="116" spans="2:39" ht="14.25" thickBot="1">
      <c r="B116" s="179"/>
      <c r="C116" s="183"/>
      <c r="D116" s="181"/>
      <c r="E116" s="181"/>
      <c r="F116" s="181"/>
      <c r="G116" s="181"/>
      <c r="H116" s="181"/>
      <c r="I116" s="184"/>
      <c r="J116" s="184"/>
      <c r="K116" s="184"/>
      <c r="L116" s="185"/>
      <c r="M116" s="185"/>
      <c r="N116" s="185"/>
      <c r="O116" s="185"/>
      <c r="P116" s="185"/>
      <c r="Q116" s="185"/>
      <c r="R116" s="185"/>
      <c r="S116" s="185"/>
      <c r="T116" s="185"/>
      <c r="U116" s="185"/>
      <c r="V116" s="185"/>
      <c r="W116" s="184"/>
      <c r="X116" s="185"/>
      <c r="Y116" s="184"/>
      <c r="Z116" s="184"/>
      <c r="AA116" s="185"/>
      <c r="AB116" s="184"/>
      <c r="AC116" s="184"/>
      <c r="AD116" s="186"/>
      <c r="AE116" s="182"/>
      <c r="AM116" s="94"/>
    </row>
    <row r="117" spans="2:39">
      <c r="B117" s="179"/>
      <c r="C117" s="183"/>
      <c r="D117" s="181"/>
      <c r="E117" s="181"/>
      <c r="F117" s="181"/>
      <c r="G117" s="181"/>
      <c r="H117" s="181"/>
      <c r="I117" s="305" t="s">
        <v>368</v>
      </c>
      <c r="J117" s="306"/>
      <c r="K117" s="306"/>
      <c r="L117" s="306"/>
      <c r="M117" s="306"/>
      <c r="N117" s="306"/>
      <c r="O117" s="306"/>
      <c r="P117" s="307"/>
      <c r="Q117" s="308" t="s">
        <v>369</v>
      </c>
      <c r="R117" s="305" t="s">
        <v>370</v>
      </c>
      <c r="S117" s="306"/>
      <c r="T117" s="306"/>
      <c r="U117" s="307"/>
      <c r="V117" s="310" t="s">
        <v>371</v>
      </c>
      <c r="W117" s="311"/>
      <c r="X117" s="314" t="s">
        <v>372</v>
      </c>
      <c r="Y117" s="299" t="s">
        <v>373</v>
      </c>
      <c r="Z117" s="300"/>
      <c r="AA117" s="303" t="s">
        <v>374</v>
      </c>
      <c r="AB117" s="299" t="s">
        <v>375</v>
      </c>
      <c r="AC117" s="300"/>
      <c r="AD117" s="301" t="s">
        <v>376</v>
      </c>
      <c r="AE117" s="182"/>
      <c r="AM117" s="94"/>
    </row>
    <row r="118" spans="2:39">
      <c r="B118" s="179"/>
      <c r="C118" s="155" t="s">
        <v>290</v>
      </c>
      <c r="D118" s="258" t="str">
        <f ca="1">Q1</f>
        <v>R2</v>
      </c>
      <c r="E118" s="258" t="str">
        <f ca="1">R1</f>
        <v>R3</v>
      </c>
      <c r="F118" s="258" t="str">
        <f ca="1">S1</f>
        <v>R4</v>
      </c>
      <c r="G118" s="258" t="str">
        <f ca="1">T1</f>
        <v>R5</v>
      </c>
      <c r="H118" s="258" t="str">
        <f ca="1">U1</f>
        <v>R6</v>
      </c>
      <c r="I118" s="124" t="s">
        <v>379</v>
      </c>
      <c r="J118" s="125">
        <v>-0.03</v>
      </c>
      <c r="K118" s="125">
        <v>0.03</v>
      </c>
      <c r="L118" s="258" t="str">
        <f ca="1">Q1</f>
        <v>R2</v>
      </c>
      <c r="M118" s="258" t="str">
        <f ca="1">R1</f>
        <v>R3</v>
      </c>
      <c r="N118" s="258" t="str">
        <f ca="1">S1</f>
        <v>R4</v>
      </c>
      <c r="O118" s="258" t="str">
        <f ca="1">T1</f>
        <v>R5</v>
      </c>
      <c r="P118" s="258" t="str">
        <f ca="1">U1</f>
        <v>R6</v>
      </c>
      <c r="Q118" s="309"/>
      <c r="R118" s="127" t="s">
        <v>380</v>
      </c>
      <c r="S118" s="126" t="s">
        <v>381</v>
      </c>
      <c r="T118" s="126" t="s">
        <v>382</v>
      </c>
      <c r="U118" s="126" t="s">
        <v>383</v>
      </c>
      <c r="V118" s="312"/>
      <c r="W118" s="313"/>
      <c r="X118" s="315"/>
      <c r="Y118" s="128" t="s">
        <v>384</v>
      </c>
      <c r="Z118" s="129" t="s">
        <v>385</v>
      </c>
      <c r="AA118" s="304"/>
      <c r="AB118" s="130" t="s">
        <v>386</v>
      </c>
      <c r="AC118" s="131" t="s">
        <v>387</v>
      </c>
      <c r="AD118" s="302"/>
      <c r="AE118" s="182"/>
      <c r="AM118" s="94"/>
    </row>
    <row r="119" spans="2:39">
      <c r="B119" s="179"/>
      <c r="C119" s="167" t="s">
        <v>330</v>
      </c>
      <c r="D119" s="257">
        <f ca="1">SUMIF('5.経年データ（専攻単位）'!A:A,D34,'5.経年データ（専攻単位）'!M:M)</f>
        <v>11</v>
      </c>
      <c r="E119" s="257">
        <f ca="1">SUMIF('5.経年データ（専攻単位）'!A:A,E34,'5.経年データ（専攻単位）'!M:M)</f>
        <v>14</v>
      </c>
      <c r="F119" s="257">
        <f ca="1">SUMIF('5.経年データ（専攻単位）'!A:A,F34,'5.経年データ（専攻単位）'!M:M)</f>
        <v>17</v>
      </c>
      <c r="G119" s="257">
        <f ca="1">SUMIF('5.経年データ（専攻単位）'!A:A,G34,'5.経年データ（専攻単位）'!M:M)</f>
        <v>5</v>
      </c>
      <c r="H119" s="257">
        <f ca="1">SUMIF('5.経年データ（専攻単位）'!A:A,H34,'5.経年データ（専攻単位）'!M:M)</f>
        <v>7</v>
      </c>
      <c r="I119" s="134">
        <f ca="1">AVERAGE(D119:H119)</f>
        <v>10.8</v>
      </c>
      <c r="J119" s="135">
        <f ca="1">I119*0.97</f>
        <v>10.476000000000001</v>
      </c>
      <c r="K119" s="135">
        <f ca="1">I119*1.03</f>
        <v>11.124000000000001</v>
      </c>
      <c r="L119" s="126" t="str">
        <f ca="1">IF(AND(D119&gt;I119*0.97,D119&lt;I119*1.03),"○","×")</f>
        <v>○</v>
      </c>
      <c r="M119" s="126" t="str">
        <f ca="1">IF(AND(E119&gt;I119*0.97,E119&lt;I119*1.03),"○","×")</f>
        <v>×</v>
      </c>
      <c r="N119" s="126" t="str">
        <f ca="1">IF(AND(F119&gt;I119*0.97,F119&lt;I119*1.03),"○","×")</f>
        <v>×</v>
      </c>
      <c r="O119" s="126" t="str">
        <f ca="1">IF(AND(G119&gt;I119*0.97,G119&lt;I119*1.03),"○","×")</f>
        <v>×</v>
      </c>
      <c r="P119" s="126" t="str">
        <f ca="1">IF(AND(H119&gt;I119*0.97,H119&lt;I119*1.03),"○","×")</f>
        <v>×</v>
      </c>
      <c r="Q119" s="136" t="str">
        <f ca="1">IF(COUNTIF(L119:P119,"○")=5,"同程度","―")</f>
        <v>―</v>
      </c>
      <c r="R119" s="127" t="str">
        <f t="shared" ref="R119:U121" ca="1" si="18">IF(E119-D119&gt;0,"↑",IF(E119-D119&lt;0,"↓","－"))</f>
        <v>↑</v>
      </c>
      <c r="S119" s="126" t="str">
        <f t="shared" ca="1" si="18"/>
        <v>↑</v>
      </c>
      <c r="T119" s="126" t="str">
        <f t="shared" ca="1" si="18"/>
        <v>↓</v>
      </c>
      <c r="U119" s="126" t="str">
        <f t="shared" ca="1" si="18"/>
        <v>↑</v>
      </c>
      <c r="V119" s="126" t="str">
        <f ca="1">R119&amp;S119&amp;T119&amp;U119</f>
        <v>↑↑↓↑</v>
      </c>
      <c r="W119" s="137" t="str" cm="1">
        <f t="array" aca="1" ref="W119" ca="1">INDEX($AL$2:$AL$82,MATCH(V119,$AK$2:$AK$82,0),0)</f>
        <v>年度により増減</v>
      </c>
      <c r="X119" s="138" t="str">
        <f ca="1">IF(F119-D119&gt;0,"↑",IF(F119-D119&lt;0,"↓","－"))</f>
        <v>↑</v>
      </c>
      <c r="Y119" s="139" t="str">
        <f ca="1">IF(V119="↓↑↓↓",IF(X119="↓","減少傾向","×"),"判定外")</f>
        <v>判定外</v>
      </c>
      <c r="Z119" s="140" t="str">
        <f ca="1">IF(V119="↑↓↑↑",IF(X119="↑","増加傾向","×"),"判定外")</f>
        <v>判定外</v>
      </c>
      <c r="AA119" s="141" t="str">
        <f ca="1">IF(G119-E119&gt;0,"↑",IF(G119-E119&lt;0,"↓","－"))</f>
        <v>↓</v>
      </c>
      <c r="AB119" s="139" t="str">
        <f ca="1">IF(V119="↓↓↑↓",IF(AA119="↓","減少傾向","×"),"判定外")</f>
        <v>判定外</v>
      </c>
      <c r="AC119" s="140" t="str">
        <f ca="1">IF(V119="↑↑↓↑",IF(AA119="↑","増加傾向","×"),"判定外")</f>
        <v>×</v>
      </c>
      <c r="AD119" s="142" t="s">
        <v>378</v>
      </c>
      <c r="AE119" s="182"/>
      <c r="AM119" s="94"/>
    </row>
    <row r="120" spans="2:39">
      <c r="B120" s="179"/>
      <c r="C120" s="167" t="s">
        <v>331</v>
      </c>
      <c r="D120" s="264">
        <f ca="1">SUMIF('5.経年データ（専攻単位）'!A:A,D34,'5.経年データ（専攻単位）'!AO:AO)</f>
        <v>15</v>
      </c>
      <c r="E120" s="264">
        <f ca="1">SUMIF('5.経年データ（専攻単位）'!A:A,E34,'5.経年データ（専攻単位）'!AO:AO)</f>
        <v>15</v>
      </c>
      <c r="F120" s="264">
        <f ca="1">SUMIF('5.経年データ（専攻単位）'!A:A,F34,'5.経年データ（専攻単位）'!AO:AO)</f>
        <v>15</v>
      </c>
      <c r="G120" s="264">
        <f ca="1">SUMIF('5.経年データ（専攻単位）'!A:A,G34,'5.経年データ（専攻単位）'!AO:AO)</f>
        <v>15</v>
      </c>
      <c r="H120" s="264">
        <f ca="1">SUMIF('5.経年データ（専攻単位）'!A:A,H34,'5.経年データ（専攻単位）'!AO:AO)</f>
        <v>15</v>
      </c>
      <c r="I120" s="134">
        <f ca="1">AVERAGE(D120:H120)</f>
        <v>15</v>
      </c>
      <c r="J120" s="135">
        <f ca="1">I120*0.97</f>
        <v>14.549999999999999</v>
      </c>
      <c r="K120" s="135">
        <f ca="1">I120*1.03</f>
        <v>15.450000000000001</v>
      </c>
      <c r="L120" s="126" t="str">
        <f ca="1">IF(AND(D120&gt;I120*0.97,D120&lt;I120*1.03),"○","×")</f>
        <v>○</v>
      </c>
      <c r="M120" s="126" t="str">
        <f ca="1">IF(AND(E120&gt;I120*0.97,E120&lt;I120*1.03),"○","×")</f>
        <v>○</v>
      </c>
      <c r="N120" s="126" t="str">
        <f ca="1">IF(AND(F120&gt;I120*0.97,F120&lt;I120*1.03),"○","×")</f>
        <v>○</v>
      </c>
      <c r="O120" s="126" t="str">
        <f ca="1">IF(AND(G120&gt;I120*0.97,G120&lt;I120*1.03),"○","×")</f>
        <v>○</v>
      </c>
      <c r="P120" s="126" t="str">
        <f ca="1">IF(AND(H120&gt;I120*0.97,H120&lt;I120*1.03),"○","×")</f>
        <v>○</v>
      </c>
      <c r="Q120" s="136" t="str">
        <f ca="1">IF(COUNTIF(L120:P120,"○")=5,"同程度","―")</f>
        <v>同程度</v>
      </c>
      <c r="R120" s="127" t="str">
        <f t="shared" ca="1" si="18"/>
        <v>－</v>
      </c>
      <c r="S120" s="126" t="str">
        <f t="shared" ca="1" si="18"/>
        <v>－</v>
      </c>
      <c r="T120" s="126" t="str">
        <f t="shared" ca="1" si="18"/>
        <v>－</v>
      </c>
      <c r="U120" s="126" t="str">
        <f t="shared" ca="1" si="18"/>
        <v>－</v>
      </c>
      <c r="V120" s="126" t="str">
        <f ca="1">R120&amp;S120&amp;T120&amp;U120</f>
        <v>－－－－</v>
      </c>
      <c r="W120" s="137" t="str" cm="1">
        <f t="array" aca="1" ref="W120" ca="1">INDEX($AL$2:$AL$82,MATCH(V120,$AK$2:$AK$82,0),0)</f>
        <v>同程度で推移</v>
      </c>
      <c r="X120" s="138" t="str">
        <f ca="1">IF(F120-D120&gt;0,"↑",IF(F120-D120&lt;0,"↓","－"))</f>
        <v>－</v>
      </c>
      <c r="Y120" s="139" t="str">
        <f ca="1">IF(V120="↓↑↓↓",IF(X120="↓","減少傾向","×"),"判定外")</f>
        <v>判定外</v>
      </c>
      <c r="Z120" s="140" t="str">
        <f ca="1">IF(V120="↑↓↑↑",IF(X120="↑","増加傾向","×"),"判定外")</f>
        <v>判定外</v>
      </c>
      <c r="AA120" s="141" t="str">
        <f ca="1">IF(G120-E120&gt;0,"↑",IF(G120-E120&lt;0,"↓","－"))</f>
        <v>－</v>
      </c>
      <c r="AB120" s="139" t="str">
        <f ca="1">IF(V120="↓↓↑↓",IF(AA120="↓","減少傾向","×"),"判定外")</f>
        <v>判定外</v>
      </c>
      <c r="AC120" s="140" t="str">
        <f ca="1">IF(V120="↑↑↓↑",IF(AA120="↑","増加傾向","×"),"判定外")</f>
        <v>判定外</v>
      </c>
      <c r="AD120" s="143"/>
      <c r="AE120" s="182"/>
      <c r="AM120" s="94"/>
    </row>
    <row r="121" spans="2:39" ht="27.75" thickBot="1">
      <c r="B121" s="179"/>
      <c r="C121" s="152" t="s">
        <v>333</v>
      </c>
      <c r="D121" s="144">
        <f ca="1">ROUND(D119/D120,3)</f>
        <v>0.73299999999999998</v>
      </c>
      <c r="E121" s="144">
        <f ca="1">ROUND(E119/E120,3)</f>
        <v>0.93300000000000005</v>
      </c>
      <c r="F121" s="144">
        <f ca="1">ROUND(F119/F120,3)</f>
        <v>1.133</v>
      </c>
      <c r="G121" s="144">
        <f ca="1">ROUND(G119/G120,3)</f>
        <v>0.33300000000000002</v>
      </c>
      <c r="H121" s="144">
        <f ca="1">ROUND(H119/H120,3)</f>
        <v>0.46700000000000003</v>
      </c>
      <c r="I121" s="145">
        <f ca="1">AVERAGE(D121:H121)</f>
        <v>0.7198</v>
      </c>
      <c r="J121" s="146">
        <f ca="1">I121-0.03</f>
        <v>0.68979999999999997</v>
      </c>
      <c r="K121" s="146">
        <f ca="1">I121+0.03</f>
        <v>0.74980000000000002</v>
      </c>
      <c r="L121" s="110" t="str">
        <f ca="1">IF(AND(D121&gt;I121-0.03,D121&lt;I121+0.03),"○","×")</f>
        <v>○</v>
      </c>
      <c r="M121" s="110" t="str">
        <f ca="1">IF(AND(E121&gt;I121-0.03,E121&lt;I121+0.03),"○","×")</f>
        <v>×</v>
      </c>
      <c r="N121" s="110" t="str">
        <f ca="1">IF(AND(F121&gt;I121-0.03,F121&lt;I121+0.03),"○","×")</f>
        <v>×</v>
      </c>
      <c r="O121" s="110" t="str">
        <f ca="1">IF(AND(G121&gt;I121-0.03,G121&lt;I121+0.03),"○","×")</f>
        <v>×</v>
      </c>
      <c r="P121" s="110" t="str">
        <f ca="1">IF(AND(H121&gt;I121-0.03,H121&lt;I121+0.03),"○","×")</f>
        <v>×</v>
      </c>
      <c r="Q121" s="136" t="str">
        <f ca="1">IF(COUNTIF(L121:P121,"○")=5,"同程度","―")</f>
        <v>―</v>
      </c>
      <c r="R121" s="127" t="str">
        <f t="shared" ca="1" si="18"/>
        <v>↑</v>
      </c>
      <c r="S121" s="126" t="str">
        <f t="shared" ca="1" si="18"/>
        <v>↑</v>
      </c>
      <c r="T121" s="126" t="str">
        <f t="shared" ca="1" si="18"/>
        <v>↓</v>
      </c>
      <c r="U121" s="126" t="str">
        <f t="shared" ca="1" si="18"/>
        <v>↑</v>
      </c>
      <c r="V121" s="126" t="str">
        <f ca="1">R121&amp;S121&amp;T121&amp;U121</f>
        <v>↑↑↓↑</v>
      </c>
      <c r="W121" s="137" t="str" cm="1">
        <f t="array" aca="1" ref="W121" ca="1">INDEX($AL$2:$AL$82,MATCH(V121,$AK$2:$AK$82,0),0)</f>
        <v>年度により増減</v>
      </c>
      <c r="X121" s="138" t="str">
        <f ca="1">IF(F121-D121&gt;0,"↑",IF(F121-D121&lt;0,"↓","－"))</f>
        <v>↑</v>
      </c>
      <c r="Y121" s="139" t="str">
        <f ca="1">IF(V121="↓↑↓↓",IF(X121="↓","減少傾向","×"),"判定外")</f>
        <v>判定外</v>
      </c>
      <c r="Z121" s="140" t="str">
        <f ca="1">IF(V121="↑↓↑↑",IF(X121="↑","増加傾向","×"),"判定外")</f>
        <v>判定外</v>
      </c>
      <c r="AA121" s="141" t="str">
        <f ca="1">IF(G121-E121&gt;0,"↑",IF(G121-E121&lt;0,"↓","－"))</f>
        <v>↓</v>
      </c>
      <c r="AB121" s="139" t="str">
        <f ca="1">IF(V121="↓↓↑↓",IF(AA121="↓","減少傾向","×"),"判定外")</f>
        <v>判定外</v>
      </c>
      <c r="AC121" s="140" t="str">
        <f ca="1">IF(V121="↑↑↓↑",IF(AA121="↑","増加傾向","×"),"判定外")</f>
        <v>×</v>
      </c>
      <c r="AD121" s="142" t="s">
        <v>378</v>
      </c>
      <c r="AE121" s="182"/>
      <c r="AM121" s="94"/>
    </row>
    <row r="122" spans="2:39" ht="14.25" thickBot="1">
      <c r="B122" s="179"/>
      <c r="C122" s="183"/>
      <c r="D122" s="181"/>
      <c r="E122" s="181"/>
      <c r="F122" s="181"/>
      <c r="G122" s="181"/>
      <c r="H122" s="181"/>
      <c r="I122" s="184"/>
      <c r="J122" s="184"/>
      <c r="K122" s="184"/>
      <c r="L122" s="185"/>
      <c r="M122" s="185"/>
      <c r="N122" s="185"/>
      <c r="O122" s="185"/>
      <c r="P122" s="185"/>
      <c r="Q122" s="185"/>
      <c r="R122" s="185"/>
      <c r="S122" s="185"/>
      <c r="T122" s="185"/>
      <c r="U122" s="185"/>
      <c r="V122" s="185"/>
      <c r="W122" s="184"/>
      <c r="X122" s="185"/>
      <c r="Y122" s="184"/>
      <c r="Z122" s="184"/>
      <c r="AA122" s="185"/>
      <c r="AB122" s="184"/>
      <c r="AC122" s="184"/>
      <c r="AD122" s="186"/>
      <c r="AE122" s="182"/>
      <c r="AM122" s="94"/>
    </row>
    <row r="123" spans="2:39">
      <c r="B123" s="179"/>
      <c r="C123" s="183"/>
      <c r="D123" s="181"/>
      <c r="E123" s="181"/>
      <c r="F123" s="181"/>
      <c r="G123" s="181"/>
      <c r="H123" s="181"/>
      <c r="I123" s="305" t="s">
        <v>368</v>
      </c>
      <c r="J123" s="306"/>
      <c r="K123" s="306"/>
      <c r="L123" s="306"/>
      <c r="M123" s="306"/>
      <c r="N123" s="306"/>
      <c r="O123" s="306"/>
      <c r="P123" s="307"/>
      <c r="Q123" s="308" t="s">
        <v>369</v>
      </c>
      <c r="R123" s="305" t="s">
        <v>370</v>
      </c>
      <c r="S123" s="306"/>
      <c r="T123" s="306"/>
      <c r="U123" s="307"/>
      <c r="V123" s="310" t="s">
        <v>371</v>
      </c>
      <c r="W123" s="311"/>
      <c r="X123" s="314" t="s">
        <v>372</v>
      </c>
      <c r="Y123" s="299" t="s">
        <v>373</v>
      </c>
      <c r="Z123" s="300"/>
      <c r="AA123" s="303" t="s">
        <v>374</v>
      </c>
      <c r="AB123" s="299" t="s">
        <v>375</v>
      </c>
      <c r="AC123" s="300"/>
      <c r="AD123" s="301" t="s">
        <v>376</v>
      </c>
      <c r="AE123" s="182"/>
      <c r="AM123" s="94"/>
    </row>
    <row r="124" spans="2:39">
      <c r="B124" s="179"/>
      <c r="C124" s="155" t="s">
        <v>293</v>
      </c>
      <c r="D124" s="258" t="str">
        <f ca="1">Q1</f>
        <v>R2</v>
      </c>
      <c r="E124" s="258" t="str">
        <f ca="1">R1</f>
        <v>R3</v>
      </c>
      <c r="F124" s="258" t="str">
        <f ca="1">S1</f>
        <v>R4</v>
      </c>
      <c r="G124" s="258" t="str">
        <f ca="1">T1</f>
        <v>R5</v>
      </c>
      <c r="H124" s="258" t="str">
        <f ca="1">U1</f>
        <v>R6</v>
      </c>
      <c r="I124" s="124" t="s">
        <v>379</v>
      </c>
      <c r="J124" s="125">
        <v>-0.03</v>
      </c>
      <c r="K124" s="125">
        <v>0.03</v>
      </c>
      <c r="L124" s="258" t="str">
        <f ca="1">Q1</f>
        <v>R2</v>
      </c>
      <c r="M124" s="258" t="str">
        <f ca="1">R1</f>
        <v>R3</v>
      </c>
      <c r="N124" s="258" t="str">
        <f ca="1">S1</f>
        <v>R4</v>
      </c>
      <c r="O124" s="258" t="str">
        <f ca="1">T1</f>
        <v>R5</v>
      </c>
      <c r="P124" s="258" t="str">
        <f ca="1">U1</f>
        <v>R6</v>
      </c>
      <c r="Q124" s="309"/>
      <c r="R124" s="127" t="s">
        <v>380</v>
      </c>
      <c r="S124" s="126" t="s">
        <v>381</v>
      </c>
      <c r="T124" s="126" t="s">
        <v>382</v>
      </c>
      <c r="U124" s="126" t="s">
        <v>383</v>
      </c>
      <c r="V124" s="312"/>
      <c r="W124" s="313"/>
      <c r="X124" s="315"/>
      <c r="Y124" s="128" t="s">
        <v>384</v>
      </c>
      <c r="Z124" s="129" t="s">
        <v>385</v>
      </c>
      <c r="AA124" s="304"/>
      <c r="AB124" s="130" t="s">
        <v>386</v>
      </c>
      <c r="AC124" s="131" t="s">
        <v>387</v>
      </c>
      <c r="AD124" s="302"/>
      <c r="AE124" s="182"/>
      <c r="AM124" s="94"/>
    </row>
    <row r="125" spans="2:39">
      <c r="B125" s="179"/>
      <c r="C125" s="132" t="s">
        <v>330</v>
      </c>
      <c r="D125" s="257">
        <f ca="1">SUMIF('5.経年データ（専攻単位）'!A:A,D34,'5.経年データ（専攻単位）'!P:P)</f>
        <v>11</v>
      </c>
      <c r="E125" s="257">
        <f ca="1">SUMIF('5.経年データ（専攻単位）'!A:A,E34,'5.経年データ（専攻単位）'!P:P)</f>
        <v>7</v>
      </c>
      <c r="F125" s="257">
        <f ca="1">SUMIF('5.経年データ（専攻単位）'!A:A,F34,'5.経年データ（専攻単位）'!P:P)</f>
        <v>12</v>
      </c>
      <c r="G125" s="257">
        <f ca="1">SUMIF('5.経年データ（専攻単位）'!A:A,G34,'5.経年データ（専攻単位）'!P:P)</f>
        <v>11</v>
      </c>
      <c r="H125" s="257">
        <f ca="1">SUMIF('5.経年データ（専攻単位）'!A:A,H34,'5.経年データ（専攻単位）'!P:P)</f>
        <v>14</v>
      </c>
      <c r="I125" s="134">
        <f ca="1">AVERAGE(D125:H125)</f>
        <v>11</v>
      </c>
      <c r="J125" s="135">
        <f ca="1">I125*0.97</f>
        <v>10.67</v>
      </c>
      <c r="K125" s="135">
        <f ca="1">I125*1.03</f>
        <v>11.33</v>
      </c>
      <c r="L125" s="126" t="str">
        <f ca="1">IF(AND(D125&gt;I125*0.97,D125&lt;I125*1.03),"○","×")</f>
        <v>○</v>
      </c>
      <c r="M125" s="126" t="str">
        <f ca="1">IF(AND(E125&gt;I125*0.97,E125&lt;I125*1.03),"○","×")</f>
        <v>×</v>
      </c>
      <c r="N125" s="126" t="str">
        <f ca="1">IF(AND(F125&gt;I125*0.97,F125&lt;I125*1.03),"○","×")</f>
        <v>×</v>
      </c>
      <c r="O125" s="126" t="str">
        <f ca="1">IF(AND(G125&gt;I125*0.97,G125&lt;I125*1.03),"○","×")</f>
        <v>○</v>
      </c>
      <c r="P125" s="126" t="str">
        <f ca="1">IF(AND(H125&gt;I125*0.97,H125&lt;I125*1.03),"○","×")</f>
        <v>×</v>
      </c>
      <c r="Q125" s="136" t="str">
        <f ca="1">IF(COUNTIF(L125:P125,"○")=5,"同程度","―")</f>
        <v>―</v>
      </c>
      <c r="R125" s="127" t="str">
        <f t="shared" ref="R125:U127" ca="1" si="19">IF(E125-D125&gt;0,"↑",IF(E125-D125&lt;0,"↓","－"))</f>
        <v>↓</v>
      </c>
      <c r="S125" s="126" t="str">
        <f t="shared" ca="1" si="19"/>
        <v>↑</v>
      </c>
      <c r="T125" s="126" t="str">
        <f t="shared" ca="1" si="19"/>
        <v>↓</v>
      </c>
      <c r="U125" s="126" t="str">
        <f t="shared" ca="1" si="19"/>
        <v>↑</v>
      </c>
      <c r="V125" s="126" t="str">
        <f ca="1">R125&amp;S125&amp;T125&amp;U125</f>
        <v>↓↑↓↑</v>
      </c>
      <c r="W125" s="137" t="str" cm="1">
        <f t="array" aca="1" ref="W125" ca="1">INDEX($AL$2:$AL$82,MATCH(V125,$AK$2:$AK$82,0),0)</f>
        <v>隔年で増減</v>
      </c>
      <c r="X125" s="138" t="str">
        <f ca="1">IF(F125-D125&gt;0,"↑",IF(F125-D125&lt;0,"↓","－"))</f>
        <v>↑</v>
      </c>
      <c r="Y125" s="139" t="str">
        <f ca="1">IF(V125="↓↑↓↓",IF(X125="↓","減少傾向","×"),"判定外")</f>
        <v>判定外</v>
      </c>
      <c r="Z125" s="140" t="str">
        <f ca="1">IF(V125="↑↓↑↑",IF(X125="↑","増加傾向","×"),"判定外")</f>
        <v>判定外</v>
      </c>
      <c r="AA125" s="141" t="str">
        <f ca="1">IF(G125-E125&gt;0,"↑",IF(G125-E125&lt;0,"↓","－"))</f>
        <v>↑</v>
      </c>
      <c r="AB125" s="139" t="str">
        <f ca="1">IF(V125="↓↓↑↓",IF(AA125="↓","減少傾向","×"),"判定外")</f>
        <v>判定外</v>
      </c>
      <c r="AC125" s="140" t="str">
        <f ca="1">IF(V125="↑↑↓↑",IF(AA125="↑","増加傾向","×"),"判定外")</f>
        <v>判定外</v>
      </c>
      <c r="AD125" s="142" t="s">
        <v>291</v>
      </c>
      <c r="AE125" s="182"/>
      <c r="AM125" s="94"/>
    </row>
    <row r="126" spans="2:39">
      <c r="B126" s="179"/>
      <c r="C126" s="132" t="s">
        <v>331</v>
      </c>
      <c r="D126" s="264">
        <f ca="1">SUMIF('5.経年データ（専攻単位）'!A:A,D34,'5.経年データ（専攻単位）'!AP:AP)</f>
        <v>12</v>
      </c>
      <c r="E126" s="264">
        <f ca="1">SUMIF('5.経年データ（専攻単位）'!A:A,E34,'5.経年データ（専攻単位）'!AP:AP)</f>
        <v>12</v>
      </c>
      <c r="F126" s="264">
        <f ca="1">SUMIF('5.経年データ（専攻単位）'!A:A,F34,'5.経年データ（専攻単位）'!AP:AP)</f>
        <v>12</v>
      </c>
      <c r="G126" s="264">
        <f ca="1">SUMIF('5.経年データ（専攻単位）'!A:A,G34,'5.経年データ（専攻単位）'!AP:AP)</f>
        <v>12</v>
      </c>
      <c r="H126" s="264">
        <f ca="1">SUMIF('5.経年データ（専攻単位）'!A:A,H34,'5.経年データ（専攻単位）'!AP:AP)</f>
        <v>12</v>
      </c>
      <c r="I126" s="134">
        <f ca="1">AVERAGE(D126:H126)</f>
        <v>12</v>
      </c>
      <c r="J126" s="135">
        <f ca="1">I126*0.97</f>
        <v>11.64</v>
      </c>
      <c r="K126" s="135">
        <f ca="1">I126*1.03</f>
        <v>12.36</v>
      </c>
      <c r="L126" s="126" t="str">
        <f ca="1">IF(AND(D126&gt;I126*0.97,D126&lt;I126*1.03),"○","×")</f>
        <v>○</v>
      </c>
      <c r="M126" s="126" t="str">
        <f ca="1">IF(AND(E126&gt;I126*0.97,E126&lt;I126*1.03),"○","×")</f>
        <v>○</v>
      </c>
      <c r="N126" s="126" t="str">
        <f ca="1">IF(AND(F126&gt;I126*0.97,F126&lt;I126*1.03),"○","×")</f>
        <v>○</v>
      </c>
      <c r="O126" s="126" t="str">
        <f ca="1">IF(AND(G126&gt;I126*0.97,G126&lt;I126*1.03),"○","×")</f>
        <v>○</v>
      </c>
      <c r="P126" s="126" t="str">
        <f ca="1">IF(AND(H126&gt;I126*0.97,H126&lt;I126*1.03),"○","×")</f>
        <v>○</v>
      </c>
      <c r="Q126" s="136" t="str">
        <f ca="1">IF(COUNTIF(L126:P126,"○")=5,"同程度","―")</f>
        <v>同程度</v>
      </c>
      <c r="R126" s="127" t="str">
        <f t="shared" ca="1" si="19"/>
        <v>－</v>
      </c>
      <c r="S126" s="126" t="str">
        <f t="shared" ca="1" si="19"/>
        <v>－</v>
      </c>
      <c r="T126" s="126" t="str">
        <f t="shared" ca="1" si="19"/>
        <v>－</v>
      </c>
      <c r="U126" s="126" t="str">
        <f t="shared" ca="1" si="19"/>
        <v>－</v>
      </c>
      <c r="V126" s="126" t="str">
        <f ca="1">R126&amp;S126&amp;T126&amp;U126</f>
        <v>－－－－</v>
      </c>
      <c r="W126" s="137" t="str" cm="1">
        <f t="array" aca="1" ref="W126" ca="1">INDEX($AL$2:$AL$82,MATCH(V126,$AK$2:$AK$82,0),0)</f>
        <v>同程度で推移</v>
      </c>
      <c r="X126" s="138" t="str">
        <f ca="1">IF(F126-D126&gt;0,"↑",IF(F126-D126&lt;0,"↓","－"))</f>
        <v>－</v>
      </c>
      <c r="Y126" s="139" t="str">
        <f ca="1">IF(V126="↓↑↓↓",IF(X126="↓","減少傾向","×"),"判定外")</f>
        <v>判定外</v>
      </c>
      <c r="Z126" s="140" t="str">
        <f ca="1">IF(V126="↑↓↑↑",IF(X126="↑","増加傾向","×"),"判定外")</f>
        <v>判定外</v>
      </c>
      <c r="AA126" s="141" t="str">
        <f ca="1">IF(G126-E126&gt;0,"↑",IF(G126-E126&lt;0,"↓","－"))</f>
        <v>－</v>
      </c>
      <c r="AB126" s="139" t="str">
        <f ca="1">IF(V126="↓↓↑↓",IF(AA126="↓","減少傾向","×"),"判定外")</f>
        <v>判定外</v>
      </c>
      <c r="AC126" s="140" t="str">
        <f ca="1">IF(V126="↑↑↓↑",IF(AA126="↑","増加傾向","×"),"判定外")</f>
        <v>判定外</v>
      </c>
      <c r="AD126" s="143"/>
      <c r="AE126" s="182"/>
      <c r="AM126" s="94"/>
    </row>
    <row r="127" spans="2:39" ht="27.75" thickBot="1">
      <c r="B127" s="179"/>
      <c r="C127" s="132" t="s">
        <v>333</v>
      </c>
      <c r="D127" s="144">
        <f ca="1">ROUND(D125/D126,3)</f>
        <v>0.91700000000000004</v>
      </c>
      <c r="E127" s="144">
        <f ca="1">ROUND(E125/E126,3)</f>
        <v>0.58299999999999996</v>
      </c>
      <c r="F127" s="144">
        <f ca="1">ROUND(F125/F126,3)</f>
        <v>1</v>
      </c>
      <c r="G127" s="144">
        <f ca="1">ROUND(G125/G126,3)</f>
        <v>0.91700000000000004</v>
      </c>
      <c r="H127" s="144">
        <f ca="1">ROUND(H125/H126,3)</f>
        <v>1.167</v>
      </c>
      <c r="I127" s="145">
        <f ca="1">AVERAGE(D127:H127)</f>
        <v>0.91679999999999995</v>
      </c>
      <c r="J127" s="146">
        <f ca="1">I127-0.03</f>
        <v>0.88679999999999992</v>
      </c>
      <c r="K127" s="146">
        <f ca="1">I127+0.03</f>
        <v>0.94679999999999997</v>
      </c>
      <c r="L127" s="110" t="str">
        <f ca="1">IF(AND(D127&gt;I127-0.03,D127&lt;I127+0.03),"○","×")</f>
        <v>○</v>
      </c>
      <c r="M127" s="110" t="str">
        <f ca="1">IF(AND(E127&gt;I127-0.03,E127&lt;I127+0.03),"○","×")</f>
        <v>×</v>
      </c>
      <c r="N127" s="110" t="str">
        <f ca="1">IF(AND(F127&gt;I127-0.03,F127&lt;I127+0.03),"○","×")</f>
        <v>×</v>
      </c>
      <c r="O127" s="110" t="str">
        <f ca="1">IF(AND(G127&gt;I127-0.03,G127&lt;I127+0.03),"○","×")</f>
        <v>○</v>
      </c>
      <c r="P127" s="110" t="str">
        <f ca="1">IF(AND(H127&gt;I127-0.03,H127&lt;I127+0.03),"○","×")</f>
        <v>×</v>
      </c>
      <c r="Q127" s="136" t="str">
        <f ca="1">IF(COUNTIF(L127:P127,"○")=5,"同程度","―")</f>
        <v>―</v>
      </c>
      <c r="R127" s="127" t="str">
        <f t="shared" ca="1" si="19"/>
        <v>↓</v>
      </c>
      <c r="S127" s="126" t="str">
        <f t="shared" ca="1" si="19"/>
        <v>↑</v>
      </c>
      <c r="T127" s="126" t="str">
        <f t="shared" ca="1" si="19"/>
        <v>↓</v>
      </c>
      <c r="U127" s="126" t="str">
        <f t="shared" ca="1" si="19"/>
        <v>↑</v>
      </c>
      <c r="V127" s="126" t="str">
        <f ca="1">R127&amp;S127&amp;T127&amp;U127</f>
        <v>↓↑↓↑</v>
      </c>
      <c r="W127" s="137" t="str" cm="1">
        <f t="array" aca="1" ref="W127" ca="1">INDEX($AL$2:$AL$82,MATCH(V127,$AK$2:$AK$82,0),0)</f>
        <v>隔年で増減</v>
      </c>
      <c r="X127" s="138" t="str">
        <f ca="1">IF(F127-D127&gt;0,"↑",IF(F127-D127&lt;0,"↓","－"))</f>
        <v>↑</v>
      </c>
      <c r="Y127" s="139" t="str">
        <f ca="1">IF(V127="↓↑↓↓",IF(X127="↓","減少傾向","×"),"判定外")</f>
        <v>判定外</v>
      </c>
      <c r="Z127" s="140" t="str">
        <f ca="1">IF(V127="↑↓↑↑",IF(X127="↑","増加傾向","×"),"判定外")</f>
        <v>判定外</v>
      </c>
      <c r="AA127" s="141" t="str">
        <f ca="1">IF(G127-E127&gt;0,"↑",IF(G127-E127&lt;0,"↓","－"))</f>
        <v>↑</v>
      </c>
      <c r="AB127" s="139" t="str">
        <f ca="1">IF(V127="↓↓↑↓",IF(AA127="↓","減少傾向","×"),"判定外")</f>
        <v>判定外</v>
      </c>
      <c r="AC127" s="140" t="str">
        <f ca="1">IF(V127="↑↑↓↑",IF(AA127="↑","増加傾向","×"),"判定外")</f>
        <v>判定外</v>
      </c>
      <c r="AD127" s="142" t="s">
        <v>291</v>
      </c>
      <c r="AE127" s="182"/>
      <c r="AM127" s="94"/>
    </row>
    <row r="128" spans="2:39" ht="14.25" thickBot="1">
      <c r="B128" s="179"/>
      <c r="C128" s="183"/>
      <c r="D128" s="181"/>
      <c r="E128" s="181"/>
      <c r="F128" s="181"/>
      <c r="G128" s="181"/>
      <c r="H128" s="181"/>
      <c r="I128" s="184"/>
      <c r="J128" s="184"/>
      <c r="K128" s="184"/>
      <c r="L128" s="185"/>
      <c r="M128" s="185"/>
      <c r="N128" s="185"/>
      <c r="O128" s="185"/>
      <c r="P128" s="185"/>
      <c r="Q128" s="185"/>
      <c r="R128" s="185"/>
      <c r="S128" s="185"/>
      <c r="T128" s="185"/>
      <c r="U128" s="185"/>
      <c r="V128" s="185"/>
      <c r="W128" s="184"/>
      <c r="X128" s="185"/>
      <c r="Y128" s="184"/>
      <c r="Z128" s="184"/>
      <c r="AA128" s="185"/>
      <c r="AB128" s="184"/>
      <c r="AC128" s="184"/>
      <c r="AD128" s="186"/>
      <c r="AE128" s="182"/>
      <c r="AM128" s="94"/>
    </row>
    <row r="129" spans="2:39">
      <c r="B129" s="179"/>
      <c r="C129" s="183"/>
      <c r="D129" s="181"/>
      <c r="E129" s="181"/>
      <c r="F129" s="181"/>
      <c r="G129" s="181"/>
      <c r="H129" s="181"/>
      <c r="I129" s="305" t="s">
        <v>368</v>
      </c>
      <c r="J129" s="306"/>
      <c r="K129" s="306"/>
      <c r="L129" s="306"/>
      <c r="M129" s="306"/>
      <c r="N129" s="306"/>
      <c r="O129" s="306"/>
      <c r="P129" s="307"/>
      <c r="Q129" s="308" t="s">
        <v>369</v>
      </c>
      <c r="R129" s="305" t="s">
        <v>370</v>
      </c>
      <c r="S129" s="306"/>
      <c r="T129" s="306"/>
      <c r="U129" s="307"/>
      <c r="V129" s="310" t="s">
        <v>371</v>
      </c>
      <c r="W129" s="311"/>
      <c r="X129" s="314" t="s">
        <v>372</v>
      </c>
      <c r="Y129" s="299" t="s">
        <v>373</v>
      </c>
      <c r="Z129" s="300"/>
      <c r="AA129" s="303" t="s">
        <v>374</v>
      </c>
      <c r="AB129" s="299" t="s">
        <v>375</v>
      </c>
      <c r="AC129" s="300"/>
      <c r="AD129" s="301" t="s">
        <v>376</v>
      </c>
      <c r="AE129" s="182"/>
      <c r="AM129" s="94"/>
    </row>
    <row r="130" spans="2:39">
      <c r="B130" s="179"/>
      <c r="C130" s="155" t="s">
        <v>527</v>
      </c>
      <c r="D130" s="258" t="str">
        <f ca="1">Q1</f>
        <v>R2</v>
      </c>
      <c r="E130" s="258" t="str">
        <f ca="1">R1</f>
        <v>R3</v>
      </c>
      <c r="F130" s="258" t="str">
        <f ca="1">S1</f>
        <v>R4</v>
      </c>
      <c r="G130" s="258" t="str">
        <f ca="1">T1</f>
        <v>R5</v>
      </c>
      <c r="H130" s="258" t="str">
        <f ca="1">U1</f>
        <v>R6</v>
      </c>
      <c r="I130" s="124" t="s">
        <v>379</v>
      </c>
      <c r="J130" s="125">
        <v>-0.03</v>
      </c>
      <c r="K130" s="125">
        <v>0.03</v>
      </c>
      <c r="L130" s="258" t="str">
        <f ca="1">Q1</f>
        <v>R2</v>
      </c>
      <c r="M130" s="258" t="str">
        <f ca="1">R1</f>
        <v>R3</v>
      </c>
      <c r="N130" s="258" t="str">
        <f ca="1">S1</f>
        <v>R4</v>
      </c>
      <c r="O130" s="258" t="str">
        <f ca="1">T1</f>
        <v>R5</v>
      </c>
      <c r="P130" s="258" t="str">
        <f ca="1">U1</f>
        <v>R6</v>
      </c>
      <c r="Q130" s="309"/>
      <c r="R130" s="127" t="s">
        <v>380</v>
      </c>
      <c r="S130" s="126" t="s">
        <v>381</v>
      </c>
      <c r="T130" s="126" t="s">
        <v>382</v>
      </c>
      <c r="U130" s="126" t="s">
        <v>383</v>
      </c>
      <c r="V130" s="312"/>
      <c r="W130" s="313"/>
      <c r="X130" s="315"/>
      <c r="Y130" s="128" t="s">
        <v>384</v>
      </c>
      <c r="Z130" s="129" t="s">
        <v>385</v>
      </c>
      <c r="AA130" s="304"/>
      <c r="AB130" s="130" t="s">
        <v>386</v>
      </c>
      <c r="AC130" s="131" t="s">
        <v>387</v>
      </c>
      <c r="AD130" s="302"/>
      <c r="AE130" s="182"/>
      <c r="AM130" s="94"/>
    </row>
    <row r="131" spans="2:39">
      <c r="B131" s="179"/>
      <c r="C131" s="152" t="s">
        <v>330</v>
      </c>
      <c r="D131" s="257">
        <f ca="1">SUMIF('5.経年データ（専攻単位）'!A:A,D34,'5.経年データ（専攻単位）'!S:S)</f>
        <v>34</v>
      </c>
      <c r="E131" s="257">
        <f ca="1">SUMIF('5.経年データ（専攻単位）'!A:A,E34,'5.経年データ（専攻単位）'!S:S)</f>
        <v>49</v>
      </c>
      <c r="F131" s="257">
        <f ca="1">SUMIF('5.経年データ（専攻単位）'!A:A,F34,'5.経年データ（専攻単位）'!S:S)</f>
        <v>55</v>
      </c>
      <c r="G131" s="257">
        <f ca="1">SUMIF('5.経年データ（専攻単位）'!A:A,G34,'5.経年データ（専攻単位）'!S:S)</f>
        <v>52</v>
      </c>
      <c r="H131" s="257">
        <f ca="1">SUMIF('5.経年データ（専攻単位）'!A:A,H34,'5.経年データ（専攻単位）'!S:S)</f>
        <v>48</v>
      </c>
      <c r="I131" s="134">
        <f ca="1">AVERAGE(D131:H131)</f>
        <v>47.6</v>
      </c>
      <c r="J131" s="135">
        <f ca="1">I131*0.97</f>
        <v>46.171999999999997</v>
      </c>
      <c r="K131" s="135">
        <f ca="1">I131*1.03</f>
        <v>49.028000000000006</v>
      </c>
      <c r="L131" s="126" t="str">
        <f ca="1">IF(AND(D131&gt;I131*0.97,D131&lt;I131*1.03),"○","×")</f>
        <v>×</v>
      </c>
      <c r="M131" s="126" t="str">
        <f ca="1">IF(AND(E131&gt;I131*0.97,E131&lt;I131*1.03),"○","×")</f>
        <v>○</v>
      </c>
      <c r="N131" s="126" t="str">
        <f ca="1">IF(AND(F131&gt;I131*0.97,F131&lt;I131*1.03),"○","×")</f>
        <v>×</v>
      </c>
      <c r="O131" s="126" t="str">
        <f ca="1">IF(AND(G131&gt;I131*0.97,G131&lt;I131*1.03),"○","×")</f>
        <v>×</v>
      </c>
      <c r="P131" s="126" t="str">
        <f ca="1">IF(AND(H131&gt;I131*0.97,H131&lt;I131*1.03),"○","×")</f>
        <v>○</v>
      </c>
      <c r="Q131" s="136" t="str">
        <f ca="1">IF(COUNTIF(L131:P131,"○")=5,"同程度","―")</f>
        <v>―</v>
      </c>
      <c r="R131" s="127" t="str">
        <f t="shared" ref="R131:U133" ca="1" si="20">IF(E131-D131&gt;0,"↑",IF(E131-D131&lt;0,"↓","－"))</f>
        <v>↑</v>
      </c>
      <c r="S131" s="126" t="str">
        <f t="shared" ca="1" si="20"/>
        <v>↑</v>
      </c>
      <c r="T131" s="126" t="str">
        <f t="shared" ca="1" si="20"/>
        <v>↓</v>
      </c>
      <c r="U131" s="126" t="str">
        <f t="shared" ca="1" si="20"/>
        <v>↓</v>
      </c>
      <c r="V131" s="126" t="str">
        <f ca="1">R131&amp;S131&amp;T131&amp;U131</f>
        <v>↑↑↓↓</v>
      </c>
      <c r="W131" s="137" t="str" cm="1">
        <f t="array" aca="1" ref="W131" ca="1">INDEX($AL$2:$AL$82,MATCH(V131,$AK$2:$AK$82,0),0)</f>
        <v>年度により増減</v>
      </c>
      <c r="X131" s="138" t="str">
        <f ca="1">IF(F131-D131&gt;0,"↑",IF(F131-D131&lt;0,"↓","－"))</f>
        <v>↑</v>
      </c>
      <c r="Y131" s="139" t="str">
        <f ca="1">IF(V131="↓↑↓↓",IF(X131="↓","減少傾向","×"),"判定外")</f>
        <v>判定外</v>
      </c>
      <c r="Z131" s="140" t="str">
        <f ca="1">IF(V131="↑↓↑↑",IF(X131="↑","増加傾向","×"),"判定外")</f>
        <v>判定外</v>
      </c>
      <c r="AA131" s="141" t="str">
        <f ca="1">IF(G131-E131&gt;0,"↑",IF(G131-E131&lt;0,"↓","－"))</f>
        <v>↑</v>
      </c>
      <c r="AB131" s="139" t="str">
        <f ca="1">IF(V131="↓↓↑↓",IF(AA131="↓","減少傾向","×"),"判定外")</f>
        <v>判定外</v>
      </c>
      <c r="AC131" s="140" t="str">
        <f ca="1">IF(V131="↑↑↓↑",IF(AA131="↑","増加傾向","×"),"判定外")</f>
        <v>判定外</v>
      </c>
      <c r="AD131" s="142" t="s">
        <v>378</v>
      </c>
      <c r="AE131" s="182"/>
      <c r="AM131" s="94"/>
    </row>
    <row r="132" spans="2:39">
      <c r="B132" s="179"/>
      <c r="C132" s="152" t="s">
        <v>331</v>
      </c>
      <c r="D132" s="264">
        <f ca="1">SUMIF('5.経年データ（専攻単位）'!A:A,D34,'5.経年データ（専攻単位）'!AQ:AQ)</f>
        <v>55</v>
      </c>
      <c r="E132" s="264">
        <f ca="1">SUMIF('5.経年データ（専攻単位）'!A:A,E34,'5.経年データ（専攻単位）'!AQ:AQ)</f>
        <v>55</v>
      </c>
      <c r="F132" s="264">
        <f ca="1">SUMIF('5.経年データ（専攻単位）'!A:A,F34,'5.経年データ（専攻単位）'!AQ:AQ)</f>
        <v>55</v>
      </c>
      <c r="G132" s="264">
        <f ca="1">SUMIF('5.経年データ（専攻単位）'!A:A,G34,'5.経年データ（専攻単位）'!AQ:AQ)</f>
        <v>55</v>
      </c>
      <c r="H132" s="264">
        <f ca="1">SUMIF('5.経年データ（専攻単位）'!A:A,H34,'5.経年データ（専攻単位）'!AQ:AQ)</f>
        <v>55</v>
      </c>
      <c r="I132" s="134">
        <f ca="1">AVERAGE(D132:H132)</f>
        <v>55</v>
      </c>
      <c r="J132" s="135">
        <f ca="1">I132*0.97</f>
        <v>53.35</v>
      </c>
      <c r="K132" s="135">
        <f ca="1">I132*1.03</f>
        <v>56.65</v>
      </c>
      <c r="L132" s="126" t="str">
        <f ca="1">IF(AND(D132&gt;I132*0.97,D132&lt;I132*1.03),"○","×")</f>
        <v>○</v>
      </c>
      <c r="M132" s="126" t="str">
        <f ca="1">IF(AND(E132&gt;I132*0.97,E132&lt;I132*1.03),"○","×")</f>
        <v>○</v>
      </c>
      <c r="N132" s="126" t="str">
        <f ca="1">IF(AND(F132&gt;I132*0.97,F132&lt;I132*1.03),"○","×")</f>
        <v>○</v>
      </c>
      <c r="O132" s="126" t="str">
        <f ca="1">IF(AND(G132&gt;I132*0.97,G132&lt;I132*1.03),"○","×")</f>
        <v>○</v>
      </c>
      <c r="P132" s="126" t="str">
        <f ca="1">IF(AND(H132&gt;I132*0.97,H132&lt;I132*1.03),"○","×")</f>
        <v>○</v>
      </c>
      <c r="Q132" s="136" t="str">
        <f ca="1">IF(COUNTIF(L132:P132,"○")=5,"同程度","―")</f>
        <v>同程度</v>
      </c>
      <c r="R132" s="127" t="str">
        <f t="shared" ca="1" si="20"/>
        <v>－</v>
      </c>
      <c r="S132" s="126" t="str">
        <f t="shared" ca="1" si="20"/>
        <v>－</v>
      </c>
      <c r="T132" s="126" t="str">
        <f t="shared" ca="1" si="20"/>
        <v>－</v>
      </c>
      <c r="U132" s="126" t="str">
        <f t="shared" ca="1" si="20"/>
        <v>－</v>
      </c>
      <c r="V132" s="126" t="str">
        <f ca="1">R132&amp;S132&amp;T132&amp;U132</f>
        <v>－－－－</v>
      </c>
      <c r="W132" s="137" t="str" cm="1">
        <f t="array" aca="1" ref="W132" ca="1">INDEX($AL$2:$AL$82,MATCH(V132,$AK$2:$AK$82,0),0)</f>
        <v>同程度で推移</v>
      </c>
      <c r="X132" s="138" t="str">
        <f ca="1">IF(F132-D132&gt;0,"↑",IF(F132-D132&lt;0,"↓","－"))</f>
        <v>－</v>
      </c>
      <c r="Y132" s="139" t="str">
        <f ca="1">IF(V132="↓↑↓↓",IF(X132="↓","減少傾向","×"),"判定外")</f>
        <v>判定外</v>
      </c>
      <c r="Z132" s="140" t="str">
        <f ca="1">IF(V132="↑↓↑↑",IF(X132="↑","増加傾向","×"),"判定外")</f>
        <v>判定外</v>
      </c>
      <c r="AA132" s="141" t="str">
        <f ca="1">IF(G132-E132&gt;0,"↑",IF(G132-E132&lt;0,"↓","－"))</f>
        <v>－</v>
      </c>
      <c r="AB132" s="139" t="str">
        <f ca="1">IF(V132="↓↓↑↓",IF(AA132="↓","減少傾向","×"),"判定外")</f>
        <v>判定外</v>
      </c>
      <c r="AC132" s="140" t="str">
        <f ca="1">IF(V132="↑↑↓↑",IF(AA132="↑","増加傾向","×"),"判定外")</f>
        <v>判定外</v>
      </c>
      <c r="AD132" s="143"/>
      <c r="AE132" s="182"/>
      <c r="AM132" s="94"/>
    </row>
    <row r="133" spans="2:39" ht="27.75" thickBot="1">
      <c r="B133" s="179"/>
      <c r="C133" s="152" t="s">
        <v>333</v>
      </c>
      <c r="D133" s="144">
        <f ca="1">ROUND(D131/D132,3)</f>
        <v>0.61799999999999999</v>
      </c>
      <c r="E133" s="144">
        <f ca="1">ROUND(E131/E132,3)</f>
        <v>0.89100000000000001</v>
      </c>
      <c r="F133" s="144">
        <f ca="1">ROUND(F131/F132,3)</f>
        <v>1</v>
      </c>
      <c r="G133" s="144">
        <f ca="1">ROUND(G131/G132,3)</f>
        <v>0.94499999999999995</v>
      </c>
      <c r="H133" s="144">
        <f ca="1">ROUND(H131/H132,3)</f>
        <v>0.873</v>
      </c>
      <c r="I133" s="145">
        <f ca="1">AVERAGE(D133:H133)</f>
        <v>0.86539999999999995</v>
      </c>
      <c r="J133" s="146">
        <f ca="1">I133-0.03</f>
        <v>0.83539999999999992</v>
      </c>
      <c r="K133" s="146">
        <f ca="1">I133+0.03</f>
        <v>0.89539999999999997</v>
      </c>
      <c r="L133" s="110" t="str">
        <f ca="1">IF(AND(D133&gt;I133-0.03,D133&lt;I133+0.03),"○","×")</f>
        <v>×</v>
      </c>
      <c r="M133" s="110" t="str">
        <f ca="1">IF(AND(E133&gt;I133-0.03,E133&lt;I133+0.03),"○","×")</f>
        <v>○</v>
      </c>
      <c r="N133" s="110" t="str">
        <f ca="1">IF(AND(F133&gt;I133-0.03,F133&lt;I133+0.03),"○","×")</f>
        <v>×</v>
      </c>
      <c r="O133" s="110" t="str">
        <f ca="1">IF(AND(G133&gt;I133-0.03,G133&lt;I133+0.03),"○","×")</f>
        <v>×</v>
      </c>
      <c r="P133" s="110" t="str">
        <f ca="1">IF(AND(H133&gt;I133-0.03,H133&lt;I133+0.03),"○","×")</f>
        <v>○</v>
      </c>
      <c r="Q133" s="136" t="str">
        <f ca="1">IF(COUNTIF(L133:P133,"○")=5,"同程度","―")</f>
        <v>―</v>
      </c>
      <c r="R133" s="127" t="str">
        <f t="shared" ca="1" si="20"/>
        <v>↑</v>
      </c>
      <c r="S133" s="126" t="str">
        <f t="shared" ca="1" si="20"/>
        <v>↑</v>
      </c>
      <c r="T133" s="126" t="str">
        <f t="shared" ca="1" si="20"/>
        <v>↓</v>
      </c>
      <c r="U133" s="126" t="str">
        <f t="shared" ca="1" si="20"/>
        <v>↓</v>
      </c>
      <c r="V133" s="126" t="str">
        <f ca="1">R133&amp;S133&amp;T133&amp;U133</f>
        <v>↑↑↓↓</v>
      </c>
      <c r="W133" s="137" t="str" cm="1">
        <f t="array" aca="1" ref="W133" ca="1">INDEX($AL$2:$AL$82,MATCH(V133,$AK$2:$AK$82,0),0)</f>
        <v>年度により増減</v>
      </c>
      <c r="X133" s="138" t="str">
        <f ca="1">IF(F133-D133&gt;0,"↑",IF(F133-D133&lt;0,"↓","－"))</f>
        <v>↑</v>
      </c>
      <c r="Y133" s="139" t="str">
        <f ca="1">IF(V133="↓↑↓↓",IF(X133="↓","減少傾向","×"),"判定外")</f>
        <v>判定外</v>
      </c>
      <c r="Z133" s="140" t="str">
        <f ca="1">IF(V133="↑↓↑↑",IF(X133="↑","増加傾向","×"),"判定外")</f>
        <v>判定外</v>
      </c>
      <c r="AA133" s="141" t="str">
        <f ca="1">IF(G133-E133&gt;0,"↑",IF(G133-E133&lt;0,"↓","－"))</f>
        <v>↑</v>
      </c>
      <c r="AB133" s="139" t="str">
        <f ca="1">IF(V133="↓↓↑↓",IF(AA133="↓","減少傾向","×"),"判定外")</f>
        <v>判定外</v>
      </c>
      <c r="AC133" s="140" t="str">
        <f ca="1">IF(V133="↑↑↓↑",IF(AA133="↑","増加傾向","×"),"判定外")</f>
        <v>判定外</v>
      </c>
      <c r="AD133" s="142" t="s">
        <v>378</v>
      </c>
      <c r="AE133" s="182"/>
      <c r="AM133" s="94"/>
    </row>
    <row r="134" spans="2:39" ht="14.25" thickBot="1">
      <c r="B134" s="179"/>
      <c r="C134" s="183"/>
      <c r="D134" s="181"/>
      <c r="E134" s="181"/>
      <c r="F134" s="181"/>
      <c r="G134" s="181"/>
      <c r="H134" s="181"/>
      <c r="I134" s="184"/>
      <c r="J134" s="184"/>
      <c r="K134" s="184"/>
      <c r="L134" s="185"/>
      <c r="M134" s="185"/>
      <c r="N134" s="185"/>
      <c r="O134" s="185"/>
      <c r="P134" s="185"/>
      <c r="Q134" s="185"/>
      <c r="R134" s="185"/>
      <c r="S134" s="185"/>
      <c r="T134" s="185"/>
      <c r="U134" s="185"/>
      <c r="V134" s="185"/>
      <c r="W134" s="184"/>
      <c r="X134" s="185"/>
      <c r="Y134" s="184"/>
      <c r="Z134" s="184"/>
      <c r="AA134" s="185"/>
      <c r="AB134" s="184"/>
      <c r="AC134" s="184"/>
      <c r="AD134" s="186"/>
      <c r="AE134" s="182"/>
      <c r="AM134" s="94"/>
    </row>
    <row r="135" spans="2:39">
      <c r="B135" s="179"/>
      <c r="C135" s="183"/>
      <c r="D135" s="181"/>
      <c r="E135" s="181"/>
      <c r="F135" s="181"/>
      <c r="G135" s="181"/>
      <c r="H135" s="181"/>
      <c r="I135" s="305" t="s">
        <v>368</v>
      </c>
      <c r="J135" s="306"/>
      <c r="K135" s="306"/>
      <c r="L135" s="306"/>
      <c r="M135" s="306"/>
      <c r="N135" s="306"/>
      <c r="O135" s="306"/>
      <c r="P135" s="307"/>
      <c r="Q135" s="308" t="s">
        <v>369</v>
      </c>
      <c r="R135" s="305" t="s">
        <v>370</v>
      </c>
      <c r="S135" s="306"/>
      <c r="T135" s="306"/>
      <c r="U135" s="307"/>
      <c r="V135" s="310" t="s">
        <v>371</v>
      </c>
      <c r="W135" s="311"/>
      <c r="X135" s="314" t="s">
        <v>372</v>
      </c>
      <c r="Y135" s="299" t="s">
        <v>373</v>
      </c>
      <c r="Z135" s="300"/>
      <c r="AA135" s="303" t="s">
        <v>374</v>
      </c>
      <c r="AB135" s="299" t="s">
        <v>375</v>
      </c>
      <c r="AC135" s="300"/>
      <c r="AD135" s="301" t="s">
        <v>376</v>
      </c>
      <c r="AE135" s="182"/>
      <c r="AM135" s="94"/>
    </row>
    <row r="136" spans="2:39">
      <c r="B136" s="179"/>
      <c r="C136" s="155" t="s">
        <v>321</v>
      </c>
      <c r="D136" s="258" t="str">
        <f ca="1">Q1</f>
        <v>R2</v>
      </c>
      <c r="E136" s="258" t="str">
        <f ca="1">R1</f>
        <v>R3</v>
      </c>
      <c r="F136" s="258" t="str">
        <f ca="1">S1</f>
        <v>R4</v>
      </c>
      <c r="G136" s="258" t="str">
        <f ca="1">T1</f>
        <v>R5</v>
      </c>
      <c r="H136" s="258" t="str">
        <f ca="1">U1</f>
        <v>R6</v>
      </c>
      <c r="I136" s="124" t="s">
        <v>379</v>
      </c>
      <c r="J136" s="125">
        <v>-0.03</v>
      </c>
      <c r="K136" s="125">
        <v>0.03</v>
      </c>
      <c r="L136" s="258" t="str">
        <f ca="1">Q1</f>
        <v>R2</v>
      </c>
      <c r="M136" s="258" t="str">
        <f ca="1">R1</f>
        <v>R3</v>
      </c>
      <c r="N136" s="258" t="str">
        <f ca="1">S1</f>
        <v>R4</v>
      </c>
      <c r="O136" s="258" t="str">
        <f ca="1">T1</f>
        <v>R5</v>
      </c>
      <c r="P136" s="258" t="str">
        <f ca="1">U1</f>
        <v>R6</v>
      </c>
      <c r="Q136" s="309"/>
      <c r="R136" s="127" t="s">
        <v>380</v>
      </c>
      <c r="S136" s="126" t="s">
        <v>381</v>
      </c>
      <c r="T136" s="126" t="s">
        <v>382</v>
      </c>
      <c r="U136" s="126" t="s">
        <v>383</v>
      </c>
      <c r="V136" s="312"/>
      <c r="W136" s="313"/>
      <c r="X136" s="315"/>
      <c r="Y136" s="128" t="s">
        <v>384</v>
      </c>
      <c r="Z136" s="129" t="s">
        <v>385</v>
      </c>
      <c r="AA136" s="304"/>
      <c r="AB136" s="130" t="s">
        <v>386</v>
      </c>
      <c r="AC136" s="131" t="s">
        <v>387</v>
      </c>
      <c r="AD136" s="302"/>
      <c r="AE136" s="182"/>
      <c r="AM136" s="94"/>
    </row>
    <row r="137" spans="2:39">
      <c r="B137" s="179"/>
      <c r="C137" s="167" t="s">
        <v>330</v>
      </c>
      <c r="D137" s="257">
        <f ca="1">SUMIF('5.経年データ（専攻単位）'!A:A,D34,'5.経年データ（専攻単位）'!V:V)</f>
        <v>3</v>
      </c>
      <c r="E137" s="257">
        <f ca="1">SUMIF('5.経年データ（専攻単位）'!A:A,E34,'5.経年データ（専攻単位）'!V:V)</f>
        <v>2</v>
      </c>
      <c r="F137" s="257">
        <f ca="1">SUMIF('5.経年データ（専攻単位）'!A:A,F34,'5.経年データ（専攻単位）'!V:V)</f>
        <v>2</v>
      </c>
      <c r="G137" s="257">
        <f ca="1">SUMIF('5.経年データ（専攻単位）'!A:A,G34,'5.経年データ（専攻単位）'!V:V)</f>
        <v>4</v>
      </c>
      <c r="H137" s="257">
        <f ca="1">SUMIF('5.経年データ（専攻単位）'!A:A,H34,'5.経年データ（専攻単位）'!V:V)</f>
        <v>2</v>
      </c>
      <c r="I137" s="134">
        <f ca="1">AVERAGE(D137:H137)</f>
        <v>2.6</v>
      </c>
      <c r="J137" s="135">
        <f ca="1">I137*0.97</f>
        <v>2.5219999999999998</v>
      </c>
      <c r="K137" s="135">
        <f ca="1">I137*1.03</f>
        <v>2.6780000000000004</v>
      </c>
      <c r="L137" s="126" t="str">
        <f ca="1">IF(AND(D137&gt;I137*0.97,D137&lt;I137*1.03),"○","×")</f>
        <v>×</v>
      </c>
      <c r="M137" s="126" t="str">
        <f ca="1">IF(AND(E137&gt;I137*0.97,E137&lt;I137*1.03),"○","×")</f>
        <v>×</v>
      </c>
      <c r="N137" s="126" t="str">
        <f ca="1">IF(AND(F137&gt;I137*0.97,F137&lt;I137*1.03),"○","×")</f>
        <v>×</v>
      </c>
      <c r="O137" s="126" t="str">
        <f ca="1">IF(AND(G137&gt;I137*0.97,G137&lt;I137*1.03),"○","×")</f>
        <v>×</v>
      </c>
      <c r="P137" s="126" t="str">
        <f ca="1">IF(AND(H137&gt;I137*0.97,H137&lt;I137*1.03),"○","×")</f>
        <v>×</v>
      </c>
      <c r="Q137" s="136" t="str">
        <f ca="1">IF(COUNTIF(L137:P137,"○")=5,"同程度","―")</f>
        <v>―</v>
      </c>
      <c r="R137" s="127" t="str">
        <f t="shared" ref="R137:U139" ca="1" si="21">IF(E137-D137&gt;0,"↑",IF(E137-D137&lt;0,"↓","－"))</f>
        <v>↓</v>
      </c>
      <c r="S137" s="126" t="str">
        <f t="shared" ca="1" si="21"/>
        <v>－</v>
      </c>
      <c r="T137" s="126" t="str">
        <f t="shared" ca="1" si="21"/>
        <v>↑</v>
      </c>
      <c r="U137" s="126" t="str">
        <f t="shared" ca="1" si="21"/>
        <v>↓</v>
      </c>
      <c r="V137" s="126" t="str">
        <f ca="1">R137&amp;S137&amp;T137&amp;U137</f>
        <v>↓－↑↓</v>
      </c>
      <c r="W137" s="137" t="str" cm="1">
        <f t="array" aca="1" ref="W137" ca="1">INDEX($AL$2:$AL$82,MATCH(V137,$AK$2:$AK$82,0),0)</f>
        <v>年度により増減</v>
      </c>
      <c r="X137" s="138" t="str">
        <f ca="1">IF(F137-D137&gt;0,"↑",IF(F137-D137&lt;0,"↓","－"))</f>
        <v>↓</v>
      </c>
      <c r="Y137" s="139" t="str">
        <f ca="1">IF(V137="↓↑↓↓",IF(X137="↓","減少傾向","×"),"判定外")</f>
        <v>判定外</v>
      </c>
      <c r="Z137" s="140" t="str">
        <f ca="1">IF(V137="↑↓↑↑",IF(X137="↑","増加傾向","×"),"判定外")</f>
        <v>判定外</v>
      </c>
      <c r="AA137" s="141" t="str">
        <f ca="1">IF(G137-E137&gt;0,"↑",IF(G137-E137&lt;0,"↓","－"))</f>
        <v>↑</v>
      </c>
      <c r="AB137" s="139" t="str">
        <f ca="1">IF(V137="↓↓↑↓",IF(AA137="↓","減少傾向","×"),"判定外")</f>
        <v>判定外</v>
      </c>
      <c r="AC137" s="140" t="str">
        <f ca="1">IF(V137="↑↑↓↑",IF(AA137="↑","増加傾向","×"),"判定外")</f>
        <v>判定外</v>
      </c>
      <c r="AD137" s="142" t="s">
        <v>378</v>
      </c>
      <c r="AE137" s="182"/>
      <c r="AM137" s="94"/>
    </row>
    <row r="138" spans="2:39">
      <c r="B138" s="179"/>
      <c r="C138" s="167" t="s">
        <v>331</v>
      </c>
      <c r="D138" s="264">
        <f ca="1">SUMIF('5.経年データ（専攻単位）'!A:A,D34,'5.経年データ（専攻単位）'!AR:AR)</f>
        <v>3</v>
      </c>
      <c r="E138" s="264">
        <f ca="1">SUMIF('5.経年データ（専攻単位）'!A:A,E34,'5.経年データ（専攻単位）'!AR:AR)</f>
        <v>3</v>
      </c>
      <c r="F138" s="264">
        <f ca="1">SUMIF('5.経年データ（専攻単位）'!A:A,F34,'5.経年データ（専攻単位）'!AR:AR)</f>
        <v>3</v>
      </c>
      <c r="G138" s="264">
        <f ca="1">SUMIF('5.経年データ（専攻単位）'!A:A,G34,'5.経年データ（専攻単位）'!AR:AR)</f>
        <v>3</v>
      </c>
      <c r="H138" s="264">
        <f ca="1">SUMIF('5.経年データ（専攻単位）'!A:A,H34,'5.経年データ（専攻単位）'!AR:AR)</f>
        <v>3</v>
      </c>
      <c r="I138" s="134">
        <f ca="1">AVERAGE(D138:H138)</f>
        <v>3</v>
      </c>
      <c r="J138" s="135">
        <f ca="1">I138*0.97</f>
        <v>2.91</v>
      </c>
      <c r="K138" s="135">
        <f ca="1">I138*1.03</f>
        <v>3.09</v>
      </c>
      <c r="L138" s="126" t="str">
        <f ca="1">IF(AND(D138&gt;I138*0.97,D138&lt;I138*1.03),"○","×")</f>
        <v>○</v>
      </c>
      <c r="M138" s="126" t="str">
        <f ca="1">IF(AND(E138&gt;I138*0.97,E138&lt;I138*1.03),"○","×")</f>
        <v>○</v>
      </c>
      <c r="N138" s="126" t="str">
        <f ca="1">IF(AND(F138&gt;I138*0.97,F138&lt;I138*1.03),"○","×")</f>
        <v>○</v>
      </c>
      <c r="O138" s="126" t="str">
        <f ca="1">IF(AND(G138&gt;I138*0.97,G138&lt;I138*1.03),"○","×")</f>
        <v>○</v>
      </c>
      <c r="P138" s="126" t="str">
        <f ca="1">IF(AND(H138&gt;I138*0.97,H138&lt;I138*1.03),"○","×")</f>
        <v>○</v>
      </c>
      <c r="Q138" s="136" t="str">
        <f ca="1">IF(COUNTIF(L138:P138,"○")=5,"同程度","―")</f>
        <v>同程度</v>
      </c>
      <c r="R138" s="127" t="str">
        <f t="shared" ca="1" si="21"/>
        <v>－</v>
      </c>
      <c r="S138" s="126" t="str">
        <f t="shared" ca="1" si="21"/>
        <v>－</v>
      </c>
      <c r="T138" s="126" t="str">
        <f t="shared" ca="1" si="21"/>
        <v>－</v>
      </c>
      <c r="U138" s="126" t="str">
        <f t="shared" ca="1" si="21"/>
        <v>－</v>
      </c>
      <c r="V138" s="126" t="str">
        <f ca="1">R138&amp;S138&amp;T138&amp;U138</f>
        <v>－－－－</v>
      </c>
      <c r="W138" s="137" t="str" cm="1">
        <f t="array" aca="1" ref="W138" ca="1">INDEX($AL$2:$AL$82,MATCH(V138,$AK$2:$AK$82,0),0)</f>
        <v>同程度で推移</v>
      </c>
      <c r="X138" s="138" t="str">
        <f ca="1">IF(F138-D138&gt;0,"↑",IF(F138-D138&lt;0,"↓","－"))</f>
        <v>－</v>
      </c>
      <c r="Y138" s="139" t="str">
        <f ca="1">IF(V138="↓↑↓↓",IF(X138="↓","減少傾向","×"),"判定外")</f>
        <v>判定外</v>
      </c>
      <c r="Z138" s="140" t="str">
        <f ca="1">IF(V138="↑↓↑↑",IF(X138="↑","増加傾向","×"),"判定外")</f>
        <v>判定外</v>
      </c>
      <c r="AA138" s="141" t="str">
        <f ca="1">IF(G138-E138&gt;0,"↑",IF(G138-E138&lt;0,"↓","－"))</f>
        <v>－</v>
      </c>
      <c r="AB138" s="139" t="str">
        <f ca="1">IF(V138="↓↓↑↓",IF(AA138="↓","減少傾向","×"),"判定外")</f>
        <v>判定外</v>
      </c>
      <c r="AC138" s="140" t="str">
        <f ca="1">IF(V138="↑↑↓↑",IF(AA138="↑","増加傾向","×"),"判定外")</f>
        <v>判定外</v>
      </c>
      <c r="AD138" s="143"/>
      <c r="AE138" s="182"/>
      <c r="AM138" s="94"/>
    </row>
    <row r="139" spans="2:39" ht="27.75" thickBot="1">
      <c r="B139" s="179"/>
      <c r="C139" s="152" t="s">
        <v>333</v>
      </c>
      <c r="D139" s="144">
        <f ca="1">ROUND(D137/D138,3)</f>
        <v>1</v>
      </c>
      <c r="E139" s="144">
        <f ca="1">ROUND(E137/E138,3)</f>
        <v>0.66700000000000004</v>
      </c>
      <c r="F139" s="144">
        <f ca="1">ROUND(F137/F138,3)</f>
        <v>0.66700000000000004</v>
      </c>
      <c r="G139" s="144">
        <f ca="1">ROUND(G137/G138,3)</f>
        <v>1.333</v>
      </c>
      <c r="H139" s="144">
        <f ca="1">ROUND(H137/H138,3)</f>
        <v>0.66700000000000004</v>
      </c>
      <c r="I139" s="145">
        <f ca="1">AVERAGE(D139:H139)</f>
        <v>0.8667999999999999</v>
      </c>
      <c r="J139" s="146">
        <f ca="1">I139-0.03</f>
        <v>0.83679999999999988</v>
      </c>
      <c r="K139" s="146">
        <f ca="1">I139+0.03</f>
        <v>0.89679999999999993</v>
      </c>
      <c r="L139" s="110" t="str">
        <f ca="1">IF(AND(D139&gt;I139-0.03,D139&lt;I139+0.03),"○","×")</f>
        <v>×</v>
      </c>
      <c r="M139" s="110" t="str">
        <f ca="1">IF(AND(E139&gt;I139-0.03,E139&lt;I139+0.03),"○","×")</f>
        <v>×</v>
      </c>
      <c r="N139" s="110" t="str">
        <f ca="1">IF(AND(F139&gt;I139-0.03,F139&lt;I139+0.03),"○","×")</f>
        <v>×</v>
      </c>
      <c r="O139" s="110" t="str">
        <f ca="1">IF(AND(G139&gt;I139-0.03,G139&lt;I139+0.03),"○","×")</f>
        <v>×</v>
      </c>
      <c r="P139" s="110" t="str">
        <f ca="1">IF(AND(H139&gt;I139-0.03,H139&lt;I139+0.03),"○","×")</f>
        <v>×</v>
      </c>
      <c r="Q139" s="136" t="str">
        <f ca="1">IF(COUNTIF(L139:P139,"○")=5,"同程度","―")</f>
        <v>―</v>
      </c>
      <c r="R139" s="127" t="str">
        <f t="shared" ca="1" si="21"/>
        <v>↓</v>
      </c>
      <c r="S139" s="126" t="str">
        <f t="shared" ca="1" si="21"/>
        <v>－</v>
      </c>
      <c r="T139" s="126" t="str">
        <f t="shared" ca="1" si="21"/>
        <v>↑</v>
      </c>
      <c r="U139" s="126" t="str">
        <f t="shared" ca="1" si="21"/>
        <v>↓</v>
      </c>
      <c r="V139" s="126" t="str">
        <f ca="1">R139&amp;S139&amp;T139&amp;U139</f>
        <v>↓－↑↓</v>
      </c>
      <c r="W139" s="137" t="str" cm="1">
        <f t="array" aca="1" ref="W139" ca="1">INDEX($AL$2:$AL$82,MATCH(V139,$AK$2:$AK$82,0),0)</f>
        <v>年度により増減</v>
      </c>
      <c r="X139" s="138" t="str">
        <f ca="1">IF(F139-D139&gt;0,"↑",IF(F139-D139&lt;0,"↓","－"))</f>
        <v>↓</v>
      </c>
      <c r="Y139" s="139" t="str">
        <f ca="1">IF(V139="↓↑↓↓",IF(X139="↓","減少傾向","×"),"判定外")</f>
        <v>判定外</v>
      </c>
      <c r="Z139" s="140" t="str">
        <f ca="1">IF(V139="↑↓↑↑",IF(X139="↑","増加傾向","×"),"判定外")</f>
        <v>判定外</v>
      </c>
      <c r="AA139" s="141" t="str">
        <f ca="1">IF(G139-E139&gt;0,"↑",IF(G139-E139&lt;0,"↓","－"))</f>
        <v>↑</v>
      </c>
      <c r="AB139" s="139" t="str">
        <f ca="1">IF(V139="↓↓↑↓",IF(AA139="↓","減少傾向","×"),"判定外")</f>
        <v>判定外</v>
      </c>
      <c r="AC139" s="140" t="str">
        <f ca="1">IF(V139="↑↑↓↑",IF(AA139="↑","増加傾向","×"),"判定外")</f>
        <v>判定外</v>
      </c>
      <c r="AD139" s="142" t="s">
        <v>378</v>
      </c>
      <c r="AE139" s="182"/>
      <c r="AM139" s="94"/>
    </row>
    <row r="140" spans="2:39" ht="14.25" thickBot="1">
      <c r="B140" s="179"/>
      <c r="C140" s="183"/>
      <c r="D140" s="181"/>
      <c r="E140" s="181"/>
      <c r="F140" s="181"/>
      <c r="G140" s="181"/>
      <c r="H140" s="181"/>
      <c r="I140" s="184"/>
      <c r="J140" s="184"/>
      <c r="K140" s="184"/>
      <c r="L140" s="185"/>
      <c r="M140" s="185"/>
      <c r="N140" s="185"/>
      <c r="O140" s="185"/>
      <c r="P140" s="185"/>
      <c r="Q140" s="185"/>
      <c r="R140" s="185"/>
      <c r="S140" s="185"/>
      <c r="T140" s="185"/>
      <c r="U140" s="185"/>
      <c r="V140" s="185"/>
      <c r="W140" s="184"/>
      <c r="X140" s="185"/>
      <c r="Y140" s="184"/>
      <c r="Z140" s="184"/>
      <c r="AA140" s="185"/>
      <c r="AB140" s="184"/>
      <c r="AC140" s="184"/>
      <c r="AD140" s="186"/>
      <c r="AE140" s="182"/>
      <c r="AM140" s="94"/>
    </row>
    <row r="141" spans="2:39">
      <c r="B141" s="179"/>
      <c r="C141" s="183"/>
      <c r="D141" s="181"/>
      <c r="E141" s="181"/>
      <c r="F141" s="181"/>
      <c r="G141" s="181"/>
      <c r="H141" s="181"/>
      <c r="I141" s="305" t="s">
        <v>534</v>
      </c>
      <c r="J141" s="306"/>
      <c r="K141" s="306"/>
      <c r="L141" s="306"/>
      <c r="M141" s="306"/>
      <c r="N141" s="306"/>
      <c r="O141" s="306"/>
      <c r="P141" s="307"/>
      <c r="Q141" s="308" t="s">
        <v>369</v>
      </c>
      <c r="R141" s="305" t="s">
        <v>370</v>
      </c>
      <c r="S141" s="306"/>
      <c r="T141" s="306"/>
      <c r="U141" s="307"/>
      <c r="V141" s="310" t="s">
        <v>371</v>
      </c>
      <c r="W141" s="311"/>
      <c r="X141" s="314" t="s">
        <v>372</v>
      </c>
      <c r="Y141" s="299" t="s">
        <v>373</v>
      </c>
      <c r="Z141" s="300"/>
      <c r="AA141" s="303" t="s">
        <v>374</v>
      </c>
      <c r="AB141" s="299" t="s">
        <v>375</v>
      </c>
      <c r="AC141" s="300"/>
      <c r="AD141" s="301" t="s">
        <v>376</v>
      </c>
      <c r="AE141" s="182"/>
      <c r="AM141" s="94"/>
    </row>
    <row r="142" spans="2:39" ht="27">
      <c r="B142" s="179"/>
      <c r="C142" s="155" t="s">
        <v>523</v>
      </c>
      <c r="D142" s="258" t="str">
        <f ca="1">Q1</f>
        <v>R2</v>
      </c>
      <c r="E142" s="258" t="str">
        <f ca="1">R1</f>
        <v>R3</v>
      </c>
      <c r="F142" s="258" t="str">
        <f ca="1">S1</f>
        <v>R4</v>
      </c>
      <c r="G142" s="258" t="str">
        <f ca="1">T1</f>
        <v>R5</v>
      </c>
      <c r="H142" s="258" t="str">
        <f ca="1">U1</f>
        <v>R6</v>
      </c>
      <c r="I142" s="124" t="s">
        <v>533</v>
      </c>
      <c r="J142" s="125">
        <v>-0.03</v>
      </c>
      <c r="K142" s="125">
        <v>0.03</v>
      </c>
      <c r="L142" s="258" t="str">
        <f>Q13</f>
        <v>同程度</v>
      </c>
      <c r="M142" s="258" t="str">
        <f>R13</f>
        <v>↓</v>
      </c>
      <c r="N142" s="258" t="str">
        <f>S13</f>
        <v>↑</v>
      </c>
      <c r="O142" s="258" t="str">
        <f>T13</f>
        <v>↑</v>
      </c>
      <c r="P142" s="258" t="str">
        <f>U13</f>
        <v>↑</v>
      </c>
      <c r="Q142" s="309"/>
      <c r="R142" s="127" t="s">
        <v>380</v>
      </c>
      <c r="S142" s="126" t="s">
        <v>381</v>
      </c>
      <c r="T142" s="126" t="s">
        <v>382</v>
      </c>
      <c r="U142" s="126" t="s">
        <v>383</v>
      </c>
      <c r="V142" s="312"/>
      <c r="W142" s="313"/>
      <c r="X142" s="315"/>
      <c r="Y142" s="128" t="s">
        <v>384</v>
      </c>
      <c r="Z142" s="129" t="s">
        <v>385</v>
      </c>
      <c r="AA142" s="304"/>
      <c r="AB142" s="130" t="s">
        <v>386</v>
      </c>
      <c r="AC142" s="131" t="s">
        <v>387</v>
      </c>
      <c r="AD142" s="302"/>
      <c r="AE142" s="182"/>
      <c r="AM142" s="94"/>
    </row>
    <row r="143" spans="2:39">
      <c r="B143" s="179"/>
      <c r="C143" s="152" t="s">
        <v>330</v>
      </c>
      <c r="D143" s="257"/>
      <c r="E143" s="257"/>
      <c r="F143" s="257"/>
      <c r="G143" s="257"/>
      <c r="H143" s="257">
        <f ca="1">SUMIF('5.経年データ（専攻単位）'!A:A,H34,'5.経年データ（専攻単位）'!Y:Y)</f>
        <v>5</v>
      </c>
      <c r="I143" s="134">
        <f ca="1">AVERAGE(D143:H143)</f>
        <v>5</v>
      </c>
      <c r="J143" s="135">
        <f ca="1">I143*0.97</f>
        <v>4.8499999999999996</v>
      </c>
      <c r="K143" s="135">
        <f ca="1">I143*1.03</f>
        <v>5.15</v>
      </c>
      <c r="L143" s="126" t="str">
        <f ca="1">IF(AND(D143&gt;I143*0.97,D143&lt;I143*1.03),"○","×")</f>
        <v>×</v>
      </c>
      <c r="M143" s="126" t="str">
        <f ca="1">IF(AND(E143&gt;I143*0.97,E143&lt;I143*1.03),"○","×")</f>
        <v>×</v>
      </c>
      <c r="N143" s="126" t="str">
        <f ca="1">IF(AND(F143&gt;I143*0.97,F143&lt;I143*1.03),"○","×")</f>
        <v>×</v>
      </c>
      <c r="O143" s="126" t="str">
        <f ca="1">IF(AND(G143&gt;I143*0.97,G143&lt;I143*1.03),"○","×")</f>
        <v>×</v>
      </c>
      <c r="P143" s="126" t="str">
        <f ca="1">IF(AND(H143&gt;I143*0.97,H143&lt;I143*1.03),"○","×")</f>
        <v>○</v>
      </c>
      <c r="Q143" s="136" t="str">
        <f ca="1">IF(COUNTIF(L143:P143,"○")=5,"同程度","―")</f>
        <v>―</v>
      </c>
      <c r="R143" s="127" t="str">
        <f t="shared" ref="R143:R145" si="22">IF(E143-D143&gt;0,"↑",IF(E143-D143&lt;0,"↓","－"))</f>
        <v>－</v>
      </c>
      <c r="S143" s="126" t="str">
        <f t="shared" ref="S143:S145" si="23">IF(F143-E143&gt;0,"↑",IF(F143-E143&lt;0,"↓","－"))</f>
        <v>－</v>
      </c>
      <c r="T143" s="126" t="str">
        <f t="shared" ref="T143:T145" si="24">IF(G143-F143&gt;0,"↑",IF(G143-F143&lt;0,"↓","－"))</f>
        <v>－</v>
      </c>
      <c r="U143" s="126" t="str">
        <f t="shared" ref="U143:U145" ca="1" si="25">IF(H143-G143&gt;0,"↑",IF(H143-G143&lt;0,"↓","－"))</f>
        <v>↑</v>
      </c>
      <c r="V143" s="126" t="str">
        <f ca="1">R143&amp;S143&amp;T143&amp;U143</f>
        <v>－－－↑</v>
      </c>
      <c r="W143" s="137" t="str" cm="1">
        <f t="array" aca="1" ref="W143" ca="1">INDEX($AL$2:$AL$82,MATCH(V143,$AK$2:$AK$82,0),0)</f>
        <v>同程度で推移</v>
      </c>
      <c r="X143" s="138" t="str">
        <f>IF(F143-D143&gt;0,"↑",IF(F143-D143&lt;0,"↓","－"))</f>
        <v>－</v>
      </c>
      <c r="Y143" s="139" t="str">
        <f ca="1">IF(V143="↓↑↓↓",IF(X143="↓","減少傾向","×"),"判定外")</f>
        <v>判定外</v>
      </c>
      <c r="Z143" s="140" t="str">
        <f ca="1">IF(V143="↑↓↑↑",IF(X143="↑","増加傾向","×"),"判定外")</f>
        <v>判定外</v>
      </c>
      <c r="AA143" s="141" t="str">
        <f>IF(G143-E143&gt;0,"↑",IF(G143-E143&lt;0,"↓","－"))</f>
        <v>－</v>
      </c>
      <c r="AB143" s="139" t="str">
        <f ca="1">IF(V143="↓↓↑↓",IF(AA143="↓","減少傾向","×"),"判定外")</f>
        <v>判定外</v>
      </c>
      <c r="AC143" s="140" t="str">
        <f ca="1">IF(V143="↑↑↓↑",IF(AA143="↑","増加傾向","×"),"判定外")</f>
        <v>判定外</v>
      </c>
      <c r="AD143" s="142" t="s">
        <v>289</v>
      </c>
      <c r="AE143" s="182"/>
      <c r="AM143" s="94"/>
    </row>
    <row r="144" spans="2:39">
      <c r="B144" s="179"/>
      <c r="C144" s="152" t="s">
        <v>331</v>
      </c>
      <c r="D144" s="264"/>
      <c r="E144" s="264"/>
      <c r="F144" s="264"/>
      <c r="G144" s="264"/>
      <c r="H144" s="264">
        <f ca="1">SUMIF('5.経年データ（専攻単位）'!A:A,H46,'5.経年データ（専攻単位）'!AS:AS)</f>
        <v>6</v>
      </c>
      <c r="I144" s="134">
        <f ca="1">AVERAGE(D144:H144)</f>
        <v>6</v>
      </c>
      <c r="J144" s="135">
        <f ca="1">I144*0.97</f>
        <v>5.82</v>
      </c>
      <c r="K144" s="135">
        <f ca="1">I144*1.03</f>
        <v>6.18</v>
      </c>
      <c r="L144" s="126" t="str">
        <f ca="1">IF(AND(D144&gt;I144*0.97,D144&lt;I144*1.03),"○","×")</f>
        <v>×</v>
      </c>
      <c r="M144" s="126" t="str">
        <f ca="1">IF(AND(E144&gt;I144*0.97,E144&lt;I144*1.03),"○","×")</f>
        <v>×</v>
      </c>
      <c r="N144" s="126" t="str">
        <f ca="1">IF(AND(F144&gt;I144*0.97,F144&lt;I144*1.03),"○","×")</f>
        <v>×</v>
      </c>
      <c r="O144" s="126" t="str">
        <f ca="1">IF(AND(G144&gt;I144*0.97,G144&lt;I144*1.03),"○","×")</f>
        <v>×</v>
      </c>
      <c r="P144" s="126" t="str">
        <f ca="1">IF(AND(H144&gt;I144*0.97,H144&lt;I144*1.03),"○","×")</f>
        <v>○</v>
      </c>
      <c r="Q144" s="136" t="str">
        <f ca="1">IF(COUNTIF(L144:P144,"○")=5,"同程度","―")</f>
        <v>―</v>
      </c>
      <c r="R144" s="127" t="str">
        <f t="shared" si="22"/>
        <v>－</v>
      </c>
      <c r="S144" s="126" t="str">
        <f t="shared" si="23"/>
        <v>－</v>
      </c>
      <c r="T144" s="126" t="str">
        <f t="shared" si="24"/>
        <v>－</v>
      </c>
      <c r="U144" s="126" t="str">
        <f t="shared" ca="1" si="25"/>
        <v>↑</v>
      </c>
      <c r="V144" s="126" t="str">
        <f ca="1">R144&amp;S144&amp;T144&amp;U144</f>
        <v>－－－↑</v>
      </c>
      <c r="W144" s="137" t="str" cm="1">
        <f t="array" aca="1" ref="W144" ca="1">INDEX($AL$2:$AL$82,MATCH(V144,$AK$2:$AK$82,0),0)</f>
        <v>同程度で推移</v>
      </c>
      <c r="X144" s="138" t="str">
        <f>IF(F144-D144&gt;0,"↑",IF(F144-D144&lt;0,"↓","－"))</f>
        <v>－</v>
      </c>
      <c r="Y144" s="139" t="str">
        <f ca="1">IF(V144="↓↑↓↓",IF(X144="↓","減少傾向","×"),"判定外")</f>
        <v>判定外</v>
      </c>
      <c r="Z144" s="140" t="str">
        <f ca="1">IF(V144="↑↓↑↑",IF(X144="↑","増加傾向","×"),"判定外")</f>
        <v>判定外</v>
      </c>
      <c r="AA144" s="141" t="str">
        <f>IF(G144-E144&gt;0,"↑",IF(G144-E144&lt;0,"↓","－"))</f>
        <v>－</v>
      </c>
      <c r="AB144" s="139" t="str">
        <f ca="1">IF(V144="↓↓↑↓",IF(AA144="↓","減少傾向","×"),"判定外")</f>
        <v>判定外</v>
      </c>
      <c r="AC144" s="140" t="str">
        <f ca="1">IF(V144="↑↑↓↑",IF(AA144="↑","増加傾向","×"),"判定外")</f>
        <v>判定外</v>
      </c>
      <c r="AD144" s="143"/>
      <c r="AE144" s="182"/>
      <c r="AM144" s="94"/>
    </row>
    <row r="145" spans="1:39" ht="27.75" thickBot="1">
      <c r="B145" s="179"/>
      <c r="C145" s="152" t="s">
        <v>333</v>
      </c>
      <c r="D145" s="144"/>
      <c r="E145" s="144"/>
      <c r="F145" s="144"/>
      <c r="G145" s="144"/>
      <c r="H145" s="144">
        <f ca="1">ROUND(H143/H144,3)</f>
        <v>0.83299999999999996</v>
      </c>
      <c r="I145" s="145">
        <f ca="1">AVERAGE(D145:H145)</f>
        <v>0.83299999999999996</v>
      </c>
      <c r="J145" s="146">
        <f ca="1">I145-0.03</f>
        <v>0.80299999999999994</v>
      </c>
      <c r="K145" s="146">
        <f ca="1">I145+0.03</f>
        <v>0.86299999999999999</v>
      </c>
      <c r="L145" s="110" t="str">
        <f ca="1">IF(AND(D145&gt;I145-0.03,D145&lt;I145+0.03),"○","×")</f>
        <v>×</v>
      </c>
      <c r="M145" s="110" t="str">
        <f ca="1">IF(AND(E145&gt;I145-0.03,E145&lt;I145+0.03),"○","×")</f>
        <v>×</v>
      </c>
      <c r="N145" s="110" t="str">
        <f ca="1">IF(AND(F145&gt;I145-0.03,F145&lt;I145+0.03),"○","×")</f>
        <v>×</v>
      </c>
      <c r="O145" s="110" t="str">
        <f ca="1">IF(AND(G145&gt;I145-0.03,G145&lt;I145+0.03),"○","×")</f>
        <v>×</v>
      </c>
      <c r="P145" s="110" t="str">
        <f ca="1">IF(AND(H145&gt;I145-0.03,H145&lt;I145+0.03),"○","×")</f>
        <v>○</v>
      </c>
      <c r="Q145" s="136" t="str">
        <f ca="1">IF(COUNTIF(L145:P145,"○")=5,"同程度","―")</f>
        <v>―</v>
      </c>
      <c r="R145" s="127" t="str">
        <f t="shared" si="22"/>
        <v>－</v>
      </c>
      <c r="S145" s="126" t="str">
        <f t="shared" si="23"/>
        <v>－</v>
      </c>
      <c r="T145" s="126" t="str">
        <f t="shared" si="24"/>
        <v>－</v>
      </c>
      <c r="U145" s="126" t="str">
        <f t="shared" ca="1" si="25"/>
        <v>↑</v>
      </c>
      <c r="V145" s="126" t="str">
        <f ca="1">R145&amp;S145&amp;T145&amp;U145</f>
        <v>－－－↑</v>
      </c>
      <c r="W145" s="137" t="str" cm="1">
        <f t="array" aca="1" ref="W145" ca="1">INDEX($AL$2:$AL$82,MATCH(V145,$AK$2:$AK$82,0),0)</f>
        <v>同程度で推移</v>
      </c>
      <c r="X145" s="138" t="str">
        <f>IF(F145-D145&gt;0,"↑",IF(F145-D145&lt;0,"↓","－"))</f>
        <v>－</v>
      </c>
      <c r="Y145" s="139" t="str">
        <f ca="1">IF(V145="↓↑↓↓",IF(X145="↓","減少傾向","×"),"判定外")</f>
        <v>判定外</v>
      </c>
      <c r="Z145" s="140" t="str">
        <f ca="1">IF(V145="↑↓↑↑",IF(X145="↑","増加傾向","×"),"判定外")</f>
        <v>判定外</v>
      </c>
      <c r="AA145" s="141" t="str">
        <f>IF(G145-E145&gt;0,"↑",IF(G145-E145&lt;0,"↓","－"))</f>
        <v>－</v>
      </c>
      <c r="AB145" s="139" t="str">
        <f ca="1">IF(V145="↓↓↑↓",IF(AA145="↓","減少傾向","×"),"判定外")</f>
        <v>判定外</v>
      </c>
      <c r="AC145" s="140" t="str">
        <f ca="1">IF(V145="↑↑↓↑",IF(AA145="↑","増加傾向","×"),"判定外")</f>
        <v>判定外</v>
      </c>
      <c r="AD145" s="142" t="s">
        <v>289</v>
      </c>
      <c r="AE145" s="182"/>
      <c r="AM145" s="94"/>
    </row>
    <row r="146" spans="1:39" ht="14.25" thickBot="1">
      <c r="B146" s="187"/>
      <c r="C146" s="188"/>
      <c r="D146" s="189"/>
      <c r="E146" s="189"/>
      <c r="F146" s="189"/>
      <c r="G146" s="189"/>
      <c r="H146" s="189"/>
      <c r="I146" s="190"/>
      <c r="J146" s="190"/>
      <c r="K146" s="190"/>
      <c r="L146" s="191"/>
      <c r="M146" s="191"/>
      <c r="N146" s="191"/>
      <c r="O146" s="191"/>
      <c r="P146" s="191"/>
      <c r="Q146" s="191"/>
      <c r="R146" s="191"/>
      <c r="S146" s="191"/>
      <c r="T146" s="191"/>
      <c r="U146" s="191"/>
      <c r="V146" s="191"/>
      <c r="W146" s="190"/>
      <c r="X146" s="191"/>
      <c r="Y146" s="190"/>
      <c r="Z146" s="190"/>
      <c r="AA146" s="191"/>
      <c r="AB146" s="190"/>
      <c r="AC146" s="190"/>
      <c r="AD146" s="192"/>
      <c r="AE146" s="193"/>
      <c r="AM146" s="94"/>
    </row>
    <row r="147" spans="1:39" ht="14.25" thickBot="1"/>
    <row r="148" spans="1:39" s="104" customFormat="1" ht="14.25" thickBot="1">
      <c r="A148" s="94"/>
      <c r="B148" s="197" t="s">
        <v>473</v>
      </c>
      <c r="C148" s="198"/>
      <c r="D148" s="199"/>
      <c r="E148" s="199"/>
      <c r="F148" s="199"/>
      <c r="G148" s="199"/>
      <c r="H148" s="199"/>
      <c r="I148" s="200"/>
      <c r="J148" s="200"/>
      <c r="K148" s="200"/>
      <c r="L148" s="201"/>
      <c r="M148" s="201"/>
      <c r="N148" s="201"/>
      <c r="O148" s="201"/>
      <c r="P148" s="201"/>
      <c r="Q148" s="201"/>
      <c r="R148" s="201"/>
      <c r="S148" s="201"/>
      <c r="T148" s="201"/>
      <c r="U148" s="201"/>
      <c r="V148" s="201"/>
      <c r="W148" s="200"/>
      <c r="X148" s="201"/>
      <c r="Y148" s="200"/>
      <c r="Z148" s="200"/>
      <c r="AA148" s="201"/>
      <c r="AB148" s="200"/>
      <c r="AC148" s="200"/>
      <c r="AD148" s="202"/>
      <c r="AE148" s="203"/>
      <c r="AF148" s="94"/>
      <c r="AG148" s="94"/>
      <c r="AH148" s="94"/>
      <c r="AI148" s="94"/>
      <c r="AJ148" s="94"/>
      <c r="AK148" s="94"/>
      <c r="AL148" s="94"/>
      <c r="AM148" s="103"/>
    </row>
    <row r="149" spans="1:39" s="104" customFormat="1">
      <c r="A149" s="94"/>
      <c r="B149" s="204"/>
      <c r="C149" s="205"/>
      <c r="D149" s="206"/>
      <c r="E149" s="206"/>
      <c r="F149" s="206"/>
      <c r="G149" s="206"/>
      <c r="H149" s="206"/>
      <c r="I149" s="305" t="s">
        <v>368</v>
      </c>
      <c r="J149" s="306"/>
      <c r="K149" s="306"/>
      <c r="L149" s="306"/>
      <c r="M149" s="306"/>
      <c r="N149" s="306"/>
      <c r="O149" s="306"/>
      <c r="P149" s="307"/>
      <c r="Q149" s="308" t="s">
        <v>369</v>
      </c>
      <c r="R149" s="305" t="s">
        <v>370</v>
      </c>
      <c r="S149" s="306"/>
      <c r="T149" s="306"/>
      <c r="U149" s="307"/>
      <c r="V149" s="310" t="s">
        <v>371</v>
      </c>
      <c r="W149" s="311"/>
      <c r="X149" s="314" t="s">
        <v>372</v>
      </c>
      <c r="Y149" s="299" t="s">
        <v>373</v>
      </c>
      <c r="Z149" s="300"/>
      <c r="AA149" s="303" t="s">
        <v>374</v>
      </c>
      <c r="AB149" s="299" t="s">
        <v>375</v>
      </c>
      <c r="AC149" s="300"/>
      <c r="AD149" s="301" t="s">
        <v>376</v>
      </c>
      <c r="AE149" s="207"/>
      <c r="AF149" s="94"/>
      <c r="AG149" s="94"/>
      <c r="AH149" s="94"/>
      <c r="AI149" s="94"/>
      <c r="AJ149" s="94"/>
      <c r="AK149" s="94"/>
      <c r="AL149" s="94"/>
      <c r="AM149" s="103"/>
    </row>
    <row r="150" spans="1:39">
      <c r="B150" s="204"/>
      <c r="C150" s="123" t="s">
        <v>3</v>
      </c>
      <c r="D150" s="258" t="str">
        <f ca="1">Q1</f>
        <v>R2</v>
      </c>
      <c r="E150" s="258" t="str">
        <f ca="1">R1</f>
        <v>R3</v>
      </c>
      <c r="F150" s="258" t="str">
        <f ca="1">S1</f>
        <v>R4</v>
      </c>
      <c r="G150" s="258" t="str">
        <f ca="1">T1</f>
        <v>R5</v>
      </c>
      <c r="H150" s="258" t="str">
        <f ca="1">U1</f>
        <v>R6</v>
      </c>
      <c r="I150" s="124" t="s">
        <v>379</v>
      </c>
      <c r="J150" s="125">
        <v>-0.03</v>
      </c>
      <c r="K150" s="125">
        <v>0.03</v>
      </c>
      <c r="L150" s="258" t="str">
        <f ca="1">Q1</f>
        <v>R2</v>
      </c>
      <c r="M150" s="258" t="str">
        <f ca="1">R1</f>
        <v>R3</v>
      </c>
      <c r="N150" s="258" t="str">
        <f ca="1">S1</f>
        <v>R4</v>
      </c>
      <c r="O150" s="258" t="str">
        <f ca="1">T1</f>
        <v>R5</v>
      </c>
      <c r="P150" s="258" t="str">
        <f ca="1">U1</f>
        <v>R6</v>
      </c>
      <c r="Q150" s="309"/>
      <c r="R150" s="127" t="s">
        <v>380</v>
      </c>
      <c r="S150" s="126" t="s">
        <v>381</v>
      </c>
      <c r="T150" s="126" t="s">
        <v>382</v>
      </c>
      <c r="U150" s="126" t="s">
        <v>383</v>
      </c>
      <c r="V150" s="312"/>
      <c r="W150" s="313"/>
      <c r="X150" s="315"/>
      <c r="Y150" s="128" t="s">
        <v>384</v>
      </c>
      <c r="Z150" s="129" t="s">
        <v>385</v>
      </c>
      <c r="AA150" s="304"/>
      <c r="AB150" s="130" t="s">
        <v>386</v>
      </c>
      <c r="AC150" s="131" t="s">
        <v>387</v>
      </c>
      <c r="AD150" s="302"/>
      <c r="AE150" s="207"/>
    </row>
    <row r="151" spans="1:39">
      <c r="B151" s="204"/>
      <c r="C151" s="132" t="s">
        <v>330</v>
      </c>
      <c r="D151" s="257" cm="1">
        <f t="array" ref="D151">INDEX('5-3.2020'!F:F,MATCH("F139110110504",'5-3.2020'!A:A,0),0)</f>
        <v>24</v>
      </c>
      <c r="E151" s="257" cm="1">
        <f t="array" ref="E151">INDEX('5-3.2021'!F:F,MATCH("F139110110504",'5-3.2021'!A:A,0),0)</f>
        <v>26</v>
      </c>
      <c r="F151" s="257" cm="1">
        <f t="array" ref="F151">INDEX('5-3.2022'!F:F,MATCH("F139110110504",'5-3.2022'!A:A,0),0)</f>
        <v>33</v>
      </c>
      <c r="G151" s="257" cm="1">
        <f t="array" ref="G151">INDEX('5-3.2023'!F:F,MATCH("F139110110504",'5-3.2023'!A:A,0),0)</f>
        <v>21</v>
      </c>
      <c r="H151" s="257" cm="1">
        <f t="array" ref="H151">INDEX('5-3.2024'!F:F,MATCH("F139110110504",'5-3.2024'!A:A,0),0)</f>
        <v>34</v>
      </c>
      <c r="I151" s="134">
        <f>AVERAGE(D151:H151)</f>
        <v>27.6</v>
      </c>
      <c r="J151" s="135">
        <f>I151*0.97</f>
        <v>26.772000000000002</v>
      </c>
      <c r="K151" s="135">
        <f>I151*1.03</f>
        <v>28.428000000000001</v>
      </c>
      <c r="L151" s="126" t="str">
        <f>IF(AND(D151&gt;I151*0.97,D151&lt;I151*1.03),"○","×")</f>
        <v>×</v>
      </c>
      <c r="M151" s="126" t="str">
        <f>IF(AND(E151&gt;I151*0.97,E151&lt;I151*1.03),"○","×")</f>
        <v>×</v>
      </c>
      <c r="N151" s="126" t="str">
        <f>IF(AND(F151&gt;I151*0.97,F151&lt;I151*1.03),"○","×")</f>
        <v>×</v>
      </c>
      <c r="O151" s="126" t="str">
        <f>IF(AND(G151&gt;I151*0.97,G151&lt;I151*1.03),"○","×")</f>
        <v>×</v>
      </c>
      <c r="P151" s="126" t="str">
        <f>IF(AND(H151&gt;I151*0.97,H151&lt;I151*1.03),"○","×")</f>
        <v>×</v>
      </c>
      <c r="Q151" s="136" t="str">
        <f>IF(COUNTIF(L151:P151,"○")=5,"同程度","―")</f>
        <v>―</v>
      </c>
      <c r="R151" s="127" t="str">
        <f t="shared" ref="R151:U153" si="26">IF(E151-D151&gt;0,"↑",IF(E151-D151&lt;0,"↓","－"))</f>
        <v>↑</v>
      </c>
      <c r="S151" s="126" t="str">
        <f t="shared" si="26"/>
        <v>↑</v>
      </c>
      <c r="T151" s="126" t="str">
        <f t="shared" si="26"/>
        <v>↓</v>
      </c>
      <c r="U151" s="126" t="str">
        <f t="shared" si="26"/>
        <v>↑</v>
      </c>
      <c r="V151" s="126" t="str">
        <f>R151&amp;S151&amp;T151&amp;U151</f>
        <v>↑↑↓↑</v>
      </c>
      <c r="W151" s="137" t="str" cm="1">
        <f t="array" ref="W151">INDEX($AL$2:$AL$82,MATCH(V151,$AK$2:$AK$82,0),0)</f>
        <v>年度により増減</v>
      </c>
      <c r="X151" s="138" t="str">
        <f>IF(F151-D151&gt;0,"↑",IF(F151-D151&lt;0,"↓","－"))</f>
        <v>↑</v>
      </c>
      <c r="Y151" s="139" t="str">
        <f>IF(V151="↓↑↓↓",IF(X151="↓","減少傾向","×"),"判定外")</f>
        <v>判定外</v>
      </c>
      <c r="Z151" s="140" t="str">
        <f>IF(V151="↑↓↑↑",IF(X151="↑","増加傾向","×"),"判定外")</f>
        <v>判定外</v>
      </c>
      <c r="AA151" s="141" t="str">
        <f>IF(G151-E151&gt;0,"↑",IF(G151-E151&lt;0,"↓","－"))</f>
        <v>↓</v>
      </c>
      <c r="AB151" s="139" t="str">
        <f>IF(V151="↓↓↑↓",IF(AA151="↓","減少傾向","×"),"判定外")</f>
        <v>判定外</v>
      </c>
      <c r="AC151" s="140" t="str">
        <f>IF(V151="↑↑↓↑",IF(AA151="↑","増加傾向","×"),"判定外")</f>
        <v>×</v>
      </c>
      <c r="AD151" s="142" t="s">
        <v>378</v>
      </c>
      <c r="AE151" s="207"/>
    </row>
    <row r="152" spans="1:39">
      <c r="B152" s="204"/>
      <c r="C152" s="132" t="s">
        <v>331</v>
      </c>
      <c r="D152" s="25" cm="1">
        <f t="array" ref="D152">INDEX('5-3.2020'!G:G,MATCH("F139110110504",'5-3.2020'!A:A,0),0)</f>
        <v>42</v>
      </c>
      <c r="E152" s="25" cm="1">
        <f t="array" ref="E152">INDEX('5-3.2021'!G:G,MATCH("F139110110504",'5-3.2021'!A:A,0),0)</f>
        <v>42</v>
      </c>
      <c r="F152" s="25" cm="1">
        <f t="array" ref="F152">INDEX('5-3.2022'!G:G,MATCH("F139110110504",'5-3.2022'!A:A,0),0)</f>
        <v>42</v>
      </c>
      <c r="G152" s="25" cm="1">
        <f t="array" ref="G152">INDEX('5-3.2023'!G:G,MATCH("F139110110504",'5-3.2023'!A:A,0),0)</f>
        <v>42</v>
      </c>
      <c r="H152" s="25" cm="1">
        <f t="array" ref="H152">INDEX('5-3.2024'!G:G,MATCH("F139110110504",'5-3.2024'!A:A,0),0)</f>
        <v>42</v>
      </c>
      <c r="I152" s="134">
        <f>AVERAGE(D152:H152)</f>
        <v>42</v>
      </c>
      <c r="J152" s="135">
        <f>I152*0.97</f>
        <v>40.74</v>
      </c>
      <c r="K152" s="135">
        <f>I152*1.03</f>
        <v>43.26</v>
      </c>
      <c r="L152" s="126" t="str">
        <f>IF(AND(D152&gt;I152*0.97,D152&lt;I152*1.03),"○","×")</f>
        <v>○</v>
      </c>
      <c r="M152" s="126" t="str">
        <f>IF(AND(E152&gt;I152*0.97,E152&lt;I152*1.03),"○","×")</f>
        <v>○</v>
      </c>
      <c r="N152" s="126" t="str">
        <f>IF(AND(F152&gt;I152*0.97,F152&lt;I152*1.03),"○","×")</f>
        <v>○</v>
      </c>
      <c r="O152" s="126" t="str">
        <f>IF(AND(G152&gt;I152*0.97,G152&lt;I152*1.03),"○","×")</f>
        <v>○</v>
      </c>
      <c r="P152" s="126" t="str">
        <f>IF(AND(H152&gt;I152*0.97,H152&lt;I152*1.03),"○","×")</f>
        <v>○</v>
      </c>
      <c r="Q152" s="136" t="str">
        <f>IF(COUNTIF(L152:P152,"○")=5,"同程度","―")</f>
        <v>同程度</v>
      </c>
      <c r="R152" s="127" t="str">
        <f t="shared" si="26"/>
        <v>－</v>
      </c>
      <c r="S152" s="126" t="str">
        <f t="shared" si="26"/>
        <v>－</v>
      </c>
      <c r="T152" s="126" t="str">
        <f t="shared" si="26"/>
        <v>－</v>
      </c>
      <c r="U152" s="126" t="str">
        <f t="shared" si="26"/>
        <v>－</v>
      </c>
      <c r="V152" s="126" t="str">
        <f>R152&amp;S152&amp;T152&amp;U152</f>
        <v>－－－－</v>
      </c>
      <c r="W152" s="137" t="str" cm="1">
        <f t="array" ref="W152">INDEX($AL$2:$AL$82,MATCH(V152,$AK$2:$AK$82,0),0)</f>
        <v>同程度で推移</v>
      </c>
      <c r="X152" s="138" t="str">
        <f>IF(F152-D152&gt;0,"↑",IF(F152-D152&lt;0,"↓","－"))</f>
        <v>－</v>
      </c>
      <c r="Y152" s="139" t="str">
        <f>IF(V152="↓↑↓↓",IF(X152="↓","減少傾向","×"),"判定外")</f>
        <v>判定外</v>
      </c>
      <c r="Z152" s="140" t="str">
        <f>IF(V152="↑↓↑↑",IF(X152="↑","増加傾向","×"),"判定外")</f>
        <v>判定外</v>
      </c>
      <c r="AA152" s="141" t="str">
        <f>IF(G152-E152&gt;0,"↑",IF(G152-E152&lt;0,"↓","－"))</f>
        <v>－</v>
      </c>
      <c r="AB152" s="139" t="str">
        <f>IF(V152="↓↓↑↓",IF(AA152="↓","減少傾向","×"),"判定外")</f>
        <v>判定外</v>
      </c>
      <c r="AC152" s="140" t="str">
        <f>IF(V152="↑↑↓↑",IF(AA152="↑","増加傾向","×"),"判定外")</f>
        <v>判定外</v>
      </c>
      <c r="AD152" s="143"/>
      <c r="AE152" s="207"/>
    </row>
    <row r="153" spans="1:39" ht="27.75" thickBot="1">
      <c r="B153" s="204"/>
      <c r="C153" s="132" t="s">
        <v>332</v>
      </c>
      <c r="D153" s="144">
        <f>ROUND(D151/D152,3)</f>
        <v>0.57099999999999995</v>
      </c>
      <c r="E153" s="144">
        <f>ROUND(E151/E152,3)</f>
        <v>0.61899999999999999</v>
      </c>
      <c r="F153" s="144">
        <f>ROUND(F151/F152,3)</f>
        <v>0.78600000000000003</v>
      </c>
      <c r="G153" s="144">
        <f>ROUND(G151/G152,3)</f>
        <v>0.5</v>
      </c>
      <c r="H153" s="144">
        <f>ROUND(H151/H152,3)</f>
        <v>0.81</v>
      </c>
      <c r="I153" s="145">
        <f>AVERAGE(D153:H153)</f>
        <v>0.65720000000000001</v>
      </c>
      <c r="J153" s="146">
        <f>I153-0.03</f>
        <v>0.62719999999999998</v>
      </c>
      <c r="K153" s="146">
        <f>I153+0.03</f>
        <v>0.68720000000000003</v>
      </c>
      <c r="L153" s="110" t="str">
        <f>IF(AND(D153&gt;I153-0.03,D153&lt;I153+0.03),"○","×")</f>
        <v>×</v>
      </c>
      <c r="M153" s="110" t="str">
        <f>IF(AND(E153&gt;I153-0.03,E153&lt;I153+0.03),"○","×")</f>
        <v>×</v>
      </c>
      <c r="N153" s="110" t="str">
        <f>IF(AND(F153&gt;I153-0.03,F153&lt;I153+0.03),"○","×")</f>
        <v>×</v>
      </c>
      <c r="O153" s="110" t="str">
        <f>IF(AND(G153&gt;I153-0.03,G153&lt;I153+0.03),"○","×")</f>
        <v>×</v>
      </c>
      <c r="P153" s="110" t="str">
        <f>IF(AND(H153&gt;I153-0.03,H153&lt;I153+0.03),"○","×")</f>
        <v>×</v>
      </c>
      <c r="Q153" s="136" t="str">
        <f>IF(COUNTIF(L153:P153,"○")=5,"同程度","―")</f>
        <v>―</v>
      </c>
      <c r="R153" s="127" t="str">
        <f t="shared" si="26"/>
        <v>↑</v>
      </c>
      <c r="S153" s="126" t="str">
        <f t="shared" si="26"/>
        <v>↑</v>
      </c>
      <c r="T153" s="126" t="str">
        <f t="shared" si="26"/>
        <v>↓</v>
      </c>
      <c r="U153" s="126" t="str">
        <f t="shared" si="26"/>
        <v>↑</v>
      </c>
      <c r="V153" s="126" t="str">
        <f>R153&amp;S153&amp;T153&amp;U153</f>
        <v>↑↑↓↑</v>
      </c>
      <c r="W153" s="137" t="str" cm="1">
        <f t="array" ref="W153">INDEX($AL$2:$AL$82,MATCH(V153,$AK$2:$AK$82,0),0)</f>
        <v>年度により増減</v>
      </c>
      <c r="X153" s="138" t="str">
        <f>IF(F153-D153&gt;0,"↑",IF(F153-D153&lt;0,"↓","－"))</f>
        <v>↑</v>
      </c>
      <c r="Y153" s="139" t="str">
        <f>IF(V153="↓↑↓↓",IF(X153="↓","減少傾向","×"),"判定外")</f>
        <v>判定外</v>
      </c>
      <c r="Z153" s="140" t="str">
        <f>IF(V153="↑↓↑↑",IF(X153="↑","増加傾向","×"),"判定外")</f>
        <v>判定外</v>
      </c>
      <c r="AA153" s="141" t="str">
        <f>IF(G153-E153&gt;0,"↑",IF(G153-E153&lt;0,"↓","－"))</f>
        <v>↓</v>
      </c>
      <c r="AB153" s="139" t="str">
        <f>IF(V153="↓↓↑↓",IF(AA153="↓","減少傾向","×"),"判定外")</f>
        <v>判定外</v>
      </c>
      <c r="AC153" s="140" t="str">
        <f>IF(V153="↑↑↓↑",IF(AA153="↑","増加傾向","×"),"判定外")</f>
        <v>×</v>
      </c>
      <c r="AD153" s="142" t="s">
        <v>378</v>
      </c>
      <c r="AE153" s="207"/>
    </row>
    <row r="154" spans="1:39" s="104" customFormat="1" ht="14.25" thickBot="1">
      <c r="A154" s="94"/>
      <c r="B154" s="204"/>
      <c r="C154" s="205"/>
      <c r="D154" s="206"/>
      <c r="E154" s="206"/>
      <c r="F154" s="206"/>
      <c r="G154" s="206"/>
      <c r="H154" s="206"/>
      <c r="I154" s="208"/>
      <c r="J154" s="208"/>
      <c r="K154" s="208"/>
      <c r="L154" s="208"/>
      <c r="M154" s="208"/>
      <c r="N154" s="208"/>
      <c r="O154" s="208"/>
      <c r="P154" s="208"/>
      <c r="Q154" s="208"/>
      <c r="R154" s="208"/>
      <c r="S154" s="208"/>
      <c r="T154" s="208"/>
      <c r="U154" s="208"/>
      <c r="V154" s="208"/>
      <c r="W154" s="208"/>
      <c r="X154" s="208"/>
      <c r="Y154" s="208"/>
      <c r="Z154" s="208"/>
      <c r="AA154" s="208"/>
      <c r="AB154" s="208"/>
      <c r="AC154" s="208"/>
      <c r="AD154" s="208"/>
      <c r="AE154" s="207"/>
      <c r="AF154" s="94"/>
      <c r="AG154" s="94"/>
      <c r="AH154" s="94"/>
      <c r="AI154" s="94"/>
      <c r="AJ154" s="94"/>
      <c r="AK154" s="94"/>
      <c r="AL154" s="94"/>
      <c r="AM154" s="103"/>
    </row>
    <row r="155" spans="1:39" s="104" customFormat="1">
      <c r="A155" s="94"/>
      <c r="B155" s="204"/>
      <c r="C155" s="205"/>
      <c r="D155" s="206"/>
      <c r="E155" s="206"/>
      <c r="F155" s="206"/>
      <c r="G155" s="206"/>
      <c r="H155" s="206"/>
      <c r="I155" s="305" t="s">
        <v>368</v>
      </c>
      <c r="J155" s="306"/>
      <c r="K155" s="306"/>
      <c r="L155" s="306"/>
      <c r="M155" s="306"/>
      <c r="N155" s="306"/>
      <c r="O155" s="306"/>
      <c r="P155" s="307"/>
      <c r="Q155" s="308" t="s">
        <v>369</v>
      </c>
      <c r="R155" s="305" t="s">
        <v>370</v>
      </c>
      <c r="S155" s="306"/>
      <c r="T155" s="306"/>
      <c r="U155" s="307"/>
      <c r="V155" s="310" t="s">
        <v>371</v>
      </c>
      <c r="W155" s="311"/>
      <c r="X155" s="314" t="s">
        <v>372</v>
      </c>
      <c r="Y155" s="299" t="s">
        <v>373</v>
      </c>
      <c r="Z155" s="300"/>
      <c r="AA155" s="303" t="s">
        <v>374</v>
      </c>
      <c r="AB155" s="299" t="s">
        <v>375</v>
      </c>
      <c r="AC155" s="300"/>
      <c r="AD155" s="301" t="s">
        <v>376</v>
      </c>
      <c r="AE155" s="207"/>
      <c r="AF155" s="94"/>
      <c r="AG155" s="94"/>
      <c r="AH155" s="94"/>
      <c r="AI155" s="94"/>
      <c r="AJ155" s="94"/>
      <c r="AK155" s="94"/>
      <c r="AL155" s="94"/>
      <c r="AM155" s="103"/>
    </row>
    <row r="156" spans="1:39">
      <c r="B156" s="204"/>
      <c r="C156" s="150" t="s">
        <v>11</v>
      </c>
      <c r="D156" s="151" t="str">
        <f ca="1">Q1&amp;"(n="&amp;D166&amp;")"</f>
        <v>R2(n=77)</v>
      </c>
      <c r="E156" s="151" t="str">
        <f ca="1">R1&amp;"(n="&amp;E166&amp;")"</f>
        <v>R3(n=77)</v>
      </c>
      <c r="F156" s="151" t="str">
        <f ca="1">S1&amp;"(n="&amp;F166&amp;")"</f>
        <v>R4(n=77)</v>
      </c>
      <c r="G156" s="151" t="str">
        <f ca="1">T1&amp;"(n="&amp;G166&amp;")"</f>
        <v>R5(n=77)</v>
      </c>
      <c r="H156" s="151" t="str">
        <f ca="1">U1&amp;"(n="&amp;H166&amp;")"</f>
        <v>R6(n=77)</v>
      </c>
      <c r="I156" s="124" t="s">
        <v>379</v>
      </c>
      <c r="J156" s="125">
        <v>-0.03</v>
      </c>
      <c r="K156" s="125">
        <v>0.03</v>
      </c>
      <c r="L156" s="258" t="str">
        <f ca="1">Q1</f>
        <v>R2</v>
      </c>
      <c r="M156" s="258" t="str">
        <f ca="1">R1</f>
        <v>R3</v>
      </c>
      <c r="N156" s="258" t="str">
        <f ca="1">S1</f>
        <v>R4</v>
      </c>
      <c r="O156" s="258" t="str">
        <f ca="1">T1</f>
        <v>R5</v>
      </c>
      <c r="P156" s="258" t="str">
        <f ca="1">U1</f>
        <v>R6</v>
      </c>
      <c r="Q156" s="309"/>
      <c r="R156" s="127" t="s">
        <v>380</v>
      </c>
      <c r="S156" s="126" t="s">
        <v>381</v>
      </c>
      <c r="T156" s="126" t="s">
        <v>382</v>
      </c>
      <c r="U156" s="126" t="s">
        <v>383</v>
      </c>
      <c r="V156" s="312"/>
      <c r="W156" s="313"/>
      <c r="X156" s="315"/>
      <c r="Y156" s="128" t="s">
        <v>384</v>
      </c>
      <c r="Z156" s="129" t="s">
        <v>385</v>
      </c>
      <c r="AA156" s="304"/>
      <c r="AB156" s="130" t="s">
        <v>386</v>
      </c>
      <c r="AC156" s="131" t="s">
        <v>387</v>
      </c>
      <c r="AD156" s="302"/>
      <c r="AE156" s="207"/>
    </row>
    <row r="157" spans="1:39">
      <c r="B157" s="204"/>
      <c r="C157" s="152" t="s">
        <v>330</v>
      </c>
      <c r="D157" s="257">
        <f>'5-3.2020'!F99</f>
        <v>9802</v>
      </c>
      <c r="E157" s="257">
        <f>'5-3.2021'!F99</f>
        <v>10015</v>
      </c>
      <c r="F157" s="257">
        <f>'5-3.2022'!F99</f>
        <v>9830</v>
      </c>
      <c r="G157" s="257">
        <f>'5-3.2023'!F99</f>
        <v>10118</v>
      </c>
      <c r="H157" s="257">
        <f>'5-3.2024'!F99</f>
        <v>10726</v>
      </c>
      <c r="I157" s="134">
        <f>AVERAGE(D157:H157)</f>
        <v>10098.200000000001</v>
      </c>
      <c r="J157" s="135">
        <f>I157*0.97</f>
        <v>9795.2540000000008</v>
      </c>
      <c r="K157" s="135">
        <f>I157*1.03</f>
        <v>10401.146000000001</v>
      </c>
      <c r="L157" s="126" t="str">
        <f>IF(AND(D157&gt;I157*0.97,D157&lt;I157*1.03),"○","×")</f>
        <v>○</v>
      </c>
      <c r="M157" s="126" t="str">
        <f>IF(AND(E157&gt;I157*0.97,E157&lt;I157*1.03),"○","×")</f>
        <v>○</v>
      </c>
      <c r="N157" s="126" t="str">
        <f>IF(AND(F157&gt;I157*0.97,F157&lt;I157*1.03),"○","×")</f>
        <v>○</v>
      </c>
      <c r="O157" s="126" t="str">
        <f>IF(AND(G157&gt;I157*0.97,G157&lt;I157*1.03),"○","×")</f>
        <v>○</v>
      </c>
      <c r="P157" s="126" t="str">
        <f>IF(AND(H157&gt;I157*0.97,H157&lt;I157*1.03),"○","×")</f>
        <v>×</v>
      </c>
      <c r="Q157" s="136" t="str">
        <f>IF(COUNTIF(L157:P157,"○")=5,"同程度","―")</f>
        <v>―</v>
      </c>
      <c r="R157" s="127" t="str">
        <f t="shared" ref="R157:U159" si="27">IF(E157-D157&gt;0,"↑",IF(E157-D157&lt;0,"↓","－"))</f>
        <v>↑</v>
      </c>
      <c r="S157" s="126" t="str">
        <f t="shared" si="27"/>
        <v>↓</v>
      </c>
      <c r="T157" s="126" t="str">
        <f t="shared" si="27"/>
        <v>↑</v>
      </c>
      <c r="U157" s="126" t="str">
        <f t="shared" si="27"/>
        <v>↑</v>
      </c>
      <c r="V157" s="126" t="str">
        <f>R157&amp;S157&amp;T157&amp;U157</f>
        <v>↑↓↑↑</v>
      </c>
      <c r="W157" s="137" t="str" cm="1">
        <f t="array" ref="W157">INDEX($AL$2:$AL$82,MATCH(V157,$AK$2:$AK$82,0),0)</f>
        <v>年度により増減</v>
      </c>
      <c r="X157" s="138" t="str">
        <f>IF(F157-D157&gt;0,"↑",IF(F157-D157&lt;0,"↓","－"))</f>
        <v>↑</v>
      </c>
      <c r="Y157" s="139" t="str">
        <f>IF(V157="↓↑↓↓",IF(X157="↓","減少傾向","×"),"判定外")</f>
        <v>判定外</v>
      </c>
      <c r="Z157" s="140" t="str">
        <f>IF(V157="↑↓↑↑",IF(X157="↑","増加傾向","×"),"判定外")</f>
        <v>増加傾向</v>
      </c>
      <c r="AA157" s="141" t="str">
        <f>IF(G157-E157&gt;0,"↑",IF(G157-E157&lt;0,"↓","－"))</f>
        <v>↑</v>
      </c>
      <c r="AB157" s="139" t="str">
        <f>IF(V157="↓↓↑↓",IF(AA157="↓","減少傾向","×"),"判定外")</f>
        <v>判定外</v>
      </c>
      <c r="AC157" s="140" t="str">
        <f>IF(V157="↑↑↓↑",IF(AA157="↑","増加傾向","×"),"判定外")</f>
        <v>判定外</v>
      </c>
      <c r="AD157" s="142" t="s">
        <v>284</v>
      </c>
      <c r="AE157" s="207"/>
    </row>
    <row r="158" spans="1:39">
      <c r="B158" s="204"/>
      <c r="C158" s="152" t="s">
        <v>331</v>
      </c>
      <c r="D158" s="25">
        <f>'5-3.2020'!G99</f>
        <v>13602</v>
      </c>
      <c r="E158" s="25">
        <f>'5-3.2021'!G99</f>
        <v>13599</v>
      </c>
      <c r="F158" s="25">
        <f>'5-3.2022'!G99</f>
        <v>13607</v>
      </c>
      <c r="G158" s="25">
        <f>'5-3.2023'!G99</f>
        <v>13607</v>
      </c>
      <c r="H158" s="25">
        <f>'5-3.2024'!G99</f>
        <v>13807</v>
      </c>
      <c r="I158" s="134">
        <f>AVERAGE(D158:H158)</f>
        <v>13644.4</v>
      </c>
      <c r="J158" s="135">
        <f>I158*0.97</f>
        <v>13235.067999999999</v>
      </c>
      <c r="K158" s="135">
        <f>I158*1.03</f>
        <v>14053.732</v>
      </c>
      <c r="L158" s="126" t="str">
        <f>IF(AND(D158&gt;I158*0.97,D158&lt;I158*1.03),"○","×")</f>
        <v>○</v>
      </c>
      <c r="M158" s="126" t="str">
        <f>IF(AND(E158&gt;I158*0.97,E158&lt;I158*1.03),"○","×")</f>
        <v>○</v>
      </c>
      <c r="N158" s="126" t="str">
        <f>IF(AND(F158&gt;I158*0.97,F158&lt;I158*1.03),"○","×")</f>
        <v>○</v>
      </c>
      <c r="O158" s="126" t="str">
        <f>IF(AND(G158&gt;I158*0.97,G158&lt;I158*1.03),"○","×")</f>
        <v>○</v>
      </c>
      <c r="P158" s="126" t="str">
        <f>IF(AND(H158&gt;I158*0.97,H158&lt;I158*1.03),"○","×")</f>
        <v>○</v>
      </c>
      <c r="Q158" s="136" t="str">
        <f>IF(COUNTIF(L158:P158,"○")=5,"同程度","―")</f>
        <v>同程度</v>
      </c>
      <c r="R158" s="127" t="str">
        <f t="shared" si="27"/>
        <v>↓</v>
      </c>
      <c r="S158" s="126" t="str">
        <f t="shared" si="27"/>
        <v>↑</v>
      </c>
      <c r="T158" s="126" t="str">
        <f t="shared" si="27"/>
        <v>－</v>
      </c>
      <c r="U158" s="126" t="str">
        <f t="shared" si="27"/>
        <v>↑</v>
      </c>
      <c r="V158" s="126" t="str">
        <f>R158&amp;S158&amp;T158&amp;U158</f>
        <v>↓↑－↑</v>
      </c>
      <c r="W158" s="137" t="str" cm="1">
        <f t="array" ref="W158">INDEX($AL$2:$AL$82,MATCH(V158,$AK$2:$AK$82,0),0)</f>
        <v>増加傾向⤴</v>
      </c>
      <c r="X158" s="138" t="str">
        <f>IF(F158-D158&gt;0,"↑",IF(F158-D158&lt;0,"↓","－"))</f>
        <v>↑</v>
      </c>
      <c r="Y158" s="139" t="str">
        <f>IF(V158="↓↑↓↓",IF(X158="↓","減少傾向","×"),"判定外")</f>
        <v>判定外</v>
      </c>
      <c r="Z158" s="140" t="str">
        <f>IF(V158="↑↓↑↑",IF(X158="↑","増加傾向","×"),"判定外")</f>
        <v>判定外</v>
      </c>
      <c r="AA158" s="141" t="str">
        <f>IF(G158-E158&gt;0,"↑",IF(G158-E158&lt;0,"↓","－"))</f>
        <v>↑</v>
      </c>
      <c r="AB158" s="139" t="str">
        <f>IF(V158="↓↓↑↓",IF(AA158="↓","減少傾向","×"),"判定外")</f>
        <v>判定外</v>
      </c>
      <c r="AC158" s="140" t="str">
        <f>IF(V158="↑↑↓↑",IF(AA158="↑","増加傾向","×"),"判定外")</f>
        <v>判定外</v>
      </c>
      <c r="AD158" s="143"/>
      <c r="AE158" s="207"/>
    </row>
    <row r="159" spans="1:39" ht="27.75" thickBot="1">
      <c r="B159" s="204"/>
      <c r="C159" s="152" t="s">
        <v>332</v>
      </c>
      <c r="D159" s="144">
        <f>ROUND(D157/D158,3)</f>
        <v>0.72099999999999997</v>
      </c>
      <c r="E159" s="144">
        <f>ROUND(E157/E158,3)</f>
        <v>0.73599999999999999</v>
      </c>
      <c r="F159" s="144">
        <f>ROUND(F157/F158,3)</f>
        <v>0.72199999999999998</v>
      </c>
      <c r="G159" s="144">
        <f>ROUND(G157/G158,3)</f>
        <v>0.74399999999999999</v>
      </c>
      <c r="H159" s="144">
        <f>ROUND(H157/H158,3)</f>
        <v>0.77700000000000002</v>
      </c>
      <c r="I159" s="145">
        <f>AVERAGE(D159:H159)</f>
        <v>0.74</v>
      </c>
      <c r="J159" s="146">
        <f>I159-0.03</f>
        <v>0.71</v>
      </c>
      <c r="K159" s="146">
        <f>I159+0.03</f>
        <v>0.77</v>
      </c>
      <c r="L159" s="110" t="str">
        <f>IF(AND(D159&gt;I159-0.03,D159&lt;I159+0.03),"○","×")</f>
        <v>○</v>
      </c>
      <c r="M159" s="110" t="str">
        <f>IF(AND(E159&gt;I159-0.03,E159&lt;I159+0.03),"○","×")</f>
        <v>○</v>
      </c>
      <c r="N159" s="110" t="str">
        <f>IF(AND(F159&gt;I159-0.03,F159&lt;I159+0.03),"○","×")</f>
        <v>○</v>
      </c>
      <c r="O159" s="110" t="str">
        <f>IF(AND(G159&gt;I159-0.03,G159&lt;I159+0.03),"○","×")</f>
        <v>○</v>
      </c>
      <c r="P159" s="110" t="str">
        <f>IF(AND(H159&gt;I159-0.03,H159&lt;I159+0.03),"○","×")</f>
        <v>×</v>
      </c>
      <c r="Q159" s="136" t="str">
        <f>IF(COUNTIF(L159:P159,"○")=5,"同程度","―")</f>
        <v>―</v>
      </c>
      <c r="R159" s="127" t="str">
        <f t="shared" si="27"/>
        <v>↑</v>
      </c>
      <c r="S159" s="126" t="str">
        <f t="shared" si="27"/>
        <v>↓</v>
      </c>
      <c r="T159" s="126" t="str">
        <f t="shared" si="27"/>
        <v>↑</v>
      </c>
      <c r="U159" s="126" t="str">
        <f t="shared" si="27"/>
        <v>↑</v>
      </c>
      <c r="V159" s="126" t="str">
        <f>R159&amp;S159&amp;T159&amp;U159</f>
        <v>↑↓↑↑</v>
      </c>
      <c r="W159" s="137" t="str" cm="1">
        <f t="array" ref="W159">INDEX($AL$2:$AL$82,MATCH(V159,$AK$2:$AK$82,0),0)</f>
        <v>年度により増減</v>
      </c>
      <c r="X159" s="138" t="str">
        <f>IF(F159-D159&gt;0,"↑",IF(F159-D159&lt;0,"↓","－"))</f>
        <v>↑</v>
      </c>
      <c r="Y159" s="139" t="str">
        <f>IF(V159="↓↑↓↓",IF(X159="↓","減少傾向","×"),"判定外")</f>
        <v>判定外</v>
      </c>
      <c r="Z159" s="140" t="str">
        <f>IF(V159="↑↓↑↑",IF(X159="↑","増加傾向","×"),"判定外")</f>
        <v>増加傾向</v>
      </c>
      <c r="AA159" s="141" t="str">
        <f>IF(G159-E159&gt;0,"↑",IF(G159-E159&lt;0,"↓","－"))</f>
        <v>↑</v>
      </c>
      <c r="AB159" s="139" t="str">
        <f>IF(V159="↓↓↑↓",IF(AA159="↓","減少傾向","×"),"判定外")</f>
        <v>判定外</v>
      </c>
      <c r="AC159" s="140" t="str">
        <f>IF(V159="↑↑↓↑",IF(AA159="↑","増加傾向","×"),"判定外")</f>
        <v>判定外</v>
      </c>
      <c r="AD159" s="142" t="s">
        <v>284</v>
      </c>
      <c r="AE159" s="207"/>
    </row>
    <row r="160" spans="1:39" s="104" customFormat="1" ht="14.25" thickBot="1">
      <c r="A160" s="94"/>
      <c r="B160" s="204"/>
      <c r="C160" s="205"/>
      <c r="D160" s="206"/>
      <c r="E160" s="206"/>
      <c r="F160" s="206"/>
      <c r="G160" s="206"/>
      <c r="H160" s="206"/>
      <c r="I160" s="208"/>
      <c r="J160" s="208"/>
      <c r="K160" s="208"/>
      <c r="L160" s="208"/>
      <c r="M160" s="208"/>
      <c r="N160" s="208"/>
      <c r="O160" s="208"/>
      <c r="P160" s="208"/>
      <c r="Q160" s="208"/>
      <c r="R160" s="208"/>
      <c r="S160" s="208"/>
      <c r="T160" s="208"/>
      <c r="U160" s="208"/>
      <c r="V160" s="208"/>
      <c r="W160" s="208"/>
      <c r="X160" s="208"/>
      <c r="Y160" s="208"/>
      <c r="Z160" s="208"/>
      <c r="AA160" s="208"/>
      <c r="AB160" s="208"/>
      <c r="AC160" s="208"/>
      <c r="AD160" s="208"/>
      <c r="AE160" s="207"/>
      <c r="AF160" s="94"/>
      <c r="AG160" s="94"/>
      <c r="AH160" s="94"/>
      <c r="AI160" s="94"/>
      <c r="AJ160" s="94"/>
      <c r="AK160" s="94"/>
      <c r="AL160" s="94"/>
      <c r="AM160" s="103"/>
    </row>
    <row r="161" spans="1:39" s="104" customFormat="1">
      <c r="A161" s="94"/>
      <c r="B161" s="204"/>
      <c r="C161" s="205"/>
      <c r="D161" s="206"/>
      <c r="E161" s="206"/>
      <c r="F161" s="206"/>
      <c r="G161" s="206"/>
      <c r="H161" s="206"/>
      <c r="I161" s="305" t="s">
        <v>368</v>
      </c>
      <c r="J161" s="306"/>
      <c r="K161" s="306"/>
      <c r="L161" s="306"/>
      <c r="M161" s="306"/>
      <c r="N161" s="306"/>
      <c r="O161" s="306"/>
      <c r="P161" s="307"/>
      <c r="Q161" s="308" t="s">
        <v>369</v>
      </c>
      <c r="R161" s="305" t="s">
        <v>370</v>
      </c>
      <c r="S161" s="306"/>
      <c r="T161" s="306"/>
      <c r="U161" s="307"/>
      <c r="V161" s="310" t="s">
        <v>371</v>
      </c>
      <c r="W161" s="311"/>
      <c r="X161" s="314" t="s">
        <v>372</v>
      </c>
      <c r="Y161" s="299" t="s">
        <v>373</v>
      </c>
      <c r="Z161" s="300"/>
      <c r="AA161" s="303" t="s">
        <v>374</v>
      </c>
      <c r="AB161" s="299" t="s">
        <v>375</v>
      </c>
      <c r="AC161" s="300"/>
      <c r="AD161" s="301" t="s">
        <v>376</v>
      </c>
      <c r="AE161" s="207"/>
      <c r="AF161" s="94"/>
      <c r="AG161" s="94"/>
      <c r="AH161" s="94"/>
      <c r="AI161" s="94"/>
      <c r="AJ161" s="94"/>
      <c r="AK161" s="94"/>
      <c r="AL161" s="94"/>
      <c r="AM161" s="103"/>
    </row>
    <row r="162" spans="1:39">
      <c r="B162" s="204"/>
      <c r="C162" s="153" t="s">
        <v>305</v>
      </c>
      <c r="D162" s="151" t="str">
        <f ca="1">Q1&amp;"(n="&amp;D166&amp;")"</f>
        <v>R2(n=77)</v>
      </c>
      <c r="E162" s="151" t="str">
        <f ca="1">R1&amp;"(n="&amp;E166&amp;")"</f>
        <v>R3(n=77)</v>
      </c>
      <c r="F162" s="151" t="str">
        <f ca="1">S1&amp;"(n="&amp;F166&amp;")"</f>
        <v>R4(n=77)</v>
      </c>
      <c r="G162" s="151" t="str">
        <f ca="1">T1&amp;"(n="&amp;G166&amp;")"</f>
        <v>R5(n=77)</v>
      </c>
      <c r="H162" s="151" t="str">
        <f ca="1">U1&amp;"(n="&amp;H166&amp;")"</f>
        <v>R6(n=77)</v>
      </c>
      <c r="I162" s="124" t="s">
        <v>379</v>
      </c>
      <c r="J162" s="125">
        <v>-0.03</v>
      </c>
      <c r="K162" s="125">
        <v>0.03</v>
      </c>
      <c r="L162" s="258" t="str">
        <f ca="1">Q1</f>
        <v>R2</v>
      </c>
      <c r="M162" s="258" t="str">
        <f ca="1">R1</f>
        <v>R3</v>
      </c>
      <c r="N162" s="258" t="str">
        <f ca="1">S1</f>
        <v>R4</v>
      </c>
      <c r="O162" s="258" t="str">
        <f ca="1">T1</f>
        <v>R5</v>
      </c>
      <c r="P162" s="258" t="str">
        <f ca="1">U1</f>
        <v>R6</v>
      </c>
      <c r="Q162" s="309"/>
      <c r="R162" s="127" t="s">
        <v>380</v>
      </c>
      <c r="S162" s="126" t="s">
        <v>381</v>
      </c>
      <c r="T162" s="126" t="s">
        <v>382</v>
      </c>
      <c r="U162" s="126" t="s">
        <v>383</v>
      </c>
      <c r="V162" s="312"/>
      <c r="W162" s="313"/>
      <c r="X162" s="315"/>
      <c r="Y162" s="128" t="s">
        <v>384</v>
      </c>
      <c r="Z162" s="129" t="s">
        <v>385</v>
      </c>
      <c r="AA162" s="304"/>
      <c r="AB162" s="130" t="s">
        <v>386</v>
      </c>
      <c r="AC162" s="131" t="s">
        <v>387</v>
      </c>
      <c r="AD162" s="302"/>
      <c r="AE162" s="207"/>
    </row>
    <row r="163" spans="1:39">
      <c r="B163" s="204"/>
      <c r="C163" s="152" t="s">
        <v>330</v>
      </c>
      <c r="D163" s="154">
        <f>ROUND(D157/D166,1)</f>
        <v>127.3</v>
      </c>
      <c r="E163" s="154">
        <f>ROUND(E157/E166,1)</f>
        <v>130.1</v>
      </c>
      <c r="F163" s="154">
        <f>ROUND(F157/F166,1)</f>
        <v>127.7</v>
      </c>
      <c r="G163" s="154">
        <f>ROUND(G157/G166,1)</f>
        <v>131.4</v>
      </c>
      <c r="H163" s="154">
        <f>ROUND(H157/H166,1)</f>
        <v>139.30000000000001</v>
      </c>
      <c r="I163" s="134">
        <f>AVERAGE(D163:H163)</f>
        <v>131.16</v>
      </c>
      <c r="J163" s="135">
        <f>I163*0.97</f>
        <v>127.22519999999999</v>
      </c>
      <c r="K163" s="135">
        <f>I163*1.03</f>
        <v>135.09479999999999</v>
      </c>
      <c r="L163" s="126" t="str">
        <f>IF(AND(D163&gt;I163*0.97,D163&lt;I163*1.03),"○","×")</f>
        <v>○</v>
      </c>
      <c r="M163" s="126" t="str">
        <f>IF(AND(E163&gt;I163*0.97,E163&lt;I163*1.03),"○","×")</f>
        <v>○</v>
      </c>
      <c r="N163" s="126" t="str">
        <f>IF(AND(F163&gt;I163*0.97,F163&lt;I163*1.03),"○","×")</f>
        <v>○</v>
      </c>
      <c r="O163" s="126" t="str">
        <f>IF(AND(G163&gt;I163*0.97,G163&lt;I163*1.03),"○","×")</f>
        <v>○</v>
      </c>
      <c r="P163" s="126" t="str">
        <f>IF(AND(H163&gt;I163*0.97,H163&lt;I163*1.03),"○","×")</f>
        <v>×</v>
      </c>
      <c r="Q163" s="136" t="str">
        <f>IF(COUNTIF(L163:P163,"○")=5,"同程度","―")</f>
        <v>―</v>
      </c>
      <c r="R163" s="127" t="str">
        <f t="shared" ref="R163:U165" si="28">IF(E163-D163&gt;0,"↑",IF(E163-D163&lt;0,"↓","－"))</f>
        <v>↑</v>
      </c>
      <c r="S163" s="126" t="str">
        <f t="shared" si="28"/>
        <v>↓</v>
      </c>
      <c r="T163" s="126" t="str">
        <f t="shared" si="28"/>
        <v>↑</v>
      </c>
      <c r="U163" s="126" t="str">
        <f t="shared" si="28"/>
        <v>↑</v>
      </c>
      <c r="V163" s="126" t="str">
        <f>R163&amp;S163&amp;T163&amp;U163</f>
        <v>↑↓↑↑</v>
      </c>
      <c r="W163" s="137" t="str" cm="1">
        <f t="array" ref="W163">INDEX($AL$2:$AL$82,MATCH(V163,$AK$2:$AK$82,0),0)</f>
        <v>年度により増減</v>
      </c>
      <c r="X163" s="138" t="str">
        <f>IF(F163-D163&gt;0,"↑",IF(F163-D163&lt;0,"↓","－"))</f>
        <v>↑</v>
      </c>
      <c r="Y163" s="139" t="str">
        <f>IF(V163="↓↑↓↓",IF(X163="↓","減少傾向","×"),"判定外")</f>
        <v>判定外</v>
      </c>
      <c r="Z163" s="140" t="str">
        <f>IF(V163="↑↓↑↑",IF(X163="↑","増加傾向","×"),"判定外")</f>
        <v>増加傾向</v>
      </c>
      <c r="AA163" s="141" t="str">
        <f>IF(G163-E163&gt;0,"↑",IF(G163-E163&lt;0,"↓","－"))</f>
        <v>↑</v>
      </c>
      <c r="AB163" s="139" t="str">
        <f>IF(V163="↓↓↑↓",IF(AA163="↓","減少傾向","×"),"判定外")</f>
        <v>判定外</v>
      </c>
      <c r="AC163" s="140" t="str">
        <f>IF(V163="↑↑↓↑",IF(AA163="↑","増加傾向","×"),"判定外")</f>
        <v>判定外</v>
      </c>
      <c r="AD163" s="142" t="s">
        <v>284</v>
      </c>
      <c r="AE163" s="207"/>
    </row>
    <row r="164" spans="1:39">
      <c r="B164" s="204"/>
      <c r="C164" s="152" t="s">
        <v>331</v>
      </c>
      <c r="D164" s="154">
        <f>ROUND(D158/D166,1)</f>
        <v>176.6</v>
      </c>
      <c r="E164" s="154">
        <f>ROUND(E158/E166,1)</f>
        <v>176.6</v>
      </c>
      <c r="F164" s="154">
        <f>ROUND(F158/F166,1)</f>
        <v>176.7</v>
      </c>
      <c r="G164" s="154">
        <f>ROUND(G158/G166,1)</f>
        <v>176.7</v>
      </c>
      <c r="H164" s="154">
        <f>ROUND(H158/H166,1)</f>
        <v>179.3</v>
      </c>
      <c r="I164" s="134">
        <f>AVERAGE(D164:H164)</f>
        <v>177.17999999999998</v>
      </c>
      <c r="J164" s="135">
        <f>I164*0.97</f>
        <v>171.86459999999997</v>
      </c>
      <c r="K164" s="135">
        <f>I164*1.03</f>
        <v>182.49539999999999</v>
      </c>
      <c r="L164" s="126" t="str">
        <f>IF(AND(D164&gt;I164*0.97,D164&lt;I164*1.03),"○","×")</f>
        <v>○</v>
      </c>
      <c r="M164" s="126" t="str">
        <f>IF(AND(E164&gt;I164*0.97,E164&lt;I164*1.03),"○","×")</f>
        <v>○</v>
      </c>
      <c r="N164" s="126" t="str">
        <f>IF(AND(F164&gt;I164*0.97,F164&lt;I164*1.03),"○","×")</f>
        <v>○</v>
      </c>
      <c r="O164" s="126" t="str">
        <f>IF(AND(G164&gt;I164*0.97,G164&lt;I164*1.03),"○","×")</f>
        <v>○</v>
      </c>
      <c r="P164" s="126" t="str">
        <f>IF(AND(H164&gt;I164*0.97,H164&lt;I164*1.03),"○","×")</f>
        <v>○</v>
      </c>
      <c r="Q164" s="136" t="str">
        <f>IF(COUNTIF(L164:P164,"○")=5,"同程度","―")</f>
        <v>同程度</v>
      </c>
      <c r="R164" s="127" t="str">
        <f t="shared" si="28"/>
        <v>－</v>
      </c>
      <c r="S164" s="126" t="str">
        <f t="shared" si="28"/>
        <v>↑</v>
      </c>
      <c r="T164" s="126" t="str">
        <f t="shared" si="28"/>
        <v>－</v>
      </c>
      <c r="U164" s="126" t="str">
        <f t="shared" si="28"/>
        <v>↑</v>
      </c>
      <c r="V164" s="126" t="str">
        <f>R164&amp;S164&amp;T164&amp;U164</f>
        <v>－↑－↑</v>
      </c>
      <c r="W164" s="137" t="str" cm="1">
        <f t="array" ref="W164">INDEX($AL$2:$AL$82,MATCH(V164,$AK$2:$AK$82,0),0)</f>
        <v>増加傾向⤴</v>
      </c>
      <c r="X164" s="138" t="str">
        <f>IF(F164-D164&gt;0,"↑",IF(F164-D164&lt;0,"↓","－"))</f>
        <v>↑</v>
      </c>
      <c r="Y164" s="139" t="str">
        <f>IF(V164="↓↑↓↓",IF(X164="↓","減少傾向","×"),"判定外")</f>
        <v>判定外</v>
      </c>
      <c r="Z164" s="140" t="str">
        <f>IF(V164="↑↓↑↑",IF(X164="↑","増加傾向","×"),"判定外")</f>
        <v>判定外</v>
      </c>
      <c r="AA164" s="141" t="str">
        <f>IF(G164-E164&gt;0,"↑",IF(G164-E164&lt;0,"↓","－"))</f>
        <v>↑</v>
      </c>
      <c r="AB164" s="139" t="str">
        <f>IF(V164="↓↓↑↓",IF(AA164="↓","減少傾向","×"),"判定外")</f>
        <v>判定外</v>
      </c>
      <c r="AC164" s="140" t="str">
        <f>IF(V164="↑↑↓↑",IF(AA164="↑","増加傾向","×"),"判定外")</f>
        <v>判定外</v>
      </c>
      <c r="AD164" s="143"/>
      <c r="AE164" s="207"/>
    </row>
    <row r="165" spans="1:39" ht="27.75" thickBot="1">
      <c r="B165" s="204"/>
      <c r="C165" s="152" t="s">
        <v>332</v>
      </c>
      <c r="D165" s="144">
        <f>ROUND(D163/D164,3)</f>
        <v>0.72099999999999997</v>
      </c>
      <c r="E165" s="144">
        <f>ROUND(E163/E164,3)</f>
        <v>0.73699999999999999</v>
      </c>
      <c r="F165" s="144">
        <f>ROUND(F163/F164,3)</f>
        <v>0.72299999999999998</v>
      </c>
      <c r="G165" s="144">
        <f>ROUND(G163/G164,3)</f>
        <v>0.74399999999999999</v>
      </c>
      <c r="H165" s="144">
        <f>ROUND(H163/H164,3)</f>
        <v>0.77700000000000002</v>
      </c>
      <c r="I165" s="145">
        <f>AVERAGE(D165:H165)</f>
        <v>0.74039999999999995</v>
      </c>
      <c r="J165" s="146">
        <f>I165-0.03</f>
        <v>0.71039999999999992</v>
      </c>
      <c r="K165" s="146">
        <f>I165+0.03</f>
        <v>0.77039999999999997</v>
      </c>
      <c r="L165" s="110" t="str">
        <f>IF(AND(D165&gt;I165-0.03,D165&lt;I165+0.03),"○","×")</f>
        <v>○</v>
      </c>
      <c r="M165" s="110" t="str">
        <f>IF(AND(E165&gt;I165-0.03,E165&lt;I165+0.03),"○","×")</f>
        <v>○</v>
      </c>
      <c r="N165" s="110" t="str">
        <f>IF(AND(F165&gt;I165-0.03,F165&lt;I165+0.03),"○","×")</f>
        <v>○</v>
      </c>
      <c r="O165" s="110" t="str">
        <f>IF(AND(G165&gt;I165-0.03,G165&lt;I165+0.03),"○","×")</f>
        <v>○</v>
      </c>
      <c r="P165" s="110" t="str">
        <f>IF(AND(H165&gt;I165-0.03,H165&lt;I165+0.03),"○","×")</f>
        <v>×</v>
      </c>
      <c r="Q165" s="136" t="str">
        <f>IF(COUNTIF(L165:P165,"○")=5,"同程度","―")</f>
        <v>―</v>
      </c>
      <c r="R165" s="127" t="str">
        <f t="shared" si="28"/>
        <v>↑</v>
      </c>
      <c r="S165" s="126" t="str">
        <f t="shared" si="28"/>
        <v>↓</v>
      </c>
      <c r="T165" s="126" t="str">
        <f t="shared" si="28"/>
        <v>↑</v>
      </c>
      <c r="U165" s="126" t="str">
        <f t="shared" si="28"/>
        <v>↑</v>
      </c>
      <c r="V165" s="126" t="str">
        <f>R165&amp;S165&amp;T165&amp;U165</f>
        <v>↑↓↑↑</v>
      </c>
      <c r="W165" s="137" t="str" cm="1">
        <f t="array" ref="W165">INDEX($AL$2:$AL$82,MATCH(V165,$AK$2:$AK$82,0),0)</f>
        <v>年度により増減</v>
      </c>
      <c r="X165" s="138" t="str">
        <f>IF(F165-D165&gt;0,"↑",IF(F165-D165&lt;0,"↓","－"))</f>
        <v>↑</v>
      </c>
      <c r="Y165" s="139" t="str">
        <f>IF(V165="↓↑↓↓",IF(X165="↓","減少傾向","×"),"判定外")</f>
        <v>判定外</v>
      </c>
      <c r="Z165" s="140" t="str">
        <f>IF(V165="↑↓↑↑",IF(X165="↑","増加傾向","×"),"判定外")</f>
        <v>増加傾向</v>
      </c>
      <c r="AA165" s="141" t="str">
        <f>IF(G165-E165&gt;0,"↑",IF(G165-E165&lt;0,"↓","－"))</f>
        <v>↑</v>
      </c>
      <c r="AB165" s="139" t="str">
        <f>IF(V165="↓↓↑↓",IF(AA165="↓","減少傾向","×"),"判定外")</f>
        <v>判定外</v>
      </c>
      <c r="AC165" s="140" t="str">
        <f>IF(V165="↑↑↓↑",IF(AA165="↑","増加傾向","×"),"判定外")</f>
        <v>判定外</v>
      </c>
      <c r="AD165" s="142" t="s">
        <v>284</v>
      </c>
      <c r="AE165" s="207"/>
    </row>
    <row r="166" spans="1:39" s="104" customFormat="1">
      <c r="A166" s="94"/>
      <c r="B166" s="204"/>
      <c r="C166" s="155" t="s">
        <v>334</v>
      </c>
      <c r="D166" s="133">
        <f>COUNT('5-3.2020'!D12:D97)</f>
        <v>77</v>
      </c>
      <c r="E166" s="133">
        <f>COUNT('5-3.2021'!D12:D97)</f>
        <v>77</v>
      </c>
      <c r="F166" s="133">
        <f>COUNT('5-3.2022'!D12:D97)</f>
        <v>77</v>
      </c>
      <c r="G166" s="133">
        <f>COUNT('5-3.2023'!D12:D97)</f>
        <v>77</v>
      </c>
      <c r="H166" s="133">
        <f>COUNT('5-3.2024'!D12:D97)</f>
        <v>77</v>
      </c>
      <c r="I166" s="208"/>
      <c r="J166" s="208"/>
      <c r="K166" s="208"/>
      <c r="L166" s="208"/>
      <c r="M166" s="208"/>
      <c r="N166" s="208"/>
      <c r="O166" s="208"/>
      <c r="P166" s="208"/>
      <c r="Q166" s="208"/>
      <c r="R166" s="208"/>
      <c r="S166" s="208"/>
      <c r="T166" s="208"/>
      <c r="U166" s="208"/>
      <c r="V166" s="208"/>
      <c r="W166" s="208"/>
      <c r="X166" s="208"/>
      <c r="Y166" s="208"/>
      <c r="Z166" s="208"/>
      <c r="AA166" s="208"/>
      <c r="AB166" s="208"/>
      <c r="AC166" s="208"/>
      <c r="AD166" s="208"/>
      <c r="AE166" s="207"/>
      <c r="AF166" s="94"/>
      <c r="AG166" s="94"/>
      <c r="AH166" s="94"/>
      <c r="AI166" s="94"/>
      <c r="AJ166" s="94"/>
      <c r="AK166" s="94"/>
      <c r="AL166" s="94"/>
      <c r="AM166" s="103"/>
    </row>
    <row r="167" spans="1:39" s="104" customFormat="1" ht="14.25" thickBot="1">
      <c r="A167" s="94"/>
      <c r="B167" s="204"/>
      <c r="C167" s="205"/>
      <c r="D167" s="206"/>
      <c r="E167" s="206"/>
      <c r="F167" s="206"/>
      <c r="G167" s="206"/>
      <c r="H167" s="206"/>
      <c r="I167" s="208"/>
      <c r="J167" s="208"/>
      <c r="K167" s="208"/>
      <c r="L167" s="208"/>
      <c r="M167" s="208"/>
      <c r="N167" s="208"/>
      <c r="O167" s="208"/>
      <c r="P167" s="208"/>
      <c r="Q167" s="208"/>
      <c r="R167" s="208"/>
      <c r="S167" s="208"/>
      <c r="T167" s="208"/>
      <c r="U167" s="208"/>
      <c r="V167" s="208"/>
      <c r="W167" s="208"/>
      <c r="X167" s="208"/>
      <c r="Y167" s="208"/>
      <c r="Z167" s="208"/>
      <c r="AA167" s="208"/>
      <c r="AB167" s="208"/>
      <c r="AC167" s="208"/>
      <c r="AD167" s="208"/>
      <c r="AE167" s="207"/>
      <c r="AF167" s="94"/>
      <c r="AG167" s="94"/>
      <c r="AH167" s="94"/>
      <c r="AI167" s="94"/>
      <c r="AJ167" s="94"/>
      <c r="AK167" s="94"/>
      <c r="AL167" s="94"/>
      <c r="AM167" s="103"/>
    </row>
    <row r="168" spans="1:39" s="104" customFormat="1">
      <c r="A168" s="94"/>
      <c r="B168" s="204"/>
      <c r="C168" s="205"/>
      <c r="D168" s="206"/>
      <c r="E168" s="206"/>
      <c r="F168" s="206"/>
      <c r="G168" s="206"/>
      <c r="H168" s="206"/>
      <c r="I168" s="305" t="s">
        <v>368</v>
      </c>
      <c r="J168" s="306"/>
      <c r="K168" s="306"/>
      <c r="L168" s="306"/>
      <c r="M168" s="306"/>
      <c r="N168" s="306"/>
      <c r="O168" s="306"/>
      <c r="P168" s="307"/>
      <c r="Q168" s="308" t="s">
        <v>369</v>
      </c>
      <c r="R168" s="305" t="s">
        <v>370</v>
      </c>
      <c r="S168" s="306"/>
      <c r="T168" s="306"/>
      <c r="U168" s="307"/>
      <c r="V168" s="310" t="s">
        <v>371</v>
      </c>
      <c r="W168" s="311"/>
      <c r="X168" s="314" t="s">
        <v>372</v>
      </c>
      <c r="Y168" s="299" t="s">
        <v>373</v>
      </c>
      <c r="Z168" s="300"/>
      <c r="AA168" s="303" t="s">
        <v>374</v>
      </c>
      <c r="AB168" s="299" t="s">
        <v>375</v>
      </c>
      <c r="AC168" s="300"/>
      <c r="AD168" s="301" t="s">
        <v>376</v>
      </c>
      <c r="AE168" s="207"/>
      <c r="AF168" s="94"/>
      <c r="AG168" s="94"/>
      <c r="AH168" s="94"/>
      <c r="AI168" s="94"/>
      <c r="AJ168" s="94"/>
      <c r="AK168" s="94"/>
      <c r="AL168" s="94"/>
      <c r="AM168" s="103"/>
    </row>
    <row r="169" spans="1:39">
      <c r="B169" s="204"/>
      <c r="C169" s="155" t="s">
        <v>304</v>
      </c>
      <c r="D169" s="151" t="str">
        <f ca="1">Q1&amp;"(n="&amp;D173&amp;")"</f>
        <v>R2(n=25)</v>
      </c>
      <c r="E169" s="151" t="str">
        <f ca="1">R1&amp;"(n="&amp;E173&amp;")"</f>
        <v>R3(n=25)</v>
      </c>
      <c r="F169" s="151" t="str">
        <f ca="1">S1&amp;"(n="&amp;F173&amp;")"</f>
        <v>R4(n=25)</v>
      </c>
      <c r="G169" s="151" t="str">
        <f ca="1">T1&amp;"(n="&amp;G173&amp;")"</f>
        <v>R5(n=25)</v>
      </c>
      <c r="H169" s="151" t="str">
        <f ca="1">U1&amp;"(n="&amp;H173&amp;")"</f>
        <v>R6(n=25)</v>
      </c>
      <c r="I169" s="124" t="s">
        <v>379</v>
      </c>
      <c r="J169" s="125">
        <v>-0.03</v>
      </c>
      <c r="K169" s="125">
        <v>0.03</v>
      </c>
      <c r="L169" s="258" t="str">
        <f ca="1">Q1</f>
        <v>R2</v>
      </c>
      <c r="M169" s="258" t="str">
        <f ca="1">R1</f>
        <v>R3</v>
      </c>
      <c r="N169" s="258" t="str">
        <f ca="1">S1</f>
        <v>R4</v>
      </c>
      <c r="O169" s="258" t="str">
        <f ca="1">T1</f>
        <v>R5</v>
      </c>
      <c r="P169" s="258" t="str">
        <f ca="1">U1</f>
        <v>R6</v>
      </c>
      <c r="Q169" s="309"/>
      <c r="R169" s="127" t="s">
        <v>380</v>
      </c>
      <c r="S169" s="126" t="s">
        <v>381</v>
      </c>
      <c r="T169" s="126" t="s">
        <v>382</v>
      </c>
      <c r="U169" s="126" t="s">
        <v>383</v>
      </c>
      <c r="V169" s="312"/>
      <c r="W169" s="313"/>
      <c r="X169" s="315"/>
      <c r="Y169" s="128" t="s">
        <v>384</v>
      </c>
      <c r="Z169" s="129" t="s">
        <v>385</v>
      </c>
      <c r="AA169" s="304"/>
      <c r="AB169" s="130" t="s">
        <v>386</v>
      </c>
      <c r="AC169" s="131" t="s">
        <v>387</v>
      </c>
      <c r="AD169" s="302"/>
      <c r="AE169" s="207"/>
    </row>
    <row r="170" spans="1:39">
      <c r="B170" s="204"/>
      <c r="C170" s="132" t="s">
        <v>330</v>
      </c>
      <c r="D170" s="156">
        <f>ROUND('5-3.2020'!F7,1)</f>
        <v>62.7</v>
      </c>
      <c r="E170" s="156">
        <f>ROUND('5-3.2021'!F7,1)</f>
        <v>65.3</v>
      </c>
      <c r="F170" s="156">
        <f>ROUND('5-3.2022'!F7,1)</f>
        <v>65.5</v>
      </c>
      <c r="G170" s="156">
        <f>ROUND('5-3.2023'!F7,1)</f>
        <v>65</v>
      </c>
      <c r="H170" s="156">
        <f>ROUND('5-3.2024'!F7,1)</f>
        <v>64.5</v>
      </c>
      <c r="I170" s="134">
        <f>AVERAGE(D170:H170)</f>
        <v>64.599999999999994</v>
      </c>
      <c r="J170" s="135">
        <f>I170*0.97</f>
        <v>62.661999999999992</v>
      </c>
      <c r="K170" s="135">
        <f>I170*1.03</f>
        <v>66.537999999999997</v>
      </c>
      <c r="L170" s="126" t="str">
        <f>IF(AND(D170&gt;I170*0.97,D170&lt;I170*1.03),"○","×")</f>
        <v>○</v>
      </c>
      <c r="M170" s="126" t="str">
        <f>IF(AND(E170&gt;I170*0.97,E170&lt;I170*1.03),"○","×")</f>
        <v>○</v>
      </c>
      <c r="N170" s="126" t="str">
        <f>IF(AND(F170&gt;I170*0.97,F170&lt;I170*1.03),"○","×")</f>
        <v>○</v>
      </c>
      <c r="O170" s="126" t="str">
        <f>IF(AND(G170&gt;I170*0.97,G170&lt;I170*1.03),"○","×")</f>
        <v>○</v>
      </c>
      <c r="P170" s="126" t="str">
        <f>IF(AND(H170&gt;I170*0.97,H170&lt;I170*1.03),"○","×")</f>
        <v>○</v>
      </c>
      <c r="Q170" s="136" t="str">
        <f>IF(COUNTIF(L170:P170,"○")=5,"同程度","―")</f>
        <v>同程度</v>
      </c>
      <c r="R170" s="127" t="str">
        <f t="shared" ref="R170:U172" si="29">IF(E170-D170&gt;0,"↑",IF(E170-D170&lt;0,"↓","－"))</f>
        <v>↑</v>
      </c>
      <c r="S170" s="126" t="str">
        <f t="shared" si="29"/>
        <v>↑</v>
      </c>
      <c r="T170" s="126" t="str">
        <f t="shared" si="29"/>
        <v>↓</v>
      </c>
      <c r="U170" s="126" t="str">
        <f t="shared" si="29"/>
        <v>↓</v>
      </c>
      <c r="V170" s="126" t="str">
        <f>R170&amp;S170&amp;T170&amp;U170</f>
        <v>↑↑↓↓</v>
      </c>
      <c r="W170" s="137" t="str" cm="1">
        <f t="array" ref="W170">INDEX($AL$2:$AL$82,MATCH(V170,$AK$2:$AK$82,0),0)</f>
        <v>年度により増減</v>
      </c>
      <c r="X170" s="138" t="str">
        <f>IF(F170-D170&gt;0,"↑",IF(F170-D170&lt;0,"↓","－"))</f>
        <v>↑</v>
      </c>
      <c r="Y170" s="139" t="str">
        <f>IF(V170="↓↑↓↓",IF(X170="↓","減少傾向","×"),"判定外")</f>
        <v>判定外</v>
      </c>
      <c r="Z170" s="140" t="str">
        <f>IF(V170="↑↓↑↑",IF(X170="↑","増加傾向","×"),"判定外")</f>
        <v>判定外</v>
      </c>
      <c r="AA170" s="141" t="str">
        <f>IF(G170-E170&gt;0,"↑",IF(G170-E170&lt;0,"↓","－"))</f>
        <v>↓</v>
      </c>
      <c r="AB170" s="139" t="str">
        <f>IF(V170="↓↓↑↓",IF(AA170="↓","減少傾向","×"),"判定外")</f>
        <v>判定外</v>
      </c>
      <c r="AC170" s="140" t="str">
        <f>IF(V170="↑↑↓↑",IF(AA170="↑","増加傾向","×"),"判定外")</f>
        <v>判定外</v>
      </c>
      <c r="AD170" s="142" t="s">
        <v>359</v>
      </c>
      <c r="AE170" s="207"/>
    </row>
    <row r="171" spans="1:39">
      <c r="B171" s="204"/>
      <c r="C171" s="132" t="s">
        <v>331</v>
      </c>
      <c r="D171" s="156">
        <f>ROUND('5-3.2020'!G7,1)</f>
        <v>88.2</v>
      </c>
      <c r="E171" s="156">
        <f>ROUND('5-3.2021'!G7,1)</f>
        <v>88.1</v>
      </c>
      <c r="F171" s="156">
        <f>ROUND('5-3.2022'!G7,1)</f>
        <v>87.6</v>
      </c>
      <c r="G171" s="156">
        <f>ROUND('5-3.2023'!G7,1)</f>
        <v>87.6</v>
      </c>
      <c r="H171" s="156">
        <f>ROUND('5-3.2024'!G7,1)</f>
        <v>89.8</v>
      </c>
      <c r="I171" s="134">
        <f>AVERAGE(D171:H171)</f>
        <v>88.26</v>
      </c>
      <c r="J171" s="135">
        <f>I171*0.97</f>
        <v>85.612200000000001</v>
      </c>
      <c r="K171" s="135">
        <f>I171*1.03</f>
        <v>90.907800000000009</v>
      </c>
      <c r="L171" s="126" t="str">
        <f>IF(AND(D171&gt;I171*0.97,D171&lt;I171*1.03),"○","×")</f>
        <v>○</v>
      </c>
      <c r="M171" s="126" t="str">
        <f>IF(AND(E171&gt;I171*0.97,E171&lt;I171*1.03),"○","×")</f>
        <v>○</v>
      </c>
      <c r="N171" s="126" t="str">
        <f>IF(AND(F171&gt;I171*0.97,F171&lt;I171*1.03),"○","×")</f>
        <v>○</v>
      </c>
      <c r="O171" s="126" t="str">
        <f>IF(AND(G171&gt;I171*0.97,G171&lt;I171*1.03),"○","×")</f>
        <v>○</v>
      </c>
      <c r="P171" s="126" t="str">
        <f>IF(AND(H171&gt;I171*0.97,H171&lt;I171*1.03),"○","×")</f>
        <v>○</v>
      </c>
      <c r="Q171" s="136" t="str">
        <f>IF(COUNTIF(L171:P171,"○")=5,"同程度","―")</f>
        <v>同程度</v>
      </c>
      <c r="R171" s="127" t="str">
        <f t="shared" si="29"/>
        <v>↓</v>
      </c>
      <c r="S171" s="126" t="str">
        <f t="shared" si="29"/>
        <v>↓</v>
      </c>
      <c r="T171" s="126" t="str">
        <f t="shared" si="29"/>
        <v>－</v>
      </c>
      <c r="U171" s="126" t="str">
        <f t="shared" si="29"/>
        <v>↑</v>
      </c>
      <c r="V171" s="126" t="str">
        <f>R171&amp;S171&amp;T171&amp;U171</f>
        <v>↓↓－↑</v>
      </c>
      <c r="W171" s="137" t="str" cm="1">
        <f t="array" ref="W171">INDEX($AL$2:$AL$82,MATCH(V171,$AK$2:$AK$82,0),0)</f>
        <v>最新年度のみ増加</v>
      </c>
      <c r="X171" s="138" t="str">
        <f>IF(F171-D171&gt;0,"↑",IF(F171-D171&lt;0,"↓","－"))</f>
        <v>↓</v>
      </c>
      <c r="Y171" s="139" t="str">
        <f>IF(V171="↓↑↓↓",IF(X171="↓","減少傾向","×"),"判定外")</f>
        <v>判定外</v>
      </c>
      <c r="Z171" s="140" t="str">
        <f>IF(V171="↑↓↑↑",IF(X171="↑","増加傾向","×"),"判定外")</f>
        <v>判定外</v>
      </c>
      <c r="AA171" s="141" t="str">
        <f>IF(G171-E171&gt;0,"↑",IF(G171-E171&lt;0,"↓","－"))</f>
        <v>↓</v>
      </c>
      <c r="AB171" s="139" t="str">
        <f>IF(V171="↓↓↑↓",IF(AA171="↓","減少傾向","×"),"判定外")</f>
        <v>判定外</v>
      </c>
      <c r="AC171" s="140" t="str">
        <f>IF(V171="↑↑↓↑",IF(AA171="↑","増加傾向","×"),"判定外")</f>
        <v>判定外</v>
      </c>
      <c r="AD171" s="143"/>
      <c r="AE171" s="207"/>
    </row>
    <row r="172" spans="1:39" ht="27.75" thickBot="1">
      <c r="B172" s="204"/>
      <c r="C172" s="132" t="s">
        <v>332</v>
      </c>
      <c r="D172" s="144">
        <f>ROUND(D170/D171,3)</f>
        <v>0.71099999999999997</v>
      </c>
      <c r="E172" s="144">
        <f>ROUND(E170/E171,3)</f>
        <v>0.74099999999999999</v>
      </c>
      <c r="F172" s="144">
        <f>ROUND(F170/F171,3)</f>
        <v>0.748</v>
      </c>
      <c r="G172" s="144">
        <f>ROUND(G170/G171,3)</f>
        <v>0.74199999999999999</v>
      </c>
      <c r="H172" s="144">
        <f>ROUND(H170/H171,3)</f>
        <v>0.71799999999999997</v>
      </c>
      <c r="I172" s="145">
        <f>AVERAGE(D172:H172)</f>
        <v>0.73199999999999998</v>
      </c>
      <c r="J172" s="146">
        <f>I172-0.03</f>
        <v>0.70199999999999996</v>
      </c>
      <c r="K172" s="146">
        <f>I172+0.03</f>
        <v>0.76200000000000001</v>
      </c>
      <c r="L172" s="110" t="str">
        <f>IF(AND(D172&gt;I172-0.03,D172&lt;I172+0.03),"○","×")</f>
        <v>○</v>
      </c>
      <c r="M172" s="110" t="str">
        <f>IF(AND(E172&gt;I172-0.03,E172&lt;I172+0.03),"○","×")</f>
        <v>○</v>
      </c>
      <c r="N172" s="110" t="str">
        <f>IF(AND(F172&gt;I172-0.03,F172&lt;I172+0.03),"○","×")</f>
        <v>○</v>
      </c>
      <c r="O172" s="110" t="str">
        <f>IF(AND(G172&gt;I172-0.03,G172&lt;I172+0.03),"○","×")</f>
        <v>○</v>
      </c>
      <c r="P172" s="110" t="str">
        <f>IF(AND(H172&gt;I172-0.03,H172&lt;I172+0.03),"○","×")</f>
        <v>○</v>
      </c>
      <c r="Q172" s="136" t="str">
        <f>IF(COUNTIF(L172:P172,"○")=5,"同程度","―")</f>
        <v>同程度</v>
      </c>
      <c r="R172" s="127" t="str">
        <f t="shared" si="29"/>
        <v>↑</v>
      </c>
      <c r="S172" s="126" t="str">
        <f t="shared" si="29"/>
        <v>↑</v>
      </c>
      <c r="T172" s="126" t="str">
        <f t="shared" si="29"/>
        <v>↓</v>
      </c>
      <c r="U172" s="126" t="str">
        <f t="shared" si="29"/>
        <v>↓</v>
      </c>
      <c r="V172" s="126" t="str">
        <f>R172&amp;S172&amp;T172&amp;U172</f>
        <v>↑↑↓↓</v>
      </c>
      <c r="W172" s="137" t="str" cm="1">
        <f t="array" ref="W172">INDEX($AL$2:$AL$82,MATCH(V172,$AK$2:$AK$82,0),0)</f>
        <v>年度により増減</v>
      </c>
      <c r="X172" s="138" t="str">
        <f>IF(F172-D172&gt;0,"↑",IF(F172-D172&lt;0,"↓","－"))</f>
        <v>↑</v>
      </c>
      <c r="Y172" s="139" t="str">
        <f>IF(V172="↓↑↓↓",IF(X172="↓","減少傾向","×"),"判定外")</f>
        <v>判定外</v>
      </c>
      <c r="Z172" s="140" t="str">
        <f>IF(V172="↑↓↑↑",IF(X172="↑","増加傾向","×"),"判定外")</f>
        <v>判定外</v>
      </c>
      <c r="AA172" s="141" t="str">
        <f>IF(G172-E172&gt;0,"↑",IF(G172-E172&lt;0,"↓","－"))</f>
        <v>↑</v>
      </c>
      <c r="AB172" s="139" t="str">
        <f>IF(V172="↓↓↑↓",IF(AA172="↓","減少傾向","×"),"判定外")</f>
        <v>判定外</v>
      </c>
      <c r="AC172" s="140" t="str">
        <f>IF(V172="↑↑↓↑",IF(AA172="↑","増加傾向","×"),"判定外")</f>
        <v>判定外</v>
      </c>
      <c r="AD172" s="142" t="s">
        <v>359</v>
      </c>
      <c r="AE172" s="207"/>
    </row>
    <row r="173" spans="1:39">
      <c r="B173" s="204"/>
      <c r="C173" s="157" t="s">
        <v>334</v>
      </c>
      <c r="D173" s="133">
        <f>COUNTIFS('5-3.2020'!B12:B97,"G",'5-3.2020'!D12:D97,"&lt;&gt;")</f>
        <v>25</v>
      </c>
      <c r="E173" s="133">
        <f>COUNTIFS('5-3.2021'!B12:B97,"G",'5-3.2021'!D12:D97,"&lt;&gt;")</f>
        <v>25</v>
      </c>
      <c r="F173" s="133">
        <f>COUNTIFS('5-3.2022'!B12:B97,"G",'5-3.2022'!D12:D97,"&lt;&gt;")</f>
        <v>25</v>
      </c>
      <c r="G173" s="133">
        <f>COUNTIFS('5-3.2023'!B12:B97,"G",'5-3.2023'!D12:D97,"&lt;&gt;")</f>
        <v>25</v>
      </c>
      <c r="H173" s="133">
        <f>COUNTIFS('5-3.2024'!B12:B97,"G",'5-3.2024'!D12:D97,"&lt;&gt;")</f>
        <v>25</v>
      </c>
      <c r="I173" s="208"/>
      <c r="J173" s="208"/>
      <c r="K173" s="208"/>
      <c r="L173" s="208"/>
      <c r="M173" s="208"/>
      <c r="N173" s="208"/>
      <c r="O173" s="208"/>
      <c r="P173" s="208"/>
      <c r="Q173" s="208"/>
      <c r="R173" s="208"/>
      <c r="S173" s="208"/>
      <c r="T173" s="208"/>
      <c r="U173" s="208"/>
      <c r="V173" s="208"/>
      <c r="W173" s="208"/>
      <c r="X173" s="208"/>
      <c r="Y173" s="208"/>
      <c r="Z173" s="208"/>
      <c r="AA173" s="208"/>
      <c r="AB173" s="208"/>
      <c r="AC173" s="208"/>
      <c r="AD173" s="208"/>
      <c r="AE173" s="207"/>
      <c r="AM173" s="94"/>
    </row>
    <row r="174" spans="1:39" s="104" customFormat="1" ht="14.25" thickBot="1">
      <c r="A174" s="94"/>
      <c r="B174" s="209"/>
      <c r="C174" s="210"/>
      <c r="D174" s="211"/>
      <c r="E174" s="211"/>
      <c r="F174" s="211"/>
      <c r="G174" s="211"/>
      <c r="H174" s="211"/>
      <c r="I174" s="212"/>
      <c r="J174" s="212"/>
      <c r="K174" s="212"/>
      <c r="L174" s="213"/>
      <c r="M174" s="213"/>
      <c r="N174" s="213"/>
      <c r="O174" s="213"/>
      <c r="P174" s="213"/>
      <c r="Q174" s="214"/>
      <c r="R174" s="213"/>
      <c r="S174" s="213"/>
      <c r="T174" s="213"/>
      <c r="U174" s="213"/>
      <c r="V174" s="214"/>
      <c r="W174" s="215"/>
      <c r="X174" s="214"/>
      <c r="Y174" s="212"/>
      <c r="Z174" s="212"/>
      <c r="AA174" s="214"/>
      <c r="AB174" s="212"/>
      <c r="AC174" s="212"/>
      <c r="AD174" s="216"/>
      <c r="AE174" s="217"/>
      <c r="AF174" s="94"/>
      <c r="AG174" s="94"/>
      <c r="AH174" s="94"/>
      <c r="AI174" s="94"/>
      <c r="AJ174" s="94"/>
      <c r="AK174" s="94"/>
      <c r="AL174" s="94"/>
      <c r="AM174" s="103"/>
    </row>
    <row r="175" spans="1:39" ht="14.25" thickBot="1"/>
    <row r="176" spans="1:39" ht="14.25" thickBot="1">
      <c r="B176" s="197" t="s">
        <v>474</v>
      </c>
      <c r="C176" s="198"/>
      <c r="D176" s="199"/>
      <c r="E176" s="199"/>
      <c r="F176" s="199"/>
      <c r="G176" s="199"/>
      <c r="H176" s="199"/>
      <c r="I176" s="200"/>
      <c r="J176" s="200"/>
      <c r="K176" s="200"/>
      <c r="L176" s="201"/>
      <c r="M176" s="201"/>
      <c r="N176" s="201"/>
      <c r="O176" s="201"/>
      <c r="P176" s="201"/>
      <c r="Q176" s="201"/>
      <c r="R176" s="201"/>
      <c r="S176" s="201"/>
      <c r="T176" s="201"/>
      <c r="U176" s="201"/>
      <c r="V176" s="201"/>
      <c r="W176" s="200"/>
      <c r="X176" s="201"/>
      <c r="Y176" s="200"/>
      <c r="Z176" s="200"/>
      <c r="AA176" s="201"/>
      <c r="AB176" s="200"/>
      <c r="AC176" s="200"/>
      <c r="AD176" s="202"/>
      <c r="AE176" s="203"/>
    </row>
    <row r="177" spans="1:39">
      <c r="B177" s="204"/>
      <c r="C177" s="205"/>
      <c r="D177" s="206"/>
      <c r="E177" s="206"/>
      <c r="F177" s="206"/>
      <c r="G177" s="206"/>
      <c r="H177" s="206"/>
      <c r="I177" s="305" t="s">
        <v>368</v>
      </c>
      <c r="J177" s="306"/>
      <c r="K177" s="306"/>
      <c r="L177" s="306"/>
      <c r="M177" s="306"/>
      <c r="N177" s="306"/>
      <c r="O177" s="306"/>
      <c r="P177" s="307"/>
      <c r="Q177" s="308" t="s">
        <v>369</v>
      </c>
      <c r="R177" s="305" t="s">
        <v>370</v>
      </c>
      <c r="S177" s="306"/>
      <c r="T177" s="306"/>
      <c r="U177" s="307"/>
      <c r="V177" s="310" t="s">
        <v>371</v>
      </c>
      <c r="W177" s="311"/>
      <c r="X177" s="314" t="s">
        <v>372</v>
      </c>
      <c r="Y177" s="299" t="s">
        <v>373</v>
      </c>
      <c r="Z177" s="300"/>
      <c r="AA177" s="303" t="s">
        <v>374</v>
      </c>
      <c r="AB177" s="299" t="s">
        <v>375</v>
      </c>
      <c r="AC177" s="300"/>
      <c r="AD177" s="301" t="s">
        <v>376</v>
      </c>
      <c r="AE177" s="218"/>
    </row>
    <row r="178" spans="1:39">
      <c r="B178" s="219"/>
      <c r="C178" s="155" t="s">
        <v>296</v>
      </c>
      <c r="D178" s="258" t="str">
        <f ca="1">Q1</f>
        <v>R2</v>
      </c>
      <c r="E178" s="258" t="str">
        <f ca="1">R1</f>
        <v>R3</v>
      </c>
      <c r="F178" s="258" t="str">
        <f ca="1">S1</f>
        <v>R4</v>
      </c>
      <c r="G178" s="258" t="str">
        <f ca="1">T1</f>
        <v>R5</v>
      </c>
      <c r="H178" s="258" t="str">
        <f ca="1">U1</f>
        <v>R6</v>
      </c>
      <c r="I178" s="124" t="s">
        <v>379</v>
      </c>
      <c r="J178" s="125">
        <v>-0.03</v>
      </c>
      <c r="K178" s="125">
        <v>0.03</v>
      </c>
      <c r="L178" s="258" t="str">
        <f ca="1">Q1</f>
        <v>R2</v>
      </c>
      <c r="M178" s="258" t="str">
        <f ca="1">R1</f>
        <v>R3</v>
      </c>
      <c r="N178" s="258" t="str">
        <f ca="1">S1</f>
        <v>R4</v>
      </c>
      <c r="O178" s="258" t="str">
        <f ca="1">T1</f>
        <v>R5</v>
      </c>
      <c r="P178" s="258" t="str">
        <f ca="1">U1</f>
        <v>R6</v>
      </c>
      <c r="Q178" s="309"/>
      <c r="R178" s="127" t="s">
        <v>380</v>
      </c>
      <c r="S178" s="126" t="s">
        <v>381</v>
      </c>
      <c r="T178" s="126" t="s">
        <v>382</v>
      </c>
      <c r="U178" s="126" t="s">
        <v>383</v>
      </c>
      <c r="V178" s="312"/>
      <c r="W178" s="313"/>
      <c r="X178" s="315"/>
      <c r="Y178" s="128" t="s">
        <v>384</v>
      </c>
      <c r="Z178" s="129" t="s">
        <v>385</v>
      </c>
      <c r="AA178" s="304"/>
      <c r="AB178" s="130" t="s">
        <v>386</v>
      </c>
      <c r="AC178" s="131" t="s">
        <v>387</v>
      </c>
      <c r="AD178" s="302"/>
      <c r="AE178" s="207"/>
      <c r="AM178" s="104"/>
    </row>
    <row r="179" spans="1:39">
      <c r="B179" s="204"/>
      <c r="C179" s="132" t="s">
        <v>330</v>
      </c>
      <c r="D179" s="257">
        <f ca="1">SUMIF('5.経年データ（専攻単位）'!A:A,D34,'5.経年データ（専攻単位）'!AB:AB)</f>
        <v>3</v>
      </c>
      <c r="E179" s="257">
        <f ca="1">SUMIF('5.経年データ（専攻単位）'!A:A,E34,'5.経年データ（専攻単位）'!AB:AB)</f>
        <v>1</v>
      </c>
      <c r="F179" s="257">
        <f ca="1">SUMIF('5.経年データ（専攻単位）'!A:A,F34,'5.経年データ（専攻単位）'!AB:AB)</f>
        <v>8</v>
      </c>
      <c r="G179" s="257">
        <f ca="1">SUMIF('5.経年データ（専攻単位）'!A:A,G34,'5.経年データ（専攻単位）'!AB:AB)</f>
        <v>4</v>
      </c>
      <c r="H179" s="257">
        <f ca="1">SUMIF('5.経年データ（専攻単位）'!A:A,H34,'5.経年データ（専攻単位）'!AB:AB)</f>
        <v>6</v>
      </c>
      <c r="I179" s="134">
        <f ca="1">AVERAGE(D179:H179)</f>
        <v>4.4000000000000004</v>
      </c>
      <c r="J179" s="135">
        <f ca="1">I179*0.97</f>
        <v>4.2679999999999998</v>
      </c>
      <c r="K179" s="135">
        <f ca="1">I179*1.03</f>
        <v>4.5320000000000009</v>
      </c>
      <c r="L179" s="126" t="str">
        <f ca="1">IF(AND(D179&gt;I179*0.97,D179&lt;I179*1.03),"○","×")</f>
        <v>×</v>
      </c>
      <c r="M179" s="126" t="str">
        <f ca="1">IF(AND(E179&gt;I179*0.97,E179&lt;I179*1.03),"○","×")</f>
        <v>×</v>
      </c>
      <c r="N179" s="126" t="str">
        <f ca="1">IF(AND(F179&gt;I179*0.97,F179&lt;I179*1.03),"○","×")</f>
        <v>×</v>
      </c>
      <c r="O179" s="126" t="str">
        <f ca="1">IF(AND(G179&gt;I179*0.97,G179&lt;I179*1.03),"○","×")</f>
        <v>×</v>
      </c>
      <c r="P179" s="126" t="str">
        <f ca="1">IF(AND(H179&gt;I179*0.97,H179&lt;I179*1.03),"○","×")</f>
        <v>×</v>
      </c>
      <c r="Q179" s="136" t="str">
        <f ca="1">IF(COUNTIF(L179:P179,"○")=5,"同程度","―")</f>
        <v>―</v>
      </c>
      <c r="R179" s="127" t="str">
        <f t="shared" ref="R179:U181" ca="1" si="30">IF(E179-D179&gt;0,"↑",IF(E179-D179&lt;0,"↓","－"))</f>
        <v>↓</v>
      </c>
      <c r="S179" s="126" t="str">
        <f t="shared" ca="1" si="30"/>
        <v>↑</v>
      </c>
      <c r="T179" s="126" t="str">
        <f t="shared" ca="1" si="30"/>
        <v>↓</v>
      </c>
      <c r="U179" s="126" t="str">
        <f t="shared" ca="1" si="30"/>
        <v>↑</v>
      </c>
      <c r="V179" s="126" t="str">
        <f ca="1">R179&amp;S179&amp;T179&amp;U179</f>
        <v>↓↑↓↑</v>
      </c>
      <c r="W179" s="137" t="str" cm="1">
        <f t="array" aca="1" ref="W179" ca="1">INDEX($AL$2:$AL$82,MATCH(V179,$AK$2:$AK$82,0),0)</f>
        <v>隔年で増減</v>
      </c>
      <c r="X179" s="138" t="str">
        <f ca="1">IF(F179-D179&gt;0,"↑",IF(F179-D179&lt;0,"↓","－"))</f>
        <v>↑</v>
      </c>
      <c r="Y179" s="139" t="str">
        <f ca="1">IF(V179="↓↑↓↓",IF(X179="↓","減少傾向","×"),"判定外")</f>
        <v>判定外</v>
      </c>
      <c r="Z179" s="140" t="str">
        <f ca="1">IF(V179="↑↓↑↑",IF(X179="↑","増加傾向","×"),"判定外")</f>
        <v>判定外</v>
      </c>
      <c r="AA179" s="141" t="str">
        <f ca="1">IF(G179-E179&gt;0,"↑",IF(G179-E179&lt;0,"↓","－"))</f>
        <v>↑</v>
      </c>
      <c r="AB179" s="139" t="str">
        <f ca="1">IF(V179="↓↓↑↓",IF(AA179="↓","減少傾向","×"),"判定外")</f>
        <v>判定外</v>
      </c>
      <c r="AC179" s="140" t="str">
        <f ca="1">IF(V179="↑↑↓↑",IF(AA179="↑","増加傾向","×"),"判定外")</f>
        <v>判定外</v>
      </c>
      <c r="AD179" s="142" t="s">
        <v>291</v>
      </c>
      <c r="AE179" s="207"/>
    </row>
    <row r="180" spans="1:39">
      <c r="B180" s="204"/>
      <c r="C180" s="132" t="s">
        <v>331</v>
      </c>
      <c r="D180" s="264">
        <f ca="1">SUMIF('5.経年データ（専攻単位）'!A:A,D34,'5.経年データ（専攻単位）'!AT:AT)</f>
        <v>6</v>
      </c>
      <c r="E180" s="264">
        <f ca="1">SUMIF('5.経年データ（専攻単位）'!A:A,E34,'5.経年データ（専攻単位）'!AT:AT)</f>
        <v>6</v>
      </c>
      <c r="F180" s="264">
        <f ca="1">SUMIF('5.経年データ（専攻単位）'!A:A,F34,'5.経年データ（専攻単位）'!AT:AT)</f>
        <v>6</v>
      </c>
      <c r="G180" s="264">
        <f ca="1">SUMIF('5.経年データ（専攻単位）'!A:A,G34,'5.経年データ（専攻単位）'!AT:AT)</f>
        <v>6</v>
      </c>
      <c r="H180" s="264">
        <f ca="1">SUMIF('5.経年データ（専攻単位）'!A:A,H34,'5.経年データ（専攻単位）'!AT:AT)</f>
        <v>6</v>
      </c>
      <c r="I180" s="134">
        <f ca="1">AVERAGE(D180:H180)</f>
        <v>6</v>
      </c>
      <c r="J180" s="135">
        <f ca="1">I180*0.97</f>
        <v>5.82</v>
      </c>
      <c r="K180" s="135">
        <f ca="1">I180*1.03</f>
        <v>6.18</v>
      </c>
      <c r="L180" s="126" t="str">
        <f ca="1">IF(AND(D180&gt;I180*0.97,D180&lt;I180*1.03),"○","×")</f>
        <v>○</v>
      </c>
      <c r="M180" s="126" t="str">
        <f ca="1">IF(AND(E180&gt;I180*0.97,E180&lt;I180*1.03),"○","×")</f>
        <v>○</v>
      </c>
      <c r="N180" s="126" t="str">
        <f ca="1">IF(AND(F180&gt;I180*0.97,F180&lt;I180*1.03),"○","×")</f>
        <v>○</v>
      </c>
      <c r="O180" s="126" t="str">
        <f ca="1">IF(AND(G180&gt;I180*0.97,G180&lt;I180*1.03),"○","×")</f>
        <v>○</v>
      </c>
      <c r="P180" s="126" t="str">
        <f ca="1">IF(AND(H180&gt;I180*0.97,H180&lt;I180*1.03),"○","×")</f>
        <v>○</v>
      </c>
      <c r="Q180" s="136" t="str">
        <f ca="1">IF(COUNTIF(L180:P180,"○")=5,"同程度","―")</f>
        <v>同程度</v>
      </c>
      <c r="R180" s="127" t="str">
        <f t="shared" ca="1" si="30"/>
        <v>－</v>
      </c>
      <c r="S180" s="126" t="str">
        <f t="shared" ca="1" si="30"/>
        <v>－</v>
      </c>
      <c r="T180" s="126" t="str">
        <f t="shared" ca="1" si="30"/>
        <v>－</v>
      </c>
      <c r="U180" s="126" t="str">
        <f t="shared" ca="1" si="30"/>
        <v>－</v>
      </c>
      <c r="V180" s="126" t="str">
        <f ca="1">R180&amp;S180&amp;T180&amp;U180</f>
        <v>－－－－</v>
      </c>
      <c r="W180" s="137" t="str" cm="1">
        <f t="array" aca="1" ref="W180" ca="1">INDEX($AL$2:$AL$82,MATCH(V180,$AK$2:$AK$82,0),0)</f>
        <v>同程度で推移</v>
      </c>
      <c r="X180" s="138" t="str">
        <f ca="1">IF(F180-D180&gt;0,"↑",IF(F180-D180&lt;0,"↓","－"))</f>
        <v>－</v>
      </c>
      <c r="Y180" s="139" t="str">
        <f ca="1">IF(V180="↓↑↓↓",IF(X180="↓","減少傾向","×"),"判定外")</f>
        <v>判定外</v>
      </c>
      <c r="Z180" s="140" t="str">
        <f ca="1">IF(V180="↑↓↑↑",IF(X180="↑","増加傾向","×"),"判定外")</f>
        <v>判定外</v>
      </c>
      <c r="AA180" s="141" t="str">
        <f ca="1">IF(G180-E180&gt;0,"↑",IF(G180-E180&lt;0,"↓","－"))</f>
        <v>－</v>
      </c>
      <c r="AB180" s="139" t="str">
        <f ca="1">IF(V180="↓↓↑↓",IF(AA180="↓","減少傾向","×"),"判定外")</f>
        <v>判定外</v>
      </c>
      <c r="AC180" s="140" t="str">
        <f ca="1">IF(V180="↑↑↓↑",IF(AA180="↑","増加傾向","×"),"判定外")</f>
        <v>判定外</v>
      </c>
      <c r="AD180" s="143"/>
      <c r="AE180" s="207"/>
    </row>
    <row r="181" spans="1:39" s="104" customFormat="1" ht="27.75" thickBot="1">
      <c r="A181" s="94"/>
      <c r="B181" s="204"/>
      <c r="C181" s="132" t="s">
        <v>333</v>
      </c>
      <c r="D181" s="144">
        <f ca="1">ROUND(D179/D180,3)</f>
        <v>0.5</v>
      </c>
      <c r="E181" s="144">
        <f ca="1">ROUND(E179/E180,3)</f>
        <v>0.16700000000000001</v>
      </c>
      <c r="F181" s="144">
        <f ca="1">ROUND(F179/F180,3)</f>
        <v>1.333</v>
      </c>
      <c r="G181" s="144">
        <f ca="1">ROUND(G179/G180,3)</f>
        <v>0.66700000000000004</v>
      </c>
      <c r="H181" s="144">
        <f ca="1">ROUND(H179/H180,3)</f>
        <v>1</v>
      </c>
      <c r="I181" s="145">
        <f ca="1">AVERAGE(D181:H181)</f>
        <v>0.73339999999999994</v>
      </c>
      <c r="J181" s="146">
        <f ca="1">I181-0.03</f>
        <v>0.70339999999999991</v>
      </c>
      <c r="K181" s="146">
        <f ca="1">I181+0.03</f>
        <v>0.76339999999999997</v>
      </c>
      <c r="L181" s="110" t="str">
        <f ca="1">IF(AND(D181&gt;I181-0.03,D181&lt;I181+0.03),"○","×")</f>
        <v>×</v>
      </c>
      <c r="M181" s="110" t="str">
        <f ca="1">IF(AND(E181&gt;I181-0.03,E181&lt;I181+0.03),"○","×")</f>
        <v>×</v>
      </c>
      <c r="N181" s="110" t="str">
        <f ca="1">IF(AND(F181&gt;I181-0.03,F181&lt;I181+0.03),"○","×")</f>
        <v>×</v>
      </c>
      <c r="O181" s="110" t="str">
        <f ca="1">IF(AND(G181&gt;I181-0.03,G181&lt;I181+0.03),"○","×")</f>
        <v>×</v>
      </c>
      <c r="P181" s="110" t="str">
        <f ca="1">IF(AND(H181&gt;I181-0.03,H181&lt;I181+0.03),"○","×")</f>
        <v>×</v>
      </c>
      <c r="Q181" s="136" t="str">
        <f ca="1">IF(COUNTIF(L181:P181,"○")=5,"同程度","―")</f>
        <v>―</v>
      </c>
      <c r="R181" s="127" t="str">
        <f t="shared" ca="1" si="30"/>
        <v>↓</v>
      </c>
      <c r="S181" s="126" t="str">
        <f t="shared" ca="1" si="30"/>
        <v>↑</v>
      </c>
      <c r="T181" s="126" t="str">
        <f t="shared" ca="1" si="30"/>
        <v>↓</v>
      </c>
      <c r="U181" s="126" t="str">
        <f t="shared" ca="1" si="30"/>
        <v>↑</v>
      </c>
      <c r="V181" s="126" t="str">
        <f ca="1">R181&amp;S181&amp;T181&amp;U181</f>
        <v>↓↑↓↑</v>
      </c>
      <c r="W181" s="137" t="str" cm="1">
        <f t="array" aca="1" ref="W181" ca="1">INDEX($AL$2:$AL$82,MATCH(V181,$AK$2:$AK$82,0),0)</f>
        <v>隔年で増減</v>
      </c>
      <c r="X181" s="138" t="str">
        <f ca="1">IF(F181-D181&gt;0,"↑",IF(F181-D181&lt;0,"↓","－"))</f>
        <v>↑</v>
      </c>
      <c r="Y181" s="139" t="str">
        <f ca="1">IF(V181="↓↑↓↓",IF(X181="↓","減少傾向","×"),"判定外")</f>
        <v>判定外</v>
      </c>
      <c r="Z181" s="140" t="str">
        <f ca="1">IF(V181="↑↓↑↑",IF(X181="↑","増加傾向","×"),"判定外")</f>
        <v>判定外</v>
      </c>
      <c r="AA181" s="141" t="str">
        <f ca="1">IF(G181-E181&gt;0,"↑",IF(G181-E181&lt;0,"↓","－"))</f>
        <v>↑</v>
      </c>
      <c r="AB181" s="139" t="str">
        <f ca="1">IF(V181="↓↓↑↓",IF(AA181="↓","減少傾向","×"),"判定外")</f>
        <v>判定外</v>
      </c>
      <c r="AC181" s="140" t="str">
        <f ca="1">IF(V181="↑↑↓↑",IF(AA181="↑","増加傾向","×"),"判定外")</f>
        <v>判定外</v>
      </c>
      <c r="AD181" s="142" t="s">
        <v>291</v>
      </c>
      <c r="AE181" s="207"/>
      <c r="AF181" s="94"/>
      <c r="AG181" s="94"/>
      <c r="AH181" s="94"/>
      <c r="AI181" s="94"/>
      <c r="AJ181" s="94"/>
      <c r="AK181" s="94"/>
      <c r="AL181" s="94"/>
      <c r="AM181" s="103"/>
    </row>
    <row r="182" spans="1:39" s="104" customFormat="1" ht="14.25" thickBot="1">
      <c r="A182" s="94"/>
      <c r="B182" s="204"/>
      <c r="C182" s="208"/>
      <c r="D182" s="206"/>
      <c r="E182" s="206"/>
      <c r="F182" s="206"/>
      <c r="G182" s="206"/>
      <c r="H182" s="206"/>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7"/>
      <c r="AF182" s="94"/>
      <c r="AG182" s="94"/>
      <c r="AH182" s="94"/>
      <c r="AI182" s="94"/>
      <c r="AJ182" s="94"/>
      <c r="AK182" s="94"/>
      <c r="AL182" s="94"/>
      <c r="AM182" s="103"/>
    </row>
    <row r="183" spans="1:39">
      <c r="B183" s="204"/>
      <c r="C183" s="205"/>
      <c r="D183" s="206"/>
      <c r="E183" s="206"/>
      <c r="F183" s="206"/>
      <c r="G183" s="206"/>
      <c r="H183" s="206"/>
      <c r="I183" s="305" t="s">
        <v>368</v>
      </c>
      <c r="J183" s="306"/>
      <c r="K183" s="306"/>
      <c r="L183" s="306"/>
      <c r="M183" s="306"/>
      <c r="N183" s="306"/>
      <c r="O183" s="306"/>
      <c r="P183" s="307"/>
      <c r="Q183" s="308" t="s">
        <v>369</v>
      </c>
      <c r="R183" s="305" t="s">
        <v>370</v>
      </c>
      <c r="S183" s="306"/>
      <c r="T183" s="306"/>
      <c r="U183" s="307"/>
      <c r="V183" s="310" t="s">
        <v>371</v>
      </c>
      <c r="W183" s="311"/>
      <c r="X183" s="314" t="s">
        <v>372</v>
      </c>
      <c r="Y183" s="299" t="s">
        <v>373</v>
      </c>
      <c r="Z183" s="300"/>
      <c r="AA183" s="303" t="s">
        <v>374</v>
      </c>
      <c r="AB183" s="299" t="s">
        <v>375</v>
      </c>
      <c r="AC183" s="300"/>
      <c r="AD183" s="301" t="s">
        <v>376</v>
      </c>
      <c r="AE183" s="207"/>
    </row>
    <row r="184" spans="1:39">
      <c r="B184" s="219"/>
      <c r="C184" s="155" t="s">
        <v>297</v>
      </c>
      <c r="D184" s="258" t="str">
        <f ca="1">Q1</f>
        <v>R2</v>
      </c>
      <c r="E184" s="258" t="str">
        <f ca="1">R1</f>
        <v>R3</v>
      </c>
      <c r="F184" s="258" t="str">
        <f ca="1">S1</f>
        <v>R4</v>
      </c>
      <c r="G184" s="258" t="str">
        <f ca="1">T1</f>
        <v>R5</v>
      </c>
      <c r="H184" s="258" t="str">
        <f ca="1">U1</f>
        <v>R6</v>
      </c>
      <c r="I184" s="124" t="s">
        <v>379</v>
      </c>
      <c r="J184" s="125">
        <v>-0.03</v>
      </c>
      <c r="K184" s="125">
        <v>0.03</v>
      </c>
      <c r="L184" s="258" t="str">
        <f ca="1">Q1</f>
        <v>R2</v>
      </c>
      <c r="M184" s="258" t="str">
        <f ca="1">R1</f>
        <v>R3</v>
      </c>
      <c r="N184" s="258" t="str">
        <f ca="1">S1</f>
        <v>R4</v>
      </c>
      <c r="O184" s="258" t="str">
        <f ca="1">T1</f>
        <v>R5</v>
      </c>
      <c r="P184" s="258" t="str">
        <f ca="1">U1</f>
        <v>R6</v>
      </c>
      <c r="Q184" s="309"/>
      <c r="R184" s="127" t="s">
        <v>380</v>
      </c>
      <c r="S184" s="126" t="s">
        <v>381</v>
      </c>
      <c r="T184" s="126" t="s">
        <v>382</v>
      </c>
      <c r="U184" s="126" t="s">
        <v>383</v>
      </c>
      <c r="V184" s="312"/>
      <c r="W184" s="313"/>
      <c r="X184" s="315"/>
      <c r="Y184" s="128" t="s">
        <v>384</v>
      </c>
      <c r="Z184" s="129" t="s">
        <v>385</v>
      </c>
      <c r="AA184" s="304"/>
      <c r="AB184" s="130" t="s">
        <v>386</v>
      </c>
      <c r="AC184" s="131" t="s">
        <v>387</v>
      </c>
      <c r="AD184" s="302"/>
      <c r="AE184" s="207"/>
      <c r="AM184" s="104"/>
    </row>
    <row r="185" spans="1:39">
      <c r="B185" s="204"/>
      <c r="C185" s="152" t="s">
        <v>330</v>
      </c>
      <c r="D185" s="257">
        <f ca="1">SUMIF('5.経年データ（専攻単位）'!A:A,D34,'5.経年データ（専攻単位）'!AE:AE)</f>
        <v>20</v>
      </c>
      <c r="E185" s="257">
        <f ca="1">SUMIF('5.経年データ（専攻単位）'!A:A,E34,'5.経年データ（専攻単位）'!AE:AE)</f>
        <v>20</v>
      </c>
      <c r="F185" s="257">
        <f ca="1">SUMIF('5.経年データ（専攻単位）'!A:A,F34,'5.経年データ（専攻単位）'!AE:AE)</f>
        <v>24</v>
      </c>
      <c r="G185" s="257">
        <f ca="1">SUMIF('5.経年データ（専攻単位）'!A:A,G34,'5.経年データ（専攻単位）'!AE:AE)</f>
        <v>16</v>
      </c>
      <c r="H185" s="257">
        <f ca="1">SUMIF('5.経年データ（専攻単位）'!A:A,H34,'5.経年データ（専攻単位）'!AE:AE)</f>
        <v>22</v>
      </c>
      <c r="I185" s="134">
        <f ca="1">AVERAGE(D185:H185)</f>
        <v>20.399999999999999</v>
      </c>
      <c r="J185" s="135">
        <f ca="1">I185*0.97</f>
        <v>19.787999999999997</v>
      </c>
      <c r="K185" s="135">
        <f ca="1">I185*1.03</f>
        <v>21.012</v>
      </c>
      <c r="L185" s="126" t="str">
        <f ca="1">IF(AND(D185&gt;I185*0.97,D185&lt;I185*1.03),"○","×")</f>
        <v>○</v>
      </c>
      <c r="M185" s="126" t="str">
        <f ca="1">IF(AND(E185&gt;I185*0.97,E185&lt;I185*1.03),"○","×")</f>
        <v>○</v>
      </c>
      <c r="N185" s="126" t="str">
        <f ca="1">IF(AND(F185&gt;I185*0.97,F185&lt;I185*1.03),"○","×")</f>
        <v>×</v>
      </c>
      <c r="O185" s="126" t="str">
        <f ca="1">IF(AND(G185&gt;I185*0.97,G185&lt;I185*1.03),"○","×")</f>
        <v>×</v>
      </c>
      <c r="P185" s="126" t="str">
        <f ca="1">IF(AND(H185&gt;I185*0.97,H185&lt;I185*1.03),"○","×")</f>
        <v>×</v>
      </c>
      <c r="Q185" s="136" t="str">
        <f ca="1">IF(COUNTIF(L185:P185,"○")=5,"同程度","―")</f>
        <v>―</v>
      </c>
      <c r="R185" s="127" t="str">
        <f t="shared" ref="R185:U187" ca="1" si="31">IF(E185-D185&gt;0,"↑",IF(E185-D185&lt;0,"↓","－"))</f>
        <v>－</v>
      </c>
      <c r="S185" s="126" t="str">
        <f t="shared" ca="1" si="31"/>
        <v>↑</v>
      </c>
      <c r="T185" s="126" t="str">
        <f t="shared" ca="1" si="31"/>
        <v>↓</v>
      </c>
      <c r="U185" s="126" t="str">
        <f t="shared" ca="1" si="31"/>
        <v>↑</v>
      </c>
      <c r="V185" s="126" t="str">
        <f ca="1">R185&amp;S185&amp;T185&amp;U185</f>
        <v>－↑↓↑</v>
      </c>
      <c r="W185" s="137" t="str" cm="1">
        <f t="array" aca="1" ref="W185" ca="1">INDEX($AL$2:$AL$82,MATCH(V185,$AK$2:$AK$82,0),0)</f>
        <v>年度により増減</v>
      </c>
      <c r="X185" s="138" t="str">
        <f ca="1">IF(F185-D185&gt;0,"↑",IF(F185-D185&lt;0,"↓","－"))</f>
        <v>↑</v>
      </c>
      <c r="Y185" s="139" t="str">
        <f ca="1">IF(V185="↓↑↓↓",IF(X185="↓","減少傾向","×"),"判定外")</f>
        <v>判定外</v>
      </c>
      <c r="Z185" s="140" t="str">
        <f ca="1">IF(V185="↑↓↑↑",IF(X185="↑","増加傾向","×"),"判定外")</f>
        <v>判定外</v>
      </c>
      <c r="AA185" s="141" t="str">
        <f ca="1">IF(G185-E185&gt;0,"↑",IF(G185-E185&lt;0,"↓","－"))</f>
        <v>↓</v>
      </c>
      <c r="AB185" s="139" t="str">
        <f ca="1">IF(V185="↓↓↑↓",IF(AA185="↓","減少傾向","×"),"判定外")</f>
        <v>判定外</v>
      </c>
      <c r="AC185" s="140" t="str">
        <f ca="1">IF(V185="↑↑↓↑",IF(AA185="↑","増加傾向","×"),"判定外")</f>
        <v>判定外</v>
      </c>
      <c r="AD185" s="142" t="s">
        <v>378</v>
      </c>
      <c r="AE185" s="207"/>
    </row>
    <row r="186" spans="1:39">
      <c r="B186" s="204"/>
      <c r="C186" s="152" t="s">
        <v>331</v>
      </c>
      <c r="D186" s="264">
        <f ca="1">SUMIF('5.経年データ（専攻単位）'!A:A,D34,'5.経年データ（専攻単位）'!AU:AU)</f>
        <v>30</v>
      </c>
      <c r="E186" s="264">
        <f ca="1">SUMIF('5.経年データ（専攻単位）'!A:A,E34,'5.経年データ（専攻単位）'!AU:AU)</f>
        <v>30</v>
      </c>
      <c r="F186" s="264">
        <f ca="1">SUMIF('5.経年データ（専攻単位）'!A:A,F34,'5.経年データ（専攻単位）'!AU:AU)</f>
        <v>30</v>
      </c>
      <c r="G186" s="264">
        <f ca="1">SUMIF('5.経年データ（専攻単位）'!A:A,G34,'5.経年データ（専攻単位）'!AU:AU)</f>
        <v>30</v>
      </c>
      <c r="H186" s="264">
        <f ca="1">SUMIF('5.経年データ（専攻単位）'!A:A,H34,'5.経年データ（専攻単位）'!AU:AU)</f>
        <v>30</v>
      </c>
      <c r="I186" s="134">
        <f ca="1">AVERAGE(D186:H186)</f>
        <v>30</v>
      </c>
      <c r="J186" s="135">
        <f ca="1">I186*0.97</f>
        <v>29.099999999999998</v>
      </c>
      <c r="K186" s="135">
        <f ca="1">I186*1.03</f>
        <v>30.900000000000002</v>
      </c>
      <c r="L186" s="126" t="str">
        <f ca="1">IF(AND(D186&gt;I186*0.97,D186&lt;I186*1.03),"○","×")</f>
        <v>○</v>
      </c>
      <c r="M186" s="126" t="str">
        <f ca="1">IF(AND(E186&gt;I186*0.97,E186&lt;I186*1.03),"○","×")</f>
        <v>○</v>
      </c>
      <c r="N186" s="126" t="str">
        <f ca="1">IF(AND(F186&gt;I186*0.97,F186&lt;I186*1.03),"○","×")</f>
        <v>○</v>
      </c>
      <c r="O186" s="126" t="str">
        <f ca="1">IF(AND(G186&gt;I186*0.97,G186&lt;I186*1.03),"○","×")</f>
        <v>○</v>
      </c>
      <c r="P186" s="126" t="str">
        <f ca="1">IF(AND(H186&gt;I186*0.97,H186&lt;I186*1.03),"○","×")</f>
        <v>○</v>
      </c>
      <c r="Q186" s="136" t="str">
        <f ca="1">IF(COUNTIF(L186:P186,"○")=5,"同程度","―")</f>
        <v>同程度</v>
      </c>
      <c r="R186" s="127" t="str">
        <f t="shared" ca="1" si="31"/>
        <v>－</v>
      </c>
      <c r="S186" s="126" t="str">
        <f t="shared" ca="1" si="31"/>
        <v>－</v>
      </c>
      <c r="T186" s="126" t="str">
        <f t="shared" ca="1" si="31"/>
        <v>－</v>
      </c>
      <c r="U186" s="126" t="str">
        <f t="shared" ca="1" si="31"/>
        <v>－</v>
      </c>
      <c r="V186" s="126" t="str">
        <f ca="1">R186&amp;S186&amp;T186&amp;U186</f>
        <v>－－－－</v>
      </c>
      <c r="W186" s="137" t="str" cm="1">
        <f t="array" aca="1" ref="W186" ca="1">INDEX($AL$2:$AL$82,MATCH(V186,$AK$2:$AK$82,0),0)</f>
        <v>同程度で推移</v>
      </c>
      <c r="X186" s="138" t="str">
        <f ca="1">IF(F186-D186&gt;0,"↑",IF(F186-D186&lt;0,"↓","－"))</f>
        <v>－</v>
      </c>
      <c r="Y186" s="139" t="str">
        <f ca="1">IF(V186="↓↑↓↓",IF(X186="↓","減少傾向","×"),"判定外")</f>
        <v>判定外</v>
      </c>
      <c r="Z186" s="140" t="str">
        <f ca="1">IF(V186="↑↓↑↑",IF(X186="↑","増加傾向","×"),"判定外")</f>
        <v>判定外</v>
      </c>
      <c r="AA186" s="141" t="str">
        <f ca="1">IF(G186-E186&gt;0,"↑",IF(G186-E186&lt;0,"↓","－"))</f>
        <v>－</v>
      </c>
      <c r="AB186" s="139" t="str">
        <f ca="1">IF(V186="↓↓↑↓",IF(AA186="↓","減少傾向","×"),"判定外")</f>
        <v>判定外</v>
      </c>
      <c r="AC186" s="140" t="str">
        <f ca="1">IF(V186="↑↑↓↑",IF(AA186="↑","増加傾向","×"),"判定外")</f>
        <v>判定外</v>
      </c>
      <c r="AD186" s="143"/>
      <c r="AE186" s="207"/>
    </row>
    <row r="187" spans="1:39" s="104" customFormat="1" ht="27.75" thickBot="1">
      <c r="A187" s="94"/>
      <c r="B187" s="204"/>
      <c r="C187" s="152" t="s">
        <v>333</v>
      </c>
      <c r="D187" s="144">
        <f ca="1">ROUND(D185/D186,3)</f>
        <v>0.66700000000000004</v>
      </c>
      <c r="E187" s="144">
        <f ca="1">ROUND(E185/E186,3)</f>
        <v>0.66700000000000004</v>
      </c>
      <c r="F187" s="144">
        <f ca="1">ROUND(F185/F186,3)</f>
        <v>0.8</v>
      </c>
      <c r="G187" s="144">
        <f ca="1">ROUND(G185/G186,3)</f>
        <v>0.53300000000000003</v>
      </c>
      <c r="H187" s="144">
        <f ca="1">ROUND(H185/H186,3)</f>
        <v>0.73299999999999998</v>
      </c>
      <c r="I187" s="145">
        <f ca="1">AVERAGE(D187:H187)</f>
        <v>0.68</v>
      </c>
      <c r="J187" s="146">
        <f ca="1">I187-0.03</f>
        <v>0.65</v>
      </c>
      <c r="K187" s="146">
        <f ca="1">I187+0.03</f>
        <v>0.71000000000000008</v>
      </c>
      <c r="L187" s="110" t="str">
        <f ca="1">IF(AND(D187&gt;I187-0.03,D187&lt;I187+0.03),"○","×")</f>
        <v>○</v>
      </c>
      <c r="M187" s="110" t="str">
        <f ca="1">IF(AND(E187&gt;I187-0.03,E187&lt;I187+0.03),"○","×")</f>
        <v>○</v>
      </c>
      <c r="N187" s="110" t="str">
        <f ca="1">IF(AND(F187&gt;I187-0.03,F187&lt;I187+0.03),"○","×")</f>
        <v>×</v>
      </c>
      <c r="O187" s="110" t="str">
        <f ca="1">IF(AND(G187&gt;I187-0.03,G187&lt;I187+0.03),"○","×")</f>
        <v>×</v>
      </c>
      <c r="P187" s="110" t="str">
        <f ca="1">IF(AND(H187&gt;I187-0.03,H187&lt;I187+0.03),"○","×")</f>
        <v>×</v>
      </c>
      <c r="Q187" s="136" t="str">
        <f ca="1">IF(COUNTIF(L187:P187,"○")=5,"同程度","―")</f>
        <v>―</v>
      </c>
      <c r="R187" s="127" t="str">
        <f t="shared" ca="1" si="31"/>
        <v>－</v>
      </c>
      <c r="S187" s="126" t="str">
        <f t="shared" ca="1" si="31"/>
        <v>↑</v>
      </c>
      <c r="T187" s="126" t="str">
        <f t="shared" ca="1" si="31"/>
        <v>↓</v>
      </c>
      <c r="U187" s="126" t="str">
        <f t="shared" ca="1" si="31"/>
        <v>↑</v>
      </c>
      <c r="V187" s="126" t="str">
        <f ca="1">R187&amp;S187&amp;T187&amp;U187</f>
        <v>－↑↓↑</v>
      </c>
      <c r="W187" s="137" t="str" cm="1">
        <f t="array" aca="1" ref="W187" ca="1">INDEX($AL$2:$AL$82,MATCH(V187,$AK$2:$AK$82,0),0)</f>
        <v>年度により増減</v>
      </c>
      <c r="X187" s="138" t="str">
        <f ca="1">IF(F187-D187&gt;0,"↑",IF(F187-D187&lt;0,"↓","－"))</f>
        <v>↑</v>
      </c>
      <c r="Y187" s="139" t="str">
        <f ca="1">IF(V187="↓↑↓↓",IF(X187="↓","減少傾向","×"),"判定外")</f>
        <v>判定外</v>
      </c>
      <c r="Z187" s="140" t="str">
        <f ca="1">IF(V187="↑↓↑↑",IF(X187="↑","増加傾向","×"),"判定外")</f>
        <v>判定外</v>
      </c>
      <c r="AA187" s="141" t="str">
        <f ca="1">IF(G187-E187&gt;0,"↑",IF(G187-E187&lt;0,"↓","－"))</f>
        <v>↓</v>
      </c>
      <c r="AB187" s="139" t="str">
        <f ca="1">IF(V187="↓↓↑↓",IF(AA187="↓","減少傾向","×"),"判定外")</f>
        <v>判定外</v>
      </c>
      <c r="AC187" s="140" t="str">
        <f ca="1">IF(V187="↑↑↓↑",IF(AA187="↑","増加傾向","×"),"判定外")</f>
        <v>判定外</v>
      </c>
      <c r="AD187" s="142" t="s">
        <v>378</v>
      </c>
      <c r="AE187" s="207"/>
      <c r="AF187" s="94"/>
      <c r="AG187" s="94"/>
      <c r="AH187" s="94"/>
      <c r="AI187" s="94"/>
      <c r="AJ187" s="94"/>
      <c r="AK187" s="94"/>
      <c r="AL187" s="94"/>
      <c r="AM187" s="103"/>
    </row>
    <row r="188" spans="1:39" s="104" customFormat="1" ht="14.25" thickBot="1">
      <c r="A188" s="94"/>
      <c r="B188" s="204"/>
      <c r="C188" s="208"/>
      <c r="D188" s="206"/>
      <c r="E188" s="206"/>
      <c r="F188" s="206"/>
      <c r="G188" s="206"/>
      <c r="H188" s="206"/>
      <c r="I188" s="208"/>
      <c r="J188" s="208"/>
      <c r="K188" s="208"/>
      <c r="L188" s="208"/>
      <c r="M188" s="208"/>
      <c r="N188" s="208"/>
      <c r="O188" s="208"/>
      <c r="P188" s="208"/>
      <c r="Q188" s="208"/>
      <c r="R188" s="208"/>
      <c r="S188" s="208"/>
      <c r="T188" s="208"/>
      <c r="U188" s="208"/>
      <c r="V188" s="208"/>
      <c r="W188" s="208"/>
      <c r="X188" s="208"/>
      <c r="Y188" s="208"/>
      <c r="Z188" s="208"/>
      <c r="AA188" s="208"/>
      <c r="AB188" s="208"/>
      <c r="AC188" s="208"/>
      <c r="AD188" s="208"/>
      <c r="AE188" s="207"/>
      <c r="AF188" s="94"/>
      <c r="AG188" s="94"/>
      <c r="AH188" s="94"/>
      <c r="AI188" s="94"/>
      <c r="AJ188" s="94"/>
      <c r="AK188" s="94"/>
      <c r="AL188" s="94"/>
      <c r="AM188" s="103"/>
    </row>
    <row r="189" spans="1:39" s="104" customFormat="1">
      <c r="A189" s="94"/>
      <c r="B189" s="204"/>
      <c r="C189" s="208"/>
      <c r="D189" s="206"/>
      <c r="E189" s="206"/>
      <c r="F189" s="206"/>
      <c r="G189" s="206"/>
      <c r="H189" s="206"/>
      <c r="I189" s="305" t="s">
        <v>368</v>
      </c>
      <c r="J189" s="306"/>
      <c r="K189" s="306"/>
      <c r="L189" s="306"/>
      <c r="M189" s="306"/>
      <c r="N189" s="306"/>
      <c r="O189" s="306"/>
      <c r="P189" s="307"/>
      <c r="Q189" s="308" t="s">
        <v>369</v>
      </c>
      <c r="R189" s="305" t="s">
        <v>370</v>
      </c>
      <c r="S189" s="306"/>
      <c r="T189" s="306"/>
      <c r="U189" s="307"/>
      <c r="V189" s="310" t="s">
        <v>371</v>
      </c>
      <c r="W189" s="311"/>
      <c r="X189" s="314" t="s">
        <v>372</v>
      </c>
      <c r="Y189" s="299" t="s">
        <v>373</v>
      </c>
      <c r="Z189" s="300"/>
      <c r="AA189" s="303" t="s">
        <v>374</v>
      </c>
      <c r="AB189" s="299" t="s">
        <v>375</v>
      </c>
      <c r="AC189" s="300"/>
      <c r="AD189" s="301" t="s">
        <v>376</v>
      </c>
      <c r="AE189" s="207"/>
      <c r="AF189" s="94"/>
      <c r="AG189" s="94"/>
      <c r="AH189" s="94"/>
      <c r="AI189" s="94"/>
      <c r="AJ189" s="94"/>
      <c r="AK189" s="94"/>
      <c r="AL189" s="94"/>
      <c r="AM189" s="103"/>
    </row>
    <row r="190" spans="1:39" s="104" customFormat="1" ht="27">
      <c r="A190" s="94"/>
      <c r="B190" s="204"/>
      <c r="C190" s="155" t="s">
        <v>298</v>
      </c>
      <c r="D190" s="258" t="str">
        <f ca="1">Q1</f>
        <v>R2</v>
      </c>
      <c r="E190" s="258" t="str">
        <f ca="1">R1</f>
        <v>R3</v>
      </c>
      <c r="F190" s="258" t="str">
        <f ca="1">S1</f>
        <v>R4</v>
      </c>
      <c r="G190" s="258" t="str">
        <f ca="1">T1</f>
        <v>R5</v>
      </c>
      <c r="H190" s="258" t="str">
        <f ca="1">U1</f>
        <v>R6</v>
      </c>
      <c r="I190" s="124" t="s">
        <v>379</v>
      </c>
      <c r="J190" s="125">
        <v>-0.03</v>
      </c>
      <c r="K190" s="125">
        <v>0.03</v>
      </c>
      <c r="L190" s="258" t="str">
        <f ca="1">Q1</f>
        <v>R2</v>
      </c>
      <c r="M190" s="258" t="str">
        <f ca="1">R1</f>
        <v>R3</v>
      </c>
      <c r="N190" s="258" t="str">
        <f ca="1">S1</f>
        <v>R4</v>
      </c>
      <c r="O190" s="258" t="str">
        <f ca="1">T1</f>
        <v>R5</v>
      </c>
      <c r="P190" s="258" t="str">
        <f ca="1">U1</f>
        <v>R6</v>
      </c>
      <c r="Q190" s="309"/>
      <c r="R190" s="127" t="s">
        <v>380</v>
      </c>
      <c r="S190" s="126" t="s">
        <v>381</v>
      </c>
      <c r="T190" s="126" t="s">
        <v>382</v>
      </c>
      <c r="U190" s="126" t="s">
        <v>383</v>
      </c>
      <c r="V190" s="312"/>
      <c r="W190" s="313"/>
      <c r="X190" s="315"/>
      <c r="Y190" s="128" t="s">
        <v>384</v>
      </c>
      <c r="Z190" s="129" t="s">
        <v>385</v>
      </c>
      <c r="AA190" s="304"/>
      <c r="AB190" s="130" t="s">
        <v>386</v>
      </c>
      <c r="AC190" s="131" t="s">
        <v>387</v>
      </c>
      <c r="AD190" s="302"/>
      <c r="AE190" s="207"/>
      <c r="AF190" s="94"/>
      <c r="AG190" s="94"/>
      <c r="AH190" s="94"/>
      <c r="AI190" s="94"/>
      <c r="AJ190" s="94"/>
      <c r="AK190" s="94"/>
      <c r="AL190" s="94"/>
      <c r="AM190" s="103"/>
    </row>
    <row r="191" spans="1:39" s="104" customFormat="1">
      <c r="A191" s="94"/>
      <c r="B191" s="204"/>
      <c r="C191" s="167" t="s">
        <v>330</v>
      </c>
      <c r="D191" s="257">
        <f ca="1">SUMIF('5.経年データ（専攻単位）'!A:A,D34,'5.経年データ（専攻単位）'!AH:AH)</f>
        <v>1</v>
      </c>
      <c r="E191" s="257">
        <f ca="1">SUMIF('5.経年データ（専攻単位）'!A:A,E34,'5.経年データ（専攻単位）'!AH:AH)</f>
        <v>5</v>
      </c>
      <c r="F191" s="257">
        <f ca="1">SUMIF('5.経年データ（専攻単位）'!A:A,F34,'5.経年データ（専攻単位）'!AH:AH)</f>
        <v>1</v>
      </c>
      <c r="G191" s="257">
        <f ca="1">SUMIF('5.経年データ（専攻単位）'!A:A,G34,'5.経年データ（専攻単位）'!AH:AH)</f>
        <v>1</v>
      </c>
      <c r="H191" s="257">
        <f ca="1">SUMIF('5.経年データ（専攻単位）'!A:A,H34,'5.経年データ（専攻単位）'!AH:AH)</f>
        <v>6</v>
      </c>
      <c r="I191" s="134">
        <f ca="1">AVERAGE(D191:H191)</f>
        <v>2.8</v>
      </c>
      <c r="J191" s="135">
        <f ca="1">I191*0.97</f>
        <v>2.7159999999999997</v>
      </c>
      <c r="K191" s="135">
        <f ca="1">I191*1.03</f>
        <v>2.8839999999999999</v>
      </c>
      <c r="L191" s="126" t="str">
        <f ca="1">IF(AND(D191&gt;I191*0.97,D191&lt;I191*1.03),"○","×")</f>
        <v>×</v>
      </c>
      <c r="M191" s="126" t="str">
        <f ca="1">IF(AND(E191&gt;I191*0.97,E191&lt;I191*1.03),"○","×")</f>
        <v>×</v>
      </c>
      <c r="N191" s="126" t="str">
        <f ca="1">IF(AND(F191&gt;I191*0.97,F191&lt;I191*1.03),"○","×")</f>
        <v>×</v>
      </c>
      <c r="O191" s="126" t="str">
        <f ca="1">IF(AND(G191&gt;I191*0.97,G191&lt;I191*1.03),"○","×")</f>
        <v>×</v>
      </c>
      <c r="P191" s="126" t="str">
        <f ca="1">IF(AND(H191&gt;I191*0.97,H191&lt;I191*1.03),"○","×")</f>
        <v>×</v>
      </c>
      <c r="Q191" s="136" t="str">
        <f ca="1">IF(COUNTIF(L191:P191,"○")=5,"同程度","―")</f>
        <v>―</v>
      </c>
      <c r="R191" s="127" t="str">
        <f t="shared" ref="R191:U193" ca="1" si="32">IF(E191-D191&gt;0,"↑",IF(E191-D191&lt;0,"↓","－"))</f>
        <v>↑</v>
      </c>
      <c r="S191" s="126" t="str">
        <f t="shared" ca="1" si="32"/>
        <v>↓</v>
      </c>
      <c r="T191" s="126" t="str">
        <f t="shared" ca="1" si="32"/>
        <v>－</v>
      </c>
      <c r="U191" s="126" t="str">
        <f t="shared" ca="1" si="32"/>
        <v>↑</v>
      </c>
      <c r="V191" s="126" t="str">
        <f ca="1">R191&amp;S191&amp;T191&amp;U191</f>
        <v>↑↓－↑</v>
      </c>
      <c r="W191" s="137" t="str" cm="1">
        <f t="array" aca="1" ref="W191" ca="1">INDEX($AL$2:$AL$82,MATCH(V191,$AK$2:$AK$82,0),0)</f>
        <v>年度により増減</v>
      </c>
      <c r="X191" s="138" t="str">
        <f ca="1">IF(F191-D191&gt;0,"↑",IF(F191-D191&lt;0,"↓","－"))</f>
        <v>－</v>
      </c>
      <c r="Y191" s="139" t="str">
        <f ca="1">IF(V191="↓↑↓↓",IF(X191="↓","減少傾向","×"),"判定外")</f>
        <v>判定外</v>
      </c>
      <c r="Z191" s="140" t="str">
        <f ca="1">IF(V191="↑↓↑↑",IF(X191="↑","増加傾向","×"),"判定外")</f>
        <v>判定外</v>
      </c>
      <c r="AA191" s="141" t="str">
        <f ca="1">IF(G191-E191&gt;0,"↑",IF(G191-E191&lt;0,"↓","－"))</f>
        <v>↓</v>
      </c>
      <c r="AB191" s="139" t="str">
        <f ca="1">IF(V191="↓↓↑↓",IF(AA191="↓","減少傾向","×"),"判定外")</f>
        <v>判定外</v>
      </c>
      <c r="AC191" s="140" t="str">
        <f ca="1">IF(V191="↑↑↓↑",IF(AA191="↑","増加傾向","×"),"判定外")</f>
        <v>判定外</v>
      </c>
      <c r="AD191" s="142" t="s">
        <v>378</v>
      </c>
      <c r="AE191" s="207"/>
      <c r="AF191" s="94"/>
      <c r="AG191" s="94"/>
      <c r="AH191" s="94"/>
      <c r="AI191" s="94"/>
      <c r="AJ191" s="94"/>
      <c r="AK191" s="94"/>
      <c r="AL191" s="94"/>
      <c r="AM191" s="103"/>
    </row>
    <row r="192" spans="1:39" s="104" customFormat="1">
      <c r="A192" s="94"/>
      <c r="B192" s="204"/>
      <c r="C192" s="167" t="s">
        <v>331</v>
      </c>
      <c r="D192" s="264">
        <f ca="1">SUMIF('5.経年データ（専攻単位）'!A:A,D34,'5.経年データ（専攻単位）'!AV:AV)</f>
        <v>6</v>
      </c>
      <c r="E192" s="264">
        <f ca="1">SUMIF('5.経年データ（専攻単位）'!A:A,E34,'5.経年データ（専攻単位）'!AV:AV)</f>
        <v>6</v>
      </c>
      <c r="F192" s="264">
        <f ca="1">SUMIF('5.経年データ（専攻単位）'!A:A,F34,'5.経年データ（専攻単位）'!AV:AV)</f>
        <v>6</v>
      </c>
      <c r="G192" s="264">
        <f ca="1">SUMIF('5.経年データ（専攻単位）'!A:A,G34,'5.経年データ（専攻単位）'!AV:AV)</f>
        <v>6</v>
      </c>
      <c r="H192" s="264">
        <f ca="1">SUMIF('5.経年データ（専攻単位）'!A:A,H34,'5.経年データ（専攻単位）'!AV:AV)</f>
        <v>6</v>
      </c>
      <c r="I192" s="134">
        <f ca="1">AVERAGE(D192:H192)</f>
        <v>6</v>
      </c>
      <c r="J192" s="135">
        <f ca="1">I192*0.97</f>
        <v>5.82</v>
      </c>
      <c r="K192" s="135">
        <f ca="1">I192*1.03</f>
        <v>6.18</v>
      </c>
      <c r="L192" s="126" t="str">
        <f ca="1">IF(AND(D192&gt;I192*0.97,D192&lt;I192*1.03),"○","×")</f>
        <v>○</v>
      </c>
      <c r="M192" s="126" t="str">
        <f ca="1">IF(AND(E192&gt;I192*0.97,E192&lt;I192*1.03),"○","×")</f>
        <v>○</v>
      </c>
      <c r="N192" s="126" t="str">
        <f ca="1">IF(AND(F192&gt;I192*0.97,F192&lt;I192*1.03),"○","×")</f>
        <v>○</v>
      </c>
      <c r="O192" s="126" t="str">
        <f ca="1">IF(AND(G192&gt;I192*0.97,G192&lt;I192*1.03),"○","×")</f>
        <v>○</v>
      </c>
      <c r="P192" s="126" t="str">
        <f ca="1">IF(AND(H192&gt;I192*0.97,H192&lt;I192*1.03),"○","×")</f>
        <v>○</v>
      </c>
      <c r="Q192" s="136" t="str">
        <f ca="1">IF(COUNTIF(L192:P192,"○")=5,"同程度","―")</f>
        <v>同程度</v>
      </c>
      <c r="R192" s="127" t="str">
        <f t="shared" ca="1" si="32"/>
        <v>－</v>
      </c>
      <c r="S192" s="126" t="str">
        <f t="shared" ca="1" si="32"/>
        <v>－</v>
      </c>
      <c r="T192" s="126" t="str">
        <f t="shared" ca="1" si="32"/>
        <v>－</v>
      </c>
      <c r="U192" s="126" t="str">
        <f t="shared" ca="1" si="32"/>
        <v>－</v>
      </c>
      <c r="V192" s="126" t="str">
        <f ca="1">R192&amp;S192&amp;T192&amp;U192</f>
        <v>－－－－</v>
      </c>
      <c r="W192" s="137" t="str" cm="1">
        <f t="array" aca="1" ref="W192" ca="1">INDEX($AL$2:$AL$82,MATCH(V192,$AK$2:$AK$82,0),0)</f>
        <v>同程度で推移</v>
      </c>
      <c r="X192" s="138" t="str">
        <f ca="1">IF(F192-D192&gt;0,"↑",IF(F192-D192&lt;0,"↓","－"))</f>
        <v>－</v>
      </c>
      <c r="Y192" s="139" t="str">
        <f ca="1">IF(V192="↓↑↓↓",IF(X192="↓","減少傾向","×"),"判定外")</f>
        <v>判定外</v>
      </c>
      <c r="Z192" s="140" t="str">
        <f ca="1">IF(V192="↑↓↑↑",IF(X192="↑","増加傾向","×"),"判定外")</f>
        <v>判定外</v>
      </c>
      <c r="AA192" s="141" t="str">
        <f ca="1">IF(G192-E192&gt;0,"↑",IF(G192-E192&lt;0,"↓","－"))</f>
        <v>－</v>
      </c>
      <c r="AB192" s="139" t="str">
        <f ca="1">IF(V192="↓↓↑↓",IF(AA192="↓","減少傾向","×"),"判定外")</f>
        <v>判定外</v>
      </c>
      <c r="AC192" s="140" t="str">
        <f ca="1">IF(V192="↑↑↓↑",IF(AA192="↑","増加傾向","×"),"判定外")</f>
        <v>判定外</v>
      </c>
      <c r="AD192" s="143"/>
      <c r="AE192" s="207"/>
      <c r="AF192" s="94"/>
      <c r="AG192" s="94"/>
      <c r="AH192" s="94"/>
      <c r="AI192" s="94"/>
      <c r="AJ192" s="94"/>
      <c r="AK192" s="94"/>
      <c r="AL192" s="94"/>
      <c r="AM192" s="103"/>
    </row>
    <row r="193" spans="1:39" s="104" customFormat="1" ht="27.75" thickBot="1">
      <c r="A193" s="94"/>
      <c r="B193" s="204"/>
      <c r="C193" s="152" t="s">
        <v>333</v>
      </c>
      <c r="D193" s="144">
        <f ca="1">ROUND(D191/D192,3)</f>
        <v>0.16700000000000001</v>
      </c>
      <c r="E193" s="144">
        <f ca="1">ROUND(E191/E192,3)</f>
        <v>0.83299999999999996</v>
      </c>
      <c r="F193" s="144">
        <f ca="1">ROUND(F191/F192,3)</f>
        <v>0.16700000000000001</v>
      </c>
      <c r="G193" s="144">
        <f ca="1">ROUND(G191/G192,3)</f>
        <v>0.16700000000000001</v>
      </c>
      <c r="H193" s="144">
        <f ca="1">ROUND(H191/H192,3)</f>
        <v>1</v>
      </c>
      <c r="I193" s="145">
        <f ca="1">AVERAGE(D193:H193)</f>
        <v>0.46679999999999999</v>
      </c>
      <c r="J193" s="146">
        <f ca="1">I193-0.03</f>
        <v>0.43679999999999997</v>
      </c>
      <c r="K193" s="146">
        <f ca="1">I193+0.03</f>
        <v>0.49680000000000002</v>
      </c>
      <c r="L193" s="110" t="str">
        <f ca="1">IF(AND(D193&gt;I193-0.03,D193&lt;I193+0.03),"○","×")</f>
        <v>×</v>
      </c>
      <c r="M193" s="110" t="str">
        <f ca="1">IF(AND(E193&gt;I193-0.03,E193&lt;I193+0.03),"○","×")</f>
        <v>×</v>
      </c>
      <c r="N193" s="110" t="str">
        <f ca="1">IF(AND(F193&gt;I193-0.03,F193&lt;I193+0.03),"○","×")</f>
        <v>×</v>
      </c>
      <c r="O193" s="110" t="str">
        <f ca="1">IF(AND(G193&gt;I193-0.03,G193&lt;I193+0.03),"○","×")</f>
        <v>×</v>
      </c>
      <c r="P193" s="110" t="str">
        <f ca="1">IF(AND(H193&gt;I193-0.03,H193&lt;I193+0.03),"○","×")</f>
        <v>×</v>
      </c>
      <c r="Q193" s="136" t="str">
        <f ca="1">IF(COUNTIF(L193:P193,"○")=5,"同程度","―")</f>
        <v>―</v>
      </c>
      <c r="R193" s="127" t="str">
        <f t="shared" ca="1" si="32"/>
        <v>↑</v>
      </c>
      <c r="S193" s="126" t="str">
        <f t="shared" ca="1" si="32"/>
        <v>↓</v>
      </c>
      <c r="T193" s="126" t="str">
        <f t="shared" ca="1" si="32"/>
        <v>－</v>
      </c>
      <c r="U193" s="126" t="str">
        <f t="shared" ca="1" si="32"/>
        <v>↑</v>
      </c>
      <c r="V193" s="126" t="str">
        <f ca="1">R193&amp;S193&amp;T193&amp;U193</f>
        <v>↑↓－↑</v>
      </c>
      <c r="W193" s="137" t="str" cm="1">
        <f t="array" aca="1" ref="W193" ca="1">INDEX($AL$2:$AL$82,MATCH(V193,$AK$2:$AK$82,0),0)</f>
        <v>年度により増減</v>
      </c>
      <c r="X193" s="138" t="str">
        <f ca="1">IF(F193-D193&gt;0,"↑",IF(F193-D193&lt;0,"↓","－"))</f>
        <v>－</v>
      </c>
      <c r="Y193" s="139" t="str">
        <f ca="1">IF(V193="↓↑↓↓",IF(X193="↓","減少傾向","×"),"判定外")</f>
        <v>判定外</v>
      </c>
      <c r="Z193" s="140" t="str">
        <f ca="1">IF(V193="↑↓↑↑",IF(X193="↑","増加傾向","×"),"判定外")</f>
        <v>判定外</v>
      </c>
      <c r="AA193" s="141" t="str">
        <f ca="1">IF(G193-E193&gt;0,"↑",IF(G193-E193&lt;0,"↓","－"))</f>
        <v>↓</v>
      </c>
      <c r="AB193" s="139" t="str">
        <f ca="1">IF(V193="↓↓↑↓",IF(AA193="↓","減少傾向","×"),"判定外")</f>
        <v>判定外</v>
      </c>
      <c r="AC193" s="140" t="str">
        <f ca="1">IF(V193="↑↑↓↑",IF(AA193="↑","増加傾向","×"),"判定外")</f>
        <v>判定外</v>
      </c>
      <c r="AD193" s="142" t="s">
        <v>378</v>
      </c>
      <c r="AE193" s="207"/>
      <c r="AF193" s="94"/>
      <c r="AG193" s="94"/>
      <c r="AH193" s="94"/>
      <c r="AI193" s="94"/>
      <c r="AJ193" s="94"/>
      <c r="AK193" s="94"/>
      <c r="AL193" s="94"/>
      <c r="AM193" s="103"/>
    </row>
    <row r="194" spans="1:39" ht="14.25" thickBot="1">
      <c r="B194" s="209"/>
      <c r="C194" s="210"/>
      <c r="D194" s="211"/>
      <c r="E194" s="211"/>
      <c r="F194" s="211"/>
      <c r="G194" s="211"/>
      <c r="H194" s="211"/>
      <c r="I194" s="212"/>
      <c r="J194" s="212"/>
      <c r="K194" s="212"/>
      <c r="L194" s="213"/>
      <c r="M194" s="213"/>
      <c r="N194" s="213"/>
      <c r="O194" s="213"/>
      <c r="P194" s="213"/>
      <c r="Q194" s="213"/>
      <c r="R194" s="213"/>
      <c r="S194" s="213"/>
      <c r="T194" s="213"/>
      <c r="U194" s="213"/>
      <c r="V194" s="213"/>
      <c r="W194" s="212"/>
      <c r="X194" s="213"/>
      <c r="Y194" s="212"/>
      <c r="Z194" s="212"/>
      <c r="AA194" s="213"/>
      <c r="AB194" s="212"/>
      <c r="AC194" s="212"/>
      <c r="AD194" s="220"/>
      <c r="AE194" s="217"/>
    </row>
    <row r="195" spans="1:39" ht="14.25" thickBot="1">
      <c r="I195" s="100"/>
      <c r="J195" s="100"/>
      <c r="K195" s="100"/>
      <c r="L195" s="221"/>
      <c r="M195" s="221"/>
      <c r="N195" s="221"/>
      <c r="O195" s="221"/>
      <c r="P195" s="221"/>
      <c r="Q195" s="221"/>
      <c r="R195" s="221"/>
      <c r="S195" s="221"/>
      <c r="T195" s="221"/>
      <c r="U195" s="221"/>
      <c r="V195" s="221"/>
      <c r="W195" s="100"/>
      <c r="X195" s="221"/>
      <c r="Y195" s="100"/>
      <c r="Z195" s="100"/>
      <c r="AA195" s="221"/>
      <c r="AB195" s="100"/>
      <c r="AC195" s="100"/>
      <c r="AD195" s="222"/>
      <c r="AE195" s="96"/>
    </row>
    <row r="196" spans="1:39" ht="14.25" thickBot="1">
      <c r="B196" s="223" t="s">
        <v>475</v>
      </c>
      <c r="C196" s="224"/>
      <c r="D196" s="225"/>
      <c r="E196" s="225"/>
      <c r="F196" s="225"/>
      <c r="G196" s="225"/>
      <c r="H196" s="225"/>
      <c r="I196" s="226"/>
      <c r="J196" s="226"/>
      <c r="K196" s="226"/>
      <c r="L196" s="227"/>
      <c r="M196" s="227"/>
      <c r="N196" s="227"/>
      <c r="O196" s="227"/>
      <c r="P196" s="227"/>
      <c r="Q196" s="228"/>
      <c r="R196" s="227"/>
      <c r="S196" s="227"/>
      <c r="T196" s="227"/>
      <c r="U196" s="227"/>
      <c r="V196" s="228"/>
      <c r="W196" s="229"/>
      <c r="X196" s="228"/>
      <c r="Y196" s="226"/>
      <c r="Z196" s="226"/>
      <c r="AA196" s="228"/>
      <c r="AB196" s="226"/>
      <c r="AC196" s="226"/>
      <c r="AD196" s="230"/>
      <c r="AE196" s="231"/>
    </row>
    <row r="197" spans="1:39">
      <c r="B197" s="232"/>
      <c r="C197" s="233"/>
      <c r="D197" s="234"/>
      <c r="E197" s="234"/>
      <c r="F197" s="234"/>
      <c r="G197" s="234"/>
      <c r="H197" s="234"/>
      <c r="I197" s="305" t="s">
        <v>368</v>
      </c>
      <c r="J197" s="306"/>
      <c r="K197" s="306"/>
      <c r="L197" s="306"/>
      <c r="M197" s="306"/>
      <c r="N197" s="306"/>
      <c r="O197" s="306"/>
      <c r="P197" s="307"/>
      <c r="Q197" s="308" t="s">
        <v>369</v>
      </c>
      <c r="R197" s="305" t="s">
        <v>370</v>
      </c>
      <c r="S197" s="306"/>
      <c r="T197" s="306"/>
      <c r="U197" s="307"/>
      <c r="V197" s="310" t="s">
        <v>371</v>
      </c>
      <c r="W197" s="311"/>
      <c r="X197" s="314" t="s">
        <v>372</v>
      </c>
      <c r="Y197" s="299" t="s">
        <v>373</v>
      </c>
      <c r="Z197" s="300"/>
      <c r="AA197" s="303" t="s">
        <v>374</v>
      </c>
      <c r="AB197" s="299" t="s">
        <v>375</v>
      </c>
      <c r="AC197" s="300"/>
      <c r="AD197" s="301" t="s">
        <v>376</v>
      </c>
      <c r="AE197" s="235"/>
    </row>
    <row r="198" spans="1:39">
      <c r="B198" s="232"/>
      <c r="C198" s="123" t="s">
        <v>3</v>
      </c>
      <c r="D198" s="258" t="str">
        <f ca="1">Q1</f>
        <v>R2</v>
      </c>
      <c r="E198" s="258" t="str">
        <f ca="1">R1</f>
        <v>R3</v>
      </c>
      <c r="F198" s="258" t="str">
        <f ca="1">S1</f>
        <v>R4</v>
      </c>
      <c r="G198" s="258" t="str">
        <f ca="1">T1</f>
        <v>R5</v>
      </c>
      <c r="H198" s="258" t="str">
        <f ca="1">U1</f>
        <v>R6</v>
      </c>
      <c r="I198" s="124" t="s">
        <v>379</v>
      </c>
      <c r="J198" s="125">
        <v>-0.03</v>
      </c>
      <c r="K198" s="125">
        <v>0.03</v>
      </c>
      <c r="L198" s="258" t="str">
        <f ca="1">Q1</f>
        <v>R2</v>
      </c>
      <c r="M198" s="258" t="str">
        <f ca="1">R1</f>
        <v>R3</v>
      </c>
      <c r="N198" s="258" t="str">
        <f ca="1">S1</f>
        <v>R4</v>
      </c>
      <c r="O198" s="258" t="str">
        <f ca="1">T1</f>
        <v>R5</v>
      </c>
      <c r="P198" s="258" t="str">
        <f ca="1">U1</f>
        <v>R6</v>
      </c>
      <c r="Q198" s="309"/>
      <c r="R198" s="127" t="s">
        <v>380</v>
      </c>
      <c r="S198" s="126" t="s">
        <v>381</v>
      </c>
      <c r="T198" s="126" t="s">
        <v>382</v>
      </c>
      <c r="U198" s="126" t="s">
        <v>383</v>
      </c>
      <c r="V198" s="312"/>
      <c r="W198" s="313"/>
      <c r="X198" s="315"/>
      <c r="Y198" s="128" t="s">
        <v>384</v>
      </c>
      <c r="Z198" s="129" t="s">
        <v>385</v>
      </c>
      <c r="AA198" s="304"/>
      <c r="AB198" s="130" t="s">
        <v>386</v>
      </c>
      <c r="AC198" s="131" t="s">
        <v>387</v>
      </c>
      <c r="AD198" s="302"/>
      <c r="AE198" s="235"/>
    </row>
    <row r="199" spans="1:39">
      <c r="B199" s="232"/>
      <c r="C199" s="132" t="s">
        <v>330</v>
      </c>
      <c r="D199" s="257" cm="1">
        <f t="array" ref="D199">INDEX('5-4.2020'!F:F,MATCH("F139110110504",'5-4.2020'!A:A,0),0)</f>
        <v>15</v>
      </c>
      <c r="E199" s="257" cm="1">
        <f t="array" ref="E199">INDEX('5-4.2021'!F:F,MATCH("F139110110504",'5-4.2021'!A:A,0),0)</f>
        <v>13</v>
      </c>
      <c r="F199" s="257" cm="1">
        <f t="array" ref="F199">INDEX('5-4.2022'!F:F,MATCH("F139110110504",'5-4.2022'!A:A,0),0)</f>
        <v>14</v>
      </c>
      <c r="G199" s="257" cm="1">
        <f t="array" ref="G199">INDEX('5-4.2023'!F:F,MATCH("F139110110504",'5-4.2023'!A:A,0),0)</f>
        <v>11</v>
      </c>
      <c r="H199" s="257" cm="1">
        <f t="array" ref="H199">INDEX('5-4.2024'!F:F,MATCH("F139110110504",'5-4.2024'!A:A,0),0)</f>
        <v>14</v>
      </c>
      <c r="I199" s="134">
        <f>AVERAGE(D199:H199)</f>
        <v>13.4</v>
      </c>
      <c r="J199" s="135">
        <f>I199*0.97</f>
        <v>12.997999999999999</v>
      </c>
      <c r="K199" s="135">
        <f>I199*1.03</f>
        <v>13.802000000000001</v>
      </c>
      <c r="L199" s="126" t="str">
        <f>IF(AND(D199&gt;I199*0.97,D199&lt;I199*1.03),"○","×")</f>
        <v>×</v>
      </c>
      <c r="M199" s="126" t="str">
        <f>IF(AND(E199&gt;I199*0.97,E199&lt;I199*1.03),"○","×")</f>
        <v>○</v>
      </c>
      <c r="N199" s="126" t="str">
        <f>IF(AND(F199&gt;I199*0.97,F199&lt;I199*1.03),"○","×")</f>
        <v>×</v>
      </c>
      <c r="O199" s="126" t="str">
        <f>IF(AND(G199&gt;I199*0.97,G199&lt;I199*1.03),"○","×")</f>
        <v>×</v>
      </c>
      <c r="P199" s="126" t="str">
        <f>IF(AND(H199&gt;I199*0.97,H199&lt;I199*1.03),"○","×")</f>
        <v>×</v>
      </c>
      <c r="Q199" s="136" t="str">
        <f>IF(COUNTIF(L199:P199,"○")=5,"同程度","―")</f>
        <v>―</v>
      </c>
      <c r="R199" s="127" t="str">
        <f t="shared" ref="R199:U201" si="33">IF(E199-D199&gt;0,"↑",IF(E199-D199&lt;0,"↓","－"))</f>
        <v>↓</v>
      </c>
      <c r="S199" s="126" t="str">
        <f t="shared" si="33"/>
        <v>↑</v>
      </c>
      <c r="T199" s="126" t="str">
        <f t="shared" si="33"/>
        <v>↓</v>
      </c>
      <c r="U199" s="126" t="str">
        <f t="shared" si="33"/>
        <v>↑</v>
      </c>
      <c r="V199" s="126" t="str">
        <f>R199&amp;S199&amp;T199&amp;U199</f>
        <v>↓↑↓↑</v>
      </c>
      <c r="W199" s="137" t="str" cm="1">
        <f t="array" ref="W199">INDEX($AL$2:$AL$82,MATCH(V199,$AK$2:$AK$82,0),0)</f>
        <v>隔年で増減</v>
      </c>
      <c r="X199" s="138" t="str">
        <f>IF(F199-D199&gt;0,"↑",IF(F199-D199&lt;0,"↓","－"))</f>
        <v>↓</v>
      </c>
      <c r="Y199" s="139" t="str">
        <f>IF(V199="↓↑↓↓",IF(X199="↓","減少傾向","×"),"判定外")</f>
        <v>判定外</v>
      </c>
      <c r="Z199" s="140" t="str">
        <f>IF(V199="↑↓↑↑",IF(X199="↑","増加傾向","×"),"判定外")</f>
        <v>判定外</v>
      </c>
      <c r="AA199" s="141" t="str">
        <f>IF(G199-E199&gt;0,"↑",IF(G199-E199&lt;0,"↓","－"))</f>
        <v>↓</v>
      </c>
      <c r="AB199" s="139" t="str">
        <f>IF(V199="↓↓↑↓",IF(AA199="↓","減少傾向","×"),"判定外")</f>
        <v>判定外</v>
      </c>
      <c r="AC199" s="140" t="str">
        <f>IF(V199="↑↑↓↑",IF(AA199="↑","増加傾向","×"),"判定外")</f>
        <v>判定外</v>
      </c>
      <c r="AD199" s="142" t="s">
        <v>291</v>
      </c>
      <c r="AE199" s="235"/>
    </row>
    <row r="200" spans="1:39">
      <c r="B200" s="232"/>
      <c r="C200" s="132" t="s">
        <v>331</v>
      </c>
      <c r="D200" s="25" cm="1">
        <f t="array" ref="D200">INDEX('5-4.2020'!G:G,MATCH("F139110110504",'5-4.2020'!A:A,0),0)</f>
        <v>15</v>
      </c>
      <c r="E200" s="25" cm="1">
        <f t="array" ref="E200">INDEX('5-4.2021'!G:G,MATCH("F139110110504",'5-4.2021'!A:A,0),0)</f>
        <v>15</v>
      </c>
      <c r="F200" s="25" cm="1">
        <f t="array" ref="F200">INDEX('5-4.2022'!G:G,MATCH("F139110110504",'5-4.2022'!A:A,0),0)</f>
        <v>15</v>
      </c>
      <c r="G200" s="25" cm="1">
        <f t="array" ref="G200">INDEX('5-4.2023'!G:G,MATCH("F139110110504",'5-4.2023'!A:A,0),0)</f>
        <v>15</v>
      </c>
      <c r="H200" s="25" cm="1">
        <f t="array" ref="H200">INDEX('5-4.2024'!G:G,MATCH("F139110110504",'5-4.2024'!A:A,0),0)</f>
        <v>15</v>
      </c>
      <c r="I200" s="134">
        <f>AVERAGE(D200:H200)</f>
        <v>15</v>
      </c>
      <c r="J200" s="135">
        <f>I200*0.97</f>
        <v>14.549999999999999</v>
      </c>
      <c r="K200" s="135">
        <f>I200*1.03</f>
        <v>15.450000000000001</v>
      </c>
      <c r="L200" s="126" t="str">
        <f>IF(AND(D200&gt;I200*0.97,D200&lt;I200*1.03),"○","×")</f>
        <v>○</v>
      </c>
      <c r="M200" s="126" t="str">
        <f>IF(AND(E200&gt;I200*0.97,E200&lt;I200*1.03),"○","×")</f>
        <v>○</v>
      </c>
      <c r="N200" s="126" t="str">
        <f>IF(AND(F200&gt;I200*0.97,F200&lt;I200*1.03),"○","×")</f>
        <v>○</v>
      </c>
      <c r="O200" s="126" t="str">
        <f>IF(AND(G200&gt;I200*0.97,G200&lt;I200*1.03),"○","×")</f>
        <v>○</v>
      </c>
      <c r="P200" s="126" t="str">
        <f>IF(AND(H200&gt;I200*0.97,H200&lt;I200*1.03),"○","×")</f>
        <v>○</v>
      </c>
      <c r="Q200" s="136" t="str">
        <f>IF(COUNTIF(L200:P200,"○")=5,"同程度","―")</f>
        <v>同程度</v>
      </c>
      <c r="R200" s="127" t="str">
        <f t="shared" si="33"/>
        <v>－</v>
      </c>
      <c r="S200" s="126" t="str">
        <f t="shared" si="33"/>
        <v>－</v>
      </c>
      <c r="T200" s="126" t="str">
        <f t="shared" si="33"/>
        <v>－</v>
      </c>
      <c r="U200" s="126" t="str">
        <f t="shared" si="33"/>
        <v>－</v>
      </c>
      <c r="V200" s="126" t="str">
        <f>R200&amp;S200&amp;T200&amp;U200</f>
        <v>－－－－</v>
      </c>
      <c r="W200" s="137" t="str" cm="1">
        <f t="array" ref="W200">INDEX($AL$2:$AL$82,MATCH(V200,$AK$2:$AK$82,0),0)</f>
        <v>同程度で推移</v>
      </c>
      <c r="X200" s="138" t="str">
        <f>IF(F200-D200&gt;0,"↑",IF(F200-D200&lt;0,"↓","－"))</f>
        <v>－</v>
      </c>
      <c r="Y200" s="139" t="str">
        <f>IF(V200="↓↑↓↓",IF(X200="↓","減少傾向","×"),"判定外")</f>
        <v>判定外</v>
      </c>
      <c r="Z200" s="140" t="str">
        <f>IF(V200="↑↓↑↑",IF(X200="↑","増加傾向","×"),"判定外")</f>
        <v>判定外</v>
      </c>
      <c r="AA200" s="141" t="str">
        <f>IF(G200-E200&gt;0,"↑",IF(G200-E200&lt;0,"↓","－"))</f>
        <v>－</v>
      </c>
      <c r="AB200" s="139" t="str">
        <f>IF(V200="↓↓↑↓",IF(AA200="↓","減少傾向","×"),"判定外")</f>
        <v>判定外</v>
      </c>
      <c r="AC200" s="140" t="str">
        <f>IF(V200="↑↑↓↑",IF(AA200="↑","増加傾向","×"),"判定外")</f>
        <v>判定外</v>
      </c>
      <c r="AD200" s="143"/>
      <c r="AE200" s="235"/>
    </row>
    <row r="201" spans="1:39" ht="27.75" thickBot="1">
      <c r="B201" s="232"/>
      <c r="C201" s="132" t="s">
        <v>332</v>
      </c>
      <c r="D201" s="144">
        <f>ROUND(D199/D200,3)</f>
        <v>1</v>
      </c>
      <c r="E201" s="144">
        <f>ROUND(E199/E200,3)</f>
        <v>0.86699999999999999</v>
      </c>
      <c r="F201" s="144">
        <f>ROUND(F199/F200,3)</f>
        <v>0.93300000000000005</v>
      </c>
      <c r="G201" s="144">
        <f>ROUND(G199/G200,3)</f>
        <v>0.73299999999999998</v>
      </c>
      <c r="H201" s="144">
        <f>ROUND(H199/H200,3)</f>
        <v>0.93300000000000005</v>
      </c>
      <c r="I201" s="145">
        <f>AVERAGE(D201:H201)</f>
        <v>0.89319999999999999</v>
      </c>
      <c r="J201" s="146">
        <f>I201-0.03</f>
        <v>0.86319999999999997</v>
      </c>
      <c r="K201" s="146">
        <f>I201+0.03</f>
        <v>0.92320000000000002</v>
      </c>
      <c r="L201" s="110" t="str">
        <f>IF(AND(D201&gt;I201-0.03,D201&lt;I201+0.03),"○","×")</f>
        <v>×</v>
      </c>
      <c r="M201" s="110" t="str">
        <f>IF(AND(E201&gt;I201-0.03,E201&lt;I201+0.03),"○","×")</f>
        <v>○</v>
      </c>
      <c r="N201" s="110" t="str">
        <f>IF(AND(F201&gt;I201-0.03,F201&lt;I201+0.03),"○","×")</f>
        <v>×</v>
      </c>
      <c r="O201" s="110" t="str">
        <f>IF(AND(G201&gt;I201-0.03,G201&lt;I201+0.03),"○","×")</f>
        <v>×</v>
      </c>
      <c r="P201" s="110" t="str">
        <f>IF(AND(H201&gt;I201-0.03,H201&lt;I201+0.03),"○","×")</f>
        <v>×</v>
      </c>
      <c r="Q201" s="136" t="str">
        <f>IF(COUNTIF(L201:P201,"○")=5,"同程度","―")</f>
        <v>―</v>
      </c>
      <c r="R201" s="127" t="str">
        <f t="shared" si="33"/>
        <v>↓</v>
      </c>
      <c r="S201" s="126" t="str">
        <f t="shared" si="33"/>
        <v>↑</v>
      </c>
      <c r="T201" s="126" t="str">
        <f t="shared" si="33"/>
        <v>↓</v>
      </c>
      <c r="U201" s="126" t="str">
        <f t="shared" si="33"/>
        <v>↑</v>
      </c>
      <c r="V201" s="126" t="str">
        <f>R201&amp;S201&amp;T201&amp;U201</f>
        <v>↓↑↓↑</v>
      </c>
      <c r="W201" s="137" t="str" cm="1">
        <f t="array" ref="W201">INDEX($AL$2:$AL$82,MATCH(V201,$AK$2:$AK$82,0),0)</f>
        <v>隔年で増減</v>
      </c>
      <c r="X201" s="138" t="str">
        <f>IF(F201-D201&gt;0,"↑",IF(F201-D201&lt;0,"↓","－"))</f>
        <v>↓</v>
      </c>
      <c r="Y201" s="139" t="str">
        <f>IF(V201="↓↑↓↓",IF(X201="↓","減少傾向","×"),"判定外")</f>
        <v>判定外</v>
      </c>
      <c r="Z201" s="140" t="str">
        <f>IF(V201="↑↓↑↑",IF(X201="↑","増加傾向","×"),"判定外")</f>
        <v>判定外</v>
      </c>
      <c r="AA201" s="141" t="str">
        <f>IF(G201-E201&gt;0,"↑",IF(G201-E201&lt;0,"↓","－"))</f>
        <v>↓</v>
      </c>
      <c r="AB201" s="139" t="str">
        <f>IF(V201="↓↓↑↓",IF(AA201="↓","減少傾向","×"),"判定外")</f>
        <v>判定外</v>
      </c>
      <c r="AC201" s="140" t="str">
        <f>IF(V201="↑↑↓↑",IF(AA201="↑","増加傾向","×"),"判定外")</f>
        <v>判定外</v>
      </c>
      <c r="AD201" s="142" t="s">
        <v>291</v>
      </c>
      <c r="AE201" s="235"/>
    </row>
    <row r="202" spans="1:39" ht="14.25" thickBot="1">
      <c r="B202" s="232"/>
      <c r="C202" s="233"/>
      <c r="D202" s="234"/>
      <c r="E202" s="234"/>
      <c r="F202" s="234"/>
      <c r="G202" s="234"/>
      <c r="H202" s="234"/>
      <c r="I202" s="236"/>
      <c r="J202" s="236"/>
      <c r="K202" s="236"/>
      <c r="L202" s="236"/>
      <c r="M202" s="236"/>
      <c r="N202" s="236"/>
      <c r="O202" s="236"/>
      <c r="P202" s="236"/>
      <c r="Q202" s="236"/>
      <c r="R202" s="236"/>
      <c r="S202" s="236"/>
      <c r="T202" s="236"/>
      <c r="U202" s="236"/>
      <c r="V202" s="236"/>
      <c r="W202" s="236"/>
      <c r="X202" s="236"/>
      <c r="Y202" s="236"/>
      <c r="Z202" s="236"/>
      <c r="AA202" s="236"/>
      <c r="AB202" s="236"/>
      <c r="AC202" s="236"/>
      <c r="AD202" s="236"/>
      <c r="AE202" s="235"/>
      <c r="AK202" s="104"/>
      <c r="AL202" s="104"/>
    </row>
    <row r="203" spans="1:39">
      <c r="B203" s="232"/>
      <c r="C203" s="233"/>
      <c r="D203" s="234"/>
      <c r="E203" s="234"/>
      <c r="F203" s="234"/>
      <c r="G203" s="234"/>
      <c r="H203" s="234"/>
      <c r="I203" s="305" t="s">
        <v>368</v>
      </c>
      <c r="J203" s="306"/>
      <c r="K203" s="306"/>
      <c r="L203" s="306"/>
      <c r="M203" s="306"/>
      <c r="N203" s="306"/>
      <c r="O203" s="306"/>
      <c r="P203" s="307"/>
      <c r="Q203" s="308" t="s">
        <v>369</v>
      </c>
      <c r="R203" s="305" t="s">
        <v>370</v>
      </c>
      <c r="S203" s="306"/>
      <c r="T203" s="306"/>
      <c r="U203" s="307"/>
      <c r="V203" s="310" t="s">
        <v>371</v>
      </c>
      <c r="W203" s="311"/>
      <c r="X203" s="314" t="s">
        <v>372</v>
      </c>
      <c r="Y203" s="299" t="s">
        <v>373</v>
      </c>
      <c r="Z203" s="300"/>
      <c r="AA203" s="303" t="s">
        <v>374</v>
      </c>
      <c r="AB203" s="299" t="s">
        <v>375</v>
      </c>
      <c r="AC203" s="300"/>
      <c r="AD203" s="301" t="s">
        <v>376</v>
      </c>
      <c r="AE203" s="235"/>
      <c r="AF203" s="104"/>
      <c r="AG203" s="104"/>
      <c r="AJ203" s="104"/>
    </row>
    <row r="204" spans="1:39">
      <c r="B204" s="232"/>
      <c r="C204" s="150" t="s">
        <v>11</v>
      </c>
      <c r="D204" s="151" t="str">
        <f ca="1">Q1&amp;"(n="&amp;D214&amp;")"</f>
        <v>R2(n=61)</v>
      </c>
      <c r="E204" s="151" t="str">
        <f ca="1">R1&amp;"(n="&amp;E214&amp;")"</f>
        <v>R3(n=60)</v>
      </c>
      <c r="F204" s="151" t="str">
        <f ca="1">S1&amp;"(n="&amp;F214&amp;")"</f>
        <v>R4(n=60)</v>
      </c>
      <c r="G204" s="151" t="str">
        <f ca="1">T1&amp;"(n="&amp;G214&amp;")"</f>
        <v>R5(n=60)</v>
      </c>
      <c r="H204" s="151" t="str">
        <f ca="1">U1&amp;"(n="&amp;H214&amp;")"</f>
        <v>R6(n=60)</v>
      </c>
      <c r="I204" s="124" t="s">
        <v>379</v>
      </c>
      <c r="J204" s="125">
        <v>-0.03</v>
      </c>
      <c r="K204" s="125">
        <v>0.03</v>
      </c>
      <c r="L204" s="258" t="str">
        <f ca="1">Q1</f>
        <v>R2</v>
      </c>
      <c r="M204" s="258" t="str">
        <f ca="1">R1</f>
        <v>R3</v>
      </c>
      <c r="N204" s="258" t="str">
        <f ca="1">S1</f>
        <v>R4</v>
      </c>
      <c r="O204" s="258" t="str">
        <f ca="1">T1</f>
        <v>R5</v>
      </c>
      <c r="P204" s="258" t="str">
        <f ca="1">U1</f>
        <v>R6</v>
      </c>
      <c r="Q204" s="309"/>
      <c r="R204" s="127" t="s">
        <v>380</v>
      </c>
      <c r="S204" s="126" t="s">
        <v>381</v>
      </c>
      <c r="T204" s="126" t="s">
        <v>382</v>
      </c>
      <c r="U204" s="126" t="s">
        <v>383</v>
      </c>
      <c r="V204" s="312"/>
      <c r="W204" s="313"/>
      <c r="X204" s="315"/>
      <c r="Y204" s="128" t="s">
        <v>384</v>
      </c>
      <c r="Z204" s="129" t="s">
        <v>385</v>
      </c>
      <c r="AA204" s="304"/>
      <c r="AB204" s="130" t="s">
        <v>386</v>
      </c>
      <c r="AC204" s="131" t="s">
        <v>387</v>
      </c>
      <c r="AD204" s="302"/>
      <c r="AE204" s="235"/>
    </row>
    <row r="205" spans="1:39">
      <c r="B205" s="232"/>
      <c r="C205" s="152" t="s">
        <v>330</v>
      </c>
      <c r="D205" s="257">
        <f>'5-4.2020'!F99</f>
        <v>3438</v>
      </c>
      <c r="E205" s="257">
        <f>'5-4.2021'!F99</f>
        <v>3530</v>
      </c>
      <c r="F205" s="257">
        <f>'5-4.2022'!F99</f>
        <v>3813</v>
      </c>
      <c r="G205" s="257">
        <f>'5-4.2023'!F99</f>
        <v>3845</v>
      </c>
      <c r="H205" s="257">
        <f>'5-4.2024'!F99</f>
        <v>3847</v>
      </c>
      <c r="I205" s="134">
        <f>AVERAGE(D205:H205)</f>
        <v>3694.6</v>
      </c>
      <c r="J205" s="135">
        <f>I205*0.97</f>
        <v>3583.7619999999997</v>
      </c>
      <c r="K205" s="135">
        <f>I205*1.03</f>
        <v>3805.4380000000001</v>
      </c>
      <c r="L205" s="126" t="str">
        <f>IF(AND(D205&gt;I205*0.97,D205&lt;I205*1.03),"○","×")</f>
        <v>×</v>
      </c>
      <c r="M205" s="126" t="str">
        <f>IF(AND(E205&gt;I205*0.97,E205&lt;I205*1.03),"○","×")</f>
        <v>×</v>
      </c>
      <c r="N205" s="126" t="str">
        <f>IF(AND(F205&gt;I205*0.97,F205&lt;I205*1.03),"○","×")</f>
        <v>×</v>
      </c>
      <c r="O205" s="126" t="str">
        <f>IF(AND(G205&gt;I205*0.97,G205&lt;I205*1.03),"○","×")</f>
        <v>×</v>
      </c>
      <c r="P205" s="126" t="str">
        <f>IF(AND(H205&gt;I205*0.97,H205&lt;I205*1.03),"○","×")</f>
        <v>×</v>
      </c>
      <c r="Q205" s="136" t="str">
        <f>IF(COUNTIF(L205:P205,"○")=5,"同程度","―")</f>
        <v>―</v>
      </c>
      <c r="R205" s="127" t="str">
        <f t="shared" ref="R205:U207" si="34">IF(E205-D205&gt;0,"↑",IF(E205-D205&lt;0,"↓","－"))</f>
        <v>↑</v>
      </c>
      <c r="S205" s="126" t="str">
        <f t="shared" si="34"/>
        <v>↑</v>
      </c>
      <c r="T205" s="126" t="str">
        <f t="shared" si="34"/>
        <v>↑</v>
      </c>
      <c r="U205" s="126" t="str">
        <f t="shared" si="34"/>
        <v>↑</v>
      </c>
      <c r="V205" s="126" t="str">
        <f>R205&amp;S205&amp;T205&amp;U205</f>
        <v>↑↑↑↑</v>
      </c>
      <c r="W205" s="137" t="str" cm="1">
        <f t="array" ref="W205">INDEX($AL$2:$AL$82,MATCH(V205,$AK$2:$AK$82,0),0)</f>
        <v>増加傾向⤴</v>
      </c>
      <c r="X205" s="138" t="str">
        <f>IF(F205-D205&gt;0,"↑",IF(F205-D205&lt;0,"↓","－"))</f>
        <v>↑</v>
      </c>
      <c r="Y205" s="139" t="str">
        <f>IF(V205="↓↑↓↓",IF(X205="↓","減少傾向","×"),"判定外")</f>
        <v>判定外</v>
      </c>
      <c r="Z205" s="140" t="str">
        <f>IF(V205="↑↓↑↑",IF(X205="↑","増加傾向","×"),"判定外")</f>
        <v>判定外</v>
      </c>
      <c r="AA205" s="141" t="str">
        <f>IF(G205-E205&gt;0,"↑",IF(G205-E205&lt;0,"↓","－"))</f>
        <v>↑</v>
      </c>
      <c r="AB205" s="139" t="str">
        <f>IF(V205="↓↓↑↓",IF(AA205="↓","減少傾向","×"),"判定外")</f>
        <v>判定外</v>
      </c>
      <c r="AC205" s="140" t="str">
        <f>IF(V205="↑↑↓↑",IF(AA205="↑","増加傾向","×"),"判定外")</f>
        <v>判定外</v>
      </c>
      <c r="AD205" s="142" t="s">
        <v>284</v>
      </c>
      <c r="AE205" s="235"/>
    </row>
    <row r="206" spans="1:39">
      <c r="B206" s="232"/>
      <c r="C206" s="152" t="s">
        <v>331</v>
      </c>
      <c r="D206" s="25">
        <f>'5-4.2020'!G99</f>
        <v>4004</v>
      </c>
      <c r="E206" s="25">
        <f>'5-4.2021'!G99</f>
        <v>4192</v>
      </c>
      <c r="F206" s="25">
        <f>'5-4.2022'!G99</f>
        <v>4287</v>
      </c>
      <c r="G206" s="25">
        <f>'5-4.2023'!G99</f>
        <v>4287</v>
      </c>
      <c r="H206" s="25">
        <f>'5-4.2024'!G99</f>
        <v>4293</v>
      </c>
      <c r="I206" s="134">
        <f>AVERAGE(D206:H206)</f>
        <v>4212.6000000000004</v>
      </c>
      <c r="J206" s="135">
        <f>I206*0.97</f>
        <v>4086.2220000000002</v>
      </c>
      <c r="K206" s="135">
        <f>I206*1.03</f>
        <v>4338.9780000000001</v>
      </c>
      <c r="L206" s="126" t="str">
        <f>IF(AND(D206&gt;I206*0.97,D206&lt;I206*1.03),"○","×")</f>
        <v>×</v>
      </c>
      <c r="M206" s="126" t="str">
        <f>IF(AND(E206&gt;I206*0.97,E206&lt;I206*1.03),"○","×")</f>
        <v>○</v>
      </c>
      <c r="N206" s="126" t="str">
        <f>IF(AND(F206&gt;I206*0.97,F206&lt;I206*1.03),"○","×")</f>
        <v>○</v>
      </c>
      <c r="O206" s="126" t="str">
        <f>IF(AND(G206&gt;I206*0.97,G206&lt;I206*1.03),"○","×")</f>
        <v>○</v>
      </c>
      <c r="P206" s="126" t="str">
        <f>IF(AND(H206&gt;I206*0.97,H206&lt;I206*1.03),"○","×")</f>
        <v>○</v>
      </c>
      <c r="Q206" s="136" t="str">
        <f>IF(COUNTIF(L206:P206,"○")=5,"同程度","―")</f>
        <v>―</v>
      </c>
      <c r="R206" s="127" t="str">
        <f t="shared" si="34"/>
        <v>↑</v>
      </c>
      <c r="S206" s="126" t="str">
        <f t="shared" si="34"/>
        <v>↑</v>
      </c>
      <c r="T206" s="126" t="str">
        <f t="shared" si="34"/>
        <v>－</v>
      </c>
      <c r="U206" s="126" t="str">
        <f t="shared" si="34"/>
        <v>↑</v>
      </c>
      <c r="V206" s="126" t="str">
        <f>R206&amp;S206&amp;T206&amp;U206</f>
        <v>↑↑－↑</v>
      </c>
      <c r="W206" s="137" t="str" cm="1">
        <f t="array" ref="W206">INDEX($AL$2:$AL$82,MATCH(V206,$AK$2:$AK$82,0),0)</f>
        <v>増加傾向⤴</v>
      </c>
      <c r="X206" s="138" t="str">
        <f>IF(F206-D206&gt;0,"↑",IF(F206-D206&lt;0,"↓","－"))</f>
        <v>↑</v>
      </c>
      <c r="Y206" s="139" t="str">
        <f>IF(V206="↓↑↓↓",IF(X206="↓","減少傾向","×"),"判定外")</f>
        <v>判定外</v>
      </c>
      <c r="Z206" s="140" t="str">
        <f>IF(V206="↑↓↑↑",IF(X206="↑","増加傾向","×"),"判定外")</f>
        <v>判定外</v>
      </c>
      <c r="AA206" s="141" t="str">
        <f>IF(G206-E206&gt;0,"↑",IF(G206-E206&lt;0,"↓","－"))</f>
        <v>↑</v>
      </c>
      <c r="AB206" s="139" t="str">
        <f>IF(V206="↓↓↑↓",IF(AA206="↓","減少傾向","×"),"判定外")</f>
        <v>判定外</v>
      </c>
      <c r="AC206" s="140" t="str">
        <f>IF(V206="↑↑↓↑",IF(AA206="↑","増加傾向","×"),"判定外")</f>
        <v>判定外</v>
      </c>
      <c r="AD206" s="143"/>
      <c r="AE206" s="235"/>
    </row>
    <row r="207" spans="1:39" ht="27.75" thickBot="1">
      <c r="B207" s="232"/>
      <c r="C207" s="152" t="s">
        <v>332</v>
      </c>
      <c r="D207" s="144">
        <f>ROUND(D205/D206,3)</f>
        <v>0.85899999999999999</v>
      </c>
      <c r="E207" s="144">
        <f>ROUND(E205/E206,3)</f>
        <v>0.84199999999999997</v>
      </c>
      <c r="F207" s="144">
        <f>ROUND(F205/F206,3)</f>
        <v>0.88900000000000001</v>
      </c>
      <c r="G207" s="144">
        <f>ROUND(G205/G206,3)</f>
        <v>0.89700000000000002</v>
      </c>
      <c r="H207" s="144">
        <f>ROUND(H205/H206,3)</f>
        <v>0.89600000000000002</v>
      </c>
      <c r="I207" s="145">
        <f>AVERAGE(D207:H207)</f>
        <v>0.87660000000000005</v>
      </c>
      <c r="J207" s="146">
        <f>I207-0.03</f>
        <v>0.84660000000000002</v>
      </c>
      <c r="K207" s="146">
        <f>I207+0.03</f>
        <v>0.90660000000000007</v>
      </c>
      <c r="L207" s="110" t="str">
        <f>IF(AND(D207&gt;I207-0.03,D207&lt;I207+0.03),"○","×")</f>
        <v>○</v>
      </c>
      <c r="M207" s="110" t="str">
        <f>IF(AND(E207&gt;I207-0.03,E207&lt;I207+0.03),"○","×")</f>
        <v>×</v>
      </c>
      <c r="N207" s="110" t="str">
        <f>IF(AND(F207&gt;I207-0.03,F207&lt;I207+0.03),"○","×")</f>
        <v>○</v>
      </c>
      <c r="O207" s="110" t="str">
        <f>IF(AND(G207&gt;I207-0.03,G207&lt;I207+0.03),"○","×")</f>
        <v>○</v>
      </c>
      <c r="P207" s="110" t="str">
        <f>IF(AND(H207&gt;I207-0.03,H207&lt;I207+0.03),"○","×")</f>
        <v>○</v>
      </c>
      <c r="Q207" s="136" t="str">
        <f>IF(COUNTIF(L207:P207,"○")=5,"同程度","―")</f>
        <v>―</v>
      </c>
      <c r="R207" s="127" t="str">
        <f t="shared" si="34"/>
        <v>↓</v>
      </c>
      <c r="S207" s="126" t="str">
        <f t="shared" si="34"/>
        <v>↑</v>
      </c>
      <c r="T207" s="126" t="str">
        <f t="shared" si="34"/>
        <v>↑</v>
      </c>
      <c r="U207" s="126" t="str">
        <f t="shared" si="34"/>
        <v>↓</v>
      </c>
      <c r="V207" s="126" t="str">
        <f>R207&amp;S207&amp;T207&amp;U207</f>
        <v>↓↑↑↓</v>
      </c>
      <c r="W207" s="137" t="str" cm="1">
        <f t="array" ref="W207">INDEX($AL$2:$AL$82,MATCH(V207,$AK$2:$AK$82,0),0)</f>
        <v>年度により増減</v>
      </c>
      <c r="X207" s="138" t="str">
        <f>IF(F207-D207&gt;0,"↑",IF(F207-D207&lt;0,"↓","－"))</f>
        <v>↑</v>
      </c>
      <c r="Y207" s="139" t="str">
        <f>IF(V207="↓↑↓↓",IF(X207="↓","減少傾向","×"),"判定外")</f>
        <v>判定外</v>
      </c>
      <c r="Z207" s="140" t="str">
        <f>IF(V207="↑↓↑↑",IF(X207="↑","増加傾向","×"),"判定外")</f>
        <v>判定外</v>
      </c>
      <c r="AA207" s="141" t="str">
        <f>IF(G207-E207&gt;0,"↑",IF(G207-E207&lt;0,"↓","－"))</f>
        <v>↑</v>
      </c>
      <c r="AB207" s="139" t="str">
        <f>IF(V207="↓↓↑↓",IF(AA207="↓","減少傾向","×"),"判定外")</f>
        <v>判定外</v>
      </c>
      <c r="AC207" s="140" t="str">
        <f>IF(V207="↑↑↓↑",IF(AA207="↑","増加傾向","×"),"判定外")</f>
        <v>判定外</v>
      </c>
      <c r="AD207" s="142" t="s">
        <v>378</v>
      </c>
      <c r="AE207" s="235"/>
    </row>
    <row r="208" spans="1:39" ht="14.25" thickBot="1">
      <c r="B208" s="232"/>
      <c r="C208" s="233"/>
      <c r="D208" s="234"/>
      <c r="E208" s="234"/>
      <c r="F208" s="234"/>
      <c r="G208" s="234"/>
      <c r="H208" s="234"/>
      <c r="I208" s="236"/>
      <c r="J208" s="236"/>
      <c r="K208" s="236"/>
      <c r="L208" s="236"/>
      <c r="M208" s="236"/>
      <c r="N208" s="236"/>
      <c r="O208" s="236"/>
      <c r="P208" s="236"/>
      <c r="Q208" s="236"/>
      <c r="R208" s="236"/>
      <c r="S208" s="236"/>
      <c r="T208" s="236"/>
      <c r="U208" s="236"/>
      <c r="V208" s="236"/>
      <c r="W208" s="236"/>
      <c r="X208" s="236"/>
      <c r="Y208" s="236"/>
      <c r="Z208" s="236"/>
      <c r="AA208" s="236"/>
      <c r="AB208" s="236"/>
      <c r="AC208" s="236"/>
      <c r="AD208" s="236"/>
      <c r="AE208" s="235"/>
    </row>
    <row r="209" spans="1:39">
      <c r="B209" s="232"/>
      <c r="C209" s="233"/>
      <c r="D209" s="234"/>
      <c r="E209" s="234"/>
      <c r="F209" s="234"/>
      <c r="G209" s="234"/>
      <c r="H209" s="234"/>
      <c r="I209" s="305" t="s">
        <v>368</v>
      </c>
      <c r="J209" s="306"/>
      <c r="K209" s="306"/>
      <c r="L209" s="306"/>
      <c r="M209" s="306"/>
      <c r="N209" s="306"/>
      <c r="O209" s="306"/>
      <c r="P209" s="307"/>
      <c r="Q209" s="308" t="s">
        <v>369</v>
      </c>
      <c r="R209" s="305" t="s">
        <v>370</v>
      </c>
      <c r="S209" s="306"/>
      <c r="T209" s="306"/>
      <c r="U209" s="307"/>
      <c r="V209" s="310" t="s">
        <v>371</v>
      </c>
      <c r="W209" s="311"/>
      <c r="X209" s="314" t="s">
        <v>372</v>
      </c>
      <c r="Y209" s="299" t="s">
        <v>373</v>
      </c>
      <c r="Z209" s="300"/>
      <c r="AA209" s="303" t="s">
        <v>374</v>
      </c>
      <c r="AB209" s="299" t="s">
        <v>375</v>
      </c>
      <c r="AC209" s="300"/>
      <c r="AD209" s="301" t="s">
        <v>376</v>
      </c>
      <c r="AE209" s="235"/>
    </row>
    <row r="210" spans="1:39">
      <c r="B210" s="232"/>
      <c r="C210" s="153" t="s">
        <v>305</v>
      </c>
      <c r="D210" s="151" t="str">
        <f ca="1">Q1&amp;"(n="&amp;D214&amp;")"</f>
        <v>R2(n=61)</v>
      </c>
      <c r="E210" s="151" t="str">
        <f ca="1">R1&amp;"(n="&amp;E214&amp;")"</f>
        <v>R3(n=60)</v>
      </c>
      <c r="F210" s="151" t="str">
        <f ca="1">S1&amp;"(n="&amp;F214&amp;")"</f>
        <v>R4(n=60)</v>
      </c>
      <c r="G210" s="151" t="str">
        <f ca="1">T1&amp;"(n="&amp;G214&amp;")"</f>
        <v>R5(n=60)</v>
      </c>
      <c r="H210" s="151" t="str">
        <f ca="1">U1&amp;"(n="&amp;H214&amp;")"</f>
        <v>R6(n=60)</v>
      </c>
      <c r="I210" s="124" t="s">
        <v>379</v>
      </c>
      <c r="J210" s="125">
        <v>-0.03</v>
      </c>
      <c r="K210" s="125">
        <v>0.03</v>
      </c>
      <c r="L210" s="258" t="str">
        <f ca="1">Q1</f>
        <v>R2</v>
      </c>
      <c r="M210" s="258" t="str">
        <f ca="1">R1</f>
        <v>R3</v>
      </c>
      <c r="N210" s="258" t="str">
        <f ca="1">S1</f>
        <v>R4</v>
      </c>
      <c r="O210" s="258" t="str">
        <f ca="1">T1</f>
        <v>R5</v>
      </c>
      <c r="P210" s="258" t="str">
        <f ca="1">U1</f>
        <v>R6</v>
      </c>
      <c r="Q210" s="309"/>
      <c r="R210" s="127" t="s">
        <v>380</v>
      </c>
      <c r="S210" s="126" t="s">
        <v>381</v>
      </c>
      <c r="T210" s="126" t="s">
        <v>382</v>
      </c>
      <c r="U210" s="126" t="s">
        <v>383</v>
      </c>
      <c r="V210" s="312"/>
      <c r="W210" s="313"/>
      <c r="X210" s="315"/>
      <c r="Y210" s="128" t="s">
        <v>384</v>
      </c>
      <c r="Z210" s="129" t="s">
        <v>385</v>
      </c>
      <c r="AA210" s="304"/>
      <c r="AB210" s="130" t="s">
        <v>386</v>
      </c>
      <c r="AC210" s="131" t="s">
        <v>387</v>
      </c>
      <c r="AD210" s="302"/>
      <c r="AE210" s="235"/>
    </row>
    <row r="211" spans="1:39">
      <c r="B211" s="232"/>
      <c r="C211" s="155" t="s">
        <v>330</v>
      </c>
      <c r="D211" s="154">
        <f>ROUND(D205/D214,1)</f>
        <v>56.4</v>
      </c>
      <c r="E211" s="154">
        <f>ROUND(E205/E214,1)</f>
        <v>58.8</v>
      </c>
      <c r="F211" s="154">
        <f>ROUND(F205/F214,1)</f>
        <v>63.6</v>
      </c>
      <c r="G211" s="154">
        <f>ROUND(G205/G214,1)</f>
        <v>64.099999999999994</v>
      </c>
      <c r="H211" s="154">
        <f>ROUND(H205/H214,1)</f>
        <v>64.099999999999994</v>
      </c>
      <c r="I211" s="134">
        <f>AVERAGE(D211:H211)</f>
        <v>61.4</v>
      </c>
      <c r="J211" s="135">
        <f>I211*0.97</f>
        <v>59.558</v>
      </c>
      <c r="K211" s="135">
        <f>I211*1.03</f>
        <v>63.241999999999997</v>
      </c>
      <c r="L211" s="126" t="str">
        <f>IF(AND(D211&gt;I211*0.97,D211&lt;I211*1.03),"○","×")</f>
        <v>×</v>
      </c>
      <c r="M211" s="126" t="str">
        <f>IF(AND(E211&gt;I211*0.97,E211&lt;I211*1.03),"○","×")</f>
        <v>×</v>
      </c>
      <c r="N211" s="126" t="str">
        <f>IF(AND(F211&gt;I211*0.97,F211&lt;I211*1.03),"○","×")</f>
        <v>×</v>
      </c>
      <c r="O211" s="126" t="str">
        <f>IF(AND(G211&gt;I211*0.97,G211&lt;I211*1.03),"○","×")</f>
        <v>×</v>
      </c>
      <c r="P211" s="126" t="str">
        <f>IF(AND(H211&gt;I211*0.97,H211&lt;I211*1.03),"○","×")</f>
        <v>×</v>
      </c>
      <c r="Q211" s="136" t="str">
        <f>IF(COUNTIF(L211:P211,"○")=5,"同程度","―")</f>
        <v>―</v>
      </c>
      <c r="R211" s="127" t="str">
        <f t="shared" ref="R211:U213" si="35">IF(E211-D211&gt;0,"↑",IF(E211-D211&lt;0,"↓","－"))</f>
        <v>↑</v>
      </c>
      <c r="S211" s="126" t="str">
        <f t="shared" si="35"/>
        <v>↑</v>
      </c>
      <c r="T211" s="126" t="str">
        <f t="shared" si="35"/>
        <v>↑</v>
      </c>
      <c r="U211" s="126" t="str">
        <f t="shared" si="35"/>
        <v>－</v>
      </c>
      <c r="V211" s="126" t="str">
        <f>R211&amp;S211&amp;T211&amp;U211</f>
        <v>↑↑↑－</v>
      </c>
      <c r="W211" s="137" t="str" cm="1">
        <f t="array" ref="W211">INDEX($AL$2:$AL$82,MATCH(V211,$AK$2:$AK$82,0),0)</f>
        <v>増加傾向⤴</v>
      </c>
      <c r="X211" s="138" t="str">
        <f>IF(F211-D211&gt;0,"↑",IF(F211-D211&lt;0,"↓","－"))</f>
        <v>↑</v>
      </c>
      <c r="Y211" s="139" t="str">
        <f>IF(V211="↓↑↓↓",IF(X211="↓","減少傾向","×"),"判定外")</f>
        <v>判定外</v>
      </c>
      <c r="Z211" s="140" t="str">
        <f>IF(V211="↑↓↑↑",IF(X211="↑","増加傾向","×"),"判定外")</f>
        <v>判定外</v>
      </c>
      <c r="AA211" s="141" t="str">
        <f>IF(G211-E211&gt;0,"↑",IF(G211-E211&lt;0,"↓","－"))</f>
        <v>↑</v>
      </c>
      <c r="AB211" s="139" t="str">
        <f>IF(V211="↓↓↑↓",IF(AA211="↓","減少傾向","×"),"判定外")</f>
        <v>判定外</v>
      </c>
      <c r="AC211" s="140" t="str">
        <f>IF(V211="↑↑↓↑",IF(AA211="↑","増加傾向","×"),"判定外")</f>
        <v>判定外</v>
      </c>
      <c r="AD211" s="142" t="s">
        <v>284</v>
      </c>
      <c r="AE211" s="235"/>
    </row>
    <row r="212" spans="1:39">
      <c r="B212" s="232"/>
      <c r="C212" s="152" t="s">
        <v>331</v>
      </c>
      <c r="D212" s="154">
        <f>ROUND(D206/D214,1)</f>
        <v>65.599999999999994</v>
      </c>
      <c r="E212" s="154">
        <f>ROUND(E206/E214,1)</f>
        <v>69.900000000000006</v>
      </c>
      <c r="F212" s="154">
        <f>ROUND(F206/F214,1)</f>
        <v>71.5</v>
      </c>
      <c r="G212" s="154">
        <f>ROUND(G206/G214,1)</f>
        <v>71.5</v>
      </c>
      <c r="H212" s="154">
        <f>ROUND(H206/H214,1)</f>
        <v>71.599999999999994</v>
      </c>
      <c r="I212" s="134">
        <f>AVERAGE(D212:H212)</f>
        <v>70.02000000000001</v>
      </c>
      <c r="J212" s="135">
        <f>I212*0.97</f>
        <v>67.91940000000001</v>
      </c>
      <c r="K212" s="135">
        <f>I212*1.03</f>
        <v>72.12060000000001</v>
      </c>
      <c r="L212" s="126" t="str">
        <f>IF(AND(D212&gt;I212*0.97,D212&lt;I212*1.03),"○","×")</f>
        <v>×</v>
      </c>
      <c r="M212" s="126" t="str">
        <f>IF(AND(E212&gt;I212*0.97,E212&lt;I212*1.03),"○","×")</f>
        <v>○</v>
      </c>
      <c r="N212" s="126" t="str">
        <f>IF(AND(F212&gt;I212*0.97,F212&lt;I212*1.03),"○","×")</f>
        <v>○</v>
      </c>
      <c r="O212" s="126" t="str">
        <f>IF(AND(G212&gt;I212*0.97,G212&lt;I212*1.03),"○","×")</f>
        <v>○</v>
      </c>
      <c r="P212" s="126" t="str">
        <f>IF(AND(H212&gt;I212*0.97,H212&lt;I212*1.03),"○","×")</f>
        <v>○</v>
      </c>
      <c r="Q212" s="136" t="str">
        <f>IF(COUNTIF(L212:P212,"○")=5,"同程度","―")</f>
        <v>―</v>
      </c>
      <c r="R212" s="127" t="str">
        <f t="shared" si="35"/>
        <v>↑</v>
      </c>
      <c r="S212" s="126" t="str">
        <f t="shared" si="35"/>
        <v>↑</v>
      </c>
      <c r="T212" s="126" t="str">
        <f t="shared" si="35"/>
        <v>－</v>
      </c>
      <c r="U212" s="126" t="str">
        <f t="shared" si="35"/>
        <v>↑</v>
      </c>
      <c r="V212" s="126" t="str">
        <f>R212&amp;S212&amp;T212&amp;U212</f>
        <v>↑↑－↑</v>
      </c>
      <c r="W212" s="137" t="str" cm="1">
        <f t="array" ref="W212">INDEX($AL$2:$AL$82,MATCH(V212,$AK$2:$AK$82,0),0)</f>
        <v>増加傾向⤴</v>
      </c>
      <c r="X212" s="138" t="str">
        <f>IF(F212-D212&gt;0,"↑",IF(F212-D212&lt;0,"↓","－"))</f>
        <v>↑</v>
      </c>
      <c r="Y212" s="139" t="str">
        <f>IF(V212="↓↑↓↓",IF(X212="↓","減少傾向","×"),"判定外")</f>
        <v>判定外</v>
      </c>
      <c r="Z212" s="140" t="str">
        <f>IF(V212="↑↓↑↑",IF(X212="↑","増加傾向","×"),"判定外")</f>
        <v>判定外</v>
      </c>
      <c r="AA212" s="141" t="str">
        <f>IF(G212-E212&gt;0,"↑",IF(G212-E212&lt;0,"↓","－"))</f>
        <v>↑</v>
      </c>
      <c r="AB212" s="139" t="str">
        <f>IF(V212="↓↓↑↓",IF(AA212="↓","減少傾向","×"),"判定外")</f>
        <v>判定外</v>
      </c>
      <c r="AC212" s="140" t="str">
        <f>IF(V212="↑↑↓↑",IF(AA212="↑","増加傾向","×"),"判定外")</f>
        <v>判定外</v>
      </c>
      <c r="AD212" s="143"/>
      <c r="AE212" s="235"/>
    </row>
    <row r="213" spans="1:39" ht="27.75" thickBot="1">
      <c r="B213" s="232"/>
      <c r="C213" s="152" t="s">
        <v>332</v>
      </c>
      <c r="D213" s="144">
        <f>ROUND(D211/D212,3)</f>
        <v>0.86</v>
      </c>
      <c r="E213" s="144">
        <f>ROUND(E211/E212,3)</f>
        <v>0.84099999999999997</v>
      </c>
      <c r="F213" s="144">
        <f>ROUND(F211/F212,3)</f>
        <v>0.89</v>
      </c>
      <c r="G213" s="144">
        <f>ROUND(G211/G212,3)</f>
        <v>0.89700000000000002</v>
      </c>
      <c r="H213" s="144">
        <f>ROUND(H211/H212,3)</f>
        <v>0.89500000000000002</v>
      </c>
      <c r="I213" s="145">
        <f>AVERAGE(D213:H213)</f>
        <v>0.87660000000000016</v>
      </c>
      <c r="J213" s="146">
        <f>I213-0.03</f>
        <v>0.84660000000000013</v>
      </c>
      <c r="K213" s="146">
        <f>I213+0.03</f>
        <v>0.90660000000000018</v>
      </c>
      <c r="L213" s="110" t="str">
        <f>IF(AND(D213&gt;I213-0.03,D213&lt;I213+0.03),"○","×")</f>
        <v>○</v>
      </c>
      <c r="M213" s="110" t="str">
        <f>IF(AND(E213&gt;I213-0.03,E213&lt;I213+0.03),"○","×")</f>
        <v>×</v>
      </c>
      <c r="N213" s="110" t="str">
        <f>IF(AND(F213&gt;I213-0.03,F213&lt;I213+0.03),"○","×")</f>
        <v>○</v>
      </c>
      <c r="O213" s="110" t="str">
        <f>IF(AND(G213&gt;I213-0.03,G213&lt;I213+0.03),"○","×")</f>
        <v>○</v>
      </c>
      <c r="P213" s="110" t="str">
        <f>IF(AND(H213&gt;I213-0.03,H213&lt;I213+0.03),"○","×")</f>
        <v>○</v>
      </c>
      <c r="Q213" s="136" t="str">
        <f>IF(COUNTIF(L213:P213,"○")=5,"同程度","―")</f>
        <v>―</v>
      </c>
      <c r="R213" s="127" t="str">
        <f t="shared" si="35"/>
        <v>↓</v>
      </c>
      <c r="S213" s="126" t="str">
        <f t="shared" si="35"/>
        <v>↑</v>
      </c>
      <c r="T213" s="126" t="str">
        <f t="shared" si="35"/>
        <v>↑</v>
      </c>
      <c r="U213" s="126" t="str">
        <f t="shared" si="35"/>
        <v>↓</v>
      </c>
      <c r="V213" s="126" t="str">
        <f>R213&amp;S213&amp;T213&amp;U213</f>
        <v>↓↑↑↓</v>
      </c>
      <c r="W213" s="137" t="str" cm="1">
        <f t="array" ref="W213">INDEX($AL$2:$AL$82,MATCH(V213,$AK$2:$AK$82,0),0)</f>
        <v>年度により増減</v>
      </c>
      <c r="X213" s="138" t="str">
        <f>IF(F213-D213&gt;0,"↑",IF(F213-D213&lt;0,"↓","－"))</f>
        <v>↑</v>
      </c>
      <c r="Y213" s="139" t="str">
        <f>IF(V213="↓↑↓↓",IF(X213="↓","減少傾向","×"),"判定外")</f>
        <v>判定外</v>
      </c>
      <c r="Z213" s="140" t="str">
        <f>IF(V213="↑↓↑↑",IF(X213="↑","増加傾向","×"),"判定外")</f>
        <v>判定外</v>
      </c>
      <c r="AA213" s="141" t="str">
        <f>IF(G213-E213&gt;0,"↑",IF(G213-E213&lt;0,"↓","－"))</f>
        <v>↑</v>
      </c>
      <c r="AB213" s="139" t="str">
        <f>IF(V213="↓↓↑↓",IF(AA213="↓","減少傾向","×"),"判定外")</f>
        <v>判定外</v>
      </c>
      <c r="AC213" s="140" t="str">
        <f>IF(V213="↑↑↓↑",IF(AA213="↑","増加傾向","×"),"判定外")</f>
        <v>判定外</v>
      </c>
      <c r="AD213" s="142" t="s">
        <v>378</v>
      </c>
      <c r="AE213" s="235"/>
    </row>
    <row r="214" spans="1:39" ht="14.25" thickBot="1">
      <c r="B214" s="232"/>
      <c r="C214" s="155" t="s">
        <v>334</v>
      </c>
      <c r="D214" s="133">
        <f>COUNT('5-4.2020'!D12:D97)</f>
        <v>61</v>
      </c>
      <c r="E214" s="133">
        <f>COUNT('5-4.2021'!D12:D97)</f>
        <v>60</v>
      </c>
      <c r="F214" s="133">
        <f>COUNT('5-4.2022'!D12:D97)</f>
        <v>60</v>
      </c>
      <c r="G214" s="133">
        <f>COUNT('5-4.2023'!D12:D97)</f>
        <v>60</v>
      </c>
      <c r="H214" s="133">
        <f>COUNT('5-4.2024'!D12:D97)</f>
        <v>60</v>
      </c>
      <c r="I214" s="236"/>
      <c r="J214" s="236"/>
      <c r="K214" s="236"/>
      <c r="L214" s="236"/>
      <c r="M214" s="236"/>
      <c r="N214" s="236"/>
      <c r="O214" s="236"/>
      <c r="P214" s="236"/>
      <c r="Q214" s="236"/>
      <c r="R214" s="236"/>
      <c r="S214" s="236"/>
      <c r="T214" s="236"/>
      <c r="U214" s="236"/>
      <c r="V214" s="236"/>
      <c r="W214" s="236"/>
      <c r="X214" s="236"/>
      <c r="Y214" s="236"/>
      <c r="Z214" s="236"/>
      <c r="AA214" s="236"/>
      <c r="AB214" s="236"/>
      <c r="AC214" s="236"/>
      <c r="AD214" s="236"/>
      <c r="AE214" s="235"/>
    </row>
    <row r="215" spans="1:39">
      <c r="B215" s="232"/>
      <c r="C215" s="233"/>
      <c r="D215" s="234"/>
      <c r="E215" s="234"/>
      <c r="F215" s="234"/>
      <c r="G215" s="234"/>
      <c r="H215" s="234"/>
      <c r="I215" s="305" t="s">
        <v>368</v>
      </c>
      <c r="J215" s="306"/>
      <c r="K215" s="306"/>
      <c r="L215" s="306"/>
      <c r="M215" s="306"/>
      <c r="N215" s="306"/>
      <c r="O215" s="306"/>
      <c r="P215" s="307"/>
      <c r="Q215" s="308" t="s">
        <v>369</v>
      </c>
      <c r="R215" s="305" t="s">
        <v>370</v>
      </c>
      <c r="S215" s="306"/>
      <c r="T215" s="306"/>
      <c r="U215" s="307"/>
      <c r="V215" s="310" t="s">
        <v>371</v>
      </c>
      <c r="W215" s="311"/>
      <c r="X215" s="314" t="s">
        <v>372</v>
      </c>
      <c r="Y215" s="299" t="s">
        <v>373</v>
      </c>
      <c r="Z215" s="300"/>
      <c r="AA215" s="303" t="s">
        <v>374</v>
      </c>
      <c r="AB215" s="299" t="s">
        <v>375</v>
      </c>
      <c r="AC215" s="300"/>
      <c r="AD215" s="301" t="s">
        <v>376</v>
      </c>
      <c r="AE215" s="235"/>
    </row>
    <row r="216" spans="1:39">
      <c r="B216" s="232"/>
      <c r="C216" s="155" t="s">
        <v>304</v>
      </c>
      <c r="D216" s="151" t="str">
        <f ca="1">Q1&amp;"(n="&amp;D220&amp;")"</f>
        <v>R2(n=23)</v>
      </c>
      <c r="E216" s="151" t="str">
        <f ca="1">R1&amp;"(n="&amp;E220&amp;")"</f>
        <v>R3(n=23)</v>
      </c>
      <c r="F216" s="151" t="str">
        <f ca="1">S1&amp;"(n="&amp;F220&amp;")"</f>
        <v>R4(n=23)</v>
      </c>
      <c r="G216" s="151" t="str">
        <f ca="1">T1&amp;"(n="&amp;G220&amp;")"</f>
        <v>R5(n=23)</v>
      </c>
      <c r="H216" s="151" t="str">
        <f ca="1">U1&amp;"(n="&amp;H220&amp;")"</f>
        <v>R6(n=23)</v>
      </c>
      <c r="I216" s="124" t="s">
        <v>379</v>
      </c>
      <c r="J216" s="125">
        <v>-0.03</v>
      </c>
      <c r="K216" s="125">
        <v>0.03</v>
      </c>
      <c r="L216" s="258" t="str">
        <f ca="1">Q1</f>
        <v>R2</v>
      </c>
      <c r="M216" s="258" t="str">
        <f ca="1">R1</f>
        <v>R3</v>
      </c>
      <c r="N216" s="258" t="str">
        <f ca="1">S1</f>
        <v>R4</v>
      </c>
      <c r="O216" s="258" t="str">
        <f ca="1">T1</f>
        <v>R5</v>
      </c>
      <c r="P216" s="258" t="str">
        <f ca="1">U1</f>
        <v>R6</v>
      </c>
      <c r="Q216" s="309"/>
      <c r="R216" s="127" t="s">
        <v>380</v>
      </c>
      <c r="S216" s="126" t="s">
        <v>381</v>
      </c>
      <c r="T216" s="126" t="s">
        <v>382</v>
      </c>
      <c r="U216" s="126" t="s">
        <v>383</v>
      </c>
      <c r="V216" s="312"/>
      <c r="W216" s="313"/>
      <c r="X216" s="315"/>
      <c r="Y216" s="128" t="s">
        <v>384</v>
      </c>
      <c r="Z216" s="129" t="s">
        <v>385</v>
      </c>
      <c r="AA216" s="304"/>
      <c r="AB216" s="130" t="s">
        <v>386</v>
      </c>
      <c r="AC216" s="131" t="s">
        <v>387</v>
      </c>
      <c r="AD216" s="302"/>
      <c r="AE216" s="235"/>
    </row>
    <row r="217" spans="1:39">
      <c r="B217" s="232"/>
      <c r="C217" s="132" t="s">
        <v>330</v>
      </c>
      <c r="D217" s="156">
        <f>ROUND('5-4.2020'!F7,1)</f>
        <v>28.2</v>
      </c>
      <c r="E217" s="156">
        <f>ROUND('5-4.2021'!F7,1)</f>
        <v>27</v>
      </c>
      <c r="F217" s="156">
        <f>ROUND('5-4.2022'!F7,1)</f>
        <v>28.6</v>
      </c>
      <c r="G217" s="156">
        <f>ROUND('5-4.2023'!F7,1)</f>
        <v>28.2</v>
      </c>
      <c r="H217" s="156">
        <f>ROUND('5-4.2024'!F7,1)</f>
        <v>28.4</v>
      </c>
      <c r="I217" s="134">
        <f>AVERAGE(D217:H217)</f>
        <v>28.080000000000002</v>
      </c>
      <c r="J217" s="135">
        <f>I217*0.97</f>
        <v>27.2376</v>
      </c>
      <c r="K217" s="135">
        <f>I217*1.03</f>
        <v>28.922400000000003</v>
      </c>
      <c r="L217" s="126" t="str">
        <f>IF(AND(D217&gt;I217*0.97,D217&lt;I217*1.03),"○","×")</f>
        <v>○</v>
      </c>
      <c r="M217" s="126" t="str">
        <f>IF(AND(E217&gt;I217*0.97,E217&lt;I217*1.03),"○","×")</f>
        <v>×</v>
      </c>
      <c r="N217" s="126" t="str">
        <f>IF(AND(F217&gt;I217*0.97,F217&lt;I217*1.03),"○","×")</f>
        <v>○</v>
      </c>
      <c r="O217" s="126" t="str">
        <f>IF(AND(G217&gt;I217*0.97,G217&lt;I217*1.03),"○","×")</f>
        <v>○</v>
      </c>
      <c r="P217" s="126" t="str">
        <f>IF(AND(H217&gt;I217*0.97,H217&lt;I217*1.03),"○","×")</f>
        <v>○</v>
      </c>
      <c r="Q217" s="136" t="str">
        <f>IF(COUNTIF(L217:P217,"○")=5,"同程度","―")</f>
        <v>―</v>
      </c>
      <c r="R217" s="127" t="str">
        <f t="shared" ref="R217:U219" si="36">IF(E217-D217&gt;0,"↑",IF(E217-D217&lt;0,"↓","－"))</f>
        <v>↓</v>
      </c>
      <c r="S217" s="126" t="str">
        <f t="shared" si="36"/>
        <v>↑</v>
      </c>
      <c r="T217" s="126" t="str">
        <f t="shared" si="36"/>
        <v>↓</v>
      </c>
      <c r="U217" s="126" t="str">
        <f t="shared" si="36"/>
        <v>↑</v>
      </c>
      <c r="V217" s="126" t="str">
        <f>R217&amp;S217&amp;T217&amp;U217</f>
        <v>↓↑↓↑</v>
      </c>
      <c r="W217" s="137" t="str" cm="1">
        <f t="array" ref="W217">INDEX($AL$2:$AL$82,MATCH(V217,$AK$2:$AK$82,0),0)</f>
        <v>隔年で増減</v>
      </c>
      <c r="X217" s="138" t="str">
        <f>IF(F217-D217&gt;0,"↑",IF(F217-D217&lt;0,"↓","－"))</f>
        <v>↑</v>
      </c>
      <c r="Y217" s="139" t="str">
        <f>IF(V217="↓↑↓↓",IF(X217="↓","減少傾向","×"),"判定外")</f>
        <v>判定外</v>
      </c>
      <c r="Z217" s="140" t="str">
        <f>IF(V217="↑↓↑↑",IF(X217="↑","増加傾向","×"),"判定外")</f>
        <v>判定外</v>
      </c>
      <c r="AA217" s="141" t="str">
        <f>IF(G217-E217&gt;0,"↑",IF(G217-E217&lt;0,"↓","－"))</f>
        <v>↑</v>
      </c>
      <c r="AB217" s="139" t="str">
        <f>IF(V217="↓↓↑↓",IF(AA217="↓","減少傾向","×"),"判定外")</f>
        <v>判定外</v>
      </c>
      <c r="AC217" s="140" t="str">
        <f>IF(V217="↑↑↓↑",IF(AA217="↑","増加傾向","×"),"判定外")</f>
        <v>判定外</v>
      </c>
      <c r="AD217" s="142" t="s">
        <v>291</v>
      </c>
      <c r="AE217" s="235"/>
    </row>
    <row r="218" spans="1:39">
      <c r="B218" s="232"/>
      <c r="C218" s="132" t="s">
        <v>331</v>
      </c>
      <c r="D218" s="156">
        <f>ROUND('5-4.2020'!G7,1)</f>
        <v>28.1</v>
      </c>
      <c r="E218" s="156">
        <f>ROUND('5-4.2021'!G7,1)</f>
        <v>28.9</v>
      </c>
      <c r="F218" s="156">
        <f>ROUND('5-4.2022'!G7,1)</f>
        <v>29.5</v>
      </c>
      <c r="G218" s="156">
        <f>ROUND('5-4.2023'!G7,1)</f>
        <v>29.5</v>
      </c>
      <c r="H218" s="156">
        <f>ROUND('5-4.2024'!G7,1)</f>
        <v>29.5</v>
      </c>
      <c r="I218" s="134">
        <f>AVERAGE(D218:H218)</f>
        <v>29.1</v>
      </c>
      <c r="J218" s="135">
        <f>I218*0.97</f>
        <v>28.227</v>
      </c>
      <c r="K218" s="135">
        <f>I218*1.03</f>
        <v>29.973000000000003</v>
      </c>
      <c r="L218" s="126" t="str">
        <f>IF(AND(D218&gt;I218*0.97,D218&lt;I218*1.03),"○","×")</f>
        <v>×</v>
      </c>
      <c r="M218" s="126" t="str">
        <f>IF(AND(E218&gt;I218*0.97,E218&lt;I218*1.03),"○","×")</f>
        <v>○</v>
      </c>
      <c r="N218" s="126" t="str">
        <f>IF(AND(F218&gt;I218*0.97,F218&lt;I218*1.03),"○","×")</f>
        <v>○</v>
      </c>
      <c r="O218" s="126" t="str">
        <f>IF(AND(G218&gt;I218*0.97,G218&lt;I218*1.03),"○","×")</f>
        <v>○</v>
      </c>
      <c r="P218" s="126" t="str">
        <f>IF(AND(H218&gt;I218*0.97,H218&lt;I218*1.03),"○","×")</f>
        <v>○</v>
      </c>
      <c r="Q218" s="136" t="str">
        <f>IF(COUNTIF(L218:P218,"○")=5,"同程度","―")</f>
        <v>―</v>
      </c>
      <c r="R218" s="127" t="str">
        <f t="shared" si="36"/>
        <v>↑</v>
      </c>
      <c r="S218" s="126" t="str">
        <f t="shared" si="36"/>
        <v>↑</v>
      </c>
      <c r="T218" s="126" t="str">
        <f t="shared" si="36"/>
        <v>－</v>
      </c>
      <c r="U218" s="126" t="str">
        <f t="shared" si="36"/>
        <v>－</v>
      </c>
      <c r="V218" s="126" t="str">
        <f>R218&amp;S218&amp;T218&amp;U218</f>
        <v>↑↑－－</v>
      </c>
      <c r="W218" s="137" t="str" cm="1">
        <f t="array" ref="W218">INDEX($AL$2:$AL$82,MATCH(V218,$AK$2:$AK$82,0),0)</f>
        <v>増加傾向⤴</v>
      </c>
      <c r="X218" s="138" t="str">
        <f>IF(F218-D218&gt;0,"↑",IF(F218-D218&lt;0,"↓","－"))</f>
        <v>↑</v>
      </c>
      <c r="Y218" s="139" t="str">
        <f>IF(V218="↓↑↓↓",IF(X218="↓","減少傾向","×"),"判定外")</f>
        <v>判定外</v>
      </c>
      <c r="Z218" s="140" t="str">
        <f>IF(V218="↑↓↑↑",IF(X218="↑","増加傾向","×"),"判定外")</f>
        <v>判定外</v>
      </c>
      <c r="AA218" s="141" t="str">
        <f>IF(G218-E218&gt;0,"↑",IF(G218-E218&lt;0,"↓","－"))</f>
        <v>↑</v>
      </c>
      <c r="AB218" s="139" t="str">
        <f>IF(V218="↓↓↑↓",IF(AA218="↓","減少傾向","×"),"判定外")</f>
        <v>判定外</v>
      </c>
      <c r="AC218" s="140" t="str">
        <f>IF(V218="↑↑↓↑",IF(AA218="↑","増加傾向","×"),"判定外")</f>
        <v>判定外</v>
      </c>
      <c r="AD218" s="143"/>
      <c r="AE218" s="235"/>
    </row>
    <row r="219" spans="1:39" ht="27.75" thickBot="1">
      <c r="B219" s="232"/>
      <c r="C219" s="132" t="s">
        <v>332</v>
      </c>
      <c r="D219" s="144">
        <f>ROUND(D217/D218,3)</f>
        <v>1.004</v>
      </c>
      <c r="E219" s="144">
        <f>ROUND(E217/E218,3)</f>
        <v>0.93400000000000005</v>
      </c>
      <c r="F219" s="144">
        <f>ROUND(F217/F218,3)</f>
        <v>0.96899999999999997</v>
      </c>
      <c r="G219" s="144">
        <f>ROUND(G217/G218,3)</f>
        <v>0.95599999999999996</v>
      </c>
      <c r="H219" s="144">
        <f>ROUND(H217/H218,3)</f>
        <v>0.96299999999999997</v>
      </c>
      <c r="I219" s="145">
        <f>AVERAGE(D219:H219)</f>
        <v>0.96519999999999995</v>
      </c>
      <c r="J219" s="146">
        <f>I219-0.03</f>
        <v>0.93519999999999992</v>
      </c>
      <c r="K219" s="146">
        <f>I219+0.03</f>
        <v>0.99519999999999997</v>
      </c>
      <c r="L219" s="110" t="str">
        <f>IF(AND(D219&gt;I219-0.03,D219&lt;I219+0.03),"○","×")</f>
        <v>×</v>
      </c>
      <c r="M219" s="110" t="str">
        <f>IF(AND(E219&gt;I219-0.03,E219&lt;I219+0.03),"○","×")</f>
        <v>×</v>
      </c>
      <c r="N219" s="110" t="str">
        <f>IF(AND(F219&gt;I219-0.03,F219&lt;I219+0.03),"○","×")</f>
        <v>○</v>
      </c>
      <c r="O219" s="110" t="str">
        <f>IF(AND(G219&gt;I219-0.03,G219&lt;I219+0.03),"○","×")</f>
        <v>○</v>
      </c>
      <c r="P219" s="110" t="str">
        <f>IF(AND(H219&gt;I219-0.03,H219&lt;I219+0.03),"○","×")</f>
        <v>○</v>
      </c>
      <c r="Q219" s="136" t="str">
        <f>IF(COUNTIF(L219:P219,"○")=5,"同程度","―")</f>
        <v>―</v>
      </c>
      <c r="R219" s="127" t="str">
        <f t="shared" si="36"/>
        <v>↓</v>
      </c>
      <c r="S219" s="126" t="str">
        <f t="shared" si="36"/>
        <v>↑</v>
      </c>
      <c r="T219" s="126" t="str">
        <f t="shared" si="36"/>
        <v>↓</v>
      </c>
      <c r="U219" s="126" t="str">
        <f t="shared" si="36"/>
        <v>↑</v>
      </c>
      <c r="V219" s="126" t="str">
        <f>R219&amp;S219&amp;T219&amp;U219</f>
        <v>↓↑↓↑</v>
      </c>
      <c r="W219" s="137" t="str" cm="1">
        <f t="array" ref="W219">INDEX($AL$2:$AL$82,MATCH(V219,$AK$2:$AK$82,0),0)</f>
        <v>隔年で増減</v>
      </c>
      <c r="X219" s="138" t="str">
        <f>IF(F219-D219&gt;0,"↑",IF(F219-D219&lt;0,"↓","－"))</f>
        <v>↓</v>
      </c>
      <c r="Y219" s="139" t="str">
        <f>IF(V219="↓↑↓↓",IF(X219="↓","減少傾向","×"),"判定外")</f>
        <v>判定外</v>
      </c>
      <c r="Z219" s="140" t="str">
        <f>IF(V219="↑↓↑↑",IF(X219="↑","増加傾向","×"),"判定外")</f>
        <v>判定外</v>
      </c>
      <c r="AA219" s="141" t="str">
        <f>IF(G219-E219&gt;0,"↑",IF(G219-E219&lt;0,"↓","－"))</f>
        <v>↑</v>
      </c>
      <c r="AB219" s="139" t="str">
        <f>IF(V219="↓↓↑↓",IF(AA219="↓","減少傾向","×"),"判定外")</f>
        <v>判定外</v>
      </c>
      <c r="AC219" s="140" t="str">
        <f>IF(V219="↑↑↓↑",IF(AA219="↑","増加傾向","×"),"判定外")</f>
        <v>判定外</v>
      </c>
      <c r="AD219" s="142" t="s">
        <v>291</v>
      </c>
      <c r="AE219" s="235"/>
    </row>
    <row r="220" spans="1:39">
      <c r="B220" s="232"/>
      <c r="C220" s="157" t="s">
        <v>334</v>
      </c>
      <c r="D220" s="133">
        <f>COUNTIFS('5-4.2020'!B12:B97,"G",'5-4.2020'!D12:D97,"&lt;&gt;")</f>
        <v>23</v>
      </c>
      <c r="E220" s="133">
        <f>COUNTIFS('5-4.2021'!B12:B97,"G",'5-4.2021'!D12:D97,"&lt;&gt;")</f>
        <v>23</v>
      </c>
      <c r="F220" s="133">
        <f>COUNTIFS('5-4.2022'!B12:B97,"G",'5-4.2022'!D12:D97,"&lt;&gt;")</f>
        <v>23</v>
      </c>
      <c r="G220" s="133">
        <f>COUNTIFS('5-4.2023'!B12:B97,"G",'5-4.2023'!D12:D97,"&lt;&gt;")</f>
        <v>23</v>
      </c>
      <c r="H220" s="133">
        <f>COUNTIFS('5-4.2024'!B12:B97,"G",'5-4.2024'!D12:D97,"&lt;&gt;")</f>
        <v>23</v>
      </c>
      <c r="I220" s="237"/>
      <c r="J220" s="237"/>
      <c r="K220" s="237"/>
      <c r="L220" s="238"/>
      <c r="M220" s="238"/>
      <c r="N220" s="238"/>
      <c r="O220" s="238"/>
      <c r="P220" s="238"/>
      <c r="Q220" s="238"/>
      <c r="R220" s="238"/>
      <c r="S220" s="238"/>
      <c r="T220" s="238"/>
      <c r="U220" s="238"/>
      <c r="V220" s="238"/>
      <c r="W220" s="237"/>
      <c r="X220" s="238"/>
      <c r="Y220" s="237"/>
      <c r="Z220" s="237"/>
      <c r="AA220" s="238"/>
      <c r="AB220" s="237"/>
      <c r="AC220" s="237"/>
      <c r="AD220" s="239"/>
      <c r="AE220" s="235"/>
      <c r="AM220" s="94"/>
    </row>
    <row r="221" spans="1:39" s="104" customFormat="1" ht="14.25" thickBot="1">
      <c r="A221" s="94"/>
      <c r="B221" s="240"/>
      <c r="C221" s="241"/>
      <c r="D221" s="242"/>
      <c r="E221" s="242"/>
      <c r="F221" s="242"/>
      <c r="G221" s="242"/>
      <c r="H221" s="242"/>
      <c r="I221" s="243"/>
      <c r="J221" s="243"/>
      <c r="K221" s="243"/>
      <c r="L221" s="244"/>
      <c r="M221" s="244"/>
      <c r="N221" s="244"/>
      <c r="O221" s="244"/>
      <c r="P221" s="244"/>
      <c r="Q221" s="245"/>
      <c r="R221" s="244"/>
      <c r="S221" s="244"/>
      <c r="T221" s="244"/>
      <c r="U221" s="244"/>
      <c r="V221" s="245"/>
      <c r="W221" s="246"/>
      <c r="X221" s="245"/>
      <c r="Y221" s="243"/>
      <c r="Z221" s="243"/>
      <c r="AA221" s="245"/>
      <c r="AB221" s="243"/>
      <c r="AC221" s="243"/>
      <c r="AD221" s="247"/>
      <c r="AE221" s="248"/>
      <c r="AF221" s="94"/>
      <c r="AG221" s="94"/>
      <c r="AH221" s="94"/>
      <c r="AI221" s="94"/>
      <c r="AJ221" s="94"/>
      <c r="AK221" s="94"/>
      <c r="AL221" s="94"/>
      <c r="AM221" s="103"/>
    </row>
    <row r="222" spans="1:39">
      <c r="B222" s="104"/>
      <c r="D222" s="171"/>
      <c r="E222" s="171"/>
      <c r="F222" s="171"/>
      <c r="G222" s="171"/>
      <c r="H222" s="171"/>
    </row>
    <row r="223" spans="1:39">
      <c r="R223" s="249"/>
      <c r="S223" s="250"/>
      <c r="X223" s="249"/>
      <c r="AA223" s="250"/>
    </row>
    <row r="224" spans="1:39">
      <c r="R224" s="249"/>
      <c r="S224" s="250"/>
      <c r="X224" s="249"/>
      <c r="AA224" s="250"/>
    </row>
    <row r="225" spans="1:39">
      <c r="R225" s="249"/>
      <c r="S225" s="250"/>
      <c r="X225" s="249"/>
      <c r="AA225" s="250"/>
    </row>
    <row r="226" spans="1:39">
      <c r="R226" s="249"/>
      <c r="S226" s="250"/>
      <c r="X226" s="249"/>
      <c r="AA226" s="250"/>
    </row>
    <row r="227" spans="1:39" s="104" customFormat="1">
      <c r="A227" s="94"/>
      <c r="B227" s="94"/>
      <c r="D227" s="96"/>
      <c r="E227" s="96"/>
      <c r="F227" s="96"/>
      <c r="G227" s="96"/>
      <c r="H227" s="96"/>
      <c r="I227" s="105"/>
      <c r="J227" s="105"/>
      <c r="K227" s="105"/>
      <c r="L227" s="106"/>
      <c r="M227" s="106"/>
      <c r="N227" s="106"/>
      <c r="O227" s="106"/>
      <c r="P227" s="106"/>
      <c r="Q227" s="106"/>
      <c r="R227" s="249"/>
      <c r="S227" s="250"/>
      <c r="T227" s="106"/>
      <c r="U227" s="106"/>
      <c r="V227" s="106"/>
      <c r="W227" s="105"/>
      <c r="X227" s="249"/>
      <c r="Y227" s="105"/>
      <c r="Z227" s="105"/>
      <c r="AA227" s="250"/>
      <c r="AB227" s="105"/>
      <c r="AC227" s="105"/>
      <c r="AD227" s="96"/>
      <c r="AE227" s="94"/>
      <c r="AF227" s="94"/>
      <c r="AG227" s="94"/>
      <c r="AH227" s="94"/>
      <c r="AI227" s="94"/>
      <c r="AJ227" s="94"/>
      <c r="AK227" s="94"/>
      <c r="AL227" s="94"/>
      <c r="AM227" s="103"/>
    </row>
    <row r="228" spans="1:39">
      <c r="A228" s="104"/>
      <c r="B228" s="104"/>
      <c r="D228" s="171"/>
      <c r="E228" s="171"/>
      <c r="F228" s="171"/>
      <c r="G228" s="171"/>
      <c r="H228" s="171"/>
      <c r="R228" s="249"/>
      <c r="S228" s="250"/>
      <c r="X228" s="249"/>
      <c r="AA228" s="250"/>
    </row>
    <row r="229" spans="1:39">
      <c r="R229" s="249"/>
      <c r="S229" s="250"/>
      <c r="X229" s="249"/>
      <c r="AA229" s="250"/>
    </row>
    <row r="230" spans="1:39">
      <c r="R230" s="249"/>
      <c r="S230" s="250"/>
      <c r="X230" s="249"/>
      <c r="AA230" s="250"/>
    </row>
    <row r="231" spans="1:39">
      <c r="R231" s="249"/>
      <c r="S231" s="250"/>
      <c r="X231" s="249"/>
      <c r="AA231" s="250"/>
    </row>
    <row r="232" spans="1:39">
      <c r="R232" s="249"/>
      <c r="S232" s="250"/>
      <c r="X232" s="249"/>
      <c r="AA232" s="250"/>
    </row>
    <row r="233" spans="1:39" s="104" customFormat="1">
      <c r="A233" s="94"/>
      <c r="B233" s="94"/>
      <c r="D233" s="96"/>
      <c r="E233" s="96"/>
      <c r="F233" s="96"/>
      <c r="G233" s="96"/>
      <c r="H233" s="96"/>
      <c r="I233" s="105"/>
      <c r="J233" s="105"/>
      <c r="K233" s="105"/>
      <c r="L233" s="106"/>
      <c r="M233" s="106"/>
      <c r="N233" s="106"/>
      <c r="O233" s="106"/>
      <c r="P233" s="106"/>
      <c r="Q233" s="106"/>
      <c r="R233" s="249"/>
      <c r="S233" s="250"/>
      <c r="T233" s="106"/>
      <c r="U233" s="106"/>
      <c r="V233" s="106"/>
      <c r="W233" s="105"/>
      <c r="X233" s="249"/>
      <c r="Y233" s="105"/>
      <c r="Z233" s="105"/>
      <c r="AA233" s="250"/>
      <c r="AB233" s="105"/>
      <c r="AC233" s="105"/>
      <c r="AD233" s="96"/>
      <c r="AE233" s="94"/>
      <c r="AF233" s="94"/>
      <c r="AG233" s="94"/>
      <c r="AH233" s="94"/>
      <c r="AI233" s="94"/>
      <c r="AJ233" s="94"/>
      <c r="AK233" s="94"/>
      <c r="AL233" s="94"/>
      <c r="AM233" s="103"/>
    </row>
    <row r="234" spans="1:39">
      <c r="A234" s="104"/>
      <c r="B234" s="104"/>
      <c r="D234" s="171"/>
      <c r="E234" s="171"/>
      <c r="F234" s="171"/>
      <c r="G234" s="171"/>
      <c r="H234" s="171"/>
      <c r="R234" s="249"/>
      <c r="S234" s="250"/>
      <c r="X234" s="249"/>
      <c r="AA234" s="250"/>
    </row>
    <row r="235" spans="1:39">
      <c r="R235" s="249"/>
      <c r="S235" s="250"/>
      <c r="X235" s="249"/>
      <c r="AA235" s="250"/>
    </row>
    <row r="236" spans="1:39">
      <c r="R236" s="249"/>
      <c r="S236" s="250"/>
      <c r="X236" s="249"/>
      <c r="AA236" s="250"/>
    </row>
    <row r="237" spans="1:39">
      <c r="R237" s="249"/>
      <c r="S237" s="250"/>
      <c r="X237" s="249"/>
      <c r="AA237" s="250"/>
    </row>
    <row r="238" spans="1:39">
      <c r="R238" s="249"/>
      <c r="S238" s="250"/>
      <c r="X238" s="249"/>
      <c r="AA238" s="250"/>
    </row>
    <row r="239" spans="1:39">
      <c r="R239" s="249"/>
      <c r="S239" s="250"/>
      <c r="X239" s="249"/>
      <c r="AA239" s="250"/>
    </row>
    <row r="240" spans="1:39">
      <c r="R240" s="249"/>
      <c r="S240" s="250"/>
      <c r="X240" s="249"/>
      <c r="AA240" s="250"/>
    </row>
    <row r="241" spans="1:27">
      <c r="R241" s="249"/>
      <c r="S241" s="250"/>
      <c r="X241" s="249"/>
      <c r="AA241" s="250"/>
    </row>
    <row r="242" spans="1:27">
      <c r="R242" s="249"/>
      <c r="S242" s="250"/>
      <c r="X242" s="249"/>
      <c r="AA242" s="250"/>
    </row>
    <row r="243" spans="1:27">
      <c r="R243" s="249"/>
      <c r="S243" s="250"/>
      <c r="X243" s="249"/>
      <c r="AA243" s="250"/>
    </row>
    <row r="244" spans="1:27">
      <c r="R244" s="249"/>
      <c r="S244" s="250"/>
      <c r="X244" s="249"/>
      <c r="AA244" s="250"/>
    </row>
    <row r="245" spans="1:27">
      <c r="R245" s="249"/>
      <c r="S245" s="250"/>
      <c r="X245" s="249"/>
      <c r="AA245" s="250"/>
    </row>
    <row r="246" spans="1:27">
      <c r="R246" s="249"/>
      <c r="S246" s="250"/>
      <c r="X246" s="249"/>
      <c r="AA246" s="250"/>
    </row>
    <row r="247" spans="1:27">
      <c r="R247" s="249"/>
      <c r="S247" s="250"/>
      <c r="X247" s="249"/>
      <c r="AA247" s="250"/>
    </row>
    <row r="248" spans="1:27">
      <c r="R248" s="249"/>
      <c r="S248" s="250"/>
      <c r="X248" s="249"/>
      <c r="AA248" s="250"/>
    </row>
    <row r="249" spans="1:27">
      <c r="R249" s="249"/>
      <c r="S249" s="250"/>
      <c r="X249" s="249"/>
      <c r="AA249" s="250"/>
    </row>
    <row r="250" spans="1:27">
      <c r="R250" s="249"/>
      <c r="S250" s="250"/>
      <c r="X250" s="249"/>
      <c r="AA250" s="250"/>
    </row>
    <row r="251" spans="1:27">
      <c r="R251" s="249"/>
      <c r="S251" s="250"/>
      <c r="X251" s="249"/>
      <c r="AA251" s="250"/>
    </row>
    <row r="254" spans="1:27">
      <c r="C254" s="251"/>
      <c r="D254" s="252"/>
      <c r="E254" s="252"/>
      <c r="F254" s="252"/>
      <c r="G254" s="252"/>
      <c r="H254" s="252"/>
    </row>
    <row r="256" spans="1:27">
      <c r="A256" s="104"/>
      <c r="B256" s="104"/>
      <c r="D256" s="171"/>
      <c r="E256" s="171"/>
      <c r="F256" s="171"/>
      <c r="G256" s="171"/>
      <c r="H256" s="171"/>
    </row>
    <row r="262" spans="1:8">
      <c r="A262" s="104"/>
      <c r="B262" s="104"/>
      <c r="D262" s="171"/>
      <c r="E262" s="171"/>
      <c r="F262" s="171"/>
      <c r="G262" s="171"/>
      <c r="H262" s="171"/>
    </row>
    <row r="268" spans="1:8">
      <c r="A268" s="104"/>
      <c r="B268" s="104"/>
      <c r="D268" s="171"/>
      <c r="E268" s="171"/>
      <c r="F268" s="171"/>
      <c r="G268" s="171"/>
      <c r="H268" s="171"/>
    </row>
    <row r="288" spans="3:8">
      <c r="C288" s="251"/>
      <c r="D288" s="252"/>
      <c r="E288" s="252"/>
      <c r="F288" s="252"/>
      <c r="G288" s="252"/>
      <c r="H288" s="252"/>
    </row>
    <row r="289" spans="3:8">
      <c r="C289" s="251"/>
      <c r="D289" s="252"/>
      <c r="E289" s="252"/>
      <c r="F289" s="252"/>
      <c r="G289" s="252"/>
      <c r="H289" s="252"/>
    </row>
    <row r="290" spans="3:8">
      <c r="C290" s="251"/>
      <c r="D290" s="252"/>
      <c r="E290" s="252"/>
      <c r="F290" s="252"/>
      <c r="G290" s="252"/>
      <c r="H290" s="252"/>
    </row>
    <row r="291" spans="3:8">
      <c r="C291" s="251"/>
      <c r="D291" s="252"/>
      <c r="E291" s="252"/>
      <c r="F291" s="252"/>
      <c r="G291" s="252"/>
      <c r="H291" s="252"/>
    </row>
    <row r="292" spans="3:8">
      <c r="C292" s="251"/>
      <c r="D292" s="252"/>
      <c r="E292" s="252"/>
      <c r="F292" s="252"/>
      <c r="G292" s="252"/>
      <c r="H292" s="252"/>
    </row>
    <row r="293" spans="3:8">
      <c r="C293" s="251"/>
      <c r="D293" s="252"/>
      <c r="E293" s="252"/>
      <c r="F293" s="252"/>
      <c r="G293" s="252"/>
      <c r="H293" s="252"/>
    </row>
    <row r="294" spans="3:8">
      <c r="C294" s="251"/>
      <c r="D294" s="252"/>
      <c r="E294" s="252"/>
      <c r="F294" s="252"/>
      <c r="G294" s="252"/>
      <c r="H294" s="252"/>
    </row>
    <row r="295" spans="3:8">
      <c r="C295" s="251"/>
      <c r="D295" s="252"/>
      <c r="E295" s="252"/>
      <c r="F295" s="252"/>
      <c r="G295" s="252"/>
      <c r="H295" s="252"/>
    </row>
    <row r="296" spans="3:8">
      <c r="C296" s="251"/>
      <c r="D296" s="252"/>
      <c r="E296" s="252"/>
      <c r="F296" s="252"/>
      <c r="G296" s="252"/>
      <c r="H296" s="252"/>
    </row>
    <row r="297" spans="3:8">
      <c r="C297" s="251"/>
      <c r="D297" s="252"/>
      <c r="E297" s="252"/>
      <c r="F297" s="252"/>
      <c r="G297" s="252"/>
      <c r="H297" s="252"/>
    </row>
    <row r="298" spans="3:8">
      <c r="C298" s="251"/>
      <c r="D298" s="252"/>
      <c r="E298" s="252"/>
      <c r="F298" s="252"/>
      <c r="G298" s="252"/>
      <c r="H298" s="252"/>
    </row>
    <row r="299" spans="3:8">
      <c r="C299" s="251"/>
      <c r="D299" s="252"/>
      <c r="E299" s="252"/>
      <c r="F299" s="252"/>
      <c r="G299" s="252"/>
      <c r="H299" s="252"/>
    </row>
    <row r="300" spans="3:8">
      <c r="C300" s="251"/>
      <c r="D300" s="252"/>
      <c r="E300" s="252"/>
      <c r="F300" s="252"/>
      <c r="G300" s="252"/>
      <c r="H300" s="252"/>
    </row>
    <row r="301" spans="3:8">
      <c r="C301" s="251"/>
      <c r="D301" s="252"/>
      <c r="E301" s="252"/>
      <c r="F301" s="252"/>
      <c r="G301" s="252"/>
      <c r="H301" s="252"/>
    </row>
    <row r="302" spans="3:8">
      <c r="C302" s="251"/>
      <c r="D302" s="252"/>
      <c r="E302" s="252"/>
      <c r="F302" s="252"/>
      <c r="G302" s="252"/>
      <c r="H302" s="252"/>
    </row>
    <row r="303" spans="3:8">
      <c r="C303" s="251"/>
      <c r="D303" s="252"/>
      <c r="E303" s="252"/>
      <c r="F303" s="252"/>
      <c r="G303" s="252"/>
      <c r="H303" s="252"/>
    </row>
    <row r="304" spans="3:8">
      <c r="C304" s="251"/>
      <c r="D304" s="252"/>
      <c r="E304" s="252"/>
      <c r="F304" s="252"/>
      <c r="G304" s="252"/>
      <c r="H304" s="252"/>
    </row>
    <row r="306" spans="21:22">
      <c r="U306" s="249"/>
      <c r="V306" s="249"/>
    </row>
    <row r="307" spans="21:22">
      <c r="U307" s="249"/>
      <c r="V307" s="249"/>
    </row>
    <row r="308" spans="21:22">
      <c r="U308" s="249"/>
      <c r="V308" s="249"/>
    </row>
    <row r="309" spans="21:22">
      <c r="U309" s="249"/>
      <c r="V309" s="249"/>
    </row>
    <row r="310" spans="21:22">
      <c r="U310" s="249"/>
      <c r="V310" s="249"/>
    </row>
    <row r="311" spans="21:22">
      <c r="U311" s="249"/>
      <c r="V311" s="249"/>
    </row>
    <row r="312" spans="21:22">
      <c r="U312" s="249"/>
      <c r="V312" s="249"/>
    </row>
    <row r="313" spans="21:22">
      <c r="U313" s="249"/>
      <c r="V313" s="249"/>
    </row>
    <row r="314" spans="21:22">
      <c r="U314" s="249"/>
      <c r="V314" s="249"/>
    </row>
    <row r="315" spans="21:22">
      <c r="U315" s="249"/>
      <c r="V315" s="249"/>
    </row>
    <row r="316" spans="21:22">
      <c r="U316" s="249"/>
      <c r="V316" s="249"/>
    </row>
    <row r="317" spans="21:22">
      <c r="U317" s="249"/>
      <c r="V317" s="249"/>
    </row>
    <row r="318" spans="21:22">
      <c r="U318" s="249"/>
      <c r="V318" s="249"/>
    </row>
    <row r="319" spans="21:22">
      <c r="U319" s="249"/>
      <c r="V319" s="249"/>
    </row>
    <row r="320" spans="21:22">
      <c r="U320" s="249"/>
      <c r="V320" s="249"/>
    </row>
    <row r="321" spans="21:22">
      <c r="U321" s="249"/>
      <c r="V321" s="249"/>
    </row>
    <row r="322" spans="21:22">
      <c r="U322" s="249"/>
      <c r="V322" s="249"/>
    </row>
    <row r="323" spans="21:22">
      <c r="U323" s="249"/>
      <c r="V323" s="249"/>
    </row>
    <row r="324" spans="21:22">
      <c r="U324" s="249"/>
      <c r="V324" s="249"/>
    </row>
    <row r="325" spans="21:22">
      <c r="U325" s="249"/>
      <c r="V325" s="249"/>
    </row>
    <row r="326" spans="21:22">
      <c r="U326" s="249"/>
      <c r="V326" s="249"/>
    </row>
    <row r="327" spans="21:22">
      <c r="U327" s="249"/>
      <c r="V327" s="249"/>
    </row>
    <row r="328" spans="21:22">
      <c r="U328" s="249"/>
      <c r="V328" s="249"/>
    </row>
    <row r="329" spans="21:22">
      <c r="U329" s="249"/>
      <c r="V329" s="249"/>
    </row>
    <row r="330" spans="21:22">
      <c r="U330" s="249"/>
      <c r="V330" s="249"/>
    </row>
    <row r="331" spans="21:22">
      <c r="U331" s="249"/>
      <c r="V331" s="249"/>
    </row>
    <row r="332" spans="21:22">
      <c r="U332" s="249"/>
      <c r="V332" s="249"/>
    </row>
    <row r="333" spans="21:22">
      <c r="U333" s="249"/>
      <c r="V333" s="249"/>
    </row>
    <row r="334" spans="21:22">
      <c r="U334" s="249"/>
      <c r="V334" s="249"/>
    </row>
    <row r="335" spans="21:22">
      <c r="U335" s="249"/>
      <c r="V335" s="249"/>
    </row>
    <row r="336" spans="21:22">
      <c r="U336" s="249"/>
      <c r="V336" s="249"/>
    </row>
    <row r="337" spans="21:22">
      <c r="U337" s="249"/>
      <c r="V337" s="249"/>
    </row>
    <row r="338" spans="21:22">
      <c r="U338" s="249"/>
      <c r="V338" s="249"/>
    </row>
    <row r="339" spans="21:22">
      <c r="U339" s="249"/>
      <c r="V339" s="249"/>
    </row>
    <row r="340" spans="21:22">
      <c r="U340" s="249"/>
      <c r="V340" s="249"/>
    </row>
    <row r="341" spans="21:22">
      <c r="U341" s="249"/>
      <c r="V341" s="249"/>
    </row>
    <row r="342" spans="21:22">
      <c r="U342" s="249"/>
      <c r="V342" s="249"/>
    </row>
    <row r="343" spans="21:22">
      <c r="U343" s="249"/>
      <c r="V343" s="249"/>
    </row>
    <row r="344" spans="21:22">
      <c r="U344" s="249"/>
      <c r="V344" s="249"/>
    </row>
    <row r="345" spans="21:22">
      <c r="U345" s="249"/>
      <c r="V345" s="249"/>
    </row>
    <row r="346" spans="21:22">
      <c r="U346" s="249"/>
      <c r="V346" s="249"/>
    </row>
    <row r="347" spans="21:22">
      <c r="U347" s="249"/>
      <c r="V347" s="249"/>
    </row>
    <row r="348" spans="21:22">
      <c r="U348" s="249"/>
      <c r="V348" s="249"/>
    </row>
    <row r="349" spans="21:22">
      <c r="U349" s="249"/>
      <c r="V349" s="249"/>
    </row>
    <row r="350" spans="21:22">
      <c r="U350" s="249"/>
      <c r="V350" s="249"/>
    </row>
    <row r="351" spans="21:22">
      <c r="U351" s="249"/>
      <c r="V351" s="249"/>
    </row>
    <row r="352" spans="21:22">
      <c r="U352" s="249"/>
      <c r="V352" s="249"/>
    </row>
    <row r="353" spans="21:22">
      <c r="U353" s="249"/>
      <c r="V353" s="249"/>
    </row>
    <row r="354" spans="21:22">
      <c r="U354" s="249"/>
      <c r="V354" s="249"/>
    </row>
    <row r="355" spans="21:22">
      <c r="U355" s="249"/>
      <c r="V355" s="249"/>
    </row>
    <row r="356" spans="21:22">
      <c r="U356" s="249"/>
      <c r="V356" s="249"/>
    </row>
    <row r="357" spans="21:22">
      <c r="U357" s="249"/>
      <c r="V357" s="249"/>
    </row>
    <row r="358" spans="21:22">
      <c r="U358" s="249"/>
      <c r="V358" s="249"/>
    </row>
    <row r="359" spans="21:22">
      <c r="U359" s="249"/>
      <c r="V359" s="249"/>
    </row>
    <row r="360" spans="21:22">
      <c r="U360" s="249"/>
      <c r="V360" s="249"/>
    </row>
    <row r="361" spans="21:22">
      <c r="U361" s="249"/>
      <c r="V361" s="249"/>
    </row>
    <row r="362" spans="21:22">
      <c r="U362" s="249"/>
      <c r="V362" s="249"/>
    </row>
    <row r="363" spans="21:22">
      <c r="U363" s="249"/>
      <c r="V363" s="249"/>
    </row>
    <row r="364" spans="21:22">
      <c r="U364" s="249"/>
      <c r="V364" s="249"/>
    </row>
    <row r="365" spans="21:22">
      <c r="U365" s="249"/>
      <c r="V365" s="249"/>
    </row>
    <row r="366" spans="21:22">
      <c r="U366" s="249"/>
      <c r="V366" s="249"/>
    </row>
    <row r="367" spans="21:22">
      <c r="U367" s="249"/>
      <c r="V367" s="249"/>
    </row>
    <row r="368" spans="21:22">
      <c r="U368" s="249"/>
      <c r="V368" s="249"/>
    </row>
    <row r="369" spans="21:22">
      <c r="U369" s="249"/>
      <c r="V369" s="249"/>
    </row>
    <row r="370" spans="21:22">
      <c r="U370" s="249"/>
      <c r="V370" s="249"/>
    </row>
    <row r="371" spans="21:22">
      <c r="U371" s="249"/>
      <c r="V371" s="249"/>
    </row>
    <row r="372" spans="21:22">
      <c r="U372" s="249"/>
      <c r="V372" s="249"/>
    </row>
    <row r="373" spans="21:22">
      <c r="U373" s="249"/>
      <c r="V373" s="249"/>
    </row>
    <row r="374" spans="21:22">
      <c r="U374" s="249"/>
      <c r="V374" s="249"/>
    </row>
    <row r="375" spans="21:22">
      <c r="U375" s="249"/>
      <c r="V375" s="249"/>
    </row>
    <row r="376" spans="21:22">
      <c r="U376" s="249"/>
      <c r="V376" s="249"/>
    </row>
    <row r="377" spans="21:22">
      <c r="U377" s="249"/>
      <c r="V377" s="249"/>
    </row>
    <row r="378" spans="21:22">
      <c r="U378" s="249"/>
      <c r="V378" s="249"/>
    </row>
    <row r="379" spans="21:22">
      <c r="U379" s="249"/>
      <c r="V379" s="249"/>
    </row>
    <row r="380" spans="21:22">
      <c r="U380" s="249"/>
      <c r="V380" s="249"/>
    </row>
    <row r="381" spans="21:22">
      <c r="U381" s="249"/>
      <c r="V381" s="249"/>
    </row>
    <row r="382" spans="21:22">
      <c r="U382" s="249"/>
      <c r="V382" s="249"/>
    </row>
    <row r="383" spans="21:22">
      <c r="U383" s="249"/>
      <c r="V383" s="249"/>
    </row>
    <row r="384" spans="21:22">
      <c r="U384" s="249"/>
      <c r="V384" s="249"/>
    </row>
    <row r="385" spans="21:22">
      <c r="U385" s="249"/>
      <c r="V385" s="249"/>
    </row>
    <row r="386" spans="21:22">
      <c r="U386" s="249"/>
      <c r="V386" s="249"/>
    </row>
    <row r="387" spans="21:22">
      <c r="U387" s="249"/>
      <c r="V387" s="249"/>
    </row>
    <row r="388" spans="21:22">
      <c r="U388" s="249"/>
      <c r="V388" s="249"/>
    </row>
    <row r="389" spans="21:22">
      <c r="U389" s="249"/>
      <c r="V389" s="249"/>
    </row>
    <row r="390" spans="21:22">
      <c r="U390" s="249"/>
      <c r="V390" s="249"/>
    </row>
    <row r="391" spans="21:22">
      <c r="U391" s="249"/>
      <c r="V391" s="249"/>
    </row>
    <row r="392" spans="21:22">
      <c r="U392" s="249"/>
      <c r="V392" s="249"/>
    </row>
    <row r="393" spans="21:22">
      <c r="U393" s="249"/>
      <c r="V393" s="249"/>
    </row>
    <row r="394" spans="21:22">
      <c r="U394" s="249"/>
      <c r="V394" s="249"/>
    </row>
    <row r="395" spans="21:22">
      <c r="U395" s="249"/>
      <c r="V395" s="249"/>
    </row>
    <row r="396" spans="21:22">
      <c r="U396" s="249"/>
      <c r="V396" s="249"/>
    </row>
    <row r="397" spans="21:22">
      <c r="U397" s="249"/>
      <c r="V397" s="249"/>
    </row>
    <row r="398" spans="21:22">
      <c r="U398" s="249"/>
      <c r="V398" s="249"/>
    </row>
    <row r="399" spans="21:22">
      <c r="U399" s="249"/>
      <c r="V399" s="249"/>
    </row>
    <row r="400" spans="21:22">
      <c r="U400" s="249"/>
      <c r="V400" s="249"/>
    </row>
    <row r="401" spans="21:22">
      <c r="U401" s="249"/>
      <c r="V401" s="249"/>
    </row>
    <row r="402" spans="21:22">
      <c r="U402" s="249"/>
      <c r="V402" s="249"/>
    </row>
    <row r="403" spans="21:22">
      <c r="U403" s="249"/>
      <c r="V403" s="249"/>
    </row>
    <row r="404" spans="21:22">
      <c r="U404" s="249"/>
      <c r="V404" s="249"/>
    </row>
    <row r="405" spans="21:22">
      <c r="U405" s="249"/>
      <c r="V405" s="249"/>
    </row>
    <row r="406" spans="21:22">
      <c r="U406" s="249"/>
      <c r="V406" s="249"/>
    </row>
    <row r="407" spans="21:22">
      <c r="U407" s="249"/>
      <c r="V407" s="249"/>
    </row>
    <row r="408" spans="21:22">
      <c r="U408" s="249"/>
      <c r="V408" s="249"/>
    </row>
    <row r="409" spans="21:22">
      <c r="U409" s="249"/>
      <c r="V409" s="249"/>
    </row>
    <row r="410" spans="21:22">
      <c r="U410" s="249"/>
      <c r="V410" s="249"/>
    </row>
    <row r="411" spans="21:22">
      <c r="U411" s="249"/>
      <c r="V411" s="249"/>
    </row>
    <row r="412" spans="21:22">
      <c r="U412" s="249"/>
      <c r="V412" s="249"/>
    </row>
    <row r="413" spans="21:22">
      <c r="U413" s="249"/>
      <c r="V413" s="249"/>
    </row>
    <row r="414" spans="21:22">
      <c r="U414" s="249"/>
      <c r="V414" s="249"/>
    </row>
    <row r="415" spans="21:22">
      <c r="U415" s="249"/>
      <c r="V415" s="249"/>
    </row>
    <row r="416" spans="21:22">
      <c r="U416" s="249"/>
      <c r="V416" s="249"/>
    </row>
    <row r="417" spans="21:22">
      <c r="U417" s="249"/>
      <c r="V417" s="249"/>
    </row>
    <row r="418" spans="21:22">
      <c r="U418" s="249"/>
      <c r="V418" s="249"/>
    </row>
    <row r="419" spans="21:22">
      <c r="U419" s="249"/>
      <c r="V419" s="249"/>
    </row>
    <row r="420" spans="21:22">
      <c r="U420" s="249"/>
      <c r="V420" s="249"/>
    </row>
    <row r="421" spans="21:22">
      <c r="U421" s="249"/>
      <c r="V421" s="249"/>
    </row>
    <row r="422" spans="21:22">
      <c r="U422" s="249"/>
      <c r="V422" s="249"/>
    </row>
    <row r="423" spans="21:22">
      <c r="U423" s="249"/>
      <c r="V423" s="249"/>
    </row>
    <row r="424" spans="21:22">
      <c r="U424" s="249"/>
      <c r="V424" s="249"/>
    </row>
    <row r="425" spans="21:22">
      <c r="U425" s="249"/>
      <c r="V425" s="249"/>
    </row>
    <row r="426" spans="21:22">
      <c r="U426" s="249"/>
      <c r="V426" s="249"/>
    </row>
    <row r="427" spans="21:22">
      <c r="U427" s="249"/>
      <c r="V427" s="249"/>
    </row>
    <row r="428" spans="21:22">
      <c r="U428" s="249"/>
      <c r="V428" s="249"/>
    </row>
    <row r="429" spans="21:22">
      <c r="U429" s="249"/>
      <c r="V429" s="249"/>
    </row>
    <row r="430" spans="21:22">
      <c r="U430" s="249"/>
      <c r="V430" s="249"/>
    </row>
    <row r="431" spans="21:22">
      <c r="U431" s="249"/>
      <c r="V431" s="249"/>
    </row>
    <row r="432" spans="21:22">
      <c r="U432" s="249"/>
      <c r="V432" s="249"/>
    </row>
    <row r="433" spans="21:22">
      <c r="U433" s="249"/>
      <c r="V433" s="249"/>
    </row>
    <row r="434" spans="21:22">
      <c r="U434" s="249"/>
      <c r="V434" s="249"/>
    </row>
    <row r="435" spans="21:22">
      <c r="U435" s="249"/>
      <c r="V435" s="249"/>
    </row>
    <row r="436" spans="21:22">
      <c r="U436" s="249"/>
      <c r="V436" s="249"/>
    </row>
    <row r="437" spans="21:22">
      <c r="U437" s="249"/>
      <c r="V437" s="249"/>
    </row>
    <row r="438" spans="21:22">
      <c r="U438" s="249"/>
      <c r="V438" s="249"/>
    </row>
    <row r="439" spans="21:22">
      <c r="U439" s="249"/>
      <c r="V439" s="249"/>
    </row>
    <row r="440" spans="21:22">
      <c r="U440" s="249"/>
      <c r="V440" s="249"/>
    </row>
    <row r="441" spans="21:22">
      <c r="U441" s="249"/>
      <c r="V441" s="249"/>
    </row>
    <row r="442" spans="21:22">
      <c r="U442" s="249"/>
      <c r="V442" s="249"/>
    </row>
    <row r="443" spans="21:22">
      <c r="U443" s="249"/>
      <c r="V443" s="249"/>
    </row>
    <row r="444" spans="21:22">
      <c r="U444" s="249"/>
      <c r="V444" s="249"/>
    </row>
    <row r="445" spans="21:22">
      <c r="U445" s="249"/>
      <c r="V445" s="249"/>
    </row>
    <row r="446" spans="21:22">
      <c r="U446" s="249"/>
      <c r="V446" s="249"/>
    </row>
    <row r="447" spans="21:22">
      <c r="U447" s="249"/>
      <c r="V447" s="249"/>
    </row>
    <row r="448" spans="21:22">
      <c r="U448" s="249"/>
      <c r="V448" s="249"/>
    </row>
    <row r="449" spans="21:22">
      <c r="U449" s="249"/>
      <c r="V449" s="249"/>
    </row>
    <row r="450" spans="21:22">
      <c r="U450" s="249"/>
      <c r="V450" s="249"/>
    </row>
    <row r="451" spans="21:22">
      <c r="U451" s="249"/>
      <c r="V451" s="249"/>
    </row>
    <row r="452" spans="21:22">
      <c r="U452" s="249"/>
      <c r="V452" s="249"/>
    </row>
    <row r="453" spans="21:22">
      <c r="U453" s="249"/>
      <c r="V453" s="249"/>
    </row>
    <row r="454" spans="21:22">
      <c r="U454" s="249"/>
      <c r="V454" s="249"/>
    </row>
    <row r="455" spans="21:22">
      <c r="U455" s="249"/>
      <c r="V455" s="249"/>
    </row>
    <row r="456" spans="21:22">
      <c r="U456" s="249"/>
      <c r="V456" s="249"/>
    </row>
    <row r="457" spans="21:22">
      <c r="U457" s="249"/>
      <c r="V457" s="249"/>
    </row>
  </sheetData>
  <sheetProtection algorithmName="SHA-512" hashValue="44s3ouVa7d2aIPnOAHIrmFEO6XQDA05GViwC1HU325qNsU2HNvqKqclkDSnoDXvvMUE7P/aG3Rl+D1A6IaL8Ow==" saltValue="OX6gjs0jUPgmKjrsL8UI5g==" spinCount="100000" sheet="1" objects="1" scenarios="1"/>
  <mergeCells count="298">
    <mergeCell ref="I141:P141"/>
    <mergeCell ref="Q141:Q142"/>
    <mergeCell ref="R141:U141"/>
    <mergeCell ref="V141:W142"/>
    <mergeCell ref="X141:X142"/>
    <mergeCell ref="Y141:Z141"/>
    <mergeCell ref="AA141:AA142"/>
    <mergeCell ref="AB141:AC141"/>
    <mergeCell ref="AD141:AD142"/>
    <mergeCell ref="N1:P3"/>
    <mergeCell ref="AA5:AA6"/>
    <mergeCell ref="AB5:AC5"/>
    <mergeCell ref="AD5:AD6"/>
    <mergeCell ref="I11:P11"/>
    <mergeCell ref="Q11:Q12"/>
    <mergeCell ref="R11:U11"/>
    <mergeCell ref="V11:W12"/>
    <mergeCell ref="X11:X12"/>
    <mergeCell ref="Y11:Z11"/>
    <mergeCell ref="AA11:AA12"/>
    <mergeCell ref="I5:P5"/>
    <mergeCell ref="Q5:Q6"/>
    <mergeCell ref="R5:U5"/>
    <mergeCell ref="V5:W6"/>
    <mergeCell ref="X5:X6"/>
    <mergeCell ref="Y5:Z5"/>
    <mergeCell ref="AB11:AC11"/>
    <mergeCell ref="AD11:AD12"/>
    <mergeCell ref="I17:P17"/>
    <mergeCell ref="Q17:Q18"/>
    <mergeCell ref="R17:U17"/>
    <mergeCell ref="V17:W18"/>
    <mergeCell ref="X17:X18"/>
    <mergeCell ref="Y17:Z17"/>
    <mergeCell ref="AA17:AA18"/>
    <mergeCell ref="AB17:AC17"/>
    <mergeCell ref="AD17:AD18"/>
    <mergeCell ref="I24:P24"/>
    <mergeCell ref="Q24:Q25"/>
    <mergeCell ref="R24:U24"/>
    <mergeCell ref="V24:W25"/>
    <mergeCell ref="X24:X25"/>
    <mergeCell ref="Y24:Z24"/>
    <mergeCell ref="AA24:AA25"/>
    <mergeCell ref="AB24:AC24"/>
    <mergeCell ref="AD24:AD25"/>
    <mergeCell ref="AD77:AD78"/>
    <mergeCell ref="I83:P83"/>
    <mergeCell ref="Q83:Q84"/>
    <mergeCell ref="AA33:AA34"/>
    <mergeCell ref="AB33:AC33"/>
    <mergeCell ref="AD33:AD34"/>
    <mergeCell ref="I33:P33"/>
    <mergeCell ref="Q33:Q34"/>
    <mergeCell ref="R33:U33"/>
    <mergeCell ref="V33:W34"/>
    <mergeCell ref="X33:X34"/>
    <mergeCell ref="Y33:Z33"/>
    <mergeCell ref="Q71:Q72"/>
    <mergeCell ref="R71:U71"/>
    <mergeCell ref="V71:W72"/>
    <mergeCell ref="X71:X72"/>
    <mergeCell ref="Y71:Z71"/>
    <mergeCell ref="AA71:AA72"/>
    <mergeCell ref="AB71:AC71"/>
    <mergeCell ref="I77:P77"/>
    <mergeCell ref="Q77:Q78"/>
    <mergeCell ref="R77:U77"/>
    <mergeCell ref="V77:W78"/>
    <mergeCell ref="X77:X78"/>
    <mergeCell ref="Y77:Z77"/>
    <mergeCell ref="AA77:AA78"/>
    <mergeCell ref="AB77:AC77"/>
    <mergeCell ref="V203:W204"/>
    <mergeCell ref="AB177:AC177"/>
    <mergeCell ref="AD177:AD178"/>
    <mergeCell ref="I177:P177"/>
    <mergeCell ref="Q177:Q178"/>
    <mergeCell ref="R177:U177"/>
    <mergeCell ref="V177:W178"/>
    <mergeCell ref="X177:X178"/>
    <mergeCell ref="Y177:Z177"/>
    <mergeCell ref="AA177:AA178"/>
    <mergeCell ref="X203:X204"/>
    <mergeCell ref="Y203:Z203"/>
    <mergeCell ref="I183:P183"/>
    <mergeCell ref="Q183:Q184"/>
    <mergeCell ref="R183:U183"/>
    <mergeCell ref="V183:W184"/>
    <mergeCell ref="X183:X184"/>
    <mergeCell ref="Y183:Z183"/>
    <mergeCell ref="AA183:AA184"/>
    <mergeCell ref="AB183:AC183"/>
    <mergeCell ref="AD183:AD184"/>
    <mergeCell ref="Q90:Q91"/>
    <mergeCell ref="R90:U90"/>
    <mergeCell ref="I105:P105"/>
    <mergeCell ref="Q105:Q106"/>
    <mergeCell ref="I111:P111"/>
    <mergeCell ref="Q111:Q112"/>
    <mergeCell ref="I129:P129"/>
    <mergeCell ref="Q129:Q130"/>
    <mergeCell ref="R129:U129"/>
    <mergeCell ref="I99:P99"/>
    <mergeCell ref="Q99:Q100"/>
    <mergeCell ref="R99:U99"/>
    <mergeCell ref="I117:P117"/>
    <mergeCell ref="Q117:Q118"/>
    <mergeCell ref="R117:U117"/>
    <mergeCell ref="I123:P123"/>
    <mergeCell ref="Q123:Q124"/>
    <mergeCell ref="R123:U123"/>
    <mergeCell ref="V51:W52"/>
    <mergeCell ref="X51:X52"/>
    <mergeCell ref="Y51:Z51"/>
    <mergeCell ref="AA51:AA52"/>
    <mergeCell ref="I45:P45"/>
    <mergeCell ref="Q45:Q46"/>
    <mergeCell ref="I39:P39"/>
    <mergeCell ref="Q39:Q40"/>
    <mergeCell ref="R39:U39"/>
    <mergeCell ref="V39:W40"/>
    <mergeCell ref="X39:X40"/>
    <mergeCell ref="Y39:Z39"/>
    <mergeCell ref="R45:U45"/>
    <mergeCell ref="V45:W46"/>
    <mergeCell ref="AD71:AD72"/>
    <mergeCell ref="I71:P71"/>
    <mergeCell ref="I90:P90"/>
    <mergeCell ref="R83:U83"/>
    <mergeCell ref="V83:W84"/>
    <mergeCell ref="X83:X84"/>
    <mergeCell ref="AA39:AA40"/>
    <mergeCell ref="AB39:AC39"/>
    <mergeCell ref="AD39:AD40"/>
    <mergeCell ref="X45:X46"/>
    <mergeCell ref="Y45:Z45"/>
    <mergeCell ref="AA45:AA46"/>
    <mergeCell ref="AB45:AC45"/>
    <mergeCell ref="AD45:AD46"/>
    <mergeCell ref="I57:P57"/>
    <mergeCell ref="Q57:Q58"/>
    <mergeCell ref="R57:U57"/>
    <mergeCell ref="V57:W58"/>
    <mergeCell ref="X57:X58"/>
    <mergeCell ref="AB51:AC51"/>
    <mergeCell ref="AD51:AD52"/>
    <mergeCell ref="I51:P51"/>
    <mergeCell ref="Q51:Q52"/>
    <mergeCell ref="R51:U51"/>
    <mergeCell ref="AA57:AA58"/>
    <mergeCell ref="AB57:AC57"/>
    <mergeCell ref="AD57:AD58"/>
    <mergeCell ref="I63:P63"/>
    <mergeCell ref="Q63:Q64"/>
    <mergeCell ref="R63:U63"/>
    <mergeCell ref="V63:W64"/>
    <mergeCell ref="X63:X64"/>
    <mergeCell ref="Y63:Z63"/>
    <mergeCell ref="AA63:AA64"/>
    <mergeCell ref="AB63:AC63"/>
    <mergeCell ref="AD63:AD64"/>
    <mergeCell ref="Y57:Z57"/>
    <mergeCell ref="Y83:Z83"/>
    <mergeCell ref="AA83:AA84"/>
    <mergeCell ref="AB83:AC83"/>
    <mergeCell ref="AD83:AD84"/>
    <mergeCell ref="R105:U105"/>
    <mergeCell ref="V105:W106"/>
    <mergeCell ref="X105:X106"/>
    <mergeCell ref="Y105:Z105"/>
    <mergeCell ref="AA105:AA106"/>
    <mergeCell ref="AB105:AC105"/>
    <mergeCell ref="AD105:AD106"/>
    <mergeCell ref="AD99:AD100"/>
    <mergeCell ref="AB90:AC90"/>
    <mergeCell ref="Y99:Z99"/>
    <mergeCell ref="AD90:AD91"/>
    <mergeCell ref="AA99:AA100"/>
    <mergeCell ref="AB99:AC99"/>
    <mergeCell ref="V99:W100"/>
    <mergeCell ref="X99:X100"/>
    <mergeCell ref="V90:W91"/>
    <mergeCell ref="X90:X91"/>
    <mergeCell ref="Y90:Z90"/>
    <mergeCell ref="AA90:AA91"/>
    <mergeCell ref="V117:W118"/>
    <mergeCell ref="X117:X118"/>
    <mergeCell ref="Y117:Z117"/>
    <mergeCell ref="AA117:AA118"/>
    <mergeCell ref="AA111:AA112"/>
    <mergeCell ref="AB111:AC111"/>
    <mergeCell ref="R111:U111"/>
    <mergeCell ref="V111:W112"/>
    <mergeCell ref="X111:X112"/>
    <mergeCell ref="Y111:Z111"/>
    <mergeCell ref="AB117:AC117"/>
    <mergeCell ref="V123:W124"/>
    <mergeCell ref="X123:X124"/>
    <mergeCell ref="Y123:Z123"/>
    <mergeCell ref="AA123:AA124"/>
    <mergeCell ref="AB123:AC123"/>
    <mergeCell ref="AD123:AD124"/>
    <mergeCell ref="AB129:AC129"/>
    <mergeCell ref="AD129:AD130"/>
    <mergeCell ref="X135:X136"/>
    <mergeCell ref="Y135:Z135"/>
    <mergeCell ref="AA135:AA136"/>
    <mergeCell ref="AB135:AC135"/>
    <mergeCell ref="AD135:AD136"/>
    <mergeCell ref="AD117:AD118"/>
    <mergeCell ref="AD111:AD112"/>
    <mergeCell ref="X129:X130"/>
    <mergeCell ref="R155:U155"/>
    <mergeCell ref="V155:W156"/>
    <mergeCell ref="X155:X156"/>
    <mergeCell ref="I135:P135"/>
    <mergeCell ref="Q135:Q136"/>
    <mergeCell ref="R135:U135"/>
    <mergeCell ref="V135:W136"/>
    <mergeCell ref="Y129:Z129"/>
    <mergeCell ref="AA129:AA130"/>
    <mergeCell ref="V129:W130"/>
    <mergeCell ref="AB149:AC149"/>
    <mergeCell ref="AD149:AD150"/>
    <mergeCell ref="I149:P149"/>
    <mergeCell ref="Q149:Q150"/>
    <mergeCell ref="R149:U149"/>
    <mergeCell ref="V149:W150"/>
    <mergeCell ref="X149:X150"/>
    <mergeCell ref="Y149:Z149"/>
    <mergeCell ref="AA149:AA150"/>
    <mergeCell ref="Y155:Z155"/>
    <mergeCell ref="AA155:AA156"/>
    <mergeCell ref="AB155:AC155"/>
    <mergeCell ref="AD155:AD156"/>
    <mergeCell ref="I168:P168"/>
    <mergeCell ref="Q168:Q169"/>
    <mergeCell ref="R168:U168"/>
    <mergeCell ref="V168:W169"/>
    <mergeCell ref="X168:X169"/>
    <mergeCell ref="Y168:Z168"/>
    <mergeCell ref="I161:P161"/>
    <mergeCell ref="Q161:Q162"/>
    <mergeCell ref="R161:U161"/>
    <mergeCell ref="V161:W162"/>
    <mergeCell ref="X161:X162"/>
    <mergeCell ref="Y161:Z161"/>
    <mergeCell ref="AA161:AA162"/>
    <mergeCell ref="AB161:AC161"/>
    <mergeCell ref="AD161:AD162"/>
    <mergeCell ref="AA168:AA169"/>
    <mergeCell ref="AB168:AC168"/>
    <mergeCell ref="AD168:AD169"/>
    <mergeCell ref="I155:P155"/>
    <mergeCell ref="Q155:Q156"/>
    <mergeCell ref="V189:W190"/>
    <mergeCell ref="X189:X190"/>
    <mergeCell ref="Y189:Z189"/>
    <mergeCell ref="AA189:AA190"/>
    <mergeCell ref="AB189:AC189"/>
    <mergeCell ref="AD189:AD190"/>
    <mergeCell ref="I197:P197"/>
    <mergeCell ref="Q197:Q198"/>
    <mergeCell ref="R197:U197"/>
    <mergeCell ref="V197:W198"/>
    <mergeCell ref="X197:X198"/>
    <mergeCell ref="Y197:Z197"/>
    <mergeCell ref="AA197:AA198"/>
    <mergeCell ref="AB197:AC197"/>
    <mergeCell ref="AD197:AD198"/>
    <mergeCell ref="I189:P189"/>
    <mergeCell ref="Q189:Q190"/>
    <mergeCell ref="R189:U189"/>
    <mergeCell ref="AB215:AC215"/>
    <mergeCell ref="AD215:AD216"/>
    <mergeCell ref="AA203:AA204"/>
    <mergeCell ref="AB203:AC203"/>
    <mergeCell ref="AD203:AD204"/>
    <mergeCell ref="I215:P215"/>
    <mergeCell ref="Q215:Q216"/>
    <mergeCell ref="R215:U215"/>
    <mergeCell ref="V215:W216"/>
    <mergeCell ref="X215:X216"/>
    <mergeCell ref="Y215:Z215"/>
    <mergeCell ref="AA215:AA216"/>
    <mergeCell ref="AB209:AC209"/>
    <mergeCell ref="AD209:AD210"/>
    <mergeCell ref="I209:P209"/>
    <mergeCell ref="Q209:Q210"/>
    <mergeCell ref="R209:U209"/>
    <mergeCell ref="V209:W210"/>
    <mergeCell ref="X209:X210"/>
    <mergeCell ref="Y209:Z209"/>
    <mergeCell ref="AA209:AA210"/>
    <mergeCell ref="I203:P203"/>
    <mergeCell ref="Q203:Q204"/>
    <mergeCell ref="R203:U203"/>
  </mergeCells>
  <phoneticPr fontId="1"/>
  <conditionalFormatting sqref="I1:I134 I136:I139 I146:I1048576">
    <cfRule type="cellIs" dxfId="89" priority="79" operator="between">
      <formula>1E-26</formula>
      <formula>0.05</formula>
    </cfRule>
  </conditionalFormatting>
  <conditionalFormatting sqref="L1:P5 L7:P11 L41:P45 L47:P51 L53:P57 L59:P63 L65:P71 L73:P77 L79:P83 L85:P90 L92:P99 L101:P105 L107:P111 L113:P117 L119:P123 L125:P129 L131:P134 L137:P139 L151:P155 L157:P161 L163:P168 L170:P177 L179:P183 L185:P189 L191:P197 L199:P203 L205:P209 L211:P215 L217:P1048576 L13:P17 L19:P24 L26:P33 L35:P39 L146:P149">
    <cfRule type="containsText" dxfId="88" priority="89" operator="containsText" text="×">
      <formula>NOT(ISERROR(SEARCH("×",L1)))</formula>
    </cfRule>
  </conditionalFormatting>
  <conditionalFormatting sqref="Q2:Q139 Q146:Q1048576">
    <cfRule type="containsText" dxfId="87" priority="87" operator="containsText" text="同程度">
      <formula>NOT(ISERROR(SEARCH("同程度",Q2)))</formula>
    </cfRule>
    <cfRule type="containsText" dxfId="86" priority="88" operator="containsText" text="―">
      <formula>NOT(ISERROR(SEARCH("―",Q2)))</formula>
    </cfRule>
  </conditionalFormatting>
  <conditionalFormatting sqref="R2:U139 X1:X139 AA1:AA139 AA146:AA1048576 X146:X1048576 R146:U1048576">
    <cfRule type="containsText" dxfId="85" priority="84" operator="containsText" text="－">
      <formula>NOT(ISERROR(SEARCH("－",R1)))</formula>
    </cfRule>
    <cfRule type="containsText" dxfId="84" priority="85" operator="containsText" text="↓">
      <formula>NOT(ISERROR(SEARCH("↓",R1)))</formula>
    </cfRule>
    <cfRule type="containsText" dxfId="83" priority="86" operator="containsText" text="↑">
      <formula>NOT(ISERROR(SEARCH("↑",R1)))</formula>
    </cfRule>
  </conditionalFormatting>
  <conditionalFormatting sqref="V1:V139 V146:V1048576">
    <cfRule type="containsText" dxfId="82" priority="78" operator="containsText" text="－">
      <formula>NOT(ISERROR(SEARCH("－",V1)))</formula>
    </cfRule>
    <cfRule type="containsText" dxfId="81" priority="91" operator="containsText" text="↓↓↑↓">
      <formula>NOT(ISERROR(SEARCH("↓↓↑↓",V1)))</formula>
    </cfRule>
    <cfRule type="containsText" dxfId="80" priority="92" operator="containsText" text="↓↑↓↓">
      <formula>NOT(ISERROR(SEARCH("↓↑↓↓",V1)))</formula>
    </cfRule>
    <cfRule type="containsText" dxfId="79" priority="93" operator="containsText" text="↑↓↑↑">
      <formula>NOT(ISERROR(SEARCH("↑↓↑↑",V1)))</formula>
    </cfRule>
    <cfRule type="containsText" dxfId="78" priority="94" operator="containsText" text="↑↑↓↑">
      <formula>NOT(ISERROR(SEARCH("↑↑↓↑",V1)))</formula>
    </cfRule>
  </conditionalFormatting>
  <conditionalFormatting sqref="Y1:Z139 AB1:AC139 AB146:AC1048576 Y146:Z1048576">
    <cfRule type="containsText" dxfId="77" priority="80" operator="containsText" text="判定外">
      <formula>NOT(ISERROR(SEARCH("判定外",Y1)))</formula>
    </cfRule>
    <cfRule type="containsText" dxfId="76" priority="81" operator="containsText" text="×">
      <formula>NOT(ISERROR(SEARCH("×",Y1)))</formula>
    </cfRule>
    <cfRule type="containsText" dxfId="75" priority="82" operator="containsText" text="減少">
      <formula>NOT(ISERROR(SEARCH("減少",Y1)))</formula>
    </cfRule>
    <cfRule type="containsText" dxfId="74" priority="83" operator="containsText" text="増加">
      <formula>NOT(ISERROR(SEARCH("増加",Y1)))</formula>
    </cfRule>
  </conditionalFormatting>
  <conditionalFormatting sqref="L6:P6">
    <cfRule type="containsText" dxfId="73" priority="77" operator="containsText" text="×">
      <formula>NOT(ISERROR(SEARCH("×",L6)))</formula>
    </cfRule>
  </conditionalFormatting>
  <conditionalFormatting sqref="Q1:U1">
    <cfRule type="containsText" dxfId="72" priority="76" operator="containsText" text="×">
      <formula>NOT(ISERROR(SEARCH("×",Q1)))</formula>
    </cfRule>
  </conditionalFormatting>
  <conditionalFormatting sqref="L40:P40">
    <cfRule type="containsText" dxfId="71" priority="75" operator="containsText" text="×">
      <formula>NOT(ISERROR(SEARCH("×",L40)))</formula>
    </cfRule>
  </conditionalFormatting>
  <conditionalFormatting sqref="L46:P46">
    <cfRule type="containsText" dxfId="70" priority="74" operator="containsText" text="×">
      <formula>NOT(ISERROR(SEARCH("×",L46)))</formula>
    </cfRule>
  </conditionalFormatting>
  <conditionalFormatting sqref="L52:P52">
    <cfRule type="containsText" dxfId="69" priority="73" operator="containsText" text="×">
      <formula>NOT(ISERROR(SEARCH("×",L52)))</formula>
    </cfRule>
  </conditionalFormatting>
  <conditionalFormatting sqref="L58:P58">
    <cfRule type="containsText" dxfId="68" priority="72" operator="containsText" text="×">
      <formula>NOT(ISERROR(SEARCH("×",L58)))</formula>
    </cfRule>
  </conditionalFormatting>
  <conditionalFormatting sqref="L64:P64">
    <cfRule type="containsText" dxfId="67" priority="71" operator="containsText" text="×">
      <formula>NOT(ISERROR(SEARCH("×",L64)))</formula>
    </cfRule>
  </conditionalFormatting>
  <conditionalFormatting sqref="L72:P72">
    <cfRule type="containsText" dxfId="66" priority="70" operator="containsText" text="×">
      <formula>NOT(ISERROR(SEARCH("×",L72)))</formula>
    </cfRule>
  </conditionalFormatting>
  <conditionalFormatting sqref="L78:P78">
    <cfRule type="containsText" dxfId="65" priority="69" operator="containsText" text="×">
      <formula>NOT(ISERROR(SEARCH("×",L78)))</formula>
    </cfRule>
  </conditionalFormatting>
  <conditionalFormatting sqref="L84:P84">
    <cfRule type="containsText" dxfId="64" priority="68" operator="containsText" text="×">
      <formula>NOT(ISERROR(SEARCH("×",L84)))</formula>
    </cfRule>
  </conditionalFormatting>
  <conditionalFormatting sqref="L91:P91">
    <cfRule type="containsText" dxfId="63" priority="67" operator="containsText" text="×">
      <formula>NOT(ISERROR(SEARCH("×",L91)))</formula>
    </cfRule>
  </conditionalFormatting>
  <conditionalFormatting sqref="L100:P100">
    <cfRule type="containsText" dxfId="62" priority="66" operator="containsText" text="×">
      <formula>NOT(ISERROR(SEARCH("×",L100)))</formula>
    </cfRule>
  </conditionalFormatting>
  <conditionalFormatting sqref="L106:P106">
    <cfRule type="containsText" dxfId="61" priority="65" operator="containsText" text="×">
      <formula>NOT(ISERROR(SEARCH("×",L106)))</formula>
    </cfRule>
  </conditionalFormatting>
  <conditionalFormatting sqref="L112:P112">
    <cfRule type="containsText" dxfId="60" priority="64" operator="containsText" text="×">
      <formula>NOT(ISERROR(SEARCH("×",L112)))</formula>
    </cfRule>
  </conditionalFormatting>
  <conditionalFormatting sqref="L118:P118">
    <cfRule type="containsText" dxfId="59" priority="63" operator="containsText" text="×">
      <formula>NOT(ISERROR(SEARCH("×",L118)))</formula>
    </cfRule>
  </conditionalFormatting>
  <conditionalFormatting sqref="L124:P124">
    <cfRule type="containsText" dxfId="58" priority="62" operator="containsText" text="×">
      <formula>NOT(ISERROR(SEARCH("×",L124)))</formula>
    </cfRule>
  </conditionalFormatting>
  <conditionalFormatting sqref="L130:P130">
    <cfRule type="containsText" dxfId="57" priority="61" operator="containsText" text="×">
      <formula>NOT(ISERROR(SEARCH("×",L130)))</formula>
    </cfRule>
  </conditionalFormatting>
  <conditionalFormatting sqref="L136:P136">
    <cfRule type="containsText" dxfId="56" priority="60" operator="containsText" text="×">
      <formula>NOT(ISERROR(SEARCH("×",L136)))</formula>
    </cfRule>
  </conditionalFormatting>
  <conditionalFormatting sqref="L150:P150">
    <cfRule type="containsText" dxfId="55" priority="59" operator="containsText" text="×">
      <formula>NOT(ISERROR(SEARCH("×",L150)))</formula>
    </cfRule>
  </conditionalFormatting>
  <conditionalFormatting sqref="L156:P156">
    <cfRule type="containsText" dxfId="54" priority="58" operator="containsText" text="×">
      <formula>NOT(ISERROR(SEARCH("×",L156)))</formula>
    </cfRule>
  </conditionalFormatting>
  <conditionalFormatting sqref="L162:P162">
    <cfRule type="containsText" dxfId="53" priority="57" operator="containsText" text="×">
      <formula>NOT(ISERROR(SEARCH("×",L162)))</formula>
    </cfRule>
  </conditionalFormatting>
  <conditionalFormatting sqref="L169:P169">
    <cfRule type="containsText" dxfId="52" priority="56" operator="containsText" text="×">
      <formula>NOT(ISERROR(SEARCH("×",L169)))</formula>
    </cfRule>
  </conditionalFormatting>
  <conditionalFormatting sqref="L178:P178">
    <cfRule type="containsText" dxfId="51" priority="55" operator="containsText" text="×">
      <formula>NOT(ISERROR(SEARCH("×",L178)))</formula>
    </cfRule>
  </conditionalFormatting>
  <conditionalFormatting sqref="L184:P184">
    <cfRule type="containsText" dxfId="50" priority="54" operator="containsText" text="×">
      <formula>NOT(ISERROR(SEARCH("×",L184)))</formula>
    </cfRule>
  </conditionalFormatting>
  <conditionalFormatting sqref="L190:P190">
    <cfRule type="containsText" dxfId="49" priority="53" operator="containsText" text="×">
      <formula>NOT(ISERROR(SEARCH("×",L190)))</formula>
    </cfRule>
  </conditionalFormatting>
  <conditionalFormatting sqref="L198:P198">
    <cfRule type="containsText" dxfId="48" priority="52" operator="containsText" text="×">
      <formula>NOT(ISERROR(SEARCH("×",L198)))</formula>
    </cfRule>
  </conditionalFormatting>
  <conditionalFormatting sqref="L204:P204">
    <cfRule type="containsText" dxfId="47" priority="51" operator="containsText" text="×">
      <formula>NOT(ISERROR(SEARCH("×",L204)))</formula>
    </cfRule>
  </conditionalFormatting>
  <conditionalFormatting sqref="L210:P210">
    <cfRule type="containsText" dxfId="46" priority="50" operator="containsText" text="×">
      <formula>NOT(ISERROR(SEARCH("×",L210)))</formula>
    </cfRule>
  </conditionalFormatting>
  <conditionalFormatting sqref="L216:P216">
    <cfRule type="containsText" dxfId="45" priority="49" operator="containsText" text="×">
      <formula>NOT(ISERROR(SEARCH("×",L216)))</formula>
    </cfRule>
  </conditionalFormatting>
  <conditionalFormatting sqref="D100:H100">
    <cfRule type="containsText" dxfId="44" priority="48" operator="containsText" text="×">
      <formula>NOT(ISERROR(SEARCH("×",D100)))</formula>
    </cfRule>
  </conditionalFormatting>
  <conditionalFormatting sqref="D136:H136">
    <cfRule type="containsText" dxfId="43" priority="42" operator="containsText" text="×">
      <formula>NOT(ISERROR(SEARCH("×",D136)))</formula>
    </cfRule>
  </conditionalFormatting>
  <conditionalFormatting sqref="D178:H178">
    <cfRule type="containsText" dxfId="42" priority="41" operator="containsText" text="×">
      <formula>NOT(ISERROR(SEARCH("×",D178)))</formula>
    </cfRule>
  </conditionalFormatting>
  <conditionalFormatting sqref="D184:H184">
    <cfRule type="containsText" dxfId="41" priority="40" operator="containsText" text="×">
      <formula>NOT(ISERROR(SEARCH("×",D184)))</formula>
    </cfRule>
  </conditionalFormatting>
  <conditionalFormatting sqref="D190:H190">
    <cfRule type="containsText" dxfId="40" priority="39" operator="containsText" text="×">
      <formula>NOT(ISERROR(SEARCH("×",D190)))</formula>
    </cfRule>
  </conditionalFormatting>
  <conditionalFormatting sqref="D72:H72">
    <cfRule type="containsText" dxfId="39" priority="38" operator="containsText" text="×">
      <formula>NOT(ISERROR(SEARCH("×",D72)))</formula>
    </cfRule>
  </conditionalFormatting>
  <conditionalFormatting sqref="D64:H64">
    <cfRule type="containsText" dxfId="38" priority="37" operator="containsText" text="×">
      <formula>NOT(ISERROR(SEARCH("×",D64)))</formula>
    </cfRule>
  </conditionalFormatting>
  <conditionalFormatting sqref="D58:H58">
    <cfRule type="containsText" dxfId="37" priority="36" operator="containsText" text="×">
      <formula>NOT(ISERROR(SEARCH("×",D58)))</formula>
    </cfRule>
  </conditionalFormatting>
  <conditionalFormatting sqref="D52:H52">
    <cfRule type="containsText" dxfId="36" priority="35" operator="containsText" text="×">
      <formula>NOT(ISERROR(SEARCH("×",D52)))</formula>
    </cfRule>
  </conditionalFormatting>
  <conditionalFormatting sqref="D46:H46">
    <cfRule type="containsText" dxfId="35" priority="34" operator="containsText" text="×">
      <formula>NOT(ISERROR(SEARCH("×",D46)))</formula>
    </cfRule>
  </conditionalFormatting>
  <conditionalFormatting sqref="D34:H34">
    <cfRule type="containsText" dxfId="34" priority="33" operator="containsText" text="×">
      <formula>NOT(ISERROR(SEARCH("×",D34)))</formula>
    </cfRule>
  </conditionalFormatting>
  <conditionalFormatting sqref="D40:H40">
    <cfRule type="containsText" dxfId="33" priority="32" operator="containsText" text="×">
      <formula>NOT(ISERROR(SEARCH("×",D40)))</formula>
    </cfRule>
  </conditionalFormatting>
  <conditionalFormatting sqref="L12:P12">
    <cfRule type="containsText" dxfId="32" priority="31" operator="containsText" text="×">
      <formula>NOT(ISERROR(SEARCH("×",L12)))</formula>
    </cfRule>
  </conditionalFormatting>
  <conditionalFormatting sqref="L18:P18">
    <cfRule type="containsText" dxfId="31" priority="30" operator="containsText" text="×">
      <formula>NOT(ISERROR(SEARCH("×",L18)))</formula>
    </cfRule>
  </conditionalFormatting>
  <conditionalFormatting sqref="L25:P25">
    <cfRule type="containsText" dxfId="30" priority="29" operator="containsText" text="×">
      <formula>NOT(ISERROR(SEARCH("×",L25)))</formula>
    </cfRule>
  </conditionalFormatting>
  <conditionalFormatting sqref="L34:P34">
    <cfRule type="containsText" dxfId="29" priority="28" operator="containsText" text="×">
      <formula>NOT(ISERROR(SEARCH("×",L34)))</formula>
    </cfRule>
  </conditionalFormatting>
  <conditionalFormatting sqref="D150:H150">
    <cfRule type="containsText" dxfId="28" priority="27" operator="containsText" text="×">
      <formula>NOT(ISERROR(SEARCH("×",D150)))</formula>
    </cfRule>
  </conditionalFormatting>
  <conditionalFormatting sqref="D198:H198">
    <cfRule type="containsText" dxfId="27" priority="26" operator="containsText" text="×">
      <formula>NOT(ISERROR(SEARCH("×",D198)))</formula>
    </cfRule>
  </conditionalFormatting>
  <conditionalFormatting sqref="D106:H106">
    <cfRule type="containsText" dxfId="26" priority="21" operator="containsText" text="×">
      <formula>NOT(ISERROR(SEARCH("×",D106)))</formula>
    </cfRule>
  </conditionalFormatting>
  <conditionalFormatting sqref="D130:H130">
    <cfRule type="containsText" dxfId="25" priority="25" operator="containsText" text="×">
      <formula>NOT(ISERROR(SEARCH("×",D130)))</formula>
    </cfRule>
  </conditionalFormatting>
  <conditionalFormatting sqref="D124:H124">
    <cfRule type="containsText" dxfId="24" priority="24" operator="containsText" text="×">
      <formula>NOT(ISERROR(SEARCH("×",D124)))</formula>
    </cfRule>
  </conditionalFormatting>
  <conditionalFormatting sqref="D118:H118">
    <cfRule type="containsText" dxfId="23" priority="23" operator="containsText" text="×">
      <formula>NOT(ISERROR(SEARCH("×",D118)))</formula>
    </cfRule>
  </conditionalFormatting>
  <conditionalFormatting sqref="D112:H112">
    <cfRule type="containsText" dxfId="22" priority="22" operator="containsText" text="×">
      <formula>NOT(ISERROR(SEARCH("×",D112)))</formula>
    </cfRule>
  </conditionalFormatting>
  <conditionalFormatting sqref="I135">
    <cfRule type="cellIs" dxfId="21" priority="19" operator="between">
      <formula>1E-26</formula>
      <formula>0.05</formula>
    </cfRule>
  </conditionalFormatting>
  <conditionalFormatting sqref="L135:P135">
    <cfRule type="containsText" dxfId="20" priority="20" operator="containsText" text="×">
      <formula>NOT(ISERROR(SEARCH("×",L135)))</formula>
    </cfRule>
  </conditionalFormatting>
  <conditionalFormatting sqref="I140:I145">
    <cfRule type="cellIs" dxfId="19" priority="4" operator="between">
      <formula>1E-26</formula>
      <formula>0.05</formula>
    </cfRule>
  </conditionalFormatting>
  <conditionalFormatting sqref="L140:P141 L143:P145">
    <cfRule type="containsText" dxfId="18" priority="14" operator="containsText" text="×">
      <formula>NOT(ISERROR(SEARCH("×",L140)))</formula>
    </cfRule>
  </conditionalFormatting>
  <conditionalFormatting sqref="Q140:Q145">
    <cfRule type="containsText" dxfId="17" priority="12" operator="containsText" text="同程度">
      <formula>NOT(ISERROR(SEARCH("同程度",Q140)))</formula>
    </cfRule>
    <cfRule type="containsText" dxfId="16" priority="13" operator="containsText" text="―">
      <formula>NOT(ISERROR(SEARCH("―",Q140)))</formula>
    </cfRule>
  </conditionalFormatting>
  <conditionalFormatting sqref="R140:U145 X140:X145 AA140:AA145">
    <cfRule type="containsText" dxfId="15" priority="9" operator="containsText" text="－">
      <formula>NOT(ISERROR(SEARCH("－",R140)))</formula>
    </cfRule>
    <cfRule type="containsText" dxfId="14" priority="10" operator="containsText" text="↓">
      <formula>NOT(ISERROR(SEARCH("↓",R140)))</formula>
    </cfRule>
    <cfRule type="containsText" dxfId="13" priority="11" operator="containsText" text="↑">
      <formula>NOT(ISERROR(SEARCH("↑",R140)))</formula>
    </cfRule>
  </conditionalFormatting>
  <conditionalFormatting sqref="V140:V145">
    <cfRule type="containsText" dxfId="12" priority="3" operator="containsText" text="－">
      <formula>NOT(ISERROR(SEARCH("－",V140)))</formula>
    </cfRule>
    <cfRule type="containsText" dxfId="11" priority="15" operator="containsText" text="↓↓↑↓">
      <formula>NOT(ISERROR(SEARCH("↓↓↑↓",V140)))</formula>
    </cfRule>
    <cfRule type="containsText" dxfId="10" priority="16" operator="containsText" text="↓↑↓↓">
      <formula>NOT(ISERROR(SEARCH("↓↑↓↓",V140)))</formula>
    </cfRule>
    <cfRule type="containsText" dxfId="9" priority="17" operator="containsText" text="↑↓↑↑">
      <formula>NOT(ISERROR(SEARCH("↑↓↑↑",V140)))</formula>
    </cfRule>
    <cfRule type="containsText" dxfId="8" priority="18" operator="containsText" text="↑↑↓↑">
      <formula>NOT(ISERROR(SEARCH("↑↑↓↑",V140)))</formula>
    </cfRule>
  </conditionalFormatting>
  <conditionalFormatting sqref="Y140:Z145 AB140:AC145">
    <cfRule type="containsText" dxfId="7" priority="5" operator="containsText" text="判定外">
      <formula>NOT(ISERROR(SEARCH("判定外",Y140)))</formula>
    </cfRule>
    <cfRule type="containsText" dxfId="6" priority="6" operator="containsText" text="×">
      <formula>NOT(ISERROR(SEARCH("×",Y140)))</formula>
    </cfRule>
    <cfRule type="containsText" dxfId="5" priority="7" operator="containsText" text="減少">
      <formula>NOT(ISERROR(SEARCH("減少",Y140)))</formula>
    </cfRule>
    <cfRule type="containsText" dxfId="4" priority="8" operator="containsText" text="増加">
      <formula>NOT(ISERROR(SEARCH("増加",Y140)))</formula>
    </cfRule>
  </conditionalFormatting>
  <conditionalFormatting sqref="L142:P142">
    <cfRule type="containsText" dxfId="3" priority="2" operator="containsText" text="×">
      <formula>NOT(ISERROR(SEARCH("×",L142)))</formula>
    </cfRule>
  </conditionalFormatting>
  <conditionalFormatting sqref="D142:H142">
    <cfRule type="containsText" dxfId="2" priority="1" operator="containsText" text="×">
      <formula>NOT(ISERROR(SEARCH("×",D142)))</formula>
    </cfRule>
  </conditionalFormatting>
  <dataValidations count="1">
    <dataValidation type="list" allowBlank="1" showInputMessage="1" showErrorMessage="1" sqref="AD28 AD193 AD187 AD172 AD165 AD159 AD53 AD133 AD127 AD121 AD115 AD109 AD94 AD81 AD87 AD67 AD61 AD55 AD43 AD21 AD13 AD207 AD9 AD7 AD37 AD49 AD75 AD103 AD153 AD181 AD201 AD213 AD15 AD19 AD26 AD35 AD41 AD47 AD59 AD65 AD73 AD79 AD85 AD92 AD101 AD107 AD113 AD119 AD125 AD131 AD137 AD151 AD157 AD163 AD170 AD179 AD185 AD191 AD199 AD205 AD211 AD217 AD219 AD139 AD145 AD143" xr:uid="{AE5DE76E-6555-40E3-AA35-8EB5E8E5F87C}">
      <formula1>$AI$2:$AI$9</formula1>
    </dataValidation>
  </dataValidations>
  <hyperlinks>
    <hyperlink ref="C1" location="目次!A1" display="目次に戻る" xr:uid="{00000000-0004-0000-0C00-000000000000}"/>
  </hyperlinks>
  <pageMargins left="0.51181102362204722" right="0.51181102362204722" top="0.74803149606299213" bottom="0.74803149606299213" header="0.31496062992125984" footer="0.31496062992125984"/>
  <pageSetup paperSize="9" scale="61" orientation="landscape" r:id="rId1"/>
  <headerFooter>
    <oddFooter>&amp;R&amp;6出典：大学改革支援・学位授与機構「大学基本情報」（https://portal.niad.ac.jp/ptrt/table.html）を加工して作成
文部科学省　全国大学一覧</oddFooter>
  </headerFooter>
  <rowBreaks count="1" manualBreakCount="1">
    <brk id="160" min="1" max="30" man="1"/>
  </rowBreaks>
  <ignoredErrors>
    <ignoredError sqref="AM72 D96:H97 D30:H31 D147:H148 AM150 D174:H175 D215:H215 D221:H223 AM198 AM25:AM27 AM92:AM93 AM169:AM171 AM217:AM218 D202:H202 AM202 D167:G167 D154:H154 AM154 D89:H89 D76:H76 AM76 AM91 AM89 D23:H23 D10:H10 AM10 AM9 AM28 D38 D69:H70 AM75 AM94 AM153 AM172 D195:H196 AM201 AM219 F38:H38 D32:H32 D68:H68 D98:H98 D146:H146 D176:H176 D194:H194 AM7:AM8 AM73:AM74 AM151:AM152 AM199 AM200 AM96:AM97 AM30:AM31 AM147:AM148 AM174:AM175 AM215 AM221:AM223 AM167 AM23 AM69:AM70 AM195:AM196" formulaRange="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Y14"/>
  <sheetViews>
    <sheetView workbookViewId="0">
      <selection activeCell="X11" sqref="X11"/>
    </sheetView>
  </sheetViews>
  <sheetFormatPr defaultRowHeight="13.5"/>
  <cols>
    <col min="1" max="1" width="6.75" style="42" customWidth="1"/>
    <col min="2" max="4" width="6.125" style="42" customWidth="1"/>
    <col min="5" max="19" width="6.125" style="259" customWidth="1"/>
    <col min="20" max="25" width="10.25" style="259" customWidth="1"/>
    <col min="26" max="16384" width="9" style="259"/>
  </cols>
  <sheetData>
    <row r="1" spans="1:25" ht="25.5" customHeight="1" thickBot="1">
      <c r="A1" s="322" t="s">
        <v>258</v>
      </c>
      <c r="B1" s="323"/>
      <c r="C1" s="324"/>
    </row>
    <row r="2" spans="1:25">
      <c r="A2" s="259"/>
      <c r="B2" s="259"/>
      <c r="C2" s="260"/>
      <c r="D2" s="260"/>
    </row>
    <row r="3" spans="1:25">
      <c r="B3" s="320" t="s">
        <v>4</v>
      </c>
      <c r="C3" s="320"/>
      <c r="D3" s="320"/>
      <c r="E3" s="320" t="s">
        <v>5</v>
      </c>
      <c r="F3" s="320"/>
      <c r="G3" s="320"/>
      <c r="H3" s="320" t="s">
        <v>6</v>
      </c>
      <c r="I3" s="320"/>
      <c r="J3" s="320"/>
      <c r="K3" s="320" t="s">
        <v>7</v>
      </c>
      <c r="L3" s="320"/>
      <c r="M3" s="320"/>
      <c r="N3" s="320" t="s">
        <v>8</v>
      </c>
      <c r="O3" s="320"/>
      <c r="P3" s="320"/>
      <c r="Q3" s="320" t="s">
        <v>9</v>
      </c>
      <c r="R3" s="320"/>
      <c r="S3" s="321"/>
      <c r="T3" s="318" t="s">
        <v>503</v>
      </c>
      <c r="U3" s="319"/>
      <c r="V3" s="319"/>
      <c r="W3" s="319"/>
      <c r="X3" s="319"/>
      <c r="Y3" s="319"/>
    </row>
    <row r="4" spans="1:25" s="260" customFormat="1" ht="27" customHeight="1">
      <c r="A4" s="265"/>
      <c r="B4" s="266" t="s">
        <v>488</v>
      </c>
      <c r="C4" s="266" t="s">
        <v>489</v>
      </c>
      <c r="D4" s="266" t="s">
        <v>507</v>
      </c>
      <c r="E4" s="266" t="s">
        <v>488</v>
      </c>
      <c r="F4" s="266" t="s">
        <v>489</v>
      </c>
      <c r="G4" s="266" t="s">
        <v>507</v>
      </c>
      <c r="H4" s="266" t="s">
        <v>488</v>
      </c>
      <c r="I4" s="266" t="s">
        <v>489</v>
      </c>
      <c r="J4" s="266" t="s">
        <v>507</v>
      </c>
      <c r="K4" s="266" t="s">
        <v>488</v>
      </c>
      <c r="L4" s="266" t="s">
        <v>489</v>
      </c>
      <c r="M4" s="266" t="s">
        <v>507</v>
      </c>
      <c r="N4" s="266" t="s">
        <v>488</v>
      </c>
      <c r="O4" s="266" t="s">
        <v>489</v>
      </c>
      <c r="P4" s="266" t="s">
        <v>507</v>
      </c>
      <c r="Q4" s="266" t="s">
        <v>488</v>
      </c>
      <c r="R4" s="266" t="s">
        <v>489</v>
      </c>
      <c r="S4" s="273" t="s">
        <v>507</v>
      </c>
      <c r="T4" s="274" t="s">
        <v>4</v>
      </c>
      <c r="U4" s="268" t="s">
        <v>5</v>
      </c>
      <c r="V4" s="268" t="s">
        <v>6</v>
      </c>
      <c r="W4" s="268" t="s">
        <v>7</v>
      </c>
      <c r="X4" s="268" t="s">
        <v>8</v>
      </c>
      <c r="Y4" s="268" t="s">
        <v>9</v>
      </c>
    </row>
    <row r="5" spans="1:25">
      <c r="A5" s="263" t="s">
        <v>504</v>
      </c>
      <c r="B5" s="262">
        <v>114</v>
      </c>
      <c r="C5" s="262">
        <v>180</v>
      </c>
      <c r="D5" s="262">
        <v>294</v>
      </c>
      <c r="E5" s="262">
        <v>65</v>
      </c>
      <c r="F5" s="262">
        <v>74</v>
      </c>
      <c r="G5" s="262">
        <v>139</v>
      </c>
      <c r="H5" s="262">
        <v>191</v>
      </c>
      <c r="I5" s="262">
        <v>63</v>
      </c>
      <c r="J5" s="262">
        <v>254</v>
      </c>
      <c r="K5" s="262">
        <v>80</v>
      </c>
      <c r="L5" s="262">
        <v>91</v>
      </c>
      <c r="M5" s="262">
        <v>171</v>
      </c>
      <c r="N5" s="262">
        <v>125</v>
      </c>
      <c r="O5" s="262">
        <v>84</v>
      </c>
      <c r="P5" s="262">
        <v>209</v>
      </c>
      <c r="Q5" s="262">
        <v>24</v>
      </c>
      <c r="R5" s="262">
        <v>38</v>
      </c>
      <c r="S5" s="267">
        <v>62</v>
      </c>
      <c r="T5" s="275">
        <v>275</v>
      </c>
      <c r="U5" s="269">
        <v>130</v>
      </c>
      <c r="V5" s="269">
        <v>240</v>
      </c>
      <c r="W5" s="269">
        <v>170</v>
      </c>
      <c r="X5" s="269">
        <v>200</v>
      </c>
      <c r="Y5" s="269">
        <v>60</v>
      </c>
    </row>
    <row r="6" spans="1:25">
      <c r="A6" s="263" t="s">
        <v>190</v>
      </c>
      <c r="B6" s="262">
        <v>130</v>
      </c>
      <c r="C6" s="262">
        <v>153</v>
      </c>
      <c r="D6" s="262">
        <v>283</v>
      </c>
      <c r="E6" s="262">
        <v>63</v>
      </c>
      <c r="F6" s="262">
        <v>71</v>
      </c>
      <c r="G6" s="262">
        <v>134</v>
      </c>
      <c r="H6" s="262">
        <v>179</v>
      </c>
      <c r="I6" s="262">
        <v>66</v>
      </c>
      <c r="J6" s="262">
        <v>245</v>
      </c>
      <c r="K6" s="262">
        <v>71</v>
      </c>
      <c r="L6" s="262">
        <v>99</v>
      </c>
      <c r="M6" s="262">
        <v>170</v>
      </c>
      <c r="N6" s="262">
        <v>137</v>
      </c>
      <c r="O6" s="262">
        <v>65</v>
      </c>
      <c r="P6" s="262">
        <v>202</v>
      </c>
      <c r="Q6" s="262">
        <v>32</v>
      </c>
      <c r="R6" s="262">
        <v>37</v>
      </c>
      <c r="S6" s="267">
        <v>69</v>
      </c>
      <c r="T6" s="275">
        <v>275</v>
      </c>
      <c r="U6" s="269">
        <v>130</v>
      </c>
      <c r="V6" s="269">
        <v>240</v>
      </c>
      <c r="W6" s="269">
        <v>170</v>
      </c>
      <c r="X6" s="269">
        <v>200</v>
      </c>
      <c r="Y6" s="269">
        <v>60</v>
      </c>
    </row>
    <row r="7" spans="1:25">
      <c r="A7" s="263" t="s">
        <v>191</v>
      </c>
      <c r="B7" s="262">
        <v>121</v>
      </c>
      <c r="C7" s="262">
        <v>169</v>
      </c>
      <c r="D7" s="262">
        <v>290</v>
      </c>
      <c r="E7" s="262">
        <v>64</v>
      </c>
      <c r="F7" s="262">
        <v>71</v>
      </c>
      <c r="G7" s="262">
        <v>135</v>
      </c>
      <c r="H7" s="262">
        <v>190</v>
      </c>
      <c r="I7" s="262">
        <v>57</v>
      </c>
      <c r="J7" s="262">
        <v>247</v>
      </c>
      <c r="K7" s="262">
        <v>61</v>
      </c>
      <c r="L7" s="262">
        <v>110</v>
      </c>
      <c r="M7" s="262">
        <v>171</v>
      </c>
      <c r="N7" s="262">
        <v>140</v>
      </c>
      <c r="O7" s="262">
        <v>67</v>
      </c>
      <c r="P7" s="262">
        <v>207</v>
      </c>
      <c r="Q7" s="262">
        <v>28</v>
      </c>
      <c r="R7" s="262">
        <v>32</v>
      </c>
      <c r="S7" s="267">
        <v>60</v>
      </c>
      <c r="T7" s="275">
        <v>275</v>
      </c>
      <c r="U7" s="269">
        <v>130</v>
      </c>
      <c r="V7" s="269">
        <v>240</v>
      </c>
      <c r="W7" s="269">
        <v>170</v>
      </c>
      <c r="X7" s="269">
        <v>200</v>
      </c>
      <c r="Y7" s="269">
        <v>60</v>
      </c>
    </row>
    <row r="8" spans="1:25">
      <c r="A8" s="263" t="s">
        <v>505</v>
      </c>
      <c r="B8" s="262">
        <v>143</v>
      </c>
      <c r="C8" s="262">
        <v>143</v>
      </c>
      <c r="D8" s="262">
        <v>286</v>
      </c>
      <c r="E8" s="262">
        <v>68</v>
      </c>
      <c r="F8" s="262">
        <v>72</v>
      </c>
      <c r="G8" s="262">
        <v>140</v>
      </c>
      <c r="H8" s="262">
        <v>195</v>
      </c>
      <c r="I8" s="262">
        <v>57</v>
      </c>
      <c r="J8" s="262">
        <v>252</v>
      </c>
      <c r="K8" s="262">
        <v>66</v>
      </c>
      <c r="L8" s="262">
        <v>106</v>
      </c>
      <c r="M8" s="262">
        <v>172</v>
      </c>
      <c r="N8" s="262">
        <v>132</v>
      </c>
      <c r="O8" s="262">
        <v>75</v>
      </c>
      <c r="P8" s="262">
        <v>207</v>
      </c>
      <c r="Q8" s="262">
        <v>27</v>
      </c>
      <c r="R8" s="262">
        <v>33</v>
      </c>
      <c r="S8" s="267">
        <v>60</v>
      </c>
      <c r="T8" s="275">
        <v>275</v>
      </c>
      <c r="U8" s="269">
        <v>130</v>
      </c>
      <c r="V8" s="269">
        <v>240</v>
      </c>
      <c r="W8" s="269">
        <v>170</v>
      </c>
      <c r="X8" s="269">
        <v>200</v>
      </c>
      <c r="Y8" s="269">
        <v>60</v>
      </c>
    </row>
    <row r="9" spans="1:25">
      <c r="A9" s="263" t="s">
        <v>506</v>
      </c>
      <c r="B9" s="262">
        <v>141</v>
      </c>
      <c r="C9" s="262">
        <v>144</v>
      </c>
      <c r="D9" s="262">
        <v>285</v>
      </c>
      <c r="E9" s="262">
        <v>70</v>
      </c>
      <c r="F9" s="262">
        <v>67</v>
      </c>
      <c r="G9" s="262">
        <v>137</v>
      </c>
      <c r="H9" s="262">
        <v>184</v>
      </c>
      <c r="I9" s="262">
        <v>62</v>
      </c>
      <c r="J9" s="262">
        <v>246</v>
      </c>
      <c r="K9" s="262">
        <v>67</v>
      </c>
      <c r="L9" s="262">
        <v>103</v>
      </c>
      <c r="M9" s="262">
        <v>170</v>
      </c>
      <c r="N9" s="262">
        <v>128</v>
      </c>
      <c r="O9" s="262">
        <v>80</v>
      </c>
      <c r="P9" s="262">
        <v>208</v>
      </c>
      <c r="Q9" s="262">
        <v>31</v>
      </c>
      <c r="R9" s="262">
        <v>34</v>
      </c>
      <c r="S9" s="267">
        <v>65</v>
      </c>
      <c r="T9" s="275">
        <v>275</v>
      </c>
      <c r="U9" s="269">
        <v>130</v>
      </c>
      <c r="V9" s="269">
        <v>240</v>
      </c>
      <c r="W9" s="269">
        <v>170</v>
      </c>
      <c r="X9" s="269">
        <v>200</v>
      </c>
      <c r="Y9" s="269">
        <v>60</v>
      </c>
    </row>
    <row r="10" spans="1:25">
      <c r="A10" s="263" t="s">
        <v>510</v>
      </c>
      <c r="B10" s="262">
        <v>142</v>
      </c>
      <c r="C10" s="262">
        <v>155</v>
      </c>
      <c r="D10" s="262">
        <v>297</v>
      </c>
      <c r="E10" s="262">
        <v>66</v>
      </c>
      <c r="F10" s="262">
        <v>71</v>
      </c>
      <c r="G10" s="262">
        <v>137</v>
      </c>
      <c r="H10" s="262">
        <v>184</v>
      </c>
      <c r="I10" s="262">
        <v>65</v>
      </c>
      <c r="J10" s="262">
        <v>249</v>
      </c>
      <c r="K10" s="262">
        <v>71</v>
      </c>
      <c r="L10" s="262">
        <v>99</v>
      </c>
      <c r="M10" s="262">
        <v>170</v>
      </c>
      <c r="N10" s="262">
        <v>126</v>
      </c>
      <c r="O10" s="262">
        <v>80</v>
      </c>
      <c r="P10" s="262">
        <v>206</v>
      </c>
      <c r="Q10" s="262">
        <v>31</v>
      </c>
      <c r="R10" s="262">
        <v>31</v>
      </c>
      <c r="S10" s="267">
        <v>62</v>
      </c>
      <c r="T10" s="275">
        <v>275</v>
      </c>
      <c r="U10" s="269">
        <v>130</v>
      </c>
      <c r="V10" s="269">
        <v>240</v>
      </c>
      <c r="W10" s="269">
        <v>170</v>
      </c>
      <c r="X10" s="269">
        <v>200</v>
      </c>
      <c r="Y10" s="269">
        <v>60</v>
      </c>
    </row>
    <row r="11" spans="1:25">
      <c r="A11" s="263" t="s">
        <v>511</v>
      </c>
      <c r="B11" s="262"/>
      <c r="C11" s="262"/>
      <c r="D11" s="262"/>
      <c r="E11" s="262"/>
      <c r="F11" s="262"/>
      <c r="G11" s="262"/>
      <c r="H11" s="262"/>
      <c r="I11" s="262"/>
      <c r="J11" s="262"/>
      <c r="K11" s="262"/>
      <c r="L11" s="262"/>
      <c r="M11" s="262"/>
      <c r="N11" s="262"/>
      <c r="O11" s="262"/>
      <c r="P11" s="262"/>
      <c r="Q11" s="262"/>
      <c r="R11" s="262"/>
      <c r="S11" s="267"/>
      <c r="T11" s="275"/>
      <c r="U11" s="269"/>
      <c r="V11" s="269"/>
      <c r="W11" s="269"/>
      <c r="X11" s="269"/>
      <c r="Y11" s="269"/>
    </row>
    <row r="12" spans="1:25">
      <c r="A12" s="263" t="s">
        <v>512</v>
      </c>
      <c r="B12" s="262"/>
      <c r="C12" s="262"/>
      <c r="D12" s="262"/>
      <c r="E12" s="262"/>
      <c r="F12" s="262"/>
      <c r="G12" s="262"/>
      <c r="H12" s="262"/>
      <c r="I12" s="262"/>
      <c r="J12" s="262"/>
      <c r="K12" s="262"/>
      <c r="L12" s="262"/>
      <c r="M12" s="262"/>
      <c r="N12" s="262"/>
      <c r="O12" s="262"/>
      <c r="P12" s="262"/>
      <c r="Q12" s="262"/>
      <c r="R12" s="262"/>
      <c r="S12" s="267"/>
      <c r="T12" s="275"/>
      <c r="U12" s="269"/>
      <c r="V12" s="269"/>
      <c r="W12" s="269"/>
      <c r="X12" s="269"/>
      <c r="Y12" s="269"/>
    </row>
    <row r="13" spans="1:25">
      <c r="A13" s="263" t="s">
        <v>513</v>
      </c>
      <c r="B13" s="262"/>
      <c r="C13" s="262"/>
      <c r="D13" s="262"/>
      <c r="E13" s="262"/>
      <c r="F13" s="262"/>
      <c r="G13" s="262"/>
      <c r="H13" s="262"/>
      <c r="I13" s="262"/>
      <c r="J13" s="262"/>
      <c r="K13" s="262"/>
      <c r="L13" s="262"/>
      <c r="M13" s="262"/>
      <c r="N13" s="262"/>
      <c r="O13" s="262"/>
      <c r="P13" s="262"/>
      <c r="Q13" s="262"/>
      <c r="R13" s="262"/>
      <c r="S13" s="267"/>
      <c r="T13" s="275"/>
      <c r="U13" s="269"/>
      <c r="V13" s="269"/>
      <c r="W13" s="269"/>
      <c r="X13" s="269"/>
      <c r="Y13" s="269"/>
    </row>
    <row r="14" spans="1:25">
      <c r="A14" s="263" t="s">
        <v>514</v>
      </c>
      <c r="B14" s="262"/>
      <c r="C14" s="262"/>
      <c r="D14" s="262"/>
      <c r="E14" s="262"/>
      <c r="F14" s="262"/>
      <c r="G14" s="262"/>
      <c r="H14" s="262"/>
      <c r="I14" s="262"/>
      <c r="J14" s="262"/>
      <c r="K14" s="262"/>
      <c r="L14" s="262"/>
      <c r="M14" s="262"/>
      <c r="N14" s="262"/>
      <c r="O14" s="262"/>
      <c r="P14" s="262"/>
      <c r="Q14" s="262"/>
      <c r="R14" s="262"/>
      <c r="S14" s="267"/>
      <c r="T14" s="275"/>
      <c r="U14" s="269"/>
      <c r="V14" s="269"/>
      <c r="W14" s="269"/>
      <c r="X14" s="269"/>
      <c r="Y14" s="269"/>
    </row>
  </sheetData>
  <mergeCells count="8">
    <mergeCell ref="T3:Y3"/>
    <mergeCell ref="Q3:S3"/>
    <mergeCell ref="A1:C1"/>
    <mergeCell ref="B3:D3"/>
    <mergeCell ref="E3:G3"/>
    <mergeCell ref="H3:J3"/>
    <mergeCell ref="K3:M3"/>
    <mergeCell ref="N3:P3"/>
  </mergeCells>
  <phoneticPr fontId="11"/>
  <conditionalFormatting sqref="A5:Y14">
    <cfRule type="expression" dxfId="1" priority="1">
      <formula>MOD(ROW(),2)=0</formula>
    </cfRule>
  </conditionalFormatting>
  <hyperlinks>
    <hyperlink ref="A1" location="目次!A1" display="目次に戻る" xr:uid="{00000000-0004-0000-0E00-000000000000}"/>
  </hyperlinks>
  <pageMargins left="0.51181102362204722" right="0.51181102362204722" top="0.74803149606299213" bottom="0.74803149606299213" header="0.31496062992125984" footer="0.31496062992125984"/>
  <pageSetup paperSize="9" orientation="portrait" r:id="rId1"/>
  <headerFooter>
    <oddFooter>&amp;R&amp;6出典：大学改革支援・学位授与機構「大学基本情報」（https://portal.niad.ac.jp/ptrt/table.html）を加工して作成
文部科学省　全国大学一覧</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AW15"/>
  <sheetViews>
    <sheetView zoomScaleNormal="100" workbookViewId="0">
      <selection sqref="A1:C1"/>
    </sheetView>
  </sheetViews>
  <sheetFormatPr defaultColWidth="4.25" defaultRowHeight="13.5"/>
  <cols>
    <col min="1" max="1" width="4.25" style="42"/>
    <col min="2" max="4" width="4.625" style="42" customWidth="1"/>
    <col min="5" max="6" width="4.625" customWidth="1"/>
    <col min="7" max="7" width="4.625" style="42" customWidth="1"/>
    <col min="8" max="9" width="4.625" customWidth="1"/>
    <col min="10" max="10" width="4.625" style="42" customWidth="1"/>
    <col min="11" max="12" width="4.625" customWidth="1"/>
    <col min="13" max="13" width="4.625" style="42" customWidth="1"/>
    <col min="14" max="15" width="4.625" customWidth="1"/>
    <col min="16" max="16" width="4.625" style="42" customWidth="1"/>
    <col min="17" max="37" width="4.625" customWidth="1"/>
    <col min="38" max="49" width="5.875" customWidth="1"/>
  </cols>
  <sheetData>
    <row r="1" spans="1:49" ht="25.5" customHeight="1" thickBot="1">
      <c r="A1" s="325" t="s">
        <v>258</v>
      </c>
      <c r="B1" s="326"/>
      <c r="C1" s="327"/>
    </row>
    <row r="2" spans="1:49">
      <c r="A2"/>
      <c r="B2"/>
      <c r="C2"/>
      <c r="D2"/>
      <c r="G2"/>
      <c r="J2"/>
      <c r="M2"/>
      <c r="P2"/>
    </row>
    <row r="4" spans="1:49" ht="27" customHeight="1">
      <c r="A4" s="261"/>
      <c r="B4" s="328" t="s">
        <v>490</v>
      </c>
      <c r="C4" s="328"/>
      <c r="D4" s="328"/>
      <c r="E4" s="328" t="s">
        <v>491</v>
      </c>
      <c r="F4" s="328"/>
      <c r="G4" s="328"/>
      <c r="H4" s="328" t="s">
        <v>492</v>
      </c>
      <c r="I4" s="328"/>
      <c r="J4" s="328"/>
      <c r="K4" s="328" t="s">
        <v>493</v>
      </c>
      <c r="L4" s="328"/>
      <c r="M4" s="328"/>
      <c r="N4" s="328" t="s">
        <v>494</v>
      </c>
      <c r="O4" s="328"/>
      <c r="P4" s="328"/>
      <c r="Q4" s="328" t="s">
        <v>495</v>
      </c>
      <c r="R4" s="328"/>
      <c r="S4" s="328"/>
      <c r="T4" s="328" t="s">
        <v>496</v>
      </c>
      <c r="U4" s="328"/>
      <c r="V4" s="328"/>
      <c r="W4" s="328" t="s">
        <v>520</v>
      </c>
      <c r="X4" s="328"/>
      <c r="Y4" s="328"/>
      <c r="Z4" s="328" t="s">
        <v>497</v>
      </c>
      <c r="AA4" s="328"/>
      <c r="AB4" s="328"/>
      <c r="AC4" s="328" t="s">
        <v>498</v>
      </c>
      <c r="AD4" s="328"/>
      <c r="AE4" s="328"/>
      <c r="AF4" s="328" t="s">
        <v>499</v>
      </c>
      <c r="AG4" s="328"/>
      <c r="AH4" s="328"/>
      <c r="AI4" s="328" t="s">
        <v>500</v>
      </c>
      <c r="AJ4" s="328"/>
      <c r="AK4" s="329"/>
      <c r="AL4" s="318" t="s">
        <v>503</v>
      </c>
      <c r="AM4" s="319"/>
      <c r="AN4" s="319"/>
      <c r="AO4" s="319"/>
      <c r="AP4" s="319"/>
      <c r="AQ4" s="319"/>
      <c r="AR4" s="319"/>
      <c r="AS4" s="319"/>
      <c r="AT4" s="319"/>
      <c r="AU4" s="319"/>
      <c r="AV4" s="319"/>
      <c r="AW4" s="319"/>
    </row>
    <row r="5" spans="1:49" s="271" customFormat="1" ht="51" customHeight="1">
      <c r="A5" s="276"/>
      <c r="B5" s="270" t="s">
        <v>488</v>
      </c>
      <c r="C5" s="270" t="s">
        <v>489</v>
      </c>
      <c r="D5" s="270" t="s">
        <v>507</v>
      </c>
      <c r="E5" s="270" t="s">
        <v>488</v>
      </c>
      <c r="F5" s="270" t="s">
        <v>489</v>
      </c>
      <c r="G5" s="270" t="s">
        <v>507</v>
      </c>
      <c r="H5" s="270" t="s">
        <v>488</v>
      </c>
      <c r="I5" s="270" t="s">
        <v>489</v>
      </c>
      <c r="J5" s="270" t="s">
        <v>507</v>
      </c>
      <c r="K5" s="270" t="s">
        <v>488</v>
      </c>
      <c r="L5" s="270" t="s">
        <v>489</v>
      </c>
      <c r="M5" s="270" t="s">
        <v>507</v>
      </c>
      <c r="N5" s="270" t="s">
        <v>488</v>
      </c>
      <c r="O5" s="270" t="s">
        <v>489</v>
      </c>
      <c r="P5" s="270" t="s">
        <v>507</v>
      </c>
      <c r="Q5" s="270" t="s">
        <v>488</v>
      </c>
      <c r="R5" s="270" t="s">
        <v>489</v>
      </c>
      <c r="S5" s="270" t="s">
        <v>507</v>
      </c>
      <c r="T5" s="270" t="s">
        <v>488</v>
      </c>
      <c r="U5" s="270" t="s">
        <v>489</v>
      </c>
      <c r="V5" s="270" t="s">
        <v>507</v>
      </c>
      <c r="W5" s="270" t="s">
        <v>488</v>
      </c>
      <c r="X5" s="270" t="s">
        <v>489</v>
      </c>
      <c r="Y5" s="270" t="s">
        <v>507</v>
      </c>
      <c r="Z5" s="270" t="s">
        <v>488</v>
      </c>
      <c r="AA5" s="270" t="s">
        <v>489</v>
      </c>
      <c r="AB5" s="270" t="s">
        <v>507</v>
      </c>
      <c r="AC5" s="270" t="s">
        <v>488</v>
      </c>
      <c r="AD5" s="270" t="s">
        <v>489</v>
      </c>
      <c r="AE5" s="270" t="s">
        <v>507</v>
      </c>
      <c r="AF5" s="270" t="s">
        <v>488</v>
      </c>
      <c r="AG5" s="270" t="s">
        <v>489</v>
      </c>
      <c r="AH5" s="270" t="s">
        <v>507</v>
      </c>
      <c r="AI5" s="270" t="s">
        <v>488</v>
      </c>
      <c r="AJ5" s="270" t="s">
        <v>489</v>
      </c>
      <c r="AK5" s="272" t="s">
        <v>507</v>
      </c>
      <c r="AL5" s="278" t="s">
        <v>490</v>
      </c>
      <c r="AM5" s="277" t="s">
        <v>491</v>
      </c>
      <c r="AN5" s="277" t="s">
        <v>508</v>
      </c>
      <c r="AO5" s="277" t="s">
        <v>493</v>
      </c>
      <c r="AP5" s="277" t="s">
        <v>494</v>
      </c>
      <c r="AQ5" s="277" t="s">
        <v>495</v>
      </c>
      <c r="AR5" s="277" t="s">
        <v>496</v>
      </c>
      <c r="AS5" s="277" t="s">
        <v>520</v>
      </c>
      <c r="AT5" s="277" t="s">
        <v>497</v>
      </c>
      <c r="AU5" s="277" t="s">
        <v>498</v>
      </c>
      <c r="AV5" s="277" t="s">
        <v>499</v>
      </c>
      <c r="AW5" s="277" t="s">
        <v>509</v>
      </c>
    </row>
    <row r="6" spans="1:49">
      <c r="A6" s="261" t="s">
        <v>10</v>
      </c>
      <c r="B6" s="262">
        <v>0</v>
      </c>
      <c r="C6" s="262">
        <v>3</v>
      </c>
      <c r="D6" s="262">
        <v>3</v>
      </c>
      <c r="E6" s="262">
        <v>5</v>
      </c>
      <c r="F6" s="262">
        <v>0</v>
      </c>
      <c r="G6" s="262">
        <v>5</v>
      </c>
      <c r="H6" s="262">
        <v>43</v>
      </c>
      <c r="I6" s="262">
        <v>15</v>
      </c>
      <c r="J6" s="262">
        <v>58</v>
      </c>
      <c r="K6" s="262">
        <v>10</v>
      </c>
      <c r="L6" s="262">
        <v>2</v>
      </c>
      <c r="M6" s="262">
        <v>12</v>
      </c>
      <c r="N6" s="262">
        <v>1</v>
      </c>
      <c r="O6" s="262">
        <v>13</v>
      </c>
      <c r="P6" s="262">
        <v>14</v>
      </c>
      <c r="Q6" s="262">
        <v>26</v>
      </c>
      <c r="R6" s="262">
        <v>10</v>
      </c>
      <c r="S6" s="262">
        <v>36</v>
      </c>
      <c r="T6" s="280"/>
      <c r="U6" s="280"/>
      <c r="V6" s="280"/>
      <c r="W6" s="280"/>
      <c r="X6" s="280"/>
      <c r="Y6" s="280"/>
      <c r="Z6" s="262">
        <v>7</v>
      </c>
      <c r="AA6" s="262">
        <v>1</v>
      </c>
      <c r="AB6" s="262">
        <v>8</v>
      </c>
      <c r="AC6" s="262">
        <v>14</v>
      </c>
      <c r="AD6" s="262">
        <v>10</v>
      </c>
      <c r="AE6" s="262">
        <v>24</v>
      </c>
      <c r="AF6" s="262">
        <v>3</v>
      </c>
      <c r="AG6" s="262">
        <v>0</v>
      </c>
      <c r="AH6" s="262">
        <v>3</v>
      </c>
      <c r="AI6" s="262">
        <v>5</v>
      </c>
      <c r="AJ6" s="262">
        <v>6</v>
      </c>
      <c r="AK6" s="267">
        <v>11</v>
      </c>
      <c r="AL6" s="275">
        <v>10</v>
      </c>
      <c r="AM6" s="269">
        <v>12</v>
      </c>
      <c r="AN6" s="269">
        <v>75</v>
      </c>
      <c r="AO6" s="269">
        <v>15</v>
      </c>
      <c r="AP6" s="269">
        <v>12</v>
      </c>
      <c r="AQ6" s="269">
        <v>59</v>
      </c>
      <c r="AR6" s="280"/>
      <c r="AS6" s="280"/>
      <c r="AT6" s="269">
        <v>6</v>
      </c>
      <c r="AU6" s="269">
        <v>30</v>
      </c>
      <c r="AV6" s="269">
        <v>6</v>
      </c>
      <c r="AW6" s="269">
        <v>15</v>
      </c>
    </row>
    <row r="7" spans="1:49">
      <c r="A7" s="261" t="s">
        <v>190</v>
      </c>
      <c r="B7" s="262">
        <v>3</v>
      </c>
      <c r="C7" s="262">
        <v>4</v>
      </c>
      <c r="D7" s="262">
        <v>7</v>
      </c>
      <c r="E7" s="262">
        <v>6</v>
      </c>
      <c r="F7" s="262">
        <v>3</v>
      </c>
      <c r="G7" s="262">
        <v>9</v>
      </c>
      <c r="H7" s="262">
        <v>46</v>
      </c>
      <c r="I7" s="262">
        <v>13</v>
      </c>
      <c r="J7" s="262">
        <v>59</v>
      </c>
      <c r="K7" s="262">
        <v>9</v>
      </c>
      <c r="L7" s="262">
        <v>2</v>
      </c>
      <c r="M7" s="262">
        <v>11</v>
      </c>
      <c r="N7" s="262">
        <v>0</v>
      </c>
      <c r="O7" s="262">
        <v>11</v>
      </c>
      <c r="P7" s="262">
        <v>11</v>
      </c>
      <c r="Q7" s="262">
        <v>19</v>
      </c>
      <c r="R7" s="262">
        <v>15</v>
      </c>
      <c r="S7" s="262">
        <v>34</v>
      </c>
      <c r="T7" s="262">
        <v>2</v>
      </c>
      <c r="U7" s="262">
        <v>1</v>
      </c>
      <c r="V7" s="262">
        <v>3</v>
      </c>
      <c r="W7" s="280"/>
      <c r="X7" s="280"/>
      <c r="Y7" s="280"/>
      <c r="Z7" s="262">
        <v>2</v>
      </c>
      <c r="AA7" s="262">
        <v>1</v>
      </c>
      <c r="AB7" s="262">
        <v>3</v>
      </c>
      <c r="AC7" s="262">
        <v>13</v>
      </c>
      <c r="AD7" s="262">
        <v>7</v>
      </c>
      <c r="AE7" s="262">
        <v>20</v>
      </c>
      <c r="AF7" s="262">
        <v>1</v>
      </c>
      <c r="AG7" s="262">
        <v>0</v>
      </c>
      <c r="AH7" s="262">
        <v>1</v>
      </c>
      <c r="AI7" s="262">
        <v>7</v>
      </c>
      <c r="AJ7" s="262">
        <v>8</v>
      </c>
      <c r="AK7" s="267">
        <v>15</v>
      </c>
      <c r="AL7" s="275">
        <v>8</v>
      </c>
      <c r="AM7" s="269">
        <v>12</v>
      </c>
      <c r="AN7" s="269">
        <v>55</v>
      </c>
      <c r="AO7" s="269">
        <v>15</v>
      </c>
      <c r="AP7" s="269">
        <v>12</v>
      </c>
      <c r="AQ7" s="269">
        <v>55</v>
      </c>
      <c r="AR7" s="269">
        <v>3</v>
      </c>
      <c r="AS7" s="280"/>
      <c r="AT7" s="269">
        <v>6</v>
      </c>
      <c r="AU7" s="269">
        <v>30</v>
      </c>
      <c r="AV7" s="269">
        <v>6</v>
      </c>
      <c r="AW7" s="269">
        <v>15</v>
      </c>
    </row>
    <row r="8" spans="1:49">
      <c r="A8" s="261" t="s">
        <v>191</v>
      </c>
      <c r="B8" s="262">
        <v>3</v>
      </c>
      <c r="C8" s="262">
        <v>3</v>
      </c>
      <c r="D8" s="262">
        <v>6</v>
      </c>
      <c r="E8" s="262">
        <v>5</v>
      </c>
      <c r="F8" s="262">
        <v>5</v>
      </c>
      <c r="G8" s="262">
        <v>10</v>
      </c>
      <c r="H8" s="262">
        <v>48</v>
      </c>
      <c r="I8" s="262">
        <v>10</v>
      </c>
      <c r="J8" s="262">
        <v>58</v>
      </c>
      <c r="K8" s="262">
        <v>9</v>
      </c>
      <c r="L8" s="262">
        <v>5</v>
      </c>
      <c r="M8" s="262">
        <v>14</v>
      </c>
      <c r="N8" s="262">
        <v>0</v>
      </c>
      <c r="O8" s="262">
        <v>7</v>
      </c>
      <c r="P8" s="262">
        <v>7</v>
      </c>
      <c r="Q8" s="262">
        <v>38</v>
      </c>
      <c r="R8" s="262">
        <v>11</v>
      </c>
      <c r="S8" s="262">
        <v>49</v>
      </c>
      <c r="T8" s="262">
        <v>2</v>
      </c>
      <c r="U8" s="262">
        <v>0</v>
      </c>
      <c r="V8" s="262">
        <v>2</v>
      </c>
      <c r="W8" s="280"/>
      <c r="X8" s="280"/>
      <c r="Y8" s="280"/>
      <c r="Z8" s="262">
        <v>1</v>
      </c>
      <c r="AA8" s="262">
        <v>0</v>
      </c>
      <c r="AB8" s="262">
        <v>1</v>
      </c>
      <c r="AC8" s="262">
        <v>15</v>
      </c>
      <c r="AD8" s="262">
        <v>5</v>
      </c>
      <c r="AE8" s="262">
        <v>20</v>
      </c>
      <c r="AF8" s="262">
        <v>1</v>
      </c>
      <c r="AG8" s="262">
        <v>4</v>
      </c>
      <c r="AH8" s="262">
        <v>5</v>
      </c>
      <c r="AI8" s="262">
        <v>7</v>
      </c>
      <c r="AJ8" s="262">
        <v>6</v>
      </c>
      <c r="AK8" s="267">
        <v>13</v>
      </c>
      <c r="AL8" s="275">
        <v>8</v>
      </c>
      <c r="AM8" s="269">
        <v>12</v>
      </c>
      <c r="AN8" s="269">
        <v>55</v>
      </c>
      <c r="AO8" s="269">
        <v>15</v>
      </c>
      <c r="AP8" s="269">
        <v>12</v>
      </c>
      <c r="AQ8" s="269">
        <v>55</v>
      </c>
      <c r="AR8" s="269">
        <v>3</v>
      </c>
      <c r="AS8" s="280"/>
      <c r="AT8" s="269">
        <v>6</v>
      </c>
      <c r="AU8" s="269">
        <v>30</v>
      </c>
      <c r="AV8" s="269">
        <v>6</v>
      </c>
      <c r="AW8" s="269">
        <v>15</v>
      </c>
    </row>
    <row r="9" spans="1:49">
      <c r="A9" s="261" t="s">
        <v>505</v>
      </c>
      <c r="B9" s="262">
        <v>3</v>
      </c>
      <c r="C9" s="262">
        <v>4</v>
      </c>
      <c r="D9" s="262">
        <v>7</v>
      </c>
      <c r="E9" s="280"/>
      <c r="F9" s="280"/>
      <c r="G9" s="262">
        <v>0</v>
      </c>
      <c r="H9" s="262">
        <v>46</v>
      </c>
      <c r="I9" s="262">
        <v>20</v>
      </c>
      <c r="J9" s="262">
        <v>66</v>
      </c>
      <c r="K9" s="262">
        <v>11</v>
      </c>
      <c r="L9" s="262">
        <v>6</v>
      </c>
      <c r="M9" s="262">
        <v>17</v>
      </c>
      <c r="N9" s="262">
        <v>0</v>
      </c>
      <c r="O9" s="262">
        <v>12</v>
      </c>
      <c r="P9" s="262">
        <v>12</v>
      </c>
      <c r="Q9" s="262">
        <v>41</v>
      </c>
      <c r="R9" s="262">
        <v>14</v>
      </c>
      <c r="S9" s="262">
        <v>55</v>
      </c>
      <c r="T9" s="262">
        <v>1</v>
      </c>
      <c r="U9" s="262">
        <v>1</v>
      </c>
      <c r="V9" s="262">
        <v>2</v>
      </c>
      <c r="W9" s="280"/>
      <c r="X9" s="280"/>
      <c r="Y9" s="280"/>
      <c r="Z9" s="262">
        <v>7</v>
      </c>
      <c r="AA9" s="262">
        <v>1</v>
      </c>
      <c r="AB9" s="262">
        <v>8</v>
      </c>
      <c r="AC9" s="262">
        <v>18</v>
      </c>
      <c r="AD9" s="262">
        <v>6</v>
      </c>
      <c r="AE9" s="262">
        <v>24</v>
      </c>
      <c r="AF9" s="262">
        <v>0</v>
      </c>
      <c r="AG9" s="262">
        <v>1</v>
      </c>
      <c r="AH9" s="262">
        <v>1</v>
      </c>
      <c r="AI9" s="262">
        <v>8</v>
      </c>
      <c r="AJ9" s="262">
        <v>6</v>
      </c>
      <c r="AK9" s="267">
        <v>14</v>
      </c>
      <c r="AL9" s="275">
        <v>8</v>
      </c>
      <c r="AM9" s="280"/>
      <c r="AN9" s="269">
        <v>55</v>
      </c>
      <c r="AO9" s="269">
        <v>15</v>
      </c>
      <c r="AP9" s="269">
        <v>12</v>
      </c>
      <c r="AQ9" s="269">
        <v>55</v>
      </c>
      <c r="AR9" s="269">
        <v>3</v>
      </c>
      <c r="AS9" s="280"/>
      <c r="AT9" s="269">
        <v>6</v>
      </c>
      <c r="AU9" s="269">
        <v>30</v>
      </c>
      <c r="AV9" s="269">
        <v>6</v>
      </c>
      <c r="AW9" s="269">
        <v>15</v>
      </c>
    </row>
    <row r="10" spans="1:49">
      <c r="A10" s="261" t="s">
        <v>506</v>
      </c>
      <c r="B10" s="262">
        <v>5</v>
      </c>
      <c r="C10" s="262">
        <v>1</v>
      </c>
      <c r="D10" s="262">
        <v>6</v>
      </c>
      <c r="E10" s="280"/>
      <c r="F10" s="280"/>
      <c r="G10" s="262">
        <v>0</v>
      </c>
      <c r="H10" s="262">
        <v>50</v>
      </c>
      <c r="I10" s="262">
        <v>13</v>
      </c>
      <c r="J10" s="262">
        <v>63</v>
      </c>
      <c r="K10" s="262">
        <v>3</v>
      </c>
      <c r="L10" s="262">
        <v>2</v>
      </c>
      <c r="M10" s="262">
        <v>5</v>
      </c>
      <c r="N10" s="262">
        <v>0</v>
      </c>
      <c r="O10" s="262">
        <v>11</v>
      </c>
      <c r="P10" s="262">
        <v>11</v>
      </c>
      <c r="Q10" s="262">
        <v>39</v>
      </c>
      <c r="R10" s="262">
        <v>13</v>
      </c>
      <c r="S10" s="262">
        <v>52</v>
      </c>
      <c r="T10" s="262">
        <v>3</v>
      </c>
      <c r="U10" s="262">
        <v>1</v>
      </c>
      <c r="V10" s="262">
        <v>4</v>
      </c>
      <c r="W10" s="280"/>
      <c r="X10" s="280"/>
      <c r="Y10" s="280"/>
      <c r="Z10" s="262">
        <v>3</v>
      </c>
      <c r="AA10" s="262">
        <v>1</v>
      </c>
      <c r="AB10" s="262">
        <v>4</v>
      </c>
      <c r="AC10" s="262">
        <v>11</v>
      </c>
      <c r="AD10" s="262">
        <v>5</v>
      </c>
      <c r="AE10" s="262">
        <v>16</v>
      </c>
      <c r="AF10" s="262">
        <v>1</v>
      </c>
      <c r="AG10" s="262">
        <v>0</v>
      </c>
      <c r="AH10" s="262">
        <v>1</v>
      </c>
      <c r="AI10" s="262">
        <v>5</v>
      </c>
      <c r="AJ10" s="262">
        <v>6</v>
      </c>
      <c r="AK10" s="267">
        <v>11</v>
      </c>
      <c r="AL10" s="275">
        <v>8</v>
      </c>
      <c r="AM10" s="280"/>
      <c r="AN10" s="269">
        <v>55</v>
      </c>
      <c r="AO10" s="269">
        <v>15</v>
      </c>
      <c r="AP10" s="269">
        <v>12</v>
      </c>
      <c r="AQ10" s="269">
        <v>55</v>
      </c>
      <c r="AR10" s="269">
        <v>3</v>
      </c>
      <c r="AS10" s="280"/>
      <c r="AT10" s="269">
        <v>6</v>
      </c>
      <c r="AU10" s="269">
        <v>30</v>
      </c>
      <c r="AV10" s="269">
        <v>6</v>
      </c>
      <c r="AW10" s="269">
        <v>15</v>
      </c>
    </row>
    <row r="11" spans="1:49">
      <c r="A11" s="261" t="s">
        <v>510</v>
      </c>
      <c r="B11" s="262">
        <v>5</v>
      </c>
      <c r="C11" s="262">
        <v>6</v>
      </c>
      <c r="D11" s="262">
        <v>11</v>
      </c>
      <c r="E11" s="280">
        <v>0</v>
      </c>
      <c r="F11" s="280">
        <v>0</v>
      </c>
      <c r="G11" s="262">
        <v>0</v>
      </c>
      <c r="H11" s="262">
        <v>42</v>
      </c>
      <c r="I11" s="262">
        <v>20</v>
      </c>
      <c r="J11" s="262">
        <v>62</v>
      </c>
      <c r="K11" s="262">
        <v>5</v>
      </c>
      <c r="L11" s="262">
        <v>2</v>
      </c>
      <c r="M11" s="262">
        <v>7</v>
      </c>
      <c r="N11" s="262">
        <v>0</v>
      </c>
      <c r="O11" s="262">
        <v>14</v>
      </c>
      <c r="P11" s="262">
        <v>14</v>
      </c>
      <c r="Q11" s="262">
        <v>31</v>
      </c>
      <c r="R11" s="262">
        <v>17</v>
      </c>
      <c r="S11" s="262">
        <v>48</v>
      </c>
      <c r="T11" s="262">
        <v>2</v>
      </c>
      <c r="U11" s="262">
        <v>0</v>
      </c>
      <c r="V11" s="262">
        <v>2</v>
      </c>
      <c r="W11" s="262">
        <v>2</v>
      </c>
      <c r="X11" s="262">
        <v>3</v>
      </c>
      <c r="Y11" s="262">
        <v>5</v>
      </c>
      <c r="Z11" s="262">
        <v>6</v>
      </c>
      <c r="AA11" s="262">
        <v>0</v>
      </c>
      <c r="AB11" s="262">
        <v>6</v>
      </c>
      <c r="AC11" s="262">
        <v>17</v>
      </c>
      <c r="AD11" s="262">
        <v>5</v>
      </c>
      <c r="AE11" s="262">
        <v>22</v>
      </c>
      <c r="AF11" s="262">
        <v>4</v>
      </c>
      <c r="AG11" s="262">
        <v>2</v>
      </c>
      <c r="AH11" s="262">
        <v>6</v>
      </c>
      <c r="AI11" s="262">
        <v>7</v>
      </c>
      <c r="AJ11" s="262">
        <v>7</v>
      </c>
      <c r="AK11" s="267">
        <v>14</v>
      </c>
      <c r="AL11" s="275">
        <v>8</v>
      </c>
      <c r="AM11" s="280"/>
      <c r="AN11" s="269">
        <v>55</v>
      </c>
      <c r="AO11" s="269">
        <v>15</v>
      </c>
      <c r="AP11" s="269">
        <v>12</v>
      </c>
      <c r="AQ11" s="269">
        <v>55</v>
      </c>
      <c r="AR11" s="269">
        <v>3</v>
      </c>
      <c r="AS11" s="269">
        <v>6</v>
      </c>
      <c r="AT11" s="269">
        <v>6</v>
      </c>
      <c r="AU11" s="269">
        <v>30</v>
      </c>
      <c r="AV11" s="269">
        <v>6</v>
      </c>
      <c r="AW11" s="269">
        <v>15</v>
      </c>
    </row>
    <row r="12" spans="1:49">
      <c r="A12" s="261" t="s">
        <v>511</v>
      </c>
      <c r="B12" s="262"/>
      <c r="C12" s="262"/>
      <c r="D12" s="262"/>
      <c r="E12" s="280"/>
      <c r="F12" s="280"/>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7"/>
      <c r="AL12" s="275"/>
      <c r="AM12" s="280"/>
      <c r="AN12" s="269"/>
      <c r="AO12" s="269"/>
      <c r="AP12" s="269"/>
      <c r="AQ12" s="269"/>
      <c r="AR12" s="269"/>
      <c r="AS12" s="269"/>
      <c r="AT12" s="269"/>
      <c r="AU12" s="269"/>
      <c r="AV12" s="269"/>
      <c r="AW12" s="269"/>
    </row>
    <row r="13" spans="1:49">
      <c r="A13" s="261" t="s">
        <v>512</v>
      </c>
      <c r="B13" s="262"/>
      <c r="C13" s="262"/>
      <c r="D13" s="262"/>
      <c r="E13" s="280"/>
      <c r="F13" s="280"/>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7"/>
      <c r="AL13" s="275"/>
      <c r="AM13" s="280"/>
      <c r="AN13" s="269"/>
      <c r="AO13" s="269"/>
      <c r="AP13" s="269"/>
      <c r="AQ13" s="269"/>
      <c r="AR13" s="269"/>
      <c r="AS13" s="269"/>
      <c r="AT13" s="269"/>
      <c r="AU13" s="269"/>
      <c r="AV13" s="269"/>
      <c r="AW13" s="269"/>
    </row>
    <row r="14" spans="1:49">
      <c r="A14" s="261" t="s">
        <v>513</v>
      </c>
      <c r="B14" s="262"/>
      <c r="C14" s="262"/>
      <c r="D14" s="262"/>
      <c r="E14" s="280"/>
      <c r="F14" s="280"/>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7"/>
      <c r="AL14" s="275"/>
      <c r="AM14" s="280"/>
      <c r="AN14" s="269"/>
      <c r="AO14" s="269"/>
      <c r="AP14" s="269"/>
      <c r="AQ14" s="269"/>
      <c r="AR14" s="269"/>
      <c r="AS14" s="269"/>
      <c r="AT14" s="269"/>
      <c r="AU14" s="269"/>
      <c r="AV14" s="269"/>
      <c r="AW14" s="269"/>
    </row>
    <row r="15" spans="1:49">
      <c r="A15" s="261" t="s">
        <v>514</v>
      </c>
      <c r="B15" s="262"/>
      <c r="C15" s="262"/>
      <c r="D15" s="262"/>
      <c r="E15" s="280"/>
      <c r="F15" s="280"/>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7"/>
      <c r="AL15" s="275"/>
      <c r="AM15" s="280"/>
      <c r="AN15" s="269"/>
      <c r="AO15" s="269"/>
      <c r="AP15" s="269"/>
      <c r="AQ15" s="269"/>
      <c r="AR15" s="269"/>
      <c r="AS15" s="269"/>
      <c r="AT15" s="269"/>
      <c r="AU15" s="269"/>
      <c r="AV15" s="269"/>
      <c r="AW15" s="269"/>
    </row>
  </sheetData>
  <mergeCells count="14">
    <mergeCell ref="A1:C1"/>
    <mergeCell ref="AL4:AW4"/>
    <mergeCell ref="B4:D4"/>
    <mergeCell ref="E4:G4"/>
    <mergeCell ref="H4:J4"/>
    <mergeCell ref="AC4:AE4"/>
    <mergeCell ref="AF4:AH4"/>
    <mergeCell ref="AI4:AK4"/>
    <mergeCell ref="K4:M4"/>
    <mergeCell ref="N4:P4"/>
    <mergeCell ref="Q4:S4"/>
    <mergeCell ref="T4:V4"/>
    <mergeCell ref="Z4:AB4"/>
    <mergeCell ref="W4:Y4"/>
  </mergeCells>
  <phoneticPr fontId="1"/>
  <conditionalFormatting sqref="A7:V8 A9:D15 G9:V10 Z7:AR8 AT6:AW10 Z9:AL10 AN9:AR10 G11:AL15 AN11:AW15 A6:S6 Z6:AQ6">
    <cfRule type="expression" dxfId="0" priority="1">
      <formula>MOD(ROW(),2)=0</formula>
    </cfRule>
  </conditionalFormatting>
  <hyperlinks>
    <hyperlink ref="A1" location="目次!A1" display="目次に戻る" xr:uid="{00000000-0004-0000-0F00-000000000000}"/>
  </hyperlinks>
  <pageMargins left="0.51181102362204722" right="0.51181102362204722" top="0.74803149606299213" bottom="0.74803149606299213" header="0.31496062992125984" footer="0.31496062992125984"/>
  <pageSetup paperSize="9" orientation="portrait" r:id="rId1"/>
  <headerFooter>
    <oddFooter>&amp;R&amp;6出典：大学改革支援・学位授与機構「大学基本情報」（https://portal.niad.ac.jp/ptrt/table.html）を加工して作成
文部科学省　全国大学一覧</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9"/>
  </sheetPr>
  <dimension ref="A1:Q99"/>
  <sheetViews>
    <sheetView workbookViewId="0">
      <pane xSplit="3" ySplit="11" topLeftCell="D12" activePane="bottomRight" state="frozen"/>
      <selection pane="topRight"/>
      <selection pane="bottomLeft"/>
      <selection pane="bottomRight"/>
    </sheetView>
  </sheetViews>
  <sheetFormatPr defaultRowHeight="13.5"/>
  <cols>
    <col min="1" max="1" width="15" bestFit="1" customWidth="1"/>
    <col min="2" max="2" width="5.75" customWidth="1"/>
    <col min="3" max="3" width="29.375" bestFit="1" customWidth="1"/>
    <col min="4" max="6" width="9.625" style="17" bestFit="1" customWidth="1"/>
    <col min="7" max="7" width="9.5" style="17" bestFit="1" customWidth="1"/>
    <col min="8" max="10" width="9" style="17"/>
    <col min="11" max="11" width="11.625" style="17" bestFit="1" customWidth="1"/>
    <col min="12" max="13" width="9" style="17"/>
  </cols>
  <sheetData>
    <row r="1" spans="1:17" ht="24" customHeight="1" thickBot="1">
      <c r="A1" s="3" t="s">
        <v>260</v>
      </c>
      <c r="B1" s="3"/>
      <c r="C1" s="3"/>
      <c r="D1"/>
      <c r="E1"/>
      <c r="F1"/>
      <c r="G1"/>
      <c r="H1"/>
      <c r="I1"/>
      <c r="J1"/>
      <c r="K1" s="44" t="s">
        <v>258</v>
      </c>
      <c r="L1"/>
      <c r="M1"/>
    </row>
    <row r="2" spans="1:17" ht="24" customHeight="1">
      <c r="A2" s="3" t="s">
        <v>274</v>
      </c>
      <c r="B2" s="3"/>
      <c r="C2" s="3"/>
      <c r="D2"/>
      <c r="E2"/>
      <c r="F2"/>
      <c r="G2"/>
      <c r="H2"/>
      <c r="I2"/>
      <c r="J2"/>
      <c r="K2" s="13"/>
      <c r="L2"/>
      <c r="M2"/>
    </row>
    <row r="3" spans="1:17" ht="24" customHeight="1">
      <c r="A3" s="3" t="s">
        <v>476</v>
      </c>
      <c r="C3" s="3"/>
      <c r="D3"/>
      <c r="E3"/>
      <c r="F3"/>
      <c r="G3"/>
      <c r="H3"/>
      <c r="I3"/>
      <c r="J3"/>
      <c r="K3" s="13"/>
      <c r="L3"/>
      <c r="M3"/>
    </row>
    <row r="4" spans="1:17" ht="14.25" thickBot="1">
      <c r="B4" s="3"/>
      <c r="C4" s="3"/>
      <c r="D4"/>
      <c r="E4"/>
      <c r="F4"/>
      <c r="G4"/>
      <c r="H4"/>
      <c r="I4"/>
      <c r="J4"/>
      <c r="K4" s="13"/>
      <c r="L4"/>
      <c r="M4"/>
    </row>
    <row r="5" spans="1:17" ht="27.75" thickBot="1">
      <c r="C5" s="16" t="s">
        <v>12</v>
      </c>
      <c r="D5" s="55" t="s">
        <v>0</v>
      </c>
      <c r="E5" s="56" t="s">
        <v>1</v>
      </c>
      <c r="F5" s="57" t="s">
        <v>13</v>
      </c>
      <c r="G5" s="57" t="s">
        <v>261</v>
      </c>
      <c r="H5" s="64" t="s">
        <v>262</v>
      </c>
      <c r="I5" s="60" t="s">
        <v>263</v>
      </c>
      <c r="M5"/>
    </row>
    <row r="6" spans="1:17">
      <c r="C6" s="18" t="s">
        <v>3</v>
      </c>
      <c r="D6" s="32">
        <f>INDEX(D12:D97,MATCH(C6,C12:C97,0),0)</f>
        <v>612</v>
      </c>
      <c r="E6" s="33">
        <f>INDEX(E12:E97,MATCH(C6,C12:C97,0),0)</f>
        <v>491</v>
      </c>
      <c r="F6" s="33">
        <f>SUM(D6:E6)</f>
        <v>1103</v>
      </c>
      <c r="G6" s="46">
        <f>INDEX(G12:G97,MATCH(C6,C12:C97,0),0)</f>
        <v>1075</v>
      </c>
      <c r="H6" s="59">
        <f t="shared" ref="H6:H8" si="0">F6/G6</f>
        <v>1.0260465116279069</v>
      </c>
      <c r="I6" s="61">
        <f>_xlfn.RANK.EQ(H6,$H$12:$H$97,0)</f>
        <v>52</v>
      </c>
    </row>
    <row r="7" spans="1:17">
      <c r="C7" s="19" t="s">
        <v>14</v>
      </c>
      <c r="D7" s="88">
        <f>ROUND(SUMIF($B$12:$B$97,"G",D12:D97)/(COUNTIFS(B12:B97,"G",D12:D97,"&lt;&gt;")),1)</f>
        <v>854</v>
      </c>
      <c r="E7" s="89">
        <f>ROUND(SUMIF($B$12:$B$97,"G",E12:E97)/(COUNTIFS(B12:B97,"G",D12:D97,"&lt;&gt;")),1)</f>
        <v>560.6</v>
      </c>
      <c r="F7" s="89">
        <f>ROUND(SUM(D7:E7),1)</f>
        <v>1414.6</v>
      </c>
      <c r="G7" s="90">
        <f>ROUND(SUMIF($B$12:$B$97,"G",G12:G97)/(COUNTIFS(B12:B97,"G",D12:D97,"&lt;&gt;")),1)</f>
        <v>1377.6</v>
      </c>
      <c r="H7" s="53">
        <f t="shared" si="0"/>
        <v>1.0268583042973287</v>
      </c>
      <c r="I7" s="62"/>
      <c r="J7"/>
      <c r="K7"/>
      <c r="N7" s="17"/>
      <c r="O7" s="17"/>
      <c r="P7" s="17"/>
      <c r="Q7" s="17"/>
    </row>
    <row r="8" spans="1:17" ht="14.25" thickBot="1">
      <c r="C8" s="21" t="s">
        <v>15</v>
      </c>
      <c r="D8" s="91">
        <f>ROUND(AVERAGE(D12:D97),1)</f>
        <v>753.9</v>
      </c>
      <c r="E8" s="92">
        <f>ROUND(AVERAGE(E12:E97),1)</f>
        <v>445.7</v>
      </c>
      <c r="F8" s="92">
        <f>ROUND(SUM(D8:E8),1)</f>
        <v>1199.5999999999999</v>
      </c>
      <c r="G8" s="93">
        <f>ROUND(AVERAGE(G12:G97),1)</f>
        <v>1165</v>
      </c>
      <c r="H8" s="58">
        <f t="shared" si="0"/>
        <v>1.0296995708154506</v>
      </c>
      <c r="I8" s="63"/>
    </row>
    <row r="9" spans="1:17" ht="21" customHeight="1" thickBot="1">
      <c r="D9" s="35"/>
    </row>
    <row r="10" spans="1:17" ht="21" customHeight="1">
      <c r="D10" s="330" t="str" cm="1">
        <f t="array" aca="1" ref="D10" ca="1">RIGHT(CELL("filename",A1),4)&amp;"年度（基準日：５月１日）"</f>
        <v>2020年度（基準日：５月１日）</v>
      </c>
      <c r="E10" s="331"/>
      <c r="F10" s="331"/>
      <c r="G10" s="331"/>
      <c r="H10" s="331"/>
      <c r="I10" s="332"/>
    </row>
    <row r="11" spans="1:17" ht="27">
      <c r="A11" s="15" t="s">
        <v>16</v>
      </c>
      <c r="B11" s="24" t="s">
        <v>17</v>
      </c>
      <c r="C11" s="80" t="s">
        <v>12</v>
      </c>
      <c r="D11" s="36" t="s">
        <v>0</v>
      </c>
      <c r="E11" s="25" t="s">
        <v>1</v>
      </c>
      <c r="F11" s="26" t="s">
        <v>13</v>
      </c>
      <c r="G11" s="26" t="s">
        <v>261</v>
      </c>
      <c r="H11" s="52" t="s">
        <v>262</v>
      </c>
      <c r="I11" s="47" t="s">
        <v>263</v>
      </c>
    </row>
    <row r="12" spans="1:17">
      <c r="A12" s="1" t="s">
        <v>18</v>
      </c>
      <c r="B12" s="1" t="s">
        <v>322</v>
      </c>
      <c r="C12" s="65" t="s">
        <v>192</v>
      </c>
      <c r="D12" s="20">
        <v>1814</v>
      </c>
      <c r="E12" s="2">
        <v>739</v>
      </c>
      <c r="F12" s="27">
        <f t="shared" ref="F12:F42" si="1">SUM(D12:E12)</f>
        <v>2553</v>
      </c>
      <c r="G12" s="27">
        <v>2485</v>
      </c>
      <c r="H12" s="53">
        <f t="shared" ref="H12:H42" si="2">F12/G12</f>
        <v>1.0273641851106641</v>
      </c>
      <c r="I12" s="48">
        <f>_xlfn.RANK.EQ(H12,$H$12:$H$97,0)</f>
        <v>47</v>
      </c>
    </row>
    <row r="13" spans="1:17">
      <c r="A13" s="1" t="s">
        <v>20</v>
      </c>
      <c r="B13" s="1" t="s">
        <v>323</v>
      </c>
      <c r="C13" s="65" t="s">
        <v>193</v>
      </c>
      <c r="D13" s="20">
        <v>572</v>
      </c>
      <c r="E13" s="2">
        <v>644</v>
      </c>
      <c r="F13" s="27">
        <f t="shared" si="1"/>
        <v>1216</v>
      </c>
      <c r="G13" s="27">
        <v>1185</v>
      </c>
      <c r="H13" s="53">
        <f t="shared" si="2"/>
        <v>1.0261603375527426</v>
      </c>
      <c r="I13" s="48">
        <f t="shared" ref="I13:I76" si="3">_xlfn.RANK.EQ(H13,$H$12:$H$97,0)</f>
        <v>51</v>
      </c>
    </row>
    <row r="14" spans="1:17">
      <c r="A14" s="1" t="s">
        <v>22</v>
      </c>
      <c r="B14" s="1" t="s">
        <v>324</v>
      </c>
      <c r="C14" s="65" t="s">
        <v>23</v>
      </c>
      <c r="D14" s="20">
        <v>548</v>
      </c>
      <c r="E14" s="2">
        <v>88</v>
      </c>
      <c r="F14" s="27">
        <f t="shared" si="1"/>
        <v>636</v>
      </c>
      <c r="G14" s="27">
        <v>600</v>
      </c>
      <c r="H14" s="53">
        <f t="shared" si="2"/>
        <v>1.06</v>
      </c>
      <c r="I14" s="48">
        <f t="shared" si="3"/>
        <v>6</v>
      </c>
    </row>
    <row r="15" spans="1:17">
      <c r="A15" s="1" t="s">
        <v>24</v>
      </c>
      <c r="B15" s="1" t="s">
        <v>325</v>
      </c>
      <c r="C15" s="65" t="s">
        <v>194</v>
      </c>
      <c r="D15" s="20">
        <v>296</v>
      </c>
      <c r="E15" s="2">
        <v>232</v>
      </c>
      <c r="F15" s="27">
        <f t="shared" si="1"/>
        <v>528</v>
      </c>
      <c r="G15" s="27">
        <v>515</v>
      </c>
      <c r="H15" s="53">
        <f t="shared" si="2"/>
        <v>1.025242718446602</v>
      </c>
      <c r="I15" s="48">
        <f t="shared" si="3"/>
        <v>55</v>
      </c>
    </row>
    <row r="16" spans="1:17">
      <c r="A16" s="1" t="s">
        <v>26</v>
      </c>
      <c r="B16" s="1" t="s">
        <v>324</v>
      </c>
      <c r="C16" s="65" t="s">
        <v>195</v>
      </c>
      <c r="D16" s="20">
        <v>109</v>
      </c>
      <c r="E16" s="2">
        <v>143</v>
      </c>
      <c r="F16" s="27">
        <f t="shared" si="1"/>
        <v>252</v>
      </c>
      <c r="G16" s="27">
        <v>250</v>
      </c>
      <c r="H16" s="53">
        <f t="shared" si="2"/>
        <v>1.008</v>
      </c>
      <c r="I16" s="48">
        <f t="shared" si="3"/>
        <v>74</v>
      </c>
    </row>
    <row r="17" spans="1:9">
      <c r="A17" s="1" t="s">
        <v>28</v>
      </c>
      <c r="B17" s="1" t="s">
        <v>324</v>
      </c>
      <c r="C17" s="65" t="s">
        <v>196</v>
      </c>
      <c r="D17" s="20">
        <v>364</v>
      </c>
      <c r="E17" s="2">
        <v>47</v>
      </c>
      <c r="F17" s="27">
        <f t="shared" si="1"/>
        <v>411</v>
      </c>
      <c r="G17" s="27">
        <v>410</v>
      </c>
      <c r="H17" s="53">
        <f t="shared" si="2"/>
        <v>1.0024390243902439</v>
      </c>
      <c r="I17" s="48">
        <f t="shared" si="3"/>
        <v>75</v>
      </c>
    </row>
    <row r="18" spans="1:9">
      <c r="A18" s="1" t="s">
        <v>30</v>
      </c>
      <c r="B18" s="1" t="s">
        <v>326</v>
      </c>
      <c r="C18" s="65" t="s">
        <v>31</v>
      </c>
      <c r="D18" s="20">
        <v>64</v>
      </c>
      <c r="E18" s="2">
        <v>91</v>
      </c>
      <c r="F18" s="27">
        <f t="shared" si="1"/>
        <v>155</v>
      </c>
      <c r="G18" s="27">
        <v>155</v>
      </c>
      <c r="H18" s="53">
        <f t="shared" si="2"/>
        <v>1</v>
      </c>
      <c r="I18" s="48">
        <f t="shared" si="3"/>
        <v>77</v>
      </c>
    </row>
    <row r="19" spans="1:9">
      <c r="A19" s="1" t="s">
        <v>32</v>
      </c>
      <c r="B19" s="1" t="s">
        <v>327</v>
      </c>
      <c r="C19" s="65" t="s">
        <v>197</v>
      </c>
      <c r="D19" s="20">
        <v>802</v>
      </c>
      <c r="E19" s="2">
        <v>573</v>
      </c>
      <c r="F19" s="27">
        <f t="shared" si="1"/>
        <v>1375</v>
      </c>
      <c r="G19" s="27">
        <v>1322</v>
      </c>
      <c r="H19" s="53">
        <f t="shared" si="2"/>
        <v>1.040090771558245</v>
      </c>
      <c r="I19" s="48">
        <f t="shared" si="3"/>
        <v>18</v>
      </c>
    </row>
    <row r="20" spans="1:9">
      <c r="A20" s="1" t="s">
        <v>34</v>
      </c>
      <c r="B20" s="1" t="s">
        <v>328</v>
      </c>
      <c r="C20" s="65" t="s">
        <v>198</v>
      </c>
      <c r="D20" s="20">
        <v>671</v>
      </c>
      <c r="E20" s="2">
        <v>416</v>
      </c>
      <c r="F20" s="27">
        <f t="shared" si="1"/>
        <v>1087</v>
      </c>
      <c r="G20" s="27">
        <v>1030</v>
      </c>
      <c r="H20" s="53">
        <f t="shared" si="2"/>
        <v>1.0553398058252428</v>
      </c>
      <c r="I20" s="48">
        <f t="shared" si="3"/>
        <v>7</v>
      </c>
    </row>
    <row r="21" spans="1:9">
      <c r="A21" s="1" t="s">
        <v>36</v>
      </c>
      <c r="B21" s="1" t="s">
        <v>322</v>
      </c>
      <c r="C21" s="65" t="s">
        <v>199</v>
      </c>
      <c r="D21" s="20">
        <v>1810</v>
      </c>
      <c r="E21" s="2">
        <v>616</v>
      </c>
      <c r="F21" s="27">
        <f t="shared" si="1"/>
        <v>2426</v>
      </c>
      <c r="G21" s="27">
        <v>2377</v>
      </c>
      <c r="H21" s="53">
        <f t="shared" si="2"/>
        <v>1.0206142196045436</v>
      </c>
      <c r="I21" s="48">
        <f t="shared" si="3"/>
        <v>61</v>
      </c>
    </row>
    <row r="22" spans="1:9">
      <c r="A22" s="1" t="s">
        <v>38</v>
      </c>
      <c r="B22" s="1" t="s">
        <v>323</v>
      </c>
      <c r="C22" s="65" t="s">
        <v>39</v>
      </c>
      <c r="D22" s="20">
        <v>141</v>
      </c>
      <c r="E22" s="2">
        <v>218</v>
      </c>
      <c r="F22" s="27">
        <f t="shared" si="1"/>
        <v>359</v>
      </c>
      <c r="G22" s="27">
        <v>345</v>
      </c>
      <c r="H22" s="53">
        <f t="shared" si="2"/>
        <v>1.0405797101449274</v>
      </c>
      <c r="I22" s="48">
        <f t="shared" si="3"/>
        <v>17</v>
      </c>
    </row>
    <row r="23" spans="1:9">
      <c r="A23" s="1" t="s">
        <v>40</v>
      </c>
      <c r="B23" s="1" t="s">
        <v>327</v>
      </c>
      <c r="C23" s="65" t="s">
        <v>200</v>
      </c>
      <c r="D23" s="20">
        <v>618</v>
      </c>
      <c r="E23" s="2">
        <v>362</v>
      </c>
      <c r="F23" s="27">
        <f t="shared" si="1"/>
        <v>980</v>
      </c>
      <c r="G23" s="27">
        <v>955</v>
      </c>
      <c r="H23" s="53">
        <f t="shared" si="2"/>
        <v>1.0261780104712042</v>
      </c>
      <c r="I23" s="48">
        <f t="shared" si="3"/>
        <v>50</v>
      </c>
    </row>
    <row r="24" spans="1:9">
      <c r="A24" s="1" t="s">
        <v>42</v>
      </c>
      <c r="B24" s="1" t="s">
        <v>327</v>
      </c>
      <c r="C24" s="65" t="s">
        <v>201</v>
      </c>
      <c r="D24" s="20">
        <v>1095</v>
      </c>
      <c r="E24" s="2">
        <v>606</v>
      </c>
      <c r="F24" s="27">
        <f t="shared" si="1"/>
        <v>1701</v>
      </c>
      <c r="G24" s="27">
        <v>1655</v>
      </c>
      <c r="H24" s="53">
        <f t="shared" si="2"/>
        <v>1.0277945619335347</v>
      </c>
      <c r="I24" s="48">
        <f t="shared" si="3"/>
        <v>45</v>
      </c>
    </row>
    <row r="25" spans="1:9">
      <c r="A25" s="1" t="s">
        <v>44</v>
      </c>
      <c r="B25" s="1" t="s">
        <v>325</v>
      </c>
      <c r="C25" s="65" t="s">
        <v>202</v>
      </c>
      <c r="D25" s="20">
        <v>578</v>
      </c>
      <c r="E25" s="2">
        <v>396</v>
      </c>
      <c r="F25" s="27">
        <f t="shared" si="1"/>
        <v>974</v>
      </c>
      <c r="G25" s="27">
        <v>945</v>
      </c>
      <c r="H25" s="53">
        <f t="shared" si="2"/>
        <v>1.0306878306878307</v>
      </c>
      <c r="I25" s="48">
        <f t="shared" si="3"/>
        <v>39</v>
      </c>
    </row>
    <row r="26" spans="1:9">
      <c r="A26" s="1" t="s">
        <v>46</v>
      </c>
      <c r="B26" s="1" t="s">
        <v>328</v>
      </c>
      <c r="C26" s="65" t="s">
        <v>47</v>
      </c>
      <c r="D26" s="20">
        <v>1015</v>
      </c>
      <c r="E26" s="2">
        <v>579</v>
      </c>
      <c r="F26" s="27">
        <f t="shared" si="1"/>
        <v>1594</v>
      </c>
      <c r="G26" s="27">
        <v>1545</v>
      </c>
      <c r="H26" s="53">
        <f t="shared" si="2"/>
        <v>1.031715210355987</v>
      </c>
      <c r="I26" s="48">
        <f t="shared" si="3"/>
        <v>33</v>
      </c>
    </row>
    <row r="27" spans="1:9">
      <c r="A27" s="1" t="s">
        <v>48</v>
      </c>
      <c r="B27" s="1" t="s">
        <v>322</v>
      </c>
      <c r="C27" s="65" t="s">
        <v>203</v>
      </c>
      <c r="D27" s="20">
        <v>1298</v>
      </c>
      <c r="E27" s="2">
        <v>855</v>
      </c>
      <c r="F27" s="27">
        <f t="shared" si="1"/>
        <v>2153</v>
      </c>
      <c r="G27" s="27">
        <v>2101</v>
      </c>
      <c r="H27" s="53">
        <f t="shared" si="2"/>
        <v>1.0247501189909567</v>
      </c>
      <c r="I27" s="48">
        <f t="shared" si="3"/>
        <v>57</v>
      </c>
    </row>
    <row r="28" spans="1:9">
      <c r="A28" s="1" t="s">
        <v>50</v>
      </c>
      <c r="B28" s="1" t="s">
        <v>325</v>
      </c>
      <c r="C28" s="65" t="s">
        <v>204</v>
      </c>
      <c r="D28" s="20">
        <v>43</v>
      </c>
      <c r="E28" s="2">
        <v>33</v>
      </c>
      <c r="F28" s="27">
        <f t="shared" si="1"/>
        <v>76</v>
      </c>
      <c r="G28" s="27">
        <v>90</v>
      </c>
      <c r="H28" s="53">
        <f t="shared" si="2"/>
        <v>0.84444444444444444</v>
      </c>
      <c r="I28" s="48">
        <f t="shared" si="3"/>
        <v>82</v>
      </c>
    </row>
    <row r="29" spans="1:9">
      <c r="A29" s="1" t="s">
        <v>52</v>
      </c>
      <c r="B29" s="1" t="s">
        <v>328</v>
      </c>
      <c r="C29" s="65" t="s">
        <v>205</v>
      </c>
      <c r="D29" s="20">
        <v>552</v>
      </c>
      <c r="E29" s="2">
        <v>396</v>
      </c>
      <c r="F29" s="27">
        <f t="shared" si="1"/>
        <v>948</v>
      </c>
      <c r="G29" s="27">
        <v>910</v>
      </c>
      <c r="H29" s="53">
        <f t="shared" si="2"/>
        <v>1.0417582417582418</v>
      </c>
      <c r="I29" s="48">
        <f t="shared" si="3"/>
        <v>16</v>
      </c>
    </row>
    <row r="30" spans="1:9">
      <c r="A30" s="1" t="s">
        <v>54</v>
      </c>
      <c r="B30" s="1" t="s">
        <v>327</v>
      </c>
      <c r="C30" s="65" t="s">
        <v>55</v>
      </c>
      <c r="D30" s="20">
        <v>678</v>
      </c>
      <c r="E30" s="2">
        <v>454</v>
      </c>
      <c r="F30" s="27">
        <f t="shared" si="1"/>
        <v>1132</v>
      </c>
      <c r="G30" s="27">
        <v>1098</v>
      </c>
      <c r="H30" s="53">
        <f t="shared" si="2"/>
        <v>1.0309653916211294</v>
      </c>
      <c r="I30" s="48">
        <f t="shared" si="3"/>
        <v>35</v>
      </c>
    </row>
    <row r="31" spans="1:9">
      <c r="A31" s="1" t="s">
        <v>56</v>
      </c>
      <c r="B31" s="1" t="s">
        <v>328</v>
      </c>
      <c r="C31" s="65" t="s">
        <v>206</v>
      </c>
      <c r="D31" s="20">
        <v>1084</v>
      </c>
      <c r="E31" s="2">
        <v>506</v>
      </c>
      <c r="F31" s="27">
        <f t="shared" si="1"/>
        <v>1590</v>
      </c>
      <c r="G31" s="27">
        <v>1535</v>
      </c>
      <c r="H31" s="53">
        <f t="shared" si="2"/>
        <v>1.0358306188925082</v>
      </c>
      <c r="I31" s="48">
        <f t="shared" si="3"/>
        <v>22</v>
      </c>
    </row>
    <row r="32" spans="1:9">
      <c r="A32" s="1" t="s">
        <v>58</v>
      </c>
      <c r="B32" s="1" t="s">
        <v>322</v>
      </c>
      <c r="C32" s="65" t="s">
        <v>207</v>
      </c>
      <c r="D32" s="20">
        <v>1424</v>
      </c>
      <c r="E32" s="2">
        <v>961</v>
      </c>
      <c r="F32" s="27">
        <f t="shared" si="1"/>
        <v>2385</v>
      </c>
      <c r="G32" s="27">
        <v>2317</v>
      </c>
      <c r="H32" s="53">
        <f t="shared" si="2"/>
        <v>1.0293482952093225</v>
      </c>
      <c r="I32" s="48">
        <f t="shared" si="3"/>
        <v>43</v>
      </c>
    </row>
    <row r="33" spans="1:9">
      <c r="A33" s="1" t="s">
        <v>60</v>
      </c>
      <c r="B33" s="1" t="s">
        <v>322</v>
      </c>
      <c r="C33" s="65" t="s">
        <v>208</v>
      </c>
      <c r="D33" s="20">
        <v>2502</v>
      </c>
      <c r="E33" s="2">
        <v>614</v>
      </c>
      <c r="F33" s="27">
        <f t="shared" si="1"/>
        <v>3116</v>
      </c>
      <c r="G33" s="27">
        <v>3063</v>
      </c>
      <c r="H33" s="53">
        <f t="shared" si="2"/>
        <v>1.0173032974208291</v>
      </c>
      <c r="I33" s="48">
        <f t="shared" si="3"/>
        <v>68</v>
      </c>
    </row>
    <row r="34" spans="1:9">
      <c r="A34" s="1" t="s">
        <v>62</v>
      </c>
      <c r="B34" s="1" t="s">
        <v>326</v>
      </c>
      <c r="C34" s="65" t="s">
        <v>63</v>
      </c>
      <c r="D34" s="20">
        <v>94</v>
      </c>
      <c r="E34" s="2">
        <v>181</v>
      </c>
      <c r="F34" s="27">
        <f t="shared" si="1"/>
        <v>275</v>
      </c>
      <c r="G34" s="27">
        <v>275</v>
      </c>
      <c r="H34" s="53">
        <f t="shared" si="2"/>
        <v>1</v>
      </c>
      <c r="I34" s="48">
        <f t="shared" si="3"/>
        <v>77</v>
      </c>
    </row>
    <row r="35" spans="1:9">
      <c r="A35" s="1" t="s">
        <v>64</v>
      </c>
      <c r="B35" s="1" t="s">
        <v>325</v>
      </c>
      <c r="C35" s="65" t="s">
        <v>209</v>
      </c>
      <c r="D35" s="20">
        <v>251</v>
      </c>
      <c r="E35" s="2">
        <v>516</v>
      </c>
      <c r="F35" s="27">
        <f t="shared" si="1"/>
        <v>767</v>
      </c>
      <c r="G35" s="27">
        <v>745</v>
      </c>
      <c r="H35" s="53">
        <f t="shared" si="2"/>
        <v>1.0295302013422818</v>
      </c>
      <c r="I35" s="48">
        <f t="shared" si="3"/>
        <v>41</v>
      </c>
    </row>
    <row r="36" spans="1:9">
      <c r="A36" s="1" t="s">
        <v>66</v>
      </c>
      <c r="B36" s="1" t="s">
        <v>325</v>
      </c>
      <c r="C36" s="65" t="s">
        <v>210</v>
      </c>
      <c r="D36" s="20">
        <v>163</v>
      </c>
      <c r="E36" s="2">
        <v>308</v>
      </c>
      <c r="F36" s="27">
        <f t="shared" si="1"/>
        <v>471</v>
      </c>
      <c r="G36" s="27">
        <v>471</v>
      </c>
      <c r="H36" s="53">
        <f t="shared" si="2"/>
        <v>1</v>
      </c>
      <c r="I36" s="48">
        <f t="shared" si="3"/>
        <v>77</v>
      </c>
    </row>
    <row r="37" spans="1:9">
      <c r="A37" s="1" t="s">
        <v>68</v>
      </c>
      <c r="B37" s="1" t="s">
        <v>324</v>
      </c>
      <c r="C37" s="65" t="s">
        <v>211</v>
      </c>
      <c r="D37" s="20">
        <v>972</v>
      </c>
      <c r="E37" s="2">
        <v>175</v>
      </c>
      <c r="F37" s="27">
        <f t="shared" si="1"/>
        <v>1147</v>
      </c>
      <c r="G37" s="27">
        <v>1068</v>
      </c>
      <c r="H37" s="53">
        <f t="shared" si="2"/>
        <v>1.0739700374531835</v>
      </c>
      <c r="I37" s="48">
        <f t="shared" si="3"/>
        <v>5</v>
      </c>
    </row>
    <row r="38" spans="1:9">
      <c r="A38" s="1" t="s">
        <v>70</v>
      </c>
      <c r="B38" s="1" t="s">
        <v>328</v>
      </c>
      <c r="C38" s="65" t="s">
        <v>71</v>
      </c>
      <c r="D38" s="20">
        <v>0</v>
      </c>
      <c r="E38" s="2">
        <v>466</v>
      </c>
      <c r="F38" s="27">
        <f t="shared" si="1"/>
        <v>466</v>
      </c>
      <c r="G38" s="27">
        <v>452</v>
      </c>
      <c r="H38" s="53">
        <f t="shared" si="2"/>
        <v>1.0309734513274336</v>
      </c>
      <c r="I38" s="48">
        <f t="shared" si="3"/>
        <v>34</v>
      </c>
    </row>
    <row r="39" spans="1:9">
      <c r="A39" s="1" t="s">
        <v>72</v>
      </c>
      <c r="B39" s="1" t="s">
        <v>323</v>
      </c>
      <c r="C39" s="65" t="s">
        <v>212</v>
      </c>
      <c r="D39" s="20">
        <v>460</v>
      </c>
      <c r="E39" s="2">
        <v>594</v>
      </c>
      <c r="F39" s="27">
        <f t="shared" si="1"/>
        <v>1054</v>
      </c>
      <c r="G39" s="27">
        <v>1010</v>
      </c>
      <c r="H39" s="53">
        <f t="shared" si="2"/>
        <v>1.0435643564356436</v>
      </c>
      <c r="I39" s="48">
        <f t="shared" si="3"/>
        <v>15</v>
      </c>
    </row>
    <row r="40" spans="1:9">
      <c r="A40" s="1" t="s">
        <v>74</v>
      </c>
      <c r="B40" s="1" t="s">
        <v>324</v>
      </c>
      <c r="C40" s="65" t="s">
        <v>213</v>
      </c>
      <c r="D40" s="20">
        <v>548</v>
      </c>
      <c r="E40" s="2">
        <v>310</v>
      </c>
      <c r="F40" s="27">
        <f t="shared" si="1"/>
        <v>858</v>
      </c>
      <c r="G40" s="27">
        <v>821</v>
      </c>
      <c r="H40" s="53">
        <f t="shared" si="2"/>
        <v>1.0450669914738124</v>
      </c>
      <c r="I40" s="48">
        <f t="shared" si="3"/>
        <v>13</v>
      </c>
    </row>
    <row r="41" spans="1:9">
      <c r="A41" s="1" t="s">
        <v>76</v>
      </c>
      <c r="B41" s="1" t="s">
        <v>324</v>
      </c>
      <c r="C41" s="65" t="s">
        <v>214</v>
      </c>
      <c r="D41" s="20">
        <v>700</v>
      </c>
      <c r="E41" s="2">
        <v>87</v>
      </c>
      <c r="F41" s="27">
        <f t="shared" si="1"/>
        <v>787</v>
      </c>
      <c r="G41" s="27">
        <v>720</v>
      </c>
      <c r="H41" s="53">
        <f t="shared" si="2"/>
        <v>1.0930555555555554</v>
      </c>
      <c r="I41" s="48">
        <f t="shared" si="3"/>
        <v>2</v>
      </c>
    </row>
    <row r="42" spans="1:9">
      <c r="A42" s="1" t="s">
        <v>78</v>
      </c>
      <c r="B42" s="1" t="s">
        <v>325</v>
      </c>
      <c r="C42" s="65" t="s">
        <v>79</v>
      </c>
      <c r="D42" s="20">
        <v>722</v>
      </c>
      <c r="E42" s="2">
        <v>314</v>
      </c>
      <c r="F42" s="27">
        <f t="shared" si="1"/>
        <v>1036</v>
      </c>
      <c r="G42" s="27">
        <v>955</v>
      </c>
      <c r="H42" s="53">
        <f t="shared" si="2"/>
        <v>1.0848167539267015</v>
      </c>
      <c r="I42" s="48">
        <f t="shared" si="3"/>
        <v>3</v>
      </c>
    </row>
    <row r="43" spans="1:9">
      <c r="A43" s="43" t="s">
        <v>80</v>
      </c>
      <c r="B43" s="43" t="s">
        <v>329</v>
      </c>
      <c r="C43" s="66" t="s">
        <v>215</v>
      </c>
      <c r="D43" s="37"/>
      <c r="E43" s="28"/>
      <c r="F43" s="29"/>
      <c r="G43" s="29"/>
      <c r="H43" s="68"/>
      <c r="I43" s="49"/>
    </row>
    <row r="44" spans="1:9">
      <c r="A44" s="1" t="s">
        <v>82</v>
      </c>
      <c r="B44" s="1" t="s">
        <v>324</v>
      </c>
      <c r="C44" s="65" t="s">
        <v>216</v>
      </c>
      <c r="D44" s="20">
        <v>290</v>
      </c>
      <c r="E44" s="2">
        <v>159</v>
      </c>
      <c r="F44" s="27">
        <f>SUM(D44:E44)</f>
        <v>449</v>
      </c>
      <c r="G44" s="27">
        <v>435</v>
      </c>
      <c r="H44" s="53">
        <f>F44/G44</f>
        <v>1.0321839080459769</v>
      </c>
      <c r="I44" s="48">
        <f t="shared" si="3"/>
        <v>31</v>
      </c>
    </row>
    <row r="45" spans="1:9">
      <c r="A45" s="1" t="s">
        <v>84</v>
      </c>
      <c r="B45" s="1" t="s">
        <v>328</v>
      </c>
      <c r="C45" s="65" t="s">
        <v>217</v>
      </c>
      <c r="D45" s="20">
        <v>1220</v>
      </c>
      <c r="E45" s="2">
        <v>499</v>
      </c>
      <c r="F45" s="27">
        <f>SUM(D45:E45)</f>
        <v>1719</v>
      </c>
      <c r="G45" s="27">
        <v>1662</v>
      </c>
      <c r="H45" s="53">
        <f>F45/G45</f>
        <v>1.0342960288808665</v>
      </c>
      <c r="I45" s="48">
        <f t="shared" si="3"/>
        <v>27</v>
      </c>
    </row>
    <row r="46" spans="1:9">
      <c r="A46" s="43" t="s">
        <v>86</v>
      </c>
      <c r="B46" s="43" t="s">
        <v>329</v>
      </c>
      <c r="C46" s="66" t="s">
        <v>87</v>
      </c>
      <c r="D46" s="37"/>
      <c r="E46" s="28"/>
      <c r="F46" s="29"/>
      <c r="G46" s="29"/>
      <c r="H46" s="68"/>
      <c r="I46" s="49"/>
    </row>
    <row r="47" spans="1:9">
      <c r="A47" s="1" t="s">
        <v>88</v>
      </c>
      <c r="B47" s="1" t="s">
        <v>322</v>
      </c>
      <c r="C47" s="65" t="s">
        <v>218</v>
      </c>
      <c r="D47" s="20">
        <v>1408</v>
      </c>
      <c r="E47" s="2">
        <v>875</v>
      </c>
      <c r="F47" s="27">
        <f>SUM(D47:E47)</f>
        <v>2283</v>
      </c>
      <c r="G47" s="27">
        <v>2222</v>
      </c>
      <c r="H47" s="53">
        <f>F47/G47</f>
        <v>1.0274527452745275</v>
      </c>
      <c r="I47" s="48">
        <f t="shared" si="3"/>
        <v>46</v>
      </c>
    </row>
    <row r="48" spans="1:9">
      <c r="A48" s="1" t="s">
        <v>90</v>
      </c>
      <c r="B48" s="1" t="s">
        <v>324</v>
      </c>
      <c r="C48" s="65" t="s">
        <v>219</v>
      </c>
      <c r="D48" s="20">
        <v>77</v>
      </c>
      <c r="E48" s="2">
        <v>6</v>
      </c>
      <c r="F48" s="27">
        <f>SUM(D48:E48)</f>
        <v>83</v>
      </c>
      <c r="G48" s="27">
        <v>80</v>
      </c>
      <c r="H48" s="53">
        <f>F48/G48</f>
        <v>1.0375000000000001</v>
      </c>
      <c r="I48" s="48">
        <f t="shared" si="3"/>
        <v>21</v>
      </c>
    </row>
    <row r="49" spans="1:9">
      <c r="A49" s="1" t="s">
        <v>92</v>
      </c>
      <c r="B49" s="1" t="s">
        <v>323</v>
      </c>
      <c r="C49" s="65" t="s">
        <v>220</v>
      </c>
      <c r="D49" s="20">
        <v>84</v>
      </c>
      <c r="E49" s="2">
        <v>84</v>
      </c>
      <c r="F49" s="27">
        <f>SUM(D49:E49)</f>
        <v>168</v>
      </c>
      <c r="G49" s="27">
        <v>160</v>
      </c>
      <c r="H49" s="53">
        <f>F49/G49</f>
        <v>1.05</v>
      </c>
      <c r="I49" s="48">
        <f t="shared" si="3"/>
        <v>10</v>
      </c>
    </row>
    <row r="50" spans="1:9">
      <c r="A50" s="1" t="s">
        <v>94</v>
      </c>
      <c r="B50" s="1" t="s">
        <v>327</v>
      </c>
      <c r="C50" s="65" t="s">
        <v>95</v>
      </c>
      <c r="D50" s="20">
        <v>1093</v>
      </c>
      <c r="E50" s="2">
        <v>729</v>
      </c>
      <c r="F50" s="27">
        <f>SUM(D50:E50)</f>
        <v>1822</v>
      </c>
      <c r="G50" s="27">
        <v>1770</v>
      </c>
      <c r="H50" s="53">
        <f>F50/G50</f>
        <v>1.0293785310734462</v>
      </c>
      <c r="I50" s="48">
        <f t="shared" si="3"/>
        <v>42</v>
      </c>
    </row>
    <row r="51" spans="1:9">
      <c r="A51" s="1" t="s">
        <v>96</v>
      </c>
      <c r="B51" s="1" t="s">
        <v>327</v>
      </c>
      <c r="C51" s="65" t="s">
        <v>221</v>
      </c>
      <c r="D51" s="20">
        <v>1115</v>
      </c>
      <c r="E51" s="2">
        <v>666</v>
      </c>
      <c r="F51" s="27">
        <f>SUM(D51:E51)</f>
        <v>1781</v>
      </c>
      <c r="G51" s="27">
        <v>1726</v>
      </c>
      <c r="H51" s="53">
        <f>F51/G51</f>
        <v>1.0318655851680185</v>
      </c>
      <c r="I51" s="48">
        <f t="shared" si="3"/>
        <v>32</v>
      </c>
    </row>
    <row r="52" spans="1:9">
      <c r="A52" s="43" t="s">
        <v>98</v>
      </c>
      <c r="B52" s="43" t="s">
        <v>329</v>
      </c>
      <c r="C52" s="66" t="s">
        <v>222</v>
      </c>
      <c r="D52" s="37"/>
      <c r="E52" s="28"/>
      <c r="F52" s="29"/>
      <c r="G52" s="29"/>
      <c r="H52" s="68"/>
      <c r="I52" s="49"/>
    </row>
    <row r="53" spans="1:9">
      <c r="A53" s="1" t="s">
        <v>100</v>
      </c>
      <c r="B53" s="1" t="s">
        <v>327</v>
      </c>
      <c r="C53" s="65" t="s">
        <v>223</v>
      </c>
      <c r="D53" s="20">
        <v>588</v>
      </c>
      <c r="E53" s="2">
        <v>283</v>
      </c>
      <c r="F53" s="27">
        <f t="shared" ref="F53:F74" si="4">SUM(D53:E53)</f>
        <v>871</v>
      </c>
      <c r="G53" s="27">
        <v>855</v>
      </c>
      <c r="H53" s="53">
        <f t="shared" ref="H53:H74" si="5">F53/G53</f>
        <v>1.0187134502923976</v>
      </c>
      <c r="I53" s="48">
        <f t="shared" si="3"/>
        <v>65</v>
      </c>
    </row>
    <row r="54" spans="1:9">
      <c r="A54" s="1" t="s">
        <v>102</v>
      </c>
      <c r="B54" s="1" t="s">
        <v>327</v>
      </c>
      <c r="C54" s="65" t="s">
        <v>103</v>
      </c>
      <c r="D54" s="20">
        <v>568</v>
      </c>
      <c r="E54" s="2">
        <v>274</v>
      </c>
      <c r="F54" s="27">
        <f t="shared" si="4"/>
        <v>842</v>
      </c>
      <c r="G54" s="27">
        <v>825</v>
      </c>
      <c r="H54" s="53">
        <f t="shared" si="5"/>
        <v>1.0206060606060605</v>
      </c>
      <c r="I54" s="48">
        <f t="shared" si="3"/>
        <v>62</v>
      </c>
    </row>
    <row r="55" spans="1:9">
      <c r="A55" s="1" t="s">
        <v>104</v>
      </c>
      <c r="B55" s="1" t="s">
        <v>327</v>
      </c>
      <c r="C55" s="65" t="s">
        <v>224</v>
      </c>
      <c r="D55" s="20">
        <v>1335</v>
      </c>
      <c r="E55" s="2">
        <v>696</v>
      </c>
      <c r="F55" s="27">
        <f t="shared" si="4"/>
        <v>2031</v>
      </c>
      <c r="G55" s="27">
        <v>1978</v>
      </c>
      <c r="H55" s="53">
        <f t="shared" si="5"/>
        <v>1.0267947421638017</v>
      </c>
      <c r="I55" s="48">
        <f t="shared" si="3"/>
        <v>48</v>
      </c>
    </row>
    <row r="56" spans="1:9">
      <c r="A56" s="1" t="s">
        <v>106</v>
      </c>
      <c r="B56" s="1" t="s">
        <v>327</v>
      </c>
      <c r="C56" s="65" t="s">
        <v>225</v>
      </c>
      <c r="D56" s="20">
        <v>760</v>
      </c>
      <c r="E56" s="2">
        <v>517</v>
      </c>
      <c r="F56" s="27">
        <f t="shared" si="4"/>
        <v>1277</v>
      </c>
      <c r="G56" s="27">
        <v>1240</v>
      </c>
      <c r="H56" s="53">
        <f t="shared" si="5"/>
        <v>1.0298387096774193</v>
      </c>
      <c r="I56" s="48">
        <f t="shared" si="3"/>
        <v>40</v>
      </c>
    </row>
    <row r="57" spans="1:9">
      <c r="A57" s="1" t="s">
        <v>108</v>
      </c>
      <c r="B57" s="1" t="s">
        <v>328</v>
      </c>
      <c r="C57" s="65" t="s">
        <v>226</v>
      </c>
      <c r="D57" s="20">
        <v>1376</v>
      </c>
      <c r="E57" s="2">
        <v>629</v>
      </c>
      <c r="F57" s="27">
        <f t="shared" si="4"/>
        <v>2005</v>
      </c>
      <c r="G57" s="27">
        <v>1970</v>
      </c>
      <c r="H57" s="53">
        <f t="shared" si="5"/>
        <v>1.0177664974619289</v>
      </c>
      <c r="I57" s="48">
        <f t="shared" si="3"/>
        <v>67</v>
      </c>
    </row>
    <row r="58" spans="1:9">
      <c r="A58" s="1" t="s">
        <v>110</v>
      </c>
      <c r="B58" s="1" t="s">
        <v>326</v>
      </c>
      <c r="C58" s="65" t="s">
        <v>111</v>
      </c>
      <c r="D58" s="20">
        <v>76</v>
      </c>
      <c r="E58" s="2">
        <v>98</v>
      </c>
      <c r="F58" s="27">
        <f t="shared" si="4"/>
        <v>174</v>
      </c>
      <c r="G58" s="27">
        <v>175</v>
      </c>
      <c r="H58" s="53">
        <f t="shared" si="5"/>
        <v>0.99428571428571433</v>
      </c>
      <c r="I58" s="48">
        <f t="shared" si="3"/>
        <v>81</v>
      </c>
    </row>
    <row r="59" spans="1:9">
      <c r="A59" s="1" t="s">
        <v>112</v>
      </c>
      <c r="B59" s="1" t="s">
        <v>322</v>
      </c>
      <c r="C59" s="65" t="s">
        <v>227</v>
      </c>
      <c r="D59" s="20">
        <v>1504</v>
      </c>
      <c r="E59" s="2">
        <v>671</v>
      </c>
      <c r="F59" s="27">
        <f t="shared" si="4"/>
        <v>2175</v>
      </c>
      <c r="G59" s="27">
        <v>2107</v>
      </c>
      <c r="H59" s="53">
        <f t="shared" si="5"/>
        <v>1.0322733744660655</v>
      </c>
      <c r="I59" s="48">
        <f t="shared" si="3"/>
        <v>30</v>
      </c>
    </row>
    <row r="60" spans="1:9">
      <c r="A60" s="1" t="s">
        <v>114</v>
      </c>
      <c r="B60" s="1" t="s">
        <v>324</v>
      </c>
      <c r="C60" s="65" t="s">
        <v>228</v>
      </c>
      <c r="D60" s="20">
        <v>773</v>
      </c>
      <c r="E60" s="2">
        <v>181</v>
      </c>
      <c r="F60" s="27">
        <f t="shared" si="4"/>
        <v>954</v>
      </c>
      <c r="G60" s="27">
        <v>930</v>
      </c>
      <c r="H60" s="53">
        <f t="shared" si="5"/>
        <v>1.0258064516129033</v>
      </c>
      <c r="I60" s="48">
        <f t="shared" si="3"/>
        <v>53</v>
      </c>
    </row>
    <row r="61" spans="1:9">
      <c r="A61" s="1" t="s">
        <v>116</v>
      </c>
      <c r="B61" s="1" t="s">
        <v>323</v>
      </c>
      <c r="C61" s="65" t="s">
        <v>229</v>
      </c>
      <c r="D61" s="20">
        <v>399</v>
      </c>
      <c r="E61" s="2">
        <v>508</v>
      </c>
      <c r="F61" s="27">
        <f t="shared" si="4"/>
        <v>907</v>
      </c>
      <c r="G61" s="27">
        <v>865</v>
      </c>
      <c r="H61" s="53">
        <f t="shared" si="5"/>
        <v>1.0485549132947978</v>
      </c>
      <c r="I61" s="48">
        <f t="shared" si="3"/>
        <v>11</v>
      </c>
    </row>
    <row r="62" spans="1:9">
      <c r="A62" s="1" t="s">
        <v>118</v>
      </c>
      <c r="B62" s="1" t="s">
        <v>324</v>
      </c>
      <c r="C62" s="65" t="s">
        <v>119</v>
      </c>
      <c r="D62" s="20">
        <v>65</v>
      </c>
      <c r="E62" s="2">
        <v>17</v>
      </c>
      <c r="F62" s="27">
        <f t="shared" si="4"/>
        <v>82</v>
      </c>
      <c r="G62" s="27">
        <v>80</v>
      </c>
      <c r="H62" s="53">
        <f t="shared" si="5"/>
        <v>1.0249999999999999</v>
      </c>
      <c r="I62" s="48">
        <f t="shared" si="3"/>
        <v>56</v>
      </c>
    </row>
    <row r="63" spans="1:9">
      <c r="A63" s="1" t="s">
        <v>120</v>
      </c>
      <c r="B63" s="1" t="s">
        <v>327</v>
      </c>
      <c r="C63" s="65" t="s">
        <v>230</v>
      </c>
      <c r="D63" s="20">
        <v>788</v>
      </c>
      <c r="E63" s="2">
        <v>552</v>
      </c>
      <c r="F63" s="27">
        <f t="shared" si="4"/>
        <v>1340</v>
      </c>
      <c r="G63" s="27">
        <v>1310</v>
      </c>
      <c r="H63" s="53">
        <f t="shared" si="5"/>
        <v>1.0229007633587786</v>
      </c>
      <c r="I63" s="48">
        <f t="shared" si="3"/>
        <v>58</v>
      </c>
    </row>
    <row r="64" spans="1:9">
      <c r="A64" s="1" t="s">
        <v>122</v>
      </c>
      <c r="B64" s="1" t="s">
        <v>325</v>
      </c>
      <c r="C64" s="65" t="s">
        <v>231</v>
      </c>
      <c r="D64" s="20">
        <v>506</v>
      </c>
      <c r="E64" s="2">
        <v>296</v>
      </c>
      <c r="F64" s="27">
        <f t="shared" si="4"/>
        <v>802</v>
      </c>
      <c r="G64" s="27">
        <v>790</v>
      </c>
      <c r="H64" s="53">
        <f t="shared" si="5"/>
        <v>1.0151898734177216</v>
      </c>
      <c r="I64" s="48">
        <f t="shared" si="3"/>
        <v>70</v>
      </c>
    </row>
    <row r="65" spans="1:9">
      <c r="A65" s="1" t="s">
        <v>124</v>
      </c>
      <c r="B65" s="1" t="s">
        <v>326</v>
      </c>
      <c r="C65" s="65" t="s">
        <v>232</v>
      </c>
      <c r="D65" s="20">
        <v>46</v>
      </c>
      <c r="E65" s="2">
        <v>109</v>
      </c>
      <c r="F65" s="27">
        <f t="shared" si="4"/>
        <v>155</v>
      </c>
      <c r="G65" s="27">
        <v>155</v>
      </c>
      <c r="H65" s="53">
        <f t="shared" si="5"/>
        <v>1</v>
      </c>
      <c r="I65" s="48">
        <f t="shared" si="3"/>
        <v>77</v>
      </c>
    </row>
    <row r="66" spans="1:9">
      <c r="A66" s="1" t="s">
        <v>126</v>
      </c>
      <c r="B66" s="1" t="s">
        <v>322</v>
      </c>
      <c r="C66" s="65" t="s">
        <v>127</v>
      </c>
      <c r="D66" s="20">
        <v>2256</v>
      </c>
      <c r="E66" s="2">
        <v>654</v>
      </c>
      <c r="F66" s="27">
        <f t="shared" si="4"/>
        <v>2910</v>
      </c>
      <c r="G66" s="27">
        <v>2823</v>
      </c>
      <c r="H66" s="53">
        <f t="shared" si="5"/>
        <v>1.0308182784272051</v>
      </c>
      <c r="I66" s="48">
        <f t="shared" si="3"/>
        <v>38</v>
      </c>
    </row>
    <row r="67" spans="1:9">
      <c r="A67" s="1" t="s">
        <v>128</v>
      </c>
      <c r="B67" s="1" t="s">
        <v>323</v>
      </c>
      <c r="C67" s="65" t="s">
        <v>233</v>
      </c>
      <c r="D67" s="20">
        <v>136</v>
      </c>
      <c r="E67" s="2">
        <v>187</v>
      </c>
      <c r="F67" s="27">
        <f t="shared" si="4"/>
        <v>323</v>
      </c>
      <c r="G67" s="27">
        <v>300</v>
      </c>
      <c r="H67" s="53">
        <f t="shared" si="5"/>
        <v>1.0766666666666667</v>
      </c>
      <c r="I67" s="48">
        <f t="shared" si="3"/>
        <v>4</v>
      </c>
    </row>
    <row r="68" spans="1:9">
      <c r="A68" s="1" t="s">
        <v>130</v>
      </c>
      <c r="B68" s="1" t="s">
        <v>324</v>
      </c>
      <c r="C68" s="65" t="s">
        <v>234</v>
      </c>
      <c r="D68" s="20">
        <v>413</v>
      </c>
      <c r="E68" s="2">
        <v>182</v>
      </c>
      <c r="F68" s="27">
        <f t="shared" si="4"/>
        <v>595</v>
      </c>
      <c r="G68" s="27">
        <v>583</v>
      </c>
      <c r="H68" s="53">
        <f t="shared" si="5"/>
        <v>1.0205831903945111</v>
      </c>
      <c r="I68" s="48">
        <f t="shared" si="3"/>
        <v>63</v>
      </c>
    </row>
    <row r="69" spans="1:9">
      <c r="A69" s="1" t="s">
        <v>132</v>
      </c>
      <c r="B69" s="1" t="s">
        <v>322</v>
      </c>
      <c r="C69" s="65" t="s">
        <v>235</v>
      </c>
      <c r="D69" s="20">
        <v>2293</v>
      </c>
      <c r="E69" s="2">
        <v>1046</v>
      </c>
      <c r="F69" s="27">
        <f t="shared" si="4"/>
        <v>3339</v>
      </c>
      <c r="G69" s="27">
        <v>3255</v>
      </c>
      <c r="H69" s="53">
        <f t="shared" si="5"/>
        <v>1.0258064516129033</v>
      </c>
      <c r="I69" s="48">
        <f t="shared" si="3"/>
        <v>53</v>
      </c>
    </row>
    <row r="70" spans="1:9">
      <c r="A70" s="1" t="s">
        <v>134</v>
      </c>
      <c r="B70" s="1" t="s">
        <v>323</v>
      </c>
      <c r="C70" s="65" t="s">
        <v>135</v>
      </c>
      <c r="D70" s="20">
        <v>418</v>
      </c>
      <c r="E70" s="2">
        <v>502</v>
      </c>
      <c r="F70" s="27">
        <f t="shared" si="4"/>
        <v>920</v>
      </c>
      <c r="G70" s="27">
        <v>900</v>
      </c>
      <c r="H70" s="53">
        <f t="shared" si="5"/>
        <v>1.0222222222222221</v>
      </c>
      <c r="I70" s="48">
        <f t="shared" si="3"/>
        <v>59</v>
      </c>
    </row>
    <row r="71" spans="1:9">
      <c r="A71" s="1" t="s">
        <v>136</v>
      </c>
      <c r="B71" s="1" t="s">
        <v>322</v>
      </c>
      <c r="C71" s="65" t="s">
        <v>236</v>
      </c>
      <c r="D71" s="20">
        <v>1655</v>
      </c>
      <c r="E71" s="2">
        <v>949</v>
      </c>
      <c r="F71" s="27">
        <f t="shared" si="4"/>
        <v>2604</v>
      </c>
      <c r="G71" s="27">
        <v>2530</v>
      </c>
      <c r="H71" s="53">
        <f t="shared" si="5"/>
        <v>1.0292490118577076</v>
      </c>
      <c r="I71" s="48">
        <f t="shared" si="3"/>
        <v>44</v>
      </c>
    </row>
    <row r="72" spans="1:9">
      <c r="A72" s="1" t="s">
        <v>138</v>
      </c>
      <c r="B72" s="1" t="s">
        <v>323</v>
      </c>
      <c r="C72" s="65" t="s">
        <v>237</v>
      </c>
      <c r="D72" s="20">
        <v>64</v>
      </c>
      <c r="E72" s="2">
        <v>103</v>
      </c>
      <c r="F72" s="27">
        <f t="shared" si="4"/>
        <v>167</v>
      </c>
      <c r="G72" s="27">
        <v>160</v>
      </c>
      <c r="H72" s="53">
        <f t="shared" si="5"/>
        <v>1.04375</v>
      </c>
      <c r="I72" s="48">
        <f t="shared" si="3"/>
        <v>14</v>
      </c>
    </row>
    <row r="73" spans="1:9">
      <c r="A73" s="1" t="s">
        <v>140</v>
      </c>
      <c r="B73" s="1" t="s">
        <v>323</v>
      </c>
      <c r="C73" s="65" t="s">
        <v>238</v>
      </c>
      <c r="D73" s="20">
        <v>111</v>
      </c>
      <c r="E73" s="2">
        <v>154</v>
      </c>
      <c r="F73" s="27">
        <f t="shared" si="4"/>
        <v>265</v>
      </c>
      <c r="G73" s="27">
        <v>255</v>
      </c>
      <c r="H73" s="53">
        <f t="shared" si="5"/>
        <v>1.0392156862745099</v>
      </c>
      <c r="I73" s="48">
        <f t="shared" si="3"/>
        <v>19</v>
      </c>
    </row>
    <row r="74" spans="1:9">
      <c r="A74" s="1" t="s">
        <v>142</v>
      </c>
      <c r="B74" s="1" t="s">
        <v>328</v>
      </c>
      <c r="C74" s="65" t="s">
        <v>143</v>
      </c>
      <c r="D74" s="20">
        <v>0</v>
      </c>
      <c r="E74" s="2">
        <v>499</v>
      </c>
      <c r="F74" s="27">
        <f t="shared" si="4"/>
        <v>499</v>
      </c>
      <c r="G74" s="27">
        <v>475</v>
      </c>
      <c r="H74" s="53">
        <f t="shared" si="5"/>
        <v>1.0505263157894738</v>
      </c>
      <c r="I74" s="48">
        <f t="shared" si="3"/>
        <v>9</v>
      </c>
    </row>
    <row r="75" spans="1:9">
      <c r="A75" s="43" t="s">
        <v>144</v>
      </c>
      <c r="B75" s="43" t="s">
        <v>329</v>
      </c>
      <c r="C75" s="66" t="s">
        <v>239</v>
      </c>
      <c r="D75" s="37"/>
      <c r="E75" s="28"/>
      <c r="F75" s="29"/>
      <c r="G75" s="29"/>
      <c r="H75" s="68"/>
      <c r="I75" s="49"/>
    </row>
    <row r="76" spans="1:9">
      <c r="A76" s="1" t="s">
        <v>146</v>
      </c>
      <c r="B76" s="1" t="s">
        <v>328</v>
      </c>
      <c r="C76" s="65" t="s">
        <v>240</v>
      </c>
      <c r="D76" s="20">
        <v>605</v>
      </c>
      <c r="E76" s="2">
        <v>301</v>
      </c>
      <c r="F76" s="27">
        <f t="shared" ref="F76:F97" si="6">SUM(D76:E76)</f>
        <v>906</v>
      </c>
      <c r="G76" s="27">
        <v>890</v>
      </c>
      <c r="H76" s="53">
        <f t="shared" ref="H76:H97" si="7">F76/G76</f>
        <v>1.0179775280898877</v>
      </c>
      <c r="I76" s="48">
        <f t="shared" si="3"/>
        <v>66</v>
      </c>
    </row>
    <row r="77" spans="1:9">
      <c r="A77" s="1" t="s">
        <v>148</v>
      </c>
      <c r="B77" s="1" t="s">
        <v>327</v>
      </c>
      <c r="C77" s="65" t="s">
        <v>241</v>
      </c>
      <c r="D77" s="20">
        <v>703</v>
      </c>
      <c r="E77" s="2">
        <v>476</v>
      </c>
      <c r="F77" s="27">
        <f t="shared" si="6"/>
        <v>1179</v>
      </c>
      <c r="G77" s="27">
        <v>1139</v>
      </c>
      <c r="H77" s="53">
        <f t="shared" si="7"/>
        <v>1.035118525021949</v>
      </c>
      <c r="I77" s="48">
        <f t="shared" ref="I77:I97" si="8">_xlfn.RANK.EQ(H77,$H$12:$H$97,0)</f>
        <v>24</v>
      </c>
    </row>
    <row r="78" spans="1:9">
      <c r="A78" s="1" t="s">
        <v>150</v>
      </c>
      <c r="B78" s="1" t="s">
        <v>327</v>
      </c>
      <c r="C78" s="65" t="s">
        <v>151</v>
      </c>
      <c r="D78" s="20">
        <v>684</v>
      </c>
      <c r="E78" s="2">
        <v>526</v>
      </c>
      <c r="F78" s="27">
        <f t="shared" si="6"/>
        <v>1210</v>
      </c>
      <c r="G78" s="27">
        <v>1157</v>
      </c>
      <c r="H78" s="53">
        <f t="shared" si="7"/>
        <v>1.0458081244598099</v>
      </c>
      <c r="I78" s="48">
        <f t="shared" si="8"/>
        <v>12</v>
      </c>
    </row>
    <row r="79" spans="1:9">
      <c r="A79" s="1" t="s">
        <v>152</v>
      </c>
      <c r="B79" s="1" t="s">
        <v>322</v>
      </c>
      <c r="C79" s="65" t="s">
        <v>242</v>
      </c>
      <c r="D79" s="20">
        <v>1301</v>
      </c>
      <c r="E79" s="2">
        <v>966</v>
      </c>
      <c r="F79" s="27">
        <f t="shared" si="6"/>
        <v>2267</v>
      </c>
      <c r="G79" s="27">
        <v>2195</v>
      </c>
      <c r="H79" s="53">
        <f t="shared" si="7"/>
        <v>1.0328018223234625</v>
      </c>
      <c r="I79" s="48">
        <f t="shared" si="8"/>
        <v>29</v>
      </c>
    </row>
    <row r="80" spans="1:9">
      <c r="A80" s="1" t="s">
        <v>154</v>
      </c>
      <c r="B80" s="1" t="s">
        <v>322</v>
      </c>
      <c r="C80" s="65" t="s">
        <v>243</v>
      </c>
      <c r="D80" s="20">
        <v>1471</v>
      </c>
      <c r="E80" s="2">
        <v>947</v>
      </c>
      <c r="F80" s="27">
        <f t="shared" si="6"/>
        <v>2418</v>
      </c>
      <c r="G80" s="27">
        <v>2336</v>
      </c>
      <c r="H80" s="53">
        <f t="shared" si="7"/>
        <v>1.0351027397260273</v>
      </c>
      <c r="I80" s="48">
        <f t="shared" si="8"/>
        <v>25</v>
      </c>
    </row>
    <row r="81" spans="1:9">
      <c r="A81" s="1" t="s">
        <v>156</v>
      </c>
      <c r="B81" s="1" t="s">
        <v>327</v>
      </c>
      <c r="C81" s="65" t="s">
        <v>244</v>
      </c>
      <c r="D81" s="20">
        <v>1174</v>
      </c>
      <c r="E81" s="2">
        <v>785</v>
      </c>
      <c r="F81" s="27">
        <f t="shared" si="6"/>
        <v>1959</v>
      </c>
      <c r="G81" s="27">
        <v>1917</v>
      </c>
      <c r="H81" s="53">
        <f t="shared" si="7"/>
        <v>1.0219092331768389</v>
      </c>
      <c r="I81" s="48">
        <f t="shared" si="8"/>
        <v>60</v>
      </c>
    </row>
    <row r="82" spans="1:9">
      <c r="A82" s="1" t="s">
        <v>158</v>
      </c>
      <c r="B82" s="1" t="s">
        <v>327</v>
      </c>
      <c r="C82" s="65" t="s">
        <v>159</v>
      </c>
      <c r="D82" s="20">
        <v>830</v>
      </c>
      <c r="E82" s="2">
        <v>472</v>
      </c>
      <c r="F82" s="27">
        <f t="shared" si="6"/>
        <v>1302</v>
      </c>
      <c r="G82" s="27">
        <v>1288</v>
      </c>
      <c r="H82" s="53">
        <f t="shared" si="7"/>
        <v>1.0108695652173914</v>
      </c>
      <c r="I82" s="48">
        <f t="shared" si="8"/>
        <v>72</v>
      </c>
    </row>
    <row r="83" spans="1:9">
      <c r="A83" s="1" t="s">
        <v>160</v>
      </c>
      <c r="B83" s="1" t="s">
        <v>323</v>
      </c>
      <c r="C83" s="65" t="s">
        <v>245</v>
      </c>
      <c r="D83" s="20">
        <v>68</v>
      </c>
      <c r="E83" s="2">
        <v>43</v>
      </c>
      <c r="F83" s="27">
        <f t="shared" si="6"/>
        <v>111</v>
      </c>
      <c r="G83" s="27">
        <v>100</v>
      </c>
      <c r="H83" s="53">
        <f t="shared" si="7"/>
        <v>1.1100000000000001</v>
      </c>
      <c r="I83" s="48">
        <f t="shared" si="8"/>
        <v>1</v>
      </c>
    </row>
    <row r="84" spans="1:9">
      <c r="A84" s="1" t="s">
        <v>162</v>
      </c>
      <c r="B84" s="1" t="s">
        <v>327</v>
      </c>
      <c r="C84" s="65" t="s">
        <v>246</v>
      </c>
      <c r="D84" s="20">
        <v>704</v>
      </c>
      <c r="E84" s="2">
        <v>559</v>
      </c>
      <c r="F84" s="27">
        <f t="shared" si="6"/>
        <v>1263</v>
      </c>
      <c r="G84" s="27">
        <v>1239</v>
      </c>
      <c r="H84" s="53">
        <f t="shared" si="7"/>
        <v>1.0193704600484261</v>
      </c>
      <c r="I84" s="48">
        <f t="shared" si="8"/>
        <v>64</v>
      </c>
    </row>
    <row r="85" spans="1:9">
      <c r="A85" s="1" t="s">
        <v>164</v>
      </c>
      <c r="B85" s="1" t="s">
        <v>327</v>
      </c>
      <c r="C85" s="65" t="s">
        <v>247</v>
      </c>
      <c r="D85" s="20">
        <v>1082</v>
      </c>
      <c r="E85" s="2">
        <v>748</v>
      </c>
      <c r="F85" s="27">
        <f t="shared" si="6"/>
        <v>1830</v>
      </c>
      <c r="G85" s="27">
        <v>1770</v>
      </c>
      <c r="H85" s="53">
        <f t="shared" si="7"/>
        <v>1.0338983050847457</v>
      </c>
      <c r="I85" s="48">
        <f t="shared" si="8"/>
        <v>28</v>
      </c>
    </row>
    <row r="86" spans="1:9">
      <c r="A86" s="14" t="s">
        <v>166</v>
      </c>
      <c r="B86" s="14" t="s">
        <v>327</v>
      </c>
      <c r="C86" s="67" t="s">
        <v>167</v>
      </c>
      <c r="D86" s="38">
        <v>612</v>
      </c>
      <c r="E86" s="30">
        <v>491</v>
      </c>
      <c r="F86" s="31">
        <f t="shared" si="6"/>
        <v>1103</v>
      </c>
      <c r="G86" s="31">
        <v>1075</v>
      </c>
      <c r="H86" s="54">
        <f t="shared" si="7"/>
        <v>1.0260465116279069</v>
      </c>
      <c r="I86" s="50">
        <f t="shared" si="8"/>
        <v>52</v>
      </c>
    </row>
    <row r="87" spans="1:9">
      <c r="A87" s="1" t="s">
        <v>168</v>
      </c>
      <c r="B87" s="1" t="s">
        <v>324</v>
      </c>
      <c r="C87" s="65" t="s">
        <v>248</v>
      </c>
      <c r="D87" s="20">
        <v>794</v>
      </c>
      <c r="E87" s="2">
        <v>148</v>
      </c>
      <c r="F87" s="27">
        <f t="shared" si="6"/>
        <v>942</v>
      </c>
      <c r="G87" s="27">
        <v>941</v>
      </c>
      <c r="H87" s="53">
        <f t="shared" si="7"/>
        <v>1.0010626992561105</v>
      </c>
      <c r="I87" s="48">
        <f t="shared" si="8"/>
        <v>76</v>
      </c>
    </row>
    <row r="88" spans="1:9">
      <c r="A88" s="1" t="s">
        <v>170</v>
      </c>
      <c r="B88" s="1" t="s">
        <v>323</v>
      </c>
      <c r="C88" s="65" t="s">
        <v>249</v>
      </c>
      <c r="D88" s="20">
        <v>254</v>
      </c>
      <c r="E88" s="2">
        <v>380</v>
      </c>
      <c r="F88" s="27">
        <f t="shared" si="6"/>
        <v>634</v>
      </c>
      <c r="G88" s="27">
        <v>615</v>
      </c>
      <c r="H88" s="53">
        <f t="shared" si="7"/>
        <v>1.0308943089430895</v>
      </c>
      <c r="I88" s="48">
        <f t="shared" si="8"/>
        <v>37</v>
      </c>
    </row>
    <row r="89" spans="1:9">
      <c r="A89" s="1" t="s">
        <v>172</v>
      </c>
      <c r="B89" s="1" t="s">
        <v>322</v>
      </c>
      <c r="C89" s="65" t="s">
        <v>250</v>
      </c>
      <c r="D89" s="20">
        <v>1875</v>
      </c>
      <c r="E89" s="2">
        <v>770</v>
      </c>
      <c r="F89" s="27">
        <f t="shared" si="6"/>
        <v>2645</v>
      </c>
      <c r="G89" s="27">
        <v>2554</v>
      </c>
      <c r="H89" s="53">
        <f t="shared" si="7"/>
        <v>1.0356303837118246</v>
      </c>
      <c r="I89" s="48">
        <f t="shared" si="8"/>
        <v>23</v>
      </c>
    </row>
    <row r="90" spans="1:9">
      <c r="A90" s="1" t="s">
        <v>174</v>
      </c>
      <c r="B90" s="1" t="s">
        <v>327</v>
      </c>
      <c r="C90" s="65" t="s">
        <v>175</v>
      </c>
      <c r="D90" s="20">
        <v>727</v>
      </c>
      <c r="E90" s="2">
        <v>599</v>
      </c>
      <c r="F90" s="27">
        <f t="shared" si="6"/>
        <v>1326</v>
      </c>
      <c r="G90" s="27">
        <v>1278</v>
      </c>
      <c r="H90" s="53">
        <f t="shared" si="7"/>
        <v>1.0375586854460095</v>
      </c>
      <c r="I90" s="48">
        <f t="shared" si="8"/>
        <v>20</v>
      </c>
    </row>
    <row r="91" spans="1:9">
      <c r="A91" s="1" t="s">
        <v>176</v>
      </c>
      <c r="B91" s="1" t="s">
        <v>327</v>
      </c>
      <c r="C91" s="65" t="s">
        <v>251</v>
      </c>
      <c r="D91" s="20">
        <v>994</v>
      </c>
      <c r="E91" s="2">
        <v>674</v>
      </c>
      <c r="F91" s="27">
        <f t="shared" si="6"/>
        <v>1668</v>
      </c>
      <c r="G91" s="27">
        <v>1641</v>
      </c>
      <c r="H91" s="53">
        <f t="shared" si="7"/>
        <v>1.0164533820840951</v>
      </c>
      <c r="I91" s="48">
        <f t="shared" si="8"/>
        <v>69</v>
      </c>
    </row>
    <row r="92" spans="1:9">
      <c r="A92" s="1" t="s">
        <v>178</v>
      </c>
      <c r="B92" s="1" t="s">
        <v>327</v>
      </c>
      <c r="C92" s="65" t="s">
        <v>252</v>
      </c>
      <c r="D92" s="20">
        <v>993</v>
      </c>
      <c r="E92" s="2">
        <v>718</v>
      </c>
      <c r="F92" s="27">
        <f t="shared" si="6"/>
        <v>1711</v>
      </c>
      <c r="G92" s="27">
        <v>1667</v>
      </c>
      <c r="H92" s="53">
        <f t="shared" si="7"/>
        <v>1.0263947210557889</v>
      </c>
      <c r="I92" s="48">
        <f t="shared" si="8"/>
        <v>49</v>
      </c>
    </row>
    <row r="93" spans="1:9">
      <c r="A93" s="1" t="s">
        <v>180</v>
      </c>
      <c r="B93" s="1" t="s">
        <v>327</v>
      </c>
      <c r="C93" s="65" t="s">
        <v>253</v>
      </c>
      <c r="D93" s="20">
        <v>666</v>
      </c>
      <c r="E93" s="2">
        <v>418</v>
      </c>
      <c r="F93" s="27">
        <f t="shared" si="6"/>
        <v>1084</v>
      </c>
      <c r="G93" s="27">
        <v>1070</v>
      </c>
      <c r="H93" s="53">
        <f t="shared" si="7"/>
        <v>1.0130841121495326</v>
      </c>
      <c r="I93" s="48">
        <f t="shared" si="8"/>
        <v>71</v>
      </c>
    </row>
    <row r="94" spans="1:9">
      <c r="A94" s="1" t="s">
        <v>182</v>
      </c>
      <c r="B94" s="1" t="s">
        <v>327</v>
      </c>
      <c r="C94" s="65" t="s">
        <v>183</v>
      </c>
      <c r="D94" s="20">
        <v>690</v>
      </c>
      <c r="E94" s="2">
        <v>377</v>
      </c>
      <c r="F94" s="27">
        <f t="shared" si="6"/>
        <v>1067</v>
      </c>
      <c r="G94" s="27">
        <v>1035</v>
      </c>
      <c r="H94" s="53">
        <f t="shared" si="7"/>
        <v>1.0309178743961354</v>
      </c>
      <c r="I94" s="48">
        <f t="shared" si="8"/>
        <v>36</v>
      </c>
    </row>
    <row r="95" spans="1:9">
      <c r="A95" s="1" t="s">
        <v>184</v>
      </c>
      <c r="B95" s="1" t="s">
        <v>327</v>
      </c>
      <c r="C95" s="65" t="s">
        <v>254</v>
      </c>
      <c r="D95" s="20">
        <v>1116</v>
      </c>
      <c r="E95" s="2">
        <v>832</v>
      </c>
      <c r="F95" s="27">
        <f t="shared" si="6"/>
        <v>1948</v>
      </c>
      <c r="G95" s="27">
        <v>1883</v>
      </c>
      <c r="H95" s="53">
        <f t="shared" si="7"/>
        <v>1.0345193839617632</v>
      </c>
      <c r="I95" s="48">
        <f t="shared" si="8"/>
        <v>26</v>
      </c>
    </row>
    <row r="96" spans="1:9">
      <c r="A96" s="1" t="s">
        <v>186</v>
      </c>
      <c r="B96" s="1" t="s">
        <v>324</v>
      </c>
      <c r="C96" s="65" t="s">
        <v>255</v>
      </c>
      <c r="D96" s="20">
        <v>138</v>
      </c>
      <c r="E96" s="2">
        <v>41</v>
      </c>
      <c r="F96" s="27">
        <f t="shared" si="6"/>
        <v>179</v>
      </c>
      <c r="G96" s="27">
        <v>170</v>
      </c>
      <c r="H96" s="53">
        <f t="shared" si="7"/>
        <v>1.0529411764705883</v>
      </c>
      <c r="I96" s="48">
        <f t="shared" si="8"/>
        <v>8</v>
      </c>
    </row>
    <row r="97" spans="1:9" ht="14.25" thickBot="1">
      <c r="A97" s="1" t="s">
        <v>188</v>
      </c>
      <c r="B97" s="1" t="s">
        <v>327</v>
      </c>
      <c r="C97" s="65" t="s">
        <v>256</v>
      </c>
      <c r="D97" s="22">
        <v>935</v>
      </c>
      <c r="E97" s="23">
        <v>628</v>
      </c>
      <c r="F97" s="39">
        <f t="shared" si="6"/>
        <v>1563</v>
      </c>
      <c r="G97" s="39">
        <v>1547</v>
      </c>
      <c r="H97" s="58">
        <f t="shared" si="7"/>
        <v>1.0103425985778927</v>
      </c>
      <c r="I97" s="51">
        <f t="shared" si="8"/>
        <v>73</v>
      </c>
    </row>
    <row r="98" spans="1:9" ht="14.25" thickBot="1">
      <c r="A98" s="17"/>
      <c r="B98" s="17"/>
      <c r="C98" s="17"/>
    </row>
    <row r="99" spans="1:9" ht="14.25" thickBot="1">
      <c r="C99" s="253" t="s">
        <v>502</v>
      </c>
      <c r="D99" s="254">
        <f>SUM(D12:D97)</f>
        <v>61821</v>
      </c>
      <c r="E99" s="254">
        <f t="shared" ref="E99:G99" si="9">SUM(E12:E97)</f>
        <v>36544</v>
      </c>
      <c r="F99" s="254">
        <f t="shared" si="9"/>
        <v>98365</v>
      </c>
      <c r="G99" s="255">
        <f t="shared" si="9"/>
        <v>95528</v>
      </c>
    </row>
  </sheetData>
  <autoFilter ref="A11:I97" xr:uid="{00000000-0009-0000-0000-000013000000}">
    <sortState xmlns:xlrd2="http://schemas.microsoft.com/office/spreadsheetml/2017/richdata2" ref="A12:I97">
      <sortCondition ref="A11:A97"/>
    </sortState>
  </autoFilter>
  <mergeCells count="1">
    <mergeCell ref="D10:I10"/>
  </mergeCells>
  <phoneticPr fontId="1"/>
  <hyperlinks>
    <hyperlink ref="K1" location="目次!A1" display="目次に戻る" xr:uid="{00000000-0004-0000-1300-000000000000}"/>
  </hyperlinks>
  <pageMargins left="0.51181102362204722" right="0.51181102362204722" top="0.74803149606299213" bottom="0.74803149606299213" header="0.31496062992125984" footer="0.31496062992125984"/>
  <pageSetup paperSize="9" scale="89" orientation="portrait" r:id="rId1"/>
  <headerFooter>
    <oddFooter>&amp;R&amp;6出典：大学改革支援・学位授与機構「大学基本情報」（https://portal.niad.ac.jp/ptrt/table.html）を加工して作成
文部科学省　全国大学一覧</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9"/>
  </sheetPr>
  <dimension ref="A1:Q99"/>
  <sheetViews>
    <sheetView workbookViewId="0">
      <pane xSplit="3" ySplit="11" topLeftCell="D12" activePane="bottomRight" state="frozen"/>
      <selection activeCell="A13" sqref="A13:B13"/>
      <selection pane="topRight" activeCell="A13" sqref="A13:B13"/>
      <selection pane="bottomLeft" activeCell="A13" sqref="A13:B13"/>
      <selection pane="bottomRight" activeCell="D12" sqref="D12"/>
    </sheetView>
  </sheetViews>
  <sheetFormatPr defaultRowHeight="13.5"/>
  <cols>
    <col min="1" max="1" width="15" bestFit="1" customWidth="1"/>
    <col min="2" max="2" width="5.75" customWidth="1"/>
    <col min="3" max="3" width="29.375" bestFit="1" customWidth="1"/>
    <col min="4" max="6" width="9.625" style="17" bestFit="1" customWidth="1"/>
    <col min="7" max="7" width="9.5" style="17" bestFit="1" customWidth="1"/>
    <col min="8" max="10" width="9" style="17"/>
    <col min="11" max="11" width="11.625" style="17" bestFit="1" customWidth="1"/>
    <col min="12" max="13" width="9" style="17"/>
  </cols>
  <sheetData>
    <row r="1" spans="1:17" ht="24" customHeight="1" thickBot="1">
      <c r="A1" s="3" t="s">
        <v>260</v>
      </c>
      <c r="B1" s="3"/>
      <c r="C1" s="3"/>
      <c r="D1"/>
      <c r="E1"/>
      <c r="F1"/>
      <c r="G1"/>
      <c r="H1"/>
      <c r="I1"/>
      <c r="J1"/>
      <c r="K1" s="44" t="s">
        <v>258</v>
      </c>
      <c r="L1"/>
      <c r="M1"/>
    </row>
    <row r="2" spans="1:17" ht="24" customHeight="1">
      <c r="A2" s="3" t="s">
        <v>274</v>
      </c>
      <c r="B2" s="3"/>
      <c r="C2" s="3"/>
      <c r="D2"/>
      <c r="E2"/>
      <c r="F2"/>
      <c r="G2"/>
      <c r="H2"/>
      <c r="I2"/>
      <c r="J2"/>
      <c r="K2" s="13"/>
      <c r="L2"/>
      <c r="M2"/>
    </row>
    <row r="3" spans="1:17" ht="24" customHeight="1">
      <c r="A3" s="3" t="s">
        <v>476</v>
      </c>
      <c r="C3" s="3"/>
      <c r="D3"/>
      <c r="E3"/>
      <c r="F3"/>
      <c r="G3"/>
      <c r="H3"/>
      <c r="I3"/>
      <c r="J3"/>
      <c r="K3" s="13"/>
      <c r="L3"/>
      <c r="M3"/>
    </row>
    <row r="4" spans="1:17" ht="14.25" thickBot="1">
      <c r="B4" s="3"/>
      <c r="C4" s="3"/>
      <c r="D4"/>
      <c r="E4"/>
      <c r="F4"/>
      <c r="G4"/>
      <c r="H4"/>
      <c r="I4"/>
      <c r="J4"/>
      <c r="K4" s="13"/>
      <c r="L4"/>
      <c r="M4"/>
    </row>
    <row r="5" spans="1:17" ht="27.75" thickBot="1">
      <c r="C5" s="16" t="s">
        <v>12</v>
      </c>
      <c r="D5" s="55" t="s">
        <v>0</v>
      </c>
      <c r="E5" s="56" t="s">
        <v>1</v>
      </c>
      <c r="F5" s="57" t="s">
        <v>13</v>
      </c>
      <c r="G5" s="57" t="s">
        <v>261</v>
      </c>
      <c r="H5" s="64" t="s">
        <v>262</v>
      </c>
      <c r="I5" s="60" t="s">
        <v>263</v>
      </c>
      <c r="M5"/>
    </row>
    <row r="6" spans="1:17">
      <c r="C6" s="18" t="s">
        <v>3</v>
      </c>
      <c r="D6" s="32">
        <f>INDEX(D12:D97,MATCH(C6,C12:C97,0),0)</f>
        <v>604</v>
      </c>
      <c r="E6" s="33">
        <f>INDEX(E12:E97,MATCH(C6,C12:C97,0),0)</f>
        <v>506</v>
      </c>
      <c r="F6" s="33">
        <f>SUM(D6:E6)</f>
        <v>1110</v>
      </c>
      <c r="G6" s="46">
        <f>INDEX(G12:G97,MATCH(C6,C12:C97,0),0)</f>
        <v>1075</v>
      </c>
      <c r="H6" s="59">
        <f t="shared" ref="H6:H8" si="0">F6/G6</f>
        <v>1.0325581395348837</v>
      </c>
      <c r="I6" s="61">
        <f>_xlfn.RANK.EQ(H6,$H$12:$H$97,0)</f>
        <v>29</v>
      </c>
    </row>
    <row r="7" spans="1:17">
      <c r="C7" s="19" t="s">
        <v>14</v>
      </c>
      <c r="D7" s="88">
        <f>ROUND(SUMIF($B$12:$B$97,"G",D12:D97)/(COUNTIFS(B12:B97,"G",D12:D97,"&lt;&gt;")),1)</f>
        <v>833.5</v>
      </c>
      <c r="E7" s="89">
        <f>ROUND(SUMIF($B$12:$B$97,"G",E12:E97)/(COUNTIFS(B12:B97,"G",D12:D97,"&lt;&gt;")),1)</f>
        <v>578.9</v>
      </c>
      <c r="F7" s="89">
        <f>ROUND(SUM(D7:E7),1)</f>
        <v>1412.4</v>
      </c>
      <c r="G7" s="90">
        <f>ROUND(SUMIF($B$12:$B$97,"G",G12:G97)/(COUNTIFS(B12:B97,"G",D12:D97,"&lt;&gt;")),1)</f>
        <v>1377.9</v>
      </c>
      <c r="H7" s="53">
        <f t="shared" si="0"/>
        <v>1.0250381014587415</v>
      </c>
      <c r="I7" s="62"/>
      <c r="K7"/>
      <c r="N7" s="17"/>
      <c r="O7" s="17"/>
      <c r="P7" s="17"/>
      <c r="Q7" s="17"/>
    </row>
    <row r="8" spans="1:17" ht="14.25" thickBot="1">
      <c r="C8" s="21" t="s">
        <v>15</v>
      </c>
      <c r="D8" s="91">
        <f>ROUND(AVERAGE(D12:D97),1)</f>
        <v>738.4</v>
      </c>
      <c r="E8" s="92">
        <f>ROUND(AVERAGE(E12:E97),1)</f>
        <v>456.6</v>
      </c>
      <c r="F8" s="92">
        <f>ROUND(SUM(D8:E8),1)</f>
        <v>1195</v>
      </c>
      <c r="G8" s="93">
        <f>ROUND(AVERAGE(G12:G97),1)</f>
        <v>1165.0999999999999</v>
      </c>
      <c r="H8" s="58">
        <f t="shared" si="0"/>
        <v>1.025663033216033</v>
      </c>
      <c r="I8" s="63"/>
    </row>
    <row r="9" spans="1:17" ht="21" customHeight="1" thickBot="1">
      <c r="D9" s="35"/>
      <c r="K9"/>
      <c r="N9" s="17"/>
      <c r="O9" s="17"/>
      <c r="P9" s="17"/>
      <c r="Q9" s="17"/>
    </row>
    <row r="10" spans="1:17" ht="21" customHeight="1">
      <c r="D10" s="330" t="str" cm="1">
        <f t="array" aca="1" ref="D10" ca="1">RIGHT(CELL("filename",A1),4)&amp;"年度（基準日：５月１日）"</f>
        <v>2021年度（基準日：５月１日）</v>
      </c>
      <c r="E10" s="331"/>
      <c r="F10" s="331"/>
      <c r="G10" s="331"/>
      <c r="H10" s="331"/>
      <c r="I10" s="332"/>
    </row>
    <row r="11" spans="1:17" ht="27">
      <c r="A11" s="15" t="s">
        <v>16</v>
      </c>
      <c r="B11" s="24" t="s">
        <v>17</v>
      </c>
      <c r="C11" s="80" t="s">
        <v>12</v>
      </c>
      <c r="D11" s="36" t="s">
        <v>0</v>
      </c>
      <c r="E11" s="25" t="s">
        <v>1</v>
      </c>
      <c r="F11" s="26" t="s">
        <v>13</v>
      </c>
      <c r="G11" s="26" t="s">
        <v>261</v>
      </c>
      <c r="H11" s="52" t="s">
        <v>262</v>
      </c>
      <c r="I11" s="47" t="s">
        <v>263</v>
      </c>
    </row>
    <row r="12" spans="1:17">
      <c r="A12" s="1" t="s">
        <v>18</v>
      </c>
      <c r="B12" s="1" t="s">
        <v>322</v>
      </c>
      <c r="C12" s="65" t="s">
        <v>19</v>
      </c>
      <c r="D12" s="40">
        <v>1787</v>
      </c>
      <c r="E12" s="2">
        <v>759</v>
      </c>
      <c r="F12" s="27">
        <f t="shared" ref="F12:F42" si="1">SUM(D12:E12)</f>
        <v>2546</v>
      </c>
      <c r="G12" s="27">
        <v>2485</v>
      </c>
      <c r="H12" s="53">
        <f t="shared" ref="H12:H42" si="2">F12/G12</f>
        <v>1.0245472837022134</v>
      </c>
      <c r="I12" s="48">
        <f>_xlfn.RANK.EQ(H12,$H$12:$H$97,0)</f>
        <v>46</v>
      </c>
    </row>
    <row r="13" spans="1:17">
      <c r="A13" s="1" t="s">
        <v>20</v>
      </c>
      <c r="B13" s="1" t="s">
        <v>323</v>
      </c>
      <c r="C13" s="65" t="s">
        <v>21</v>
      </c>
      <c r="D13" s="20">
        <v>548</v>
      </c>
      <c r="E13" s="2">
        <v>679</v>
      </c>
      <c r="F13" s="27">
        <f t="shared" si="1"/>
        <v>1227</v>
      </c>
      <c r="G13" s="27">
        <v>1185</v>
      </c>
      <c r="H13" s="53">
        <f t="shared" si="2"/>
        <v>1.0354430379746835</v>
      </c>
      <c r="I13" s="48">
        <f t="shared" ref="I13:I76" si="3">_xlfn.RANK.EQ(H13,$H$12:$H$97,0)</f>
        <v>26</v>
      </c>
    </row>
    <row r="14" spans="1:17">
      <c r="A14" s="1" t="s">
        <v>22</v>
      </c>
      <c r="B14" s="1" t="s">
        <v>324</v>
      </c>
      <c r="C14" s="65" t="s">
        <v>23</v>
      </c>
      <c r="D14" s="20">
        <v>534</v>
      </c>
      <c r="E14" s="2">
        <v>87</v>
      </c>
      <c r="F14" s="27">
        <f t="shared" si="1"/>
        <v>621</v>
      </c>
      <c r="G14" s="27">
        <v>600</v>
      </c>
      <c r="H14" s="53">
        <f t="shared" si="2"/>
        <v>1.0349999999999999</v>
      </c>
      <c r="I14" s="48">
        <f t="shared" si="3"/>
        <v>28</v>
      </c>
    </row>
    <row r="15" spans="1:17">
      <c r="A15" s="1" t="s">
        <v>24</v>
      </c>
      <c r="B15" s="1" t="s">
        <v>325</v>
      </c>
      <c r="C15" s="65" t="s">
        <v>25</v>
      </c>
      <c r="D15" s="20">
        <v>307</v>
      </c>
      <c r="E15" s="2">
        <v>239</v>
      </c>
      <c r="F15" s="27">
        <f t="shared" si="1"/>
        <v>546</v>
      </c>
      <c r="G15" s="27">
        <v>515</v>
      </c>
      <c r="H15" s="53">
        <f t="shared" si="2"/>
        <v>1.0601941747572816</v>
      </c>
      <c r="I15" s="48">
        <f t="shared" si="3"/>
        <v>6</v>
      </c>
    </row>
    <row r="16" spans="1:17">
      <c r="A16" s="1" t="s">
        <v>26</v>
      </c>
      <c r="B16" s="1" t="s">
        <v>324</v>
      </c>
      <c r="C16" s="65" t="s">
        <v>27</v>
      </c>
      <c r="D16" s="20">
        <v>94</v>
      </c>
      <c r="E16" s="2">
        <v>156</v>
      </c>
      <c r="F16" s="27">
        <f t="shared" si="1"/>
        <v>250</v>
      </c>
      <c r="G16" s="27">
        <v>250</v>
      </c>
      <c r="H16" s="53">
        <f t="shared" si="2"/>
        <v>1</v>
      </c>
      <c r="I16" s="48">
        <f t="shared" si="3"/>
        <v>75</v>
      </c>
    </row>
    <row r="17" spans="1:9">
      <c r="A17" s="1" t="s">
        <v>28</v>
      </c>
      <c r="B17" s="1" t="s">
        <v>324</v>
      </c>
      <c r="C17" s="65" t="s">
        <v>29</v>
      </c>
      <c r="D17" s="20">
        <v>370</v>
      </c>
      <c r="E17" s="2">
        <v>41</v>
      </c>
      <c r="F17" s="27">
        <f t="shared" si="1"/>
        <v>411</v>
      </c>
      <c r="G17" s="27">
        <v>410</v>
      </c>
      <c r="H17" s="53">
        <f t="shared" si="2"/>
        <v>1.0024390243902439</v>
      </c>
      <c r="I17" s="48">
        <f t="shared" si="3"/>
        <v>74</v>
      </c>
    </row>
    <row r="18" spans="1:9">
      <c r="A18" s="1" t="s">
        <v>30</v>
      </c>
      <c r="B18" s="1" t="s">
        <v>326</v>
      </c>
      <c r="C18" s="65" t="s">
        <v>31</v>
      </c>
      <c r="D18" s="20">
        <v>57</v>
      </c>
      <c r="E18" s="2">
        <v>98</v>
      </c>
      <c r="F18" s="27">
        <f t="shared" si="1"/>
        <v>155</v>
      </c>
      <c r="G18" s="27">
        <v>155</v>
      </c>
      <c r="H18" s="53">
        <f t="shared" si="2"/>
        <v>1</v>
      </c>
      <c r="I18" s="48">
        <f t="shared" si="3"/>
        <v>75</v>
      </c>
    </row>
    <row r="19" spans="1:9">
      <c r="A19" s="1" t="s">
        <v>32</v>
      </c>
      <c r="B19" s="1" t="s">
        <v>327</v>
      </c>
      <c r="C19" s="65" t="s">
        <v>33</v>
      </c>
      <c r="D19" s="20">
        <v>728</v>
      </c>
      <c r="E19" s="2">
        <v>643</v>
      </c>
      <c r="F19" s="27">
        <f t="shared" si="1"/>
        <v>1371</v>
      </c>
      <c r="G19" s="27">
        <v>1322</v>
      </c>
      <c r="H19" s="53">
        <f t="shared" si="2"/>
        <v>1.0370650529500756</v>
      </c>
      <c r="I19" s="48">
        <f t="shared" si="3"/>
        <v>24</v>
      </c>
    </row>
    <row r="20" spans="1:9">
      <c r="A20" s="1" t="s">
        <v>34</v>
      </c>
      <c r="B20" s="1" t="s">
        <v>328</v>
      </c>
      <c r="C20" s="65" t="s">
        <v>35</v>
      </c>
      <c r="D20" s="20">
        <v>632</v>
      </c>
      <c r="E20" s="2">
        <v>436</v>
      </c>
      <c r="F20" s="27">
        <f t="shared" si="1"/>
        <v>1068</v>
      </c>
      <c r="G20" s="27">
        <v>1030</v>
      </c>
      <c r="H20" s="53">
        <f t="shared" si="2"/>
        <v>1.036893203883495</v>
      </c>
      <c r="I20" s="48">
        <f t="shared" si="3"/>
        <v>25</v>
      </c>
    </row>
    <row r="21" spans="1:9">
      <c r="A21" s="1" t="s">
        <v>36</v>
      </c>
      <c r="B21" s="1" t="s">
        <v>322</v>
      </c>
      <c r="C21" s="65" t="s">
        <v>37</v>
      </c>
      <c r="D21" s="20">
        <v>1743</v>
      </c>
      <c r="E21" s="2">
        <v>677</v>
      </c>
      <c r="F21" s="27">
        <f t="shared" si="1"/>
        <v>2420</v>
      </c>
      <c r="G21" s="27">
        <v>2377</v>
      </c>
      <c r="H21" s="53">
        <f t="shared" si="2"/>
        <v>1.018090029448885</v>
      </c>
      <c r="I21" s="48">
        <f t="shared" si="3"/>
        <v>60</v>
      </c>
    </row>
    <row r="22" spans="1:9">
      <c r="A22" s="1" t="s">
        <v>38</v>
      </c>
      <c r="B22" s="1" t="s">
        <v>323</v>
      </c>
      <c r="C22" s="65" t="s">
        <v>39</v>
      </c>
      <c r="D22" s="20">
        <v>146</v>
      </c>
      <c r="E22" s="2">
        <v>213</v>
      </c>
      <c r="F22" s="27">
        <f t="shared" si="1"/>
        <v>359</v>
      </c>
      <c r="G22" s="27">
        <v>345</v>
      </c>
      <c r="H22" s="53">
        <f t="shared" si="2"/>
        <v>1.0405797101449274</v>
      </c>
      <c r="I22" s="48">
        <f t="shared" si="3"/>
        <v>19</v>
      </c>
    </row>
    <row r="23" spans="1:9">
      <c r="A23" s="1" t="s">
        <v>40</v>
      </c>
      <c r="B23" s="1" t="s">
        <v>327</v>
      </c>
      <c r="C23" s="65" t="s">
        <v>41</v>
      </c>
      <c r="D23" s="20">
        <v>602</v>
      </c>
      <c r="E23" s="2">
        <v>383</v>
      </c>
      <c r="F23" s="27">
        <f t="shared" si="1"/>
        <v>985</v>
      </c>
      <c r="G23" s="27">
        <v>955</v>
      </c>
      <c r="H23" s="53">
        <f t="shared" si="2"/>
        <v>1.0314136125654449</v>
      </c>
      <c r="I23" s="48">
        <f t="shared" si="3"/>
        <v>32</v>
      </c>
    </row>
    <row r="24" spans="1:9">
      <c r="A24" s="1" t="s">
        <v>42</v>
      </c>
      <c r="B24" s="1" t="s">
        <v>327</v>
      </c>
      <c r="C24" s="65" t="s">
        <v>43</v>
      </c>
      <c r="D24" s="20">
        <v>1057</v>
      </c>
      <c r="E24" s="2">
        <v>633</v>
      </c>
      <c r="F24" s="27">
        <f t="shared" si="1"/>
        <v>1690</v>
      </c>
      <c r="G24" s="27">
        <v>1663</v>
      </c>
      <c r="H24" s="53">
        <f t="shared" si="2"/>
        <v>1.0162357185808779</v>
      </c>
      <c r="I24" s="48">
        <f t="shared" si="3"/>
        <v>62</v>
      </c>
    </row>
    <row r="25" spans="1:9">
      <c r="A25" s="1" t="s">
        <v>44</v>
      </c>
      <c r="B25" s="1" t="s">
        <v>325</v>
      </c>
      <c r="C25" s="65" t="s">
        <v>45</v>
      </c>
      <c r="D25" s="20">
        <v>549</v>
      </c>
      <c r="E25" s="2">
        <v>442</v>
      </c>
      <c r="F25" s="27">
        <f t="shared" si="1"/>
        <v>991</v>
      </c>
      <c r="G25" s="27">
        <v>945</v>
      </c>
      <c r="H25" s="53">
        <f t="shared" si="2"/>
        <v>1.0486772486772487</v>
      </c>
      <c r="I25" s="48">
        <f t="shared" si="3"/>
        <v>12</v>
      </c>
    </row>
    <row r="26" spans="1:9">
      <c r="A26" s="1" t="s">
        <v>46</v>
      </c>
      <c r="B26" s="1" t="s">
        <v>328</v>
      </c>
      <c r="C26" s="65" t="s">
        <v>47</v>
      </c>
      <c r="D26" s="20">
        <v>994</v>
      </c>
      <c r="E26" s="2">
        <v>610</v>
      </c>
      <c r="F26" s="27">
        <f t="shared" si="1"/>
        <v>1604</v>
      </c>
      <c r="G26" s="27">
        <v>1545</v>
      </c>
      <c r="H26" s="53">
        <f t="shared" si="2"/>
        <v>1.0381877022653723</v>
      </c>
      <c r="I26" s="48">
        <f t="shared" si="3"/>
        <v>22</v>
      </c>
    </row>
    <row r="27" spans="1:9">
      <c r="A27" s="1" t="s">
        <v>48</v>
      </c>
      <c r="B27" s="1" t="s">
        <v>322</v>
      </c>
      <c r="C27" s="65" t="s">
        <v>49</v>
      </c>
      <c r="D27" s="20">
        <v>1309</v>
      </c>
      <c r="E27" s="2">
        <v>823</v>
      </c>
      <c r="F27" s="27">
        <f t="shared" si="1"/>
        <v>2132</v>
      </c>
      <c r="G27" s="27">
        <v>2101</v>
      </c>
      <c r="H27" s="53">
        <f t="shared" si="2"/>
        <v>1.0147548786292242</v>
      </c>
      <c r="I27" s="48">
        <f t="shared" si="3"/>
        <v>68</v>
      </c>
    </row>
    <row r="28" spans="1:9">
      <c r="A28" s="1" t="s">
        <v>50</v>
      </c>
      <c r="B28" s="1" t="s">
        <v>325</v>
      </c>
      <c r="C28" s="65" t="s">
        <v>51</v>
      </c>
      <c r="D28" s="20">
        <v>52</v>
      </c>
      <c r="E28" s="2">
        <v>17</v>
      </c>
      <c r="F28" s="27">
        <f t="shared" si="1"/>
        <v>69</v>
      </c>
      <c r="G28" s="27">
        <v>90</v>
      </c>
      <c r="H28" s="53">
        <f t="shared" si="2"/>
        <v>0.76666666666666672</v>
      </c>
      <c r="I28" s="48">
        <f t="shared" si="3"/>
        <v>82</v>
      </c>
    </row>
    <row r="29" spans="1:9">
      <c r="A29" s="1" t="s">
        <v>52</v>
      </c>
      <c r="B29" s="1" t="s">
        <v>328</v>
      </c>
      <c r="C29" s="65" t="s">
        <v>53</v>
      </c>
      <c r="D29" s="20">
        <v>562</v>
      </c>
      <c r="E29" s="2">
        <v>367</v>
      </c>
      <c r="F29" s="27">
        <f t="shared" si="1"/>
        <v>929</v>
      </c>
      <c r="G29" s="27">
        <v>910</v>
      </c>
      <c r="H29" s="53">
        <f t="shared" si="2"/>
        <v>1.0208791208791208</v>
      </c>
      <c r="I29" s="48">
        <f t="shared" si="3"/>
        <v>55</v>
      </c>
    </row>
    <row r="30" spans="1:9">
      <c r="A30" s="1" t="s">
        <v>54</v>
      </c>
      <c r="B30" s="1" t="s">
        <v>327</v>
      </c>
      <c r="C30" s="65" t="s">
        <v>55</v>
      </c>
      <c r="D30" s="20">
        <v>640</v>
      </c>
      <c r="E30" s="2">
        <v>502</v>
      </c>
      <c r="F30" s="27">
        <f t="shared" si="1"/>
        <v>1142</v>
      </c>
      <c r="G30" s="27">
        <v>1098</v>
      </c>
      <c r="H30" s="53">
        <f t="shared" si="2"/>
        <v>1.0400728597449909</v>
      </c>
      <c r="I30" s="48">
        <f t="shared" si="3"/>
        <v>20</v>
      </c>
    </row>
    <row r="31" spans="1:9">
      <c r="A31" s="1" t="s">
        <v>56</v>
      </c>
      <c r="B31" s="1" t="s">
        <v>328</v>
      </c>
      <c r="C31" s="65" t="s">
        <v>57</v>
      </c>
      <c r="D31" s="20">
        <v>1068</v>
      </c>
      <c r="E31" s="2">
        <v>530</v>
      </c>
      <c r="F31" s="27">
        <f t="shared" si="1"/>
        <v>1598</v>
      </c>
      <c r="G31" s="27">
        <v>1535</v>
      </c>
      <c r="H31" s="53">
        <f t="shared" si="2"/>
        <v>1.0410423452768729</v>
      </c>
      <c r="I31" s="48">
        <f t="shared" si="3"/>
        <v>18</v>
      </c>
    </row>
    <row r="32" spans="1:9">
      <c r="A32" s="1" t="s">
        <v>58</v>
      </c>
      <c r="B32" s="1" t="s">
        <v>322</v>
      </c>
      <c r="C32" s="65" t="s">
        <v>59</v>
      </c>
      <c r="D32" s="20">
        <v>1415</v>
      </c>
      <c r="E32" s="2">
        <v>939</v>
      </c>
      <c r="F32" s="27">
        <f t="shared" si="1"/>
        <v>2354</v>
      </c>
      <c r="G32" s="27">
        <v>2317</v>
      </c>
      <c r="H32" s="53">
        <f t="shared" si="2"/>
        <v>1.0159689253344844</v>
      </c>
      <c r="I32" s="48">
        <f t="shared" si="3"/>
        <v>64</v>
      </c>
    </row>
    <row r="33" spans="1:9">
      <c r="A33" s="1" t="s">
        <v>60</v>
      </c>
      <c r="B33" s="1" t="s">
        <v>322</v>
      </c>
      <c r="C33" s="65" t="s">
        <v>61</v>
      </c>
      <c r="D33" s="20">
        <v>2466</v>
      </c>
      <c r="E33" s="2">
        <v>664</v>
      </c>
      <c r="F33" s="27">
        <f t="shared" si="1"/>
        <v>3130</v>
      </c>
      <c r="G33" s="27">
        <v>3063</v>
      </c>
      <c r="H33" s="53">
        <f t="shared" si="2"/>
        <v>1.0218739797584069</v>
      </c>
      <c r="I33" s="48">
        <f t="shared" si="3"/>
        <v>52</v>
      </c>
    </row>
    <row r="34" spans="1:9">
      <c r="A34" s="1" t="s">
        <v>62</v>
      </c>
      <c r="B34" s="1" t="s">
        <v>326</v>
      </c>
      <c r="C34" s="65" t="s">
        <v>63</v>
      </c>
      <c r="D34" s="20">
        <v>88</v>
      </c>
      <c r="E34" s="2">
        <v>193</v>
      </c>
      <c r="F34" s="27">
        <f t="shared" si="1"/>
        <v>281</v>
      </c>
      <c r="G34" s="27">
        <v>275</v>
      </c>
      <c r="H34" s="53">
        <f t="shared" si="2"/>
        <v>1.0218181818181817</v>
      </c>
      <c r="I34" s="48">
        <f t="shared" si="3"/>
        <v>53</v>
      </c>
    </row>
    <row r="35" spans="1:9">
      <c r="A35" s="1" t="s">
        <v>64</v>
      </c>
      <c r="B35" s="1" t="s">
        <v>325</v>
      </c>
      <c r="C35" s="65" t="s">
        <v>65</v>
      </c>
      <c r="D35" s="20">
        <v>282</v>
      </c>
      <c r="E35" s="2">
        <v>487</v>
      </c>
      <c r="F35" s="27">
        <f t="shared" si="1"/>
        <v>769</v>
      </c>
      <c r="G35" s="27">
        <v>745</v>
      </c>
      <c r="H35" s="53">
        <f t="shared" si="2"/>
        <v>1.0322147651006712</v>
      </c>
      <c r="I35" s="48">
        <f t="shared" si="3"/>
        <v>30</v>
      </c>
    </row>
    <row r="36" spans="1:9">
      <c r="A36" s="1" t="s">
        <v>66</v>
      </c>
      <c r="B36" s="1" t="s">
        <v>325</v>
      </c>
      <c r="C36" s="65" t="s">
        <v>67</v>
      </c>
      <c r="D36" s="20">
        <v>174</v>
      </c>
      <c r="E36" s="2">
        <v>297</v>
      </c>
      <c r="F36" s="27">
        <f t="shared" si="1"/>
        <v>471</v>
      </c>
      <c r="G36" s="27">
        <v>471</v>
      </c>
      <c r="H36" s="53">
        <f t="shared" si="2"/>
        <v>1</v>
      </c>
      <c r="I36" s="48">
        <f t="shared" si="3"/>
        <v>75</v>
      </c>
    </row>
    <row r="37" spans="1:9">
      <c r="A37" s="1" t="s">
        <v>68</v>
      </c>
      <c r="B37" s="1" t="s">
        <v>324</v>
      </c>
      <c r="C37" s="65" t="s">
        <v>69</v>
      </c>
      <c r="D37" s="20">
        <v>804</v>
      </c>
      <c r="E37" s="2">
        <v>152</v>
      </c>
      <c r="F37" s="27">
        <f t="shared" si="1"/>
        <v>956</v>
      </c>
      <c r="G37" s="27">
        <v>1068</v>
      </c>
      <c r="H37" s="53">
        <f t="shared" si="2"/>
        <v>0.89513108614232206</v>
      </c>
      <c r="I37" s="48">
        <f t="shared" si="3"/>
        <v>81</v>
      </c>
    </row>
    <row r="38" spans="1:9">
      <c r="A38" s="1" t="s">
        <v>70</v>
      </c>
      <c r="B38" s="1" t="s">
        <v>328</v>
      </c>
      <c r="C38" s="65" t="s">
        <v>71</v>
      </c>
      <c r="D38" s="20">
        <v>0</v>
      </c>
      <c r="E38" s="2">
        <v>473</v>
      </c>
      <c r="F38" s="27">
        <f t="shared" si="1"/>
        <v>473</v>
      </c>
      <c r="G38" s="27">
        <v>452</v>
      </c>
      <c r="H38" s="53">
        <f t="shared" si="2"/>
        <v>1.0464601769911503</v>
      </c>
      <c r="I38" s="48">
        <f t="shared" si="3"/>
        <v>14</v>
      </c>
    </row>
    <row r="39" spans="1:9">
      <c r="A39" s="1" t="s">
        <v>72</v>
      </c>
      <c r="B39" s="1" t="s">
        <v>323</v>
      </c>
      <c r="C39" s="65" t="s">
        <v>73</v>
      </c>
      <c r="D39" s="20">
        <v>448</v>
      </c>
      <c r="E39" s="2">
        <v>608</v>
      </c>
      <c r="F39" s="27">
        <f t="shared" si="1"/>
        <v>1056</v>
      </c>
      <c r="G39" s="27">
        <v>1010</v>
      </c>
      <c r="H39" s="53">
        <f t="shared" si="2"/>
        <v>1.0455445544554456</v>
      </c>
      <c r="I39" s="48">
        <f t="shared" si="3"/>
        <v>15</v>
      </c>
    </row>
    <row r="40" spans="1:9">
      <c r="A40" s="1" t="s">
        <v>74</v>
      </c>
      <c r="B40" s="1" t="s">
        <v>324</v>
      </c>
      <c r="C40" s="65" t="s">
        <v>75</v>
      </c>
      <c r="D40" s="20">
        <v>535</v>
      </c>
      <c r="E40" s="2">
        <v>318</v>
      </c>
      <c r="F40" s="27">
        <f t="shared" si="1"/>
        <v>853</v>
      </c>
      <c r="G40" s="27">
        <v>821</v>
      </c>
      <c r="H40" s="53">
        <f t="shared" si="2"/>
        <v>1.0389768574908649</v>
      </c>
      <c r="I40" s="48">
        <f t="shared" si="3"/>
        <v>21</v>
      </c>
    </row>
    <row r="41" spans="1:9">
      <c r="A41" s="1" t="s">
        <v>76</v>
      </c>
      <c r="B41" s="1" t="s">
        <v>324</v>
      </c>
      <c r="C41" s="65" t="s">
        <v>77</v>
      </c>
      <c r="D41" s="20">
        <v>633</v>
      </c>
      <c r="E41" s="2">
        <v>103</v>
      </c>
      <c r="F41" s="27">
        <f t="shared" si="1"/>
        <v>736</v>
      </c>
      <c r="G41" s="27">
        <v>720</v>
      </c>
      <c r="H41" s="53">
        <f t="shared" si="2"/>
        <v>1.0222222222222221</v>
      </c>
      <c r="I41" s="48">
        <f t="shared" si="3"/>
        <v>50</v>
      </c>
    </row>
    <row r="42" spans="1:9">
      <c r="A42" s="1" t="s">
        <v>78</v>
      </c>
      <c r="B42" s="1" t="s">
        <v>325</v>
      </c>
      <c r="C42" s="65" t="s">
        <v>79</v>
      </c>
      <c r="D42" s="20">
        <v>709</v>
      </c>
      <c r="E42" s="2">
        <v>306</v>
      </c>
      <c r="F42" s="27">
        <f t="shared" si="1"/>
        <v>1015</v>
      </c>
      <c r="G42" s="27">
        <v>955</v>
      </c>
      <c r="H42" s="53">
        <f t="shared" si="2"/>
        <v>1.0628272251308901</v>
      </c>
      <c r="I42" s="48">
        <f t="shared" si="3"/>
        <v>5</v>
      </c>
    </row>
    <row r="43" spans="1:9">
      <c r="A43" s="43" t="s">
        <v>80</v>
      </c>
      <c r="B43" s="43" t="s">
        <v>329</v>
      </c>
      <c r="C43" s="66" t="s">
        <v>81</v>
      </c>
      <c r="D43" s="37"/>
      <c r="E43" s="28"/>
      <c r="F43" s="29"/>
      <c r="G43" s="29"/>
      <c r="H43" s="68"/>
      <c r="I43" s="49"/>
    </row>
    <row r="44" spans="1:9">
      <c r="A44" s="1" t="s">
        <v>82</v>
      </c>
      <c r="B44" s="1" t="s">
        <v>324</v>
      </c>
      <c r="C44" s="65" t="s">
        <v>83</v>
      </c>
      <c r="D44" s="20">
        <v>314</v>
      </c>
      <c r="E44" s="2">
        <v>143</v>
      </c>
      <c r="F44" s="27">
        <f>SUM(D44:E44)</f>
        <v>457</v>
      </c>
      <c r="G44" s="27">
        <v>435</v>
      </c>
      <c r="H44" s="53">
        <f>F44/G44</f>
        <v>1.0505747126436782</v>
      </c>
      <c r="I44" s="48">
        <f t="shared" si="3"/>
        <v>11</v>
      </c>
    </row>
    <row r="45" spans="1:9">
      <c r="A45" s="1" t="s">
        <v>84</v>
      </c>
      <c r="B45" s="1" t="s">
        <v>328</v>
      </c>
      <c r="C45" s="65" t="s">
        <v>85</v>
      </c>
      <c r="D45" s="20">
        <v>1228</v>
      </c>
      <c r="E45" s="2">
        <v>469</v>
      </c>
      <c r="F45" s="27">
        <f>SUM(D45:E45)</f>
        <v>1697</v>
      </c>
      <c r="G45" s="27">
        <v>1662</v>
      </c>
      <c r="H45" s="53">
        <f>F45/G45</f>
        <v>1.0210589651022863</v>
      </c>
      <c r="I45" s="48">
        <f t="shared" si="3"/>
        <v>54</v>
      </c>
    </row>
    <row r="46" spans="1:9">
      <c r="A46" s="43" t="s">
        <v>86</v>
      </c>
      <c r="B46" s="43" t="s">
        <v>329</v>
      </c>
      <c r="C46" s="66" t="s">
        <v>87</v>
      </c>
      <c r="D46" s="37"/>
      <c r="E46" s="28"/>
      <c r="F46" s="29"/>
      <c r="G46" s="29"/>
      <c r="H46" s="68"/>
      <c r="I46" s="49"/>
    </row>
    <row r="47" spans="1:9">
      <c r="A47" s="1" t="s">
        <v>88</v>
      </c>
      <c r="B47" s="1" t="s">
        <v>322</v>
      </c>
      <c r="C47" s="65" t="s">
        <v>89</v>
      </c>
      <c r="D47" s="20">
        <v>1407</v>
      </c>
      <c r="E47" s="2">
        <v>886</v>
      </c>
      <c r="F47" s="27">
        <f>SUM(D47:E47)</f>
        <v>2293</v>
      </c>
      <c r="G47" s="27">
        <v>2227</v>
      </c>
      <c r="H47" s="53">
        <f>F47/G47</f>
        <v>1.0296362819937135</v>
      </c>
      <c r="I47" s="48">
        <f t="shared" si="3"/>
        <v>37</v>
      </c>
    </row>
    <row r="48" spans="1:9">
      <c r="A48" s="1" t="s">
        <v>90</v>
      </c>
      <c r="B48" s="1" t="s">
        <v>324</v>
      </c>
      <c r="C48" s="65" t="s">
        <v>91</v>
      </c>
      <c r="D48" s="20">
        <v>77</v>
      </c>
      <c r="E48" s="2">
        <v>13</v>
      </c>
      <c r="F48" s="27">
        <f>SUM(D48:E48)</f>
        <v>90</v>
      </c>
      <c r="G48" s="27">
        <v>80</v>
      </c>
      <c r="H48" s="53">
        <f>F48/G48</f>
        <v>1.125</v>
      </c>
      <c r="I48" s="48">
        <f t="shared" si="3"/>
        <v>2</v>
      </c>
    </row>
    <row r="49" spans="1:9">
      <c r="A49" s="1" t="s">
        <v>92</v>
      </c>
      <c r="B49" s="1" t="s">
        <v>323</v>
      </c>
      <c r="C49" s="65" t="s">
        <v>93</v>
      </c>
      <c r="D49" s="20">
        <v>80</v>
      </c>
      <c r="E49" s="2">
        <v>84</v>
      </c>
      <c r="F49" s="27">
        <f>SUM(D49:E49)</f>
        <v>164</v>
      </c>
      <c r="G49" s="27">
        <v>160</v>
      </c>
      <c r="H49" s="53">
        <f>F49/G49</f>
        <v>1.0249999999999999</v>
      </c>
      <c r="I49" s="48">
        <f t="shared" si="3"/>
        <v>45</v>
      </c>
    </row>
    <row r="50" spans="1:9">
      <c r="A50" s="1" t="s">
        <v>94</v>
      </c>
      <c r="B50" s="1" t="s">
        <v>327</v>
      </c>
      <c r="C50" s="65" t="s">
        <v>95</v>
      </c>
      <c r="D50" s="20">
        <v>1099</v>
      </c>
      <c r="E50" s="2">
        <v>733</v>
      </c>
      <c r="F50" s="27">
        <f>SUM(D50:E50)</f>
        <v>1832</v>
      </c>
      <c r="G50" s="27">
        <v>1770</v>
      </c>
      <c r="H50" s="53">
        <f>F50/G50</f>
        <v>1.0350282485875706</v>
      </c>
      <c r="I50" s="48">
        <f t="shared" si="3"/>
        <v>27</v>
      </c>
    </row>
    <row r="51" spans="1:9">
      <c r="A51" s="1" t="s">
        <v>96</v>
      </c>
      <c r="B51" s="1" t="s">
        <v>327</v>
      </c>
      <c r="C51" s="65" t="s">
        <v>97</v>
      </c>
      <c r="D51" s="20">
        <v>1027</v>
      </c>
      <c r="E51" s="2">
        <v>737</v>
      </c>
      <c r="F51" s="27">
        <f>SUM(D51:E51)</f>
        <v>1764</v>
      </c>
      <c r="G51" s="27">
        <v>1726</v>
      </c>
      <c r="H51" s="53">
        <f>F51/G51</f>
        <v>1.0220162224797218</v>
      </c>
      <c r="I51" s="48">
        <f t="shared" si="3"/>
        <v>51</v>
      </c>
    </row>
    <row r="52" spans="1:9">
      <c r="A52" s="43" t="s">
        <v>98</v>
      </c>
      <c r="B52" s="43" t="s">
        <v>329</v>
      </c>
      <c r="C52" s="66" t="s">
        <v>99</v>
      </c>
      <c r="D52" s="37"/>
      <c r="E52" s="28"/>
      <c r="F52" s="29"/>
      <c r="G52" s="29"/>
      <c r="H52" s="68"/>
      <c r="I52" s="49"/>
    </row>
    <row r="53" spans="1:9">
      <c r="A53" s="1" t="s">
        <v>100</v>
      </c>
      <c r="B53" s="1" t="s">
        <v>327</v>
      </c>
      <c r="C53" s="65" t="s">
        <v>101</v>
      </c>
      <c r="D53" s="20">
        <v>609</v>
      </c>
      <c r="E53" s="2">
        <v>286</v>
      </c>
      <c r="F53" s="27">
        <f t="shared" ref="F53:F74" si="4">SUM(D53:E53)</f>
        <v>895</v>
      </c>
      <c r="G53" s="27">
        <v>855</v>
      </c>
      <c r="H53" s="53">
        <f t="shared" ref="H53:H74" si="5">F53/G53</f>
        <v>1.0467836257309941</v>
      </c>
      <c r="I53" s="48">
        <f t="shared" si="3"/>
        <v>13</v>
      </c>
    </row>
    <row r="54" spans="1:9">
      <c r="A54" s="1" t="s">
        <v>102</v>
      </c>
      <c r="B54" s="1" t="s">
        <v>327</v>
      </c>
      <c r="C54" s="65" t="s">
        <v>103</v>
      </c>
      <c r="D54" s="20">
        <v>565</v>
      </c>
      <c r="E54" s="2">
        <v>286</v>
      </c>
      <c r="F54" s="27">
        <f t="shared" si="4"/>
        <v>851</v>
      </c>
      <c r="G54" s="27">
        <v>825</v>
      </c>
      <c r="H54" s="53">
        <f t="shared" si="5"/>
        <v>1.0315151515151515</v>
      </c>
      <c r="I54" s="48">
        <f t="shared" si="3"/>
        <v>31</v>
      </c>
    </row>
    <row r="55" spans="1:9">
      <c r="A55" s="1" t="s">
        <v>104</v>
      </c>
      <c r="B55" s="1" t="s">
        <v>327</v>
      </c>
      <c r="C55" s="65" t="s">
        <v>105</v>
      </c>
      <c r="D55" s="20">
        <v>1306</v>
      </c>
      <c r="E55" s="2">
        <v>717</v>
      </c>
      <c r="F55" s="27">
        <f t="shared" si="4"/>
        <v>2023</v>
      </c>
      <c r="G55" s="27">
        <v>1978</v>
      </c>
      <c r="H55" s="53">
        <f t="shared" si="5"/>
        <v>1.0227502527805865</v>
      </c>
      <c r="I55" s="48">
        <f t="shared" si="3"/>
        <v>48</v>
      </c>
    </row>
    <row r="56" spans="1:9">
      <c r="A56" s="1" t="s">
        <v>106</v>
      </c>
      <c r="B56" s="1" t="s">
        <v>327</v>
      </c>
      <c r="C56" s="65" t="s">
        <v>107</v>
      </c>
      <c r="D56" s="20">
        <v>723</v>
      </c>
      <c r="E56" s="2">
        <v>542</v>
      </c>
      <c r="F56" s="27">
        <f t="shared" si="4"/>
        <v>1265</v>
      </c>
      <c r="G56" s="27">
        <v>1240</v>
      </c>
      <c r="H56" s="53">
        <f t="shared" si="5"/>
        <v>1.0201612903225807</v>
      </c>
      <c r="I56" s="48">
        <f t="shared" si="3"/>
        <v>56</v>
      </c>
    </row>
    <row r="57" spans="1:9">
      <c r="A57" s="1" t="s">
        <v>108</v>
      </c>
      <c r="B57" s="1" t="s">
        <v>328</v>
      </c>
      <c r="C57" s="65" t="s">
        <v>109</v>
      </c>
      <c r="D57" s="20">
        <v>1327</v>
      </c>
      <c r="E57" s="2">
        <v>664</v>
      </c>
      <c r="F57" s="27">
        <f t="shared" si="4"/>
        <v>1991</v>
      </c>
      <c r="G57" s="27">
        <v>1970</v>
      </c>
      <c r="H57" s="53">
        <f t="shared" si="5"/>
        <v>1.0106598984771573</v>
      </c>
      <c r="I57" s="48">
        <f t="shared" si="3"/>
        <v>71</v>
      </c>
    </row>
    <row r="58" spans="1:9">
      <c r="A58" s="1" t="s">
        <v>110</v>
      </c>
      <c r="B58" s="1" t="s">
        <v>326</v>
      </c>
      <c r="C58" s="65" t="s">
        <v>111</v>
      </c>
      <c r="D58" s="20">
        <v>82</v>
      </c>
      <c r="E58" s="2">
        <v>93</v>
      </c>
      <c r="F58" s="27">
        <f t="shared" si="4"/>
        <v>175</v>
      </c>
      <c r="G58" s="27">
        <v>175</v>
      </c>
      <c r="H58" s="53">
        <f t="shared" si="5"/>
        <v>1</v>
      </c>
      <c r="I58" s="48">
        <f t="shared" si="3"/>
        <v>75</v>
      </c>
    </row>
    <row r="59" spans="1:9">
      <c r="A59" s="1" t="s">
        <v>112</v>
      </c>
      <c r="B59" s="1" t="s">
        <v>322</v>
      </c>
      <c r="C59" s="65" t="s">
        <v>113</v>
      </c>
      <c r="D59" s="20">
        <v>1471</v>
      </c>
      <c r="E59" s="2">
        <v>702</v>
      </c>
      <c r="F59" s="27">
        <f t="shared" si="4"/>
        <v>2173</v>
      </c>
      <c r="G59" s="27">
        <v>2107</v>
      </c>
      <c r="H59" s="53">
        <f t="shared" si="5"/>
        <v>1.0313241575700047</v>
      </c>
      <c r="I59" s="48">
        <f t="shared" si="3"/>
        <v>33</v>
      </c>
    </row>
    <row r="60" spans="1:9">
      <c r="A60" s="1" t="s">
        <v>114</v>
      </c>
      <c r="B60" s="1" t="s">
        <v>324</v>
      </c>
      <c r="C60" s="65" t="s">
        <v>115</v>
      </c>
      <c r="D60" s="20">
        <v>791</v>
      </c>
      <c r="E60" s="2">
        <v>154</v>
      </c>
      <c r="F60" s="27">
        <f t="shared" si="4"/>
        <v>945</v>
      </c>
      <c r="G60" s="27">
        <v>930</v>
      </c>
      <c r="H60" s="53">
        <f t="shared" si="5"/>
        <v>1.0161290322580645</v>
      </c>
      <c r="I60" s="48">
        <f t="shared" si="3"/>
        <v>63</v>
      </c>
    </row>
    <row r="61" spans="1:9">
      <c r="A61" s="1" t="s">
        <v>116</v>
      </c>
      <c r="B61" s="1" t="s">
        <v>323</v>
      </c>
      <c r="C61" s="65" t="s">
        <v>117</v>
      </c>
      <c r="D61" s="20">
        <v>378</v>
      </c>
      <c r="E61" s="2">
        <v>519</v>
      </c>
      <c r="F61" s="27">
        <f t="shared" si="4"/>
        <v>897</v>
      </c>
      <c r="G61" s="27">
        <v>859</v>
      </c>
      <c r="H61" s="53">
        <f t="shared" si="5"/>
        <v>1.0442374854481955</v>
      </c>
      <c r="I61" s="48">
        <f t="shared" si="3"/>
        <v>16</v>
      </c>
    </row>
    <row r="62" spans="1:9">
      <c r="A62" s="1" t="s">
        <v>118</v>
      </c>
      <c r="B62" s="1" t="s">
        <v>324</v>
      </c>
      <c r="C62" s="65" t="s">
        <v>119</v>
      </c>
      <c r="D62" s="20">
        <v>59</v>
      </c>
      <c r="E62" s="2">
        <v>18</v>
      </c>
      <c r="F62" s="27">
        <f t="shared" si="4"/>
        <v>77</v>
      </c>
      <c r="G62" s="27">
        <v>80</v>
      </c>
      <c r="H62" s="53">
        <f t="shared" si="5"/>
        <v>0.96250000000000002</v>
      </c>
      <c r="I62" s="48">
        <f t="shared" si="3"/>
        <v>80</v>
      </c>
    </row>
    <row r="63" spans="1:9">
      <c r="A63" s="1" t="s">
        <v>120</v>
      </c>
      <c r="B63" s="1" t="s">
        <v>327</v>
      </c>
      <c r="C63" s="65" t="s">
        <v>121</v>
      </c>
      <c r="D63" s="20">
        <v>760</v>
      </c>
      <c r="E63" s="2">
        <v>575</v>
      </c>
      <c r="F63" s="27">
        <f t="shared" si="4"/>
        <v>1335</v>
      </c>
      <c r="G63" s="27">
        <v>1310</v>
      </c>
      <c r="H63" s="53">
        <f t="shared" si="5"/>
        <v>1.0190839694656488</v>
      </c>
      <c r="I63" s="48">
        <f t="shared" si="3"/>
        <v>58</v>
      </c>
    </row>
    <row r="64" spans="1:9">
      <c r="A64" s="1" t="s">
        <v>122</v>
      </c>
      <c r="B64" s="1" t="s">
        <v>325</v>
      </c>
      <c r="C64" s="65" t="s">
        <v>123</v>
      </c>
      <c r="D64" s="20">
        <v>483</v>
      </c>
      <c r="E64" s="2">
        <v>319</v>
      </c>
      <c r="F64" s="27">
        <f t="shared" si="4"/>
        <v>802</v>
      </c>
      <c r="G64" s="27">
        <v>790</v>
      </c>
      <c r="H64" s="53">
        <f t="shared" si="5"/>
        <v>1.0151898734177216</v>
      </c>
      <c r="I64" s="48">
        <f t="shared" si="3"/>
        <v>66</v>
      </c>
    </row>
    <row r="65" spans="1:9">
      <c r="A65" s="1" t="s">
        <v>124</v>
      </c>
      <c r="B65" s="1" t="s">
        <v>326</v>
      </c>
      <c r="C65" s="65" t="s">
        <v>125</v>
      </c>
      <c r="D65" s="20">
        <v>55</v>
      </c>
      <c r="E65" s="2">
        <v>100</v>
      </c>
      <c r="F65" s="27">
        <f t="shared" si="4"/>
        <v>155</v>
      </c>
      <c r="G65" s="27">
        <v>155</v>
      </c>
      <c r="H65" s="53">
        <f t="shared" si="5"/>
        <v>1</v>
      </c>
      <c r="I65" s="48">
        <f t="shared" si="3"/>
        <v>75</v>
      </c>
    </row>
    <row r="66" spans="1:9">
      <c r="A66" s="1" t="s">
        <v>126</v>
      </c>
      <c r="B66" s="1" t="s">
        <v>322</v>
      </c>
      <c r="C66" s="65" t="s">
        <v>127</v>
      </c>
      <c r="D66" s="20">
        <v>2254</v>
      </c>
      <c r="E66" s="2">
        <v>655</v>
      </c>
      <c r="F66" s="27">
        <f t="shared" si="4"/>
        <v>2909</v>
      </c>
      <c r="G66" s="27">
        <v>2823</v>
      </c>
      <c r="H66" s="53">
        <f t="shared" si="5"/>
        <v>1.030464045341835</v>
      </c>
      <c r="I66" s="48">
        <f t="shared" si="3"/>
        <v>35</v>
      </c>
    </row>
    <row r="67" spans="1:9">
      <c r="A67" s="1" t="s">
        <v>128</v>
      </c>
      <c r="B67" s="1" t="s">
        <v>323</v>
      </c>
      <c r="C67" s="65" t="s">
        <v>129</v>
      </c>
      <c r="D67" s="20">
        <v>134</v>
      </c>
      <c r="E67" s="2">
        <v>188</v>
      </c>
      <c r="F67" s="27">
        <f t="shared" si="4"/>
        <v>322</v>
      </c>
      <c r="G67" s="27">
        <v>300</v>
      </c>
      <c r="H67" s="53">
        <f t="shared" si="5"/>
        <v>1.0733333333333333</v>
      </c>
      <c r="I67" s="48">
        <f t="shared" si="3"/>
        <v>3</v>
      </c>
    </row>
    <row r="68" spans="1:9">
      <c r="A68" s="1" t="s">
        <v>130</v>
      </c>
      <c r="B68" s="1" t="s">
        <v>324</v>
      </c>
      <c r="C68" s="65" t="s">
        <v>131</v>
      </c>
      <c r="D68" s="20">
        <v>428</v>
      </c>
      <c r="E68" s="2">
        <v>161</v>
      </c>
      <c r="F68" s="27">
        <f t="shared" si="4"/>
        <v>589</v>
      </c>
      <c r="G68" s="27">
        <v>583</v>
      </c>
      <c r="H68" s="53">
        <f t="shared" si="5"/>
        <v>1.0102915951972555</v>
      </c>
      <c r="I68" s="48">
        <f t="shared" si="3"/>
        <v>72</v>
      </c>
    </row>
    <row r="69" spans="1:9">
      <c r="A69" s="1" t="s">
        <v>132</v>
      </c>
      <c r="B69" s="1" t="s">
        <v>322</v>
      </c>
      <c r="C69" s="65" t="s">
        <v>133</v>
      </c>
      <c r="D69" s="20">
        <v>2177</v>
      </c>
      <c r="E69" s="2">
        <v>1151</v>
      </c>
      <c r="F69" s="27">
        <f t="shared" si="4"/>
        <v>3328</v>
      </c>
      <c r="G69" s="27">
        <v>3255</v>
      </c>
      <c r="H69" s="53">
        <f t="shared" si="5"/>
        <v>1.0224270353302611</v>
      </c>
      <c r="I69" s="48">
        <f t="shared" si="3"/>
        <v>49</v>
      </c>
    </row>
    <row r="70" spans="1:9">
      <c r="A70" s="1" t="s">
        <v>134</v>
      </c>
      <c r="B70" s="1" t="s">
        <v>323</v>
      </c>
      <c r="C70" s="65" t="s">
        <v>135</v>
      </c>
      <c r="D70" s="20">
        <v>406</v>
      </c>
      <c r="E70" s="2">
        <v>544</v>
      </c>
      <c r="F70" s="27">
        <f t="shared" si="4"/>
        <v>950</v>
      </c>
      <c r="G70" s="27">
        <v>900</v>
      </c>
      <c r="H70" s="53">
        <f t="shared" si="5"/>
        <v>1.0555555555555556</v>
      </c>
      <c r="I70" s="48">
        <f t="shared" si="3"/>
        <v>7</v>
      </c>
    </row>
    <row r="71" spans="1:9">
      <c r="A71" s="1" t="s">
        <v>136</v>
      </c>
      <c r="B71" s="1" t="s">
        <v>322</v>
      </c>
      <c r="C71" s="65" t="s">
        <v>137</v>
      </c>
      <c r="D71" s="20">
        <v>1657</v>
      </c>
      <c r="E71" s="2">
        <v>944</v>
      </c>
      <c r="F71" s="27">
        <f t="shared" si="4"/>
        <v>2601</v>
      </c>
      <c r="G71" s="27">
        <v>2530</v>
      </c>
      <c r="H71" s="53">
        <f t="shared" si="5"/>
        <v>1.0280632411067194</v>
      </c>
      <c r="I71" s="48">
        <f t="shared" si="3"/>
        <v>41</v>
      </c>
    </row>
    <row r="72" spans="1:9">
      <c r="A72" s="1" t="s">
        <v>138</v>
      </c>
      <c r="B72" s="1" t="s">
        <v>323</v>
      </c>
      <c r="C72" s="65" t="s">
        <v>139</v>
      </c>
      <c r="D72" s="20">
        <v>60</v>
      </c>
      <c r="E72" s="2">
        <v>106</v>
      </c>
      <c r="F72" s="27">
        <f t="shared" si="4"/>
        <v>166</v>
      </c>
      <c r="G72" s="27">
        <v>160</v>
      </c>
      <c r="H72" s="53">
        <f t="shared" si="5"/>
        <v>1.0375000000000001</v>
      </c>
      <c r="I72" s="48">
        <f t="shared" si="3"/>
        <v>23</v>
      </c>
    </row>
    <row r="73" spans="1:9">
      <c r="A73" s="1" t="s">
        <v>140</v>
      </c>
      <c r="B73" s="1" t="s">
        <v>323</v>
      </c>
      <c r="C73" s="65" t="s">
        <v>141</v>
      </c>
      <c r="D73" s="20">
        <v>112</v>
      </c>
      <c r="E73" s="2">
        <v>157</v>
      </c>
      <c r="F73" s="27">
        <f t="shared" si="4"/>
        <v>269</v>
      </c>
      <c r="G73" s="27">
        <v>255</v>
      </c>
      <c r="H73" s="53">
        <f t="shared" si="5"/>
        <v>1.0549019607843138</v>
      </c>
      <c r="I73" s="48">
        <f t="shared" si="3"/>
        <v>9</v>
      </c>
    </row>
    <row r="74" spans="1:9">
      <c r="A74" s="1" t="s">
        <v>142</v>
      </c>
      <c r="B74" s="1" t="s">
        <v>328</v>
      </c>
      <c r="C74" s="65" t="s">
        <v>143</v>
      </c>
      <c r="D74" s="20">
        <v>0</v>
      </c>
      <c r="E74" s="2">
        <v>501</v>
      </c>
      <c r="F74" s="27">
        <f t="shared" si="4"/>
        <v>501</v>
      </c>
      <c r="G74" s="27">
        <v>475</v>
      </c>
      <c r="H74" s="53">
        <f t="shared" si="5"/>
        <v>1.0547368421052632</v>
      </c>
      <c r="I74" s="48">
        <f t="shared" si="3"/>
        <v>10</v>
      </c>
    </row>
    <row r="75" spans="1:9">
      <c r="A75" s="43" t="s">
        <v>144</v>
      </c>
      <c r="B75" s="43" t="s">
        <v>329</v>
      </c>
      <c r="C75" s="66" t="s">
        <v>145</v>
      </c>
      <c r="D75" s="37"/>
      <c r="E75" s="28"/>
      <c r="F75" s="29"/>
      <c r="G75" s="29"/>
      <c r="H75" s="68"/>
      <c r="I75" s="49"/>
    </row>
    <row r="76" spans="1:9">
      <c r="A76" s="1" t="s">
        <v>146</v>
      </c>
      <c r="B76" s="1" t="s">
        <v>328</v>
      </c>
      <c r="C76" s="65" t="s">
        <v>147</v>
      </c>
      <c r="D76" s="20">
        <v>635</v>
      </c>
      <c r="E76" s="2">
        <v>304</v>
      </c>
      <c r="F76" s="27">
        <f t="shared" ref="F76:F97" si="6">SUM(D76:E76)</f>
        <v>939</v>
      </c>
      <c r="G76" s="27">
        <v>890</v>
      </c>
      <c r="H76" s="53">
        <f t="shared" ref="H76:H97" si="7">F76/G76</f>
        <v>1.0550561797752809</v>
      </c>
      <c r="I76" s="48">
        <f t="shared" si="3"/>
        <v>8</v>
      </c>
    </row>
    <row r="77" spans="1:9">
      <c r="A77" s="1" t="s">
        <v>148</v>
      </c>
      <c r="B77" s="1" t="s">
        <v>327</v>
      </c>
      <c r="C77" s="65" t="s">
        <v>149</v>
      </c>
      <c r="D77" s="20">
        <v>681</v>
      </c>
      <c r="E77" s="2">
        <v>480</v>
      </c>
      <c r="F77" s="27">
        <f t="shared" si="6"/>
        <v>1161</v>
      </c>
      <c r="G77" s="27">
        <v>1139</v>
      </c>
      <c r="H77" s="53">
        <f t="shared" si="7"/>
        <v>1.0193151887620719</v>
      </c>
      <c r="I77" s="48">
        <f t="shared" ref="I77:I97" si="8">_xlfn.RANK.EQ(H77,$H$12:$H$97,0)</f>
        <v>57</v>
      </c>
    </row>
    <row r="78" spans="1:9">
      <c r="A78" s="1" t="s">
        <v>150</v>
      </c>
      <c r="B78" s="1" t="s">
        <v>327</v>
      </c>
      <c r="C78" s="65" t="s">
        <v>151</v>
      </c>
      <c r="D78" s="20">
        <v>691</v>
      </c>
      <c r="E78" s="2">
        <v>515</v>
      </c>
      <c r="F78" s="27">
        <f t="shared" si="6"/>
        <v>1206</v>
      </c>
      <c r="G78" s="27">
        <v>1157</v>
      </c>
      <c r="H78" s="53">
        <f t="shared" si="7"/>
        <v>1.0423509075194468</v>
      </c>
      <c r="I78" s="48">
        <f t="shared" si="8"/>
        <v>17</v>
      </c>
    </row>
    <row r="79" spans="1:9">
      <c r="A79" s="1" t="s">
        <v>152</v>
      </c>
      <c r="B79" s="1" t="s">
        <v>322</v>
      </c>
      <c r="C79" s="65" t="s">
        <v>153</v>
      </c>
      <c r="D79" s="20">
        <v>1259</v>
      </c>
      <c r="E79" s="2">
        <v>998</v>
      </c>
      <c r="F79" s="27">
        <f t="shared" si="6"/>
        <v>2257</v>
      </c>
      <c r="G79" s="27">
        <v>2195</v>
      </c>
      <c r="H79" s="53">
        <f t="shared" si="7"/>
        <v>1.0282460136674261</v>
      </c>
      <c r="I79" s="48">
        <f t="shared" si="8"/>
        <v>40</v>
      </c>
    </row>
    <row r="80" spans="1:9">
      <c r="A80" s="1" t="s">
        <v>154</v>
      </c>
      <c r="B80" s="1" t="s">
        <v>322</v>
      </c>
      <c r="C80" s="65" t="s">
        <v>155</v>
      </c>
      <c r="D80" s="20">
        <v>1447</v>
      </c>
      <c r="E80" s="2">
        <v>960</v>
      </c>
      <c r="F80" s="27">
        <f t="shared" si="6"/>
        <v>2407</v>
      </c>
      <c r="G80" s="27">
        <v>2336</v>
      </c>
      <c r="H80" s="53">
        <f t="shared" si="7"/>
        <v>1.0303938356164384</v>
      </c>
      <c r="I80" s="48">
        <f t="shared" si="8"/>
        <v>36</v>
      </c>
    </row>
    <row r="81" spans="1:9">
      <c r="A81" s="1" t="s">
        <v>156</v>
      </c>
      <c r="B81" s="1" t="s">
        <v>327</v>
      </c>
      <c r="C81" s="65" t="s">
        <v>157</v>
      </c>
      <c r="D81" s="20">
        <v>1155</v>
      </c>
      <c r="E81" s="2">
        <v>810</v>
      </c>
      <c r="F81" s="27">
        <f t="shared" si="6"/>
        <v>1965</v>
      </c>
      <c r="G81" s="27">
        <v>1917</v>
      </c>
      <c r="H81" s="53">
        <f t="shared" si="7"/>
        <v>1.0250391236306728</v>
      </c>
      <c r="I81" s="48">
        <f t="shared" si="8"/>
        <v>44</v>
      </c>
    </row>
    <row r="82" spans="1:9">
      <c r="A82" s="1" t="s">
        <v>158</v>
      </c>
      <c r="B82" s="1" t="s">
        <v>327</v>
      </c>
      <c r="C82" s="65" t="s">
        <v>159</v>
      </c>
      <c r="D82" s="20">
        <v>808</v>
      </c>
      <c r="E82" s="2">
        <v>500</v>
      </c>
      <c r="F82" s="27">
        <f t="shared" si="6"/>
        <v>1308</v>
      </c>
      <c r="G82" s="27">
        <v>1288</v>
      </c>
      <c r="H82" s="53">
        <f t="shared" si="7"/>
        <v>1.015527950310559</v>
      </c>
      <c r="I82" s="48">
        <f t="shared" si="8"/>
        <v>65</v>
      </c>
    </row>
    <row r="83" spans="1:9">
      <c r="A83" s="1" t="s">
        <v>160</v>
      </c>
      <c r="B83" s="1" t="s">
        <v>323</v>
      </c>
      <c r="C83" s="65" t="s">
        <v>161</v>
      </c>
      <c r="D83" s="20">
        <v>46</v>
      </c>
      <c r="E83" s="2">
        <v>68</v>
      </c>
      <c r="F83" s="27">
        <f t="shared" si="6"/>
        <v>114</v>
      </c>
      <c r="G83" s="27">
        <v>100</v>
      </c>
      <c r="H83" s="53">
        <f t="shared" si="7"/>
        <v>1.1399999999999999</v>
      </c>
      <c r="I83" s="48">
        <f t="shared" si="8"/>
        <v>1</v>
      </c>
    </row>
    <row r="84" spans="1:9">
      <c r="A84" s="1" t="s">
        <v>162</v>
      </c>
      <c r="B84" s="1" t="s">
        <v>327</v>
      </c>
      <c r="C84" s="65" t="s">
        <v>163</v>
      </c>
      <c r="D84" s="20">
        <v>694</v>
      </c>
      <c r="E84" s="2">
        <v>581</v>
      </c>
      <c r="F84" s="27">
        <f t="shared" si="6"/>
        <v>1275</v>
      </c>
      <c r="G84" s="27">
        <v>1239</v>
      </c>
      <c r="H84" s="53">
        <f t="shared" si="7"/>
        <v>1.0290556900726393</v>
      </c>
      <c r="I84" s="48">
        <f t="shared" si="8"/>
        <v>38</v>
      </c>
    </row>
    <row r="85" spans="1:9">
      <c r="A85" s="1" t="s">
        <v>164</v>
      </c>
      <c r="B85" s="1" t="s">
        <v>327</v>
      </c>
      <c r="C85" s="65" t="s">
        <v>165</v>
      </c>
      <c r="D85" s="20">
        <v>1033</v>
      </c>
      <c r="E85" s="2">
        <v>785</v>
      </c>
      <c r="F85" s="27">
        <f t="shared" si="6"/>
        <v>1818</v>
      </c>
      <c r="G85" s="27">
        <v>1770</v>
      </c>
      <c r="H85" s="53">
        <f t="shared" si="7"/>
        <v>1.0271186440677966</v>
      </c>
      <c r="I85" s="48">
        <f t="shared" si="8"/>
        <v>43</v>
      </c>
    </row>
    <row r="86" spans="1:9">
      <c r="A86" s="14" t="s">
        <v>166</v>
      </c>
      <c r="B86" s="14" t="s">
        <v>327</v>
      </c>
      <c r="C86" s="67" t="s">
        <v>167</v>
      </c>
      <c r="D86" s="38">
        <v>604</v>
      </c>
      <c r="E86" s="30">
        <v>506</v>
      </c>
      <c r="F86" s="31">
        <f t="shared" si="6"/>
        <v>1110</v>
      </c>
      <c r="G86" s="31">
        <v>1075</v>
      </c>
      <c r="H86" s="54">
        <f t="shared" si="7"/>
        <v>1.0325581395348837</v>
      </c>
      <c r="I86" s="50">
        <f t="shared" si="8"/>
        <v>29</v>
      </c>
    </row>
    <row r="87" spans="1:9">
      <c r="A87" s="1" t="s">
        <v>168</v>
      </c>
      <c r="B87" s="1" t="s">
        <v>324</v>
      </c>
      <c r="C87" s="65" t="s">
        <v>169</v>
      </c>
      <c r="D87" s="20">
        <v>800</v>
      </c>
      <c r="E87" s="2">
        <v>154</v>
      </c>
      <c r="F87" s="27">
        <f t="shared" si="6"/>
        <v>954</v>
      </c>
      <c r="G87" s="27">
        <v>941</v>
      </c>
      <c r="H87" s="53">
        <f t="shared" si="7"/>
        <v>1.0138150903294367</v>
      </c>
      <c r="I87" s="48">
        <f t="shared" si="8"/>
        <v>69</v>
      </c>
    </row>
    <row r="88" spans="1:9">
      <c r="A88" s="1" t="s">
        <v>170</v>
      </c>
      <c r="B88" s="1" t="s">
        <v>323</v>
      </c>
      <c r="C88" s="65" t="s">
        <v>171</v>
      </c>
      <c r="D88" s="20">
        <v>268</v>
      </c>
      <c r="E88" s="2">
        <v>358</v>
      </c>
      <c r="F88" s="27">
        <f t="shared" si="6"/>
        <v>626</v>
      </c>
      <c r="G88" s="27">
        <v>615</v>
      </c>
      <c r="H88" s="53">
        <f t="shared" si="7"/>
        <v>1.0178861788617886</v>
      </c>
      <c r="I88" s="48">
        <f t="shared" si="8"/>
        <v>61</v>
      </c>
    </row>
    <row r="89" spans="1:9">
      <c r="A89" s="1" t="s">
        <v>172</v>
      </c>
      <c r="B89" s="1" t="s">
        <v>322</v>
      </c>
      <c r="C89" s="65" t="s">
        <v>173</v>
      </c>
      <c r="D89" s="20">
        <v>1845</v>
      </c>
      <c r="E89" s="2">
        <v>789</v>
      </c>
      <c r="F89" s="27">
        <f t="shared" si="6"/>
        <v>2634</v>
      </c>
      <c r="G89" s="27">
        <v>2554</v>
      </c>
      <c r="H89" s="53">
        <f t="shared" si="7"/>
        <v>1.0313234142521535</v>
      </c>
      <c r="I89" s="48">
        <f t="shared" si="8"/>
        <v>34</v>
      </c>
    </row>
    <row r="90" spans="1:9">
      <c r="A90" s="1" t="s">
        <v>174</v>
      </c>
      <c r="B90" s="1" t="s">
        <v>327</v>
      </c>
      <c r="C90" s="65" t="s">
        <v>175</v>
      </c>
      <c r="D90" s="20">
        <v>721</v>
      </c>
      <c r="E90" s="2">
        <v>594</v>
      </c>
      <c r="F90" s="27">
        <f t="shared" si="6"/>
        <v>1315</v>
      </c>
      <c r="G90" s="27">
        <v>1278</v>
      </c>
      <c r="H90" s="53">
        <f t="shared" si="7"/>
        <v>1.0289514866979657</v>
      </c>
      <c r="I90" s="48">
        <f t="shared" si="8"/>
        <v>39</v>
      </c>
    </row>
    <row r="91" spans="1:9">
      <c r="A91" s="1" t="s">
        <v>176</v>
      </c>
      <c r="B91" s="1" t="s">
        <v>327</v>
      </c>
      <c r="C91" s="65" t="s">
        <v>177</v>
      </c>
      <c r="D91" s="20">
        <v>1010</v>
      </c>
      <c r="E91" s="2">
        <v>647</v>
      </c>
      <c r="F91" s="27">
        <f t="shared" si="6"/>
        <v>1657</v>
      </c>
      <c r="G91" s="27">
        <v>1641</v>
      </c>
      <c r="H91" s="53">
        <f t="shared" si="7"/>
        <v>1.0097501523461303</v>
      </c>
      <c r="I91" s="48">
        <f t="shared" si="8"/>
        <v>73</v>
      </c>
    </row>
    <row r="92" spans="1:9">
      <c r="A92" s="1" t="s">
        <v>178</v>
      </c>
      <c r="B92" s="1" t="s">
        <v>327</v>
      </c>
      <c r="C92" s="65" t="s">
        <v>179</v>
      </c>
      <c r="D92" s="20">
        <v>962</v>
      </c>
      <c r="E92" s="2">
        <v>744</v>
      </c>
      <c r="F92" s="27">
        <f t="shared" si="6"/>
        <v>1706</v>
      </c>
      <c r="G92" s="27">
        <v>1667</v>
      </c>
      <c r="H92" s="53">
        <f t="shared" si="7"/>
        <v>1.0233953209358129</v>
      </c>
      <c r="I92" s="48">
        <f t="shared" si="8"/>
        <v>47</v>
      </c>
    </row>
    <row r="93" spans="1:9">
      <c r="A93" s="1" t="s">
        <v>180</v>
      </c>
      <c r="B93" s="1" t="s">
        <v>327</v>
      </c>
      <c r="C93" s="65" t="s">
        <v>181</v>
      </c>
      <c r="D93" s="20">
        <v>666</v>
      </c>
      <c r="E93" s="2">
        <v>420</v>
      </c>
      <c r="F93" s="27">
        <f t="shared" si="6"/>
        <v>1086</v>
      </c>
      <c r="G93" s="27">
        <v>1070</v>
      </c>
      <c r="H93" s="53">
        <f t="shared" si="7"/>
        <v>1.0149532710280373</v>
      </c>
      <c r="I93" s="48">
        <f t="shared" si="8"/>
        <v>67</v>
      </c>
    </row>
    <row r="94" spans="1:9">
      <c r="A94" s="1" t="s">
        <v>182</v>
      </c>
      <c r="B94" s="1" t="s">
        <v>327</v>
      </c>
      <c r="C94" s="65" t="s">
        <v>183</v>
      </c>
      <c r="D94" s="20">
        <v>654</v>
      </c>
      <c r="E94" s="2">
        <v>410</v>
      </c>
      <c r="F94" s="27">
        <f t="shared" si="6"/>
        <v>1064</v>
      </c>
      <c r="G94" s="27">
        <v>1035</v>
      </c>
      <c r="H94" s="53">
        <f t="shared" si="7"/>
        <v>1.0280193236714976</v>
      </c>
      <c r="I94" s="48">
        <f t="shared" si="8"/>
        <v>42</v>
      </c>
    </row>
    <row r="95" spans="1:9">
      <c r="A95" s="1" t="s">
        <v>184</v>
      </c>
      <c r="B95" s="1" t="s">
        <v>327</v>
      </c>
      <c r="C95" s="65" t="s">
        <v>185</v>
      </c>
      <c r="D95" s="20">
        <v>1106</v>
      </c>
      <c r="E95" s="2">
        <v>812</v>
      </c>
      <c r="F95" s="27">
        <f t="shared" si="6"/>
        <v>1918</v>
      </c>
      <c r="G95" s="27">
        <v>1883</v>
      </c>
      <c r="H95" s="53">
        <f t="shared" si="7"/>
        <v>1.0185873605947955</v>
      </c>
      <c r="I95" s="48">
        <f t="shared" si="8"/>
        <v>59</v>
      </c>
    </row>
    <row r="96" spans="1:9">
      <c r="A96" s="1" t="s">
        <v>186</v>
      </c>
      <c r="B96" s="1" t="s">
        <v>324</v>
      </c>
      <c r="C96" s="65" t="s">
        <v>187</v>
      </c>
      <c r="D96" s="20">
        <v>128</v>
      </c>
      <c r="E96" s="2">
        <v>54</v>
      </c>
      <c r="F96" s="27">
        <f t="shared" si="6"/>
        <v>182</v>
      </c>
      <c r="G96" s="27">
        <v>170</v>
      </c>
      <c r="H96" s="53">
        <f t="shared" si="7"/>
        <v>1.0705882352941176</v>
      </c>
      <c r="I96" s="48">
        <f t="shared" si="8"/>
        <v>4</v>
      </c>
    </row>
    <row r="97" spans="1:9" ht="14.25" thickBot="1">
      <c r="A97" s="1" t="s">
        <v>188</v>
      </c>
      <c r="B97" s="1" t="s">
        <v>327</v>
      </c>
      <c r="C97" s="65" t="s">
        <v>189</v>
      </c>
      <c r="D97" s="22">
        <v>936</v>
      </c>
      <c r="E97" s="23">
        <v>631</v>
      </c>
      <c r="F97" s="39">
        <f t="shared" si="6"/>
        <v>1567</v>
      </c>
      <c r="G97" s="39">
        <v>1547</v>
      </c>
      <c r="H97" s="58">
        <f t="shared" si="7"/>
        <v>1.0129282482223658</v>
      </c>
      <c r="I97" s="51">
        <f t="shared" si="8"/>
        <v>70</v>
      </c>
    </row>
    <row r="98" spans="1:9" ht="14.25" thickBot="1">
      <c r="A98" s="17"/>
      <c r="B98" s="17"/>
      <c r="C98" s="17"/>
    </row>
    <row r="99" spans="1:9" ht="14.25" thickBot="1">
      <c r="C99" s="253" t="s">
        <v>502</v>
      </c>
      <c r="D99" s="254">
        <f>SUM(D12:D97)</f>
        <v>60551</v>
      </c>
      <c r="E99" s="254">
        <f t="shared" ref="E99:G99" si="9">SUM(E12:E97)</f>
        <v>37442</v>
      </c>
      <c r="F99" s="254">
        <f t="shared" si="9"/>
        <v>97993</v>
      </c>
      <c r="G99" s="255">
        <f t="shared" si="9"/>
        <v>95535</v>
      </c>
    </row>
  </sheetData>
  <autoFilter ref="A11:I11" xr:uid="{00000000-0009-0000-0000-000014000000}">
    <sortState xmlns:xlrd2="http://schemas.microsoft.com/office/spreadsheetml/2017/richdata2" ref="A12:I97">
      <sortCondition ref="A11"/>
    </sortState>
  </autoFilter>
  <mergeCells count="1">
    <mergeCell ref="D10:I10"/>
  </mergeCells>
  <phoneticPr fontId="1"/>
  <hyperlinks>
    <hyperlink ref="K1" location="目次!A1" display="目次に戻る" xr:uid="{00000000-0004-0000-1400-000000000000}"/>
  </hyperlinks>
  <pageMargins left="0.51181102362204722" right="0.51181102362204722" top="0.74803149606299213" bottom="0.74803149606299213" header="0.31496062992125984" footer="0.31496062992125984"/>
  <pageSetup paperSize="9" scale="89" orientation="portrait" r:id="rId1"/>
  <headerFooter>
    <oddFooter>&amp;R&amp;6出典：大学改革支援・学位授与機構「大学基本情報」（https://portal.niad.ac.jp/ptrt/table.html）を加工して作成
文部科学省　全国大学一覧</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9"/>
  </sheetPr>
  <dimension ref="A1:N99"/>
  <sheetViews>
    <sheetView workbookViewId="0">
      <pane xSplit="3" ySplit="11" topLeftCell="D12" activePane="bottomRight" state="frozen"/>
      <selection activeCell="A13" sqref="A13:B13"/>
      <selection pane="topRight" activeCell="A13" sqref="A13:B13"/>
      <selection pane="bottomLeft" activeCell="A13" sqref="A13:B13"/>
      <selection pane="bottomRight" activeCell="D12" sqref="D12"/>
    </sheetView>
  </sheetViews>
  <sheetFormatPr defaultRowHeight="13.5"/>
  <cols>
    <col min="1" max="1" width="15" bestFit="1" customWidth="1"/>
    <col min="2" max="2" width="5.75" customWidth="1"/>
    <col min="3" max="3" width="29.375" bestFit="1" customWidth="1"/>
    <col min="4" max="6" width="9.625" style="17" bestFit="1" customWidth="1"/>
    <col min="7" max="7" width="9.5" style="17" bestFit="1" customWidth="1"/>
    <col min="8" max="10" width="9" style="17"/>
    <col min="11" max="11" width="11.625" style="17" bestFit="1" customWidth="1"/>
    <col min="12" max="12" width="9" style="17"/>
  </cols>
  <sheetData>
    <row r="1" spans="1:14" ht="24" customHeight="1" thickBot="1">
      <c r="A1" s="3" t="s">
        <v>260</v>
      </c>
      <c r="B1" s="3"/>
      <c r="C1" s="3"/>
      <c r="D1"/>
      <c r="E1"/>
      <c r="F1"/>
      <c r="G1"/>
      <c r="H1"/>
      <c r="I1"/>
      <c r="J1"/>
      <c r="K1" s="44" t="s">
        <v>258</v>
      </c>
      <c r="L1"/>
    </row>
    <row r="2" spans="1:14" ht="24" customHeight="1">
      <c r="A2" s="3" t="s">
        <v>274</v>
      </c>
      <c r="B2" s="3"/>
      <c r="C2" s="3"/>
      <c r="D2"/>
      <c r="E2"/>
      <c r="F2"/>
      <c r="G2"/>
      <c r="H2"/>
      <c r="I2"/>
      <c r="J2"/>
      <c r="K2" s="13"/>
      <c r="L2"/>
    </row>
    <row r="3" spans="1:14" ht="24" customHeight="1">
      <c r="A3" s="3" t="s">
        <v>476</v>
      </c>
      <c r="C3" s="3"/>
      <c r="D3"/>
      <c r="E3"/>
      <c r="F3"/>
      <c r="G3"/>
      <c r="H3"/>
      <c r="I3"/>
      <c r="J3"/>
      <c r="K3" s="13"/>
      <c r="L3"/>
    </row>
    <row r="4" spans="1:14" ht="14.25" thickBot="1">
      <c r="B4" s="3"/>
      <c r="C4" s="3"/>
      <c r="D4"/>
      <c r="E4"/>
      <c r="F4"/>
      <c r="G4"/>
      <c r="H4"/>
      <c r="I4"/>
      <c r="J4"/>
      <c r="K4" s="13"/>
      <c r="L4"/>
    </row>
    <row r="5" spans="1:14" ht="27.75" thickBot="1">
      <c r="C5" s="80" t="s">
        <v>12</v>
      </c>
      <c r="D5" s="55" t="s">
        <v>0</v>
      </c>
      <c r="E5" s="56" t="s">
        <v>1</v>
      </c>
      <c r="F5" s="57" t="s">
        <v>13</v>
      </c>
      <c r="G5" s="57" t="s">
        <v>259</v>
      </c>
      <c r="H5" s="64" t="s">
        <v>262</v>
      </c>
      <c r="I5" s="60" t="s">
        <v>263</v>
      </c>
    </row>
    <row r="6" spans="1:14">
      <c r="C6" s="18" t="s">
        <v>3</v>
      </c>
      <c r="D6" s="32">
        <f>INDEX(D12:D97,MATCH(C6,C12:C97,0),0)</f>
        <v>631</v>
      </c>
      <c r="E6" s="33">
        <f>INDEX(E12:E97,MATCH(C6,C12:C97,0),0)</f>
        <v>486</v>
      </c>
      <c r="F6" s="33">
        <f>SUM(D6:E6)</f>
        <v>1117</v>
      </c>
      <c r="G6" s="46">
        <f>INDEX(G12:G97,MATCH(C6,C12:C97,0),0)</f>
        <v>1075</v>
      </c>
      <c r="H6" s="59">
        <f t="shared" ref="H6:H8" si="0">F6/G6</f>
        <v>1.0390697674418605</v>
      </c>
      <c r="I6" s="61">
        <f>_xlfn.RANK.EQ(H6,$H$12:$H$97,0)</f>
        <v>23</v>
      </c>
    </row>
    <row r="7" spans="1:14">
      <c r="C7" s="19" t="s">
        <v>14</v>
      </c>
      <c r="D7" s="88">
        <f>ROUND(SUMIF($B$12:$B$97,"G",D12:D97)/(COUNTIFS(B12:B97,"G",D12:D97,"&lt;&gt;")),1)</f>
        <v>838.9</v>
      </c>
      <c r="E7" s="89">
        <f>ROUND(SUMIF($B$12:$B$97,"G",E12:E97)/(COUNTIFS(B12:B97,"G",D12:D97,"&lt;&gt;")),1)</f>
        <v>574.29999999999995</v>
      </c>
      <c r="F7" s="89">
        <f>ROUND(SUM(D7:E7),1)</f>
        <v>1413.2</v>
      </c>
      <c r="G7" s="90">
        <f>ROUND(SUMIF($B$12:$B$97,"G",G12:G97)/(COUNTIFS(B12:B97,"G",D12:D97,"&lt;&gt;")),1)</f>
        <v>1377.1</v>
      </c>
      <c r="H7" s="53">
        <f t="shared" si="0"/>
        <v>1.0262145087502723</v>
      </c>
      <c r="I7" s="62"/>
      <c r="K7"/>
      <c r="N7" s="17"/>
    </row>
    <row r="8" spans="1:14" ht="14.25" thickBot="1">
      <c r="C8" s="21" t="s">
        <v>15</v>
      </c>
      <c r="D8" s="91">
        <f>ROUND(AVERAGE(D12:D97),1)</f>
        <v>742.6</v>
      </c>
      <c r="E8" s="92">
        <f>ROUND(AVERAGE(E12:E97),1)</f>
        <v>458.3</v>
      </c>
      <c r="F8" s="92">
        <f>ROUND(SUM(D8:E8),1)</f>
        <v>1200.9000000000001</v>
      </c>
      <c r="G8" s="93">
        <f>ROUND(AVERAGE(G12:G97),1)</f>
        <v>1164.9000000000001</v>
      </c>
      <c r="H8" s="58">
        <f t="shared" si="0"/>
        <v>1.0309039402523821</v>
      </c>
      <c r="I8" s="63"/>
    </row>
    <row r="9" spans="1:14" ht="21" customHeight="1" thickBot="1">
      <c r="D9" s="35"/>
      <c r="K9"/>
      <c r="N9" s="17"/>
    </row>
    <row r="10" spans="1:14" ht="21" customHeight="1">
      <c r="D10" s="330" t="str" cm="1">
        <f t="array" aca="1" ref="D10" ca="1">RIGHT(CELL("filename",A1),4)&amp;"年度（基準日：５月１日）"</f>
        <v>2022年度（基準日：５月１日）</v>
      </c>
      <c r="E10" s="331"/>
      <c r="F10" s="331"/>
      <c r="G10" s="331"/>
      <c r="H10" s="331"/>
      <c r="I10" s="332"/>
    </row>
    <row r="11" spans="1:14" ht="27">
      <c r="A11" s="15" t="s">
        <v>16</v>
      </c>
      <c r="B11" s="24" t="s">
        <v>17</v>
      </c>
      <c r="C11" s="80" t="s">
        <v>12</v>
      </c>
      <c r="D11" s="36" t="s">
        <v>0</v>
      </c>
      <c r="E11" s="25" t="s">
        <v>1</v>
      </c>
      <c r="F11" s="26" t="s">
        <v>13</v>
      </c>
      <c r="G11" s="26" t="s">
        <v>259</v>
      </c>
      <c r="H11" s="52" t="s">
        <v>262</v>
      </c>
      <c r="I11" s="47" t="s">
        <v>263</v>
      </c>
    </row>
    <row r="12" spans="1:14">
      <c r="A12" s="1" t="s">
        <v>18</v>
      </c>
      <c r="B12" s="1" t="s">
        <v>322</v>
      </c>
      <c r="C12" s="65" t="s">
        <v>19</v>
      </c>
      <c r="D12" s="40">
        <v>1824</v>
      </c>
      <c r="E12" s="2">
        <v>721</v>
      </c>
      <c r="F12" s="27">
        <f t="shared" ref="F12:F42" si="1">SUM(D12:E12)</f>
        <v>2545</v>
      </c>
      <c r="G12" s="27">
        <v>2485</v>
      </c>
      <c r="H12" s="53">
        <f t="shared" ref="H12:H42" si="2">F12/G12</f>
        <v>1.0241448692152917</v>
      </c>
      <c r="I12" s="48">
        <f>_xlfn.RANK.EQ(H12,$H$12:$H$97,0)</f>
        <v>56</v>
      </c>
    </row>
    <row r="13" spans="1:14">
      <c r="A13" s="1" t="s">
        <v>20</v>
      </c>
      <c r="B13" s="1" t="s">
        <v>323</v>
      </c>
      <c r="C13" s="65" t="s">
        <v>21</v>
      </c>
      <c r="D13" s="20">
        <v>540</v>
      </c>
      <c r="E13" s="2">
        <v>695</v>
      </c>
      <c r="F13" s="27">
        <f t="shared" si="1"/>
        <v>1235</v>
      </c>
      <c r="G13" s="27">
        <v>1185</v>
      </c>
      <c r="H13" s="53">
        <f t="shared" si="2"/>
        <v>1.0421940928270041</v>
      </c>
      <c r="I13" s="48">
        <f t="shared" ref="I13:I76" si="3">_xlfn.RANK.EQ(H13,$H$12:$H$97,0)</f>
        <v>21</v>
      </c>
    </row>
    <row r="14" spans="1:14">
      <c r="A14" s="1" t="s">
        <v>22</v>
      </c>
      <c r="B14" s="1" t="s">
        <v>324</v>
      </c>
      <c r="C14" s="65" t="s">
        <v>23</v>
      </c>
      <c r="D14" s="20">
        <v>553</v>
      </c>
      <c r="E14" s="2">
        <v>70</v>
      </c>
      <c r="F14" s="27">
        <f t="shared" si="1"/>
        <v>623</v>
      </c>
      <c r="G14" s="27">
        <v>600</v>
      </c>
      <c r="H14" s="53">
        <f t="shared" si="2"/>
        <v>1.0383333333333333</v>
      </c>
      <c r="I14" s="48">
        <f t="shared" si="3"/>
        <v>25</v>
      </c>
    </row>
    <row r="15" spans="1:14">
      <c r="A15" s="1" t="s">
        <v>24</v>
      </c>
      <c r="B15" s="1" t="s">
        <v>325</v>
      </c>
      <c r="C15" s="65" t="s">
        <v>25</v>
      </c>
      <c r="D15" s="20">
        <v>306</v>
      </c>
      <c r="E15" s="2">
        <v>233</v>
      </c>
      <c r="F15" s="27">
        <f t="shared" si="1"/>
        <v>539</v>
      </c>
      <c r="G15" s="27">
        <v>515</v>
      </c>
      <c r="H15" s="53">
        <f t="shared" si="2"/>
        <v>1.0466019417475727</v>
      </c>
      <c r="I15" s="48">
        <f t="shared" si="3"/>
        <v>16</v>
      </c>
    </row>
    <row r="16" spans="1:14">
      <c r="A16" s="1" t="s">
        <v>26</v>
      </c>
      <c r="B16" s="1" t="s">
        <v>324</v>
      </c>
      <c r="C16" s="65" t="s">
        <v>27</v>
      </c>
      <c r="D16" s="20">
        <v>98</v>
      </c>
      <c r="E16" s="2">
        <v>158</v>
      </c>
      <c r="F16" s="27">
        <f t="shared" si="1"/>
        <v>256</v>
      </c>
      <c r="G16" s="27">
        <v>250</v>
      </c>
      <c r="H16" s="53">
        <f t="shared" si="2"/>
        <v>1.024</v>
      </c>
      <c r="I16" s="48">
        <f t="shared" si="3"/>
        <v>58</v>
      </c>
    </row>
    <row r="17" spans="1:9">
      <c r="A17" s="1" t="s">
        <v>28</v>
      </c>
      <c r="B17" s="1" t="s">
        <v>324</v>
      </c>
      <c r="C17" s="65" t="s">
        <v>29</v>
      </c>
      <c r="D17" s="20">
        <v>363</v>
      </c>
      <c r="E17" s="2">
        <v>51</v>
      </c>
      <c r="F17" s="27">
        <f t="shared" si="1"/>
        <v>414</v>
      </c>
      <c r="G17" s="27">
        <v>410</v>
      </c>
      <c r="H17" s="53">
        <f t="shared" si="2"/>
        <v>1.0097560975609756</v>
      </c>
      <c r="I17" s="48">
        <f t="shared" si="3"/>
        <v>76</v>
      </c>
    </row>
    <row r="18" spans="1:9">
      <c r="A18" s="1" t="s">
        <v>30</v>
      </c>
      <c r="B18" s="1" t="s">
        <v>326</v>
      </c>
      <c r="C18" s="65" t="s">
        <v>31</v>
      </c>
      <c r="D18" s="20">
        <v>63</v>
      </c>
      <c r="E18" s="2">
        <v>92</v>
      </c>
      <c r="F18" s="27">
        <f t="shared" si="1"/>
        <v>155</v>
      </c>
      <c r="G18" s="27">
        <v>155</v>
      </c>
      <c r="H18" s="53">
        <f t="shared" si="2"/>
        <v>1</v>
      </c>
      <c r="I18" s="48">
        <f t="shared" si="3"/>
        <v>77</v>
      </c>
    </row>
    <row r="19" spans="1:9">
      <c r="A19" s="1" t="s">
        <v>32</v>
      </c>
      <c r="B19" s="1" t="s">
        <v>327</v>
      </c>
      <c r="C19" s="65" t="s">
        <v>33</v>
      </c>
      <c r="D19" s="20">
        <v>780</v>
      </c>
      <c r="E19" s="2">
        <v>590</v>
      </c>
      <c r="F19" s="27">
        <f t="shared" si="1"/>
        <v>1370</v>
      </c>
      <c r="G19" s="27">
        <v>1322</v>
      </c>
      <c r="H19" s="53">
        <f t="shared" si="2"/>
        <v>1.0363086232980332</v>
      </c>
      <c r="I19" s="48">
        <f t="shared" si="3"/>
        <v>30</v>
      </c>
    </row>
    <row r="20" spans="1:9">
      <c r="A20" s="1" t="s">
        <v>34</v>
      </c>
      <c r="B20" s="1" t="s">
        <v>328</v>
      </c>
      <c r="C20" s="65" t="s">
        <v>35</v>
      </c>
      <c r="D20" s="20">
        <v>655</v>
      </c>
      <c r="E20" s="2">
        <v>429</v>
      </c>
      <c r="F20" s="27">
        <f t="shared" si="1"/>
        <v>1084</v>
      </c>
      <c r="G20" s="27">
        <v>1030</v>
      </c>
      <c r="H20" s="53">
        <f t="shared" si="2"/>
        <v>1.0524271844660193</v>
      </c>
      <c r="I20" s="48">
        <f t="shared" si="3"/>
        <v>13</v>
      </c>
    </row>
    <row r="21" spans="1:9">
      <c r="A21" s="1" t="s">
        <v>36</v>
      </c>
      <c r="B21" s="1" t="s">
        <v>322</v>
      </c>
      <c r="C21" s="65" t="s">
        <v>37</v>
      </c>
      <c r="D21" s="20">
        <v>1784</v>
      </c>
      <c r="E21" s="2">
        <v>665</v>
      </c>
      <c r="F21" s="27">
        <f t="shared" si="1"/>
        <v>2449</v>
      </c>
      <c r="G21" s="27">
        <v>2377</v>
      </c>
      <c r="H21" s="53">
        <f t="shared" si="2"/>
        <v>1.0302902818679007</v>
      </c>
      <c r="I21" s="48">
        <f t="shared" si="3"/>
        <v>44</v>
      </c>
    </row>
    <row r="22" spans="1:9">
      <c r="A22" s="1" t="s">
        <v>38</v>
      </c>
      <c r="B22" s="1" t="s">
        <v>323</v>
      </c>
      <c r="C22" s="65" t="s">
        <v>39</v>
      </c>
      <c r="D22" s="20">
        <v>134</v>
      </c>
      <c r="E22" s="2">
        <v>228</v>
      </c>
      <c r="F22" s="27">
        <f t="shared" si="1"/>
        <v>362</v>
      </c>
      <c r="G22" s="27">
        <v>345</v>
      </c>
      <c r="H22" s="53">
        <f t="shared" si="2"/>
        <v>1.0492753623188407</v>
      </c>
      <c r="I22" s="48">
        <f t="shared" si="3"/>
        <v>14</v>
      </c>
    </row>
    <row r="23" spans="1:9">
      <c r="A23" s="1" t="s">
        <v>40</v>
      </c>
      <c r="B23" s="1" t="s">
        <v>327</v>
      </c>
      <c r="C23" s="65" t="s">
        <v>41</v>
      </c>
      <c r="D23" s="20">
        <v>595</v>
      </c>
      <c r="E23" s="2">
        <v>387</v>
      </c>
      <c r="F23" s="27">
        <f t="shared" si="1"/>
        <v>982</v>
      </c>
      <c r="G23" s="27">
        <v>955</v>
      </c>
      <c r="H23" s="53">
        <f t="shared" si="2"/>
        <v>1.0282722513089004</v>
      </c>
      <c r="I23" s="48">
        <f t="shared" si="3"/>
        <v>50</v>
      </c>
    </row>
    <row r="24" spans="1:9">
      <c r="A24" s="1" t="s">
        <v>42</v>
      </c>
      <c r="B24" s="1" t="s">
        <v>327</v>
      </c>
      <c r="C24" s="65" t="s">
        <v>43</v>
      </c>
      <c r="D24" s="20">
        <v>1096</v>
      </c>
      <c r="E24" s="2">
        <v>600</v>
      </c>
      <c r="F24" s="27">
        <f t="shared" si="1"/>
        <v>1696</v>
      </c>
      <c r="G24" s="27">
        <v>1663</v>
      </c>
      <c r="H24" s="53">
        <f t="shared" si="2"/>
        <v>1.0198436560432953</v>
      </c>
      <c r="I24" s="48">
        <f t="shared" si="3"/>
        <v>64</v>
      </c>
    </row>
    <row r="25" spans="1:9">
      <c r="A25" s="1" t="s">
        <v>44</v>
      </c>
      <c r="B25" s="1" t="s">
        <v>325</v>
      </c>
      <c r="C25" s="65" t="s">
        <v>45</v>
      </c>
      <c r="D25" s="20">
        <v>528</v>
      </c>
      <c r="E25" s="2">
        <v>458</v>
      </c>
      <c r="F25" s="27">
        <f t="shared" si="1"/>
        <v>986</v>
      </c>
      <c r="G25" s="27">
        <v>945</v>
      </c>
      <c r="H25" s="53">
        <f t="shared" si="2"/>
        <v>1.0433862433862433</v>
      </c>
      <c r="I25" s="48">
        <f t="shared" si="3"/>
        <v>20</v>
      </c>
    </row>
    <row r="26" spans="1:9">
      <c r="A26" s="1" t="s">
        <v>46</v>
      </c>
      <c r="B26" s="1" t="s">
        <v>328</v>
      </c>
      <c r="C26" s="65" t="s">
        <v>47</v>
      </c>
      <c r="D26" s="20">
        <v>1000</v>
      </c>
      <c r="E26" s="2">
        <v>605</v>
      </c>
      <c r="F26" s="27">
        <f t="shared" si="1"/>
        <v>1605</v>
      </c>
      <c r="G26" s="27">
        <v>1545</v>
      </c>
      <c r="H26" s="53">
        <f t="shared" si="2"/>
        <v>1.0388349514563107</v>
      </c>
      <c r="I26" s="48">
        <f t="shared" si="3"/>
        <v>24</v>
      </c>
    </row>
    <row r="27" spans="1:9">
      <c r="A27" s="1" t="s">
        <v>48</v>
      </c>
      <c r="B27" s="1" t="s">
        <v>322</v>
      </c>
      <c r="C27" s="65" t="s">
        <v>49</v>
      </c>
      <c r="D27" s="20">
        <v>1313</v>
      </c>
      <c r="E27" s="2">
        <v>823</v>
      </c>
      <c r="F27" s="27">
        <f t="shared" si="1"/>
        <v>2136</v>
      </c>
      <c r="G27" s="27">
        <v>2101</v>
      </c>
      <c r="H27" s="53">
        <f t="shared" si="2"/>
        <v>1.0166587339362207</v>
      </c>
      <c r="I27" s="48">
        <f t="shared" si="3"/>
        <v>67</v>
      </c>
    </row>
    <row r="28" spans="1:9">
      <c r="A28" s="1" t="s">
        <v>50</v>
      </c>
      <c r="B28" s="1" t="s">
        <v>325</v>
      </c>
      <c r="C28" s="65" t="s">
        <v>51</v>
      </c>
      <c r="D28" s="20">
        <v>43</v>
      </c>
      <c r="E28" s="2">
        <v>27</v>
      </c>
      <c r="F28" s="27">
        <f t="shared" si="1"/>
        <v>70</v>
      </c>
      <c r="G28" s="27">
        <v>90</v>
      </c>
      <c r="H28" s="53">
        <f t="shared" si="2"/>
        <v>0.77777777777777779</v>
      </c>
      <c r="I28" s="48">
        <f t="shared" si="3"/>
        <v>82</v>
      </c>
    </row>
    <row r="29" spans="1:9">
      <c r="A29" s="1" t="s">
        <v>52</v>
      </c>
      <c r="B29" s="1" t="s">
        <v>328</v>
      </c>
      <c r="C29" s="65" t="s">
        <v>53</v>
      </c>
      <c r="D29" s="20">
        <v>565</v>
      </c>
      <c r="E29" s="2">
        <v>411</v>
      </c>
      <c r="F29" s="27">
        <f t="shared" si="1"/>
        <v>976</v>
      </c>
      <c r="G29" s="27">
        <v>910</v>
      </c>
      <c r="H29" s="53">
        <f t="shared" si="2"/>
        <v>1.0725274725274725</v>
      </c>
      <c r="I29" s="48">
        <f t="shared" si="3"/>
        <v>7</v>
      </c>
    </row>
    <row r="30" spans="1:9">
      <c r="A30" s="1" t="s">
        <v>54</v>
      </c>
      <c r="B30" s="1" t="s">
        <v>327</v>
      </c>
      <c r="C30" s="65" t="s">
        <v>55</v>
      </c>
      <c r="D30" s="20">
        <v>643</v>
      </c>
      <c r="E30" s="2">
        <v>489</v>
      </c>
      <c r="F30" s="27">
        <f t="shared" si="1"/>
        <v>1132</v>
      </c>
      <c r="G30" s="27">
        <v>1098</v>
      </c>
      <c r="H30" s="53">
        <f t="shared" si="2"/>
        <v>1.0309653916211294</v>
      </c>
      <c r="I30" s="48">
        <f t="shared" si="3"/>
        <v>42</v>
      </c>
    </row>
    <row r="31" spans="1:9">
      <c r="A31" s="1" t="s">
        <v>56</v>
      </c>
      <c r="B31" s="1" t="s">
        <v>328</v>
      </c>
      <c r="C31" s="65" t="s">
        <v>57</v>
      </c>
      <c r="D31" s="20">
        <v>1032</v>
      </c>
      <c r="E31" s="2">
        <v>572</v>
      </c>
      <c r="F31" s="27">
        <f t="shared" si="1"/>
        <v>1604</v>
      </c>
      <c r="G31" s="27">
        <v>1535</v>
      </c>
      <c r="H31" s="53">
        <f t="shared" si="2"/>
        <v>1.0449511400651466</v>
      </c>
      <c r="I31" s="48">
        <f t="shared" si="3"/>
        <v>18</v>
      </c>
    </row>
    <row r="32" spans="1:9">
      <c r="A32" s="1" t="s">
        <v>58</v>
      </c>
      <c r="B32" s="1" t="s">
        <v>322</v>
      </c>
      <c r="C32" s="65" t="s">
        <v>59</v>
      </c>
      <c r="D32" s="20">
        <v>1369</v>
      </c>
      <c r="E32" s="2">
        <v>997</v>
      </c>
      <c r="F32" s="27">
        <f t="shared" si="1"/>
        <v>2366</v>
      </c>
      <c r="G32" s="27">
        <v>2317</v>
      </c>
      <c r="H32" s="53">
        <f t="shared" si="2"/>
        <v>1.0211480362537764</v>
      </c>
      <c r="I32" s="48">
        <f t="shared" si="3"/>
        <v>61</v>
      </c>
    </row>
    <row r="33" spans="1:9">
      <c r="A33" s="1" t="s">
        <v>60</v>
      </c>
      <c r="B33" s="1" t="s">
        <v>322</v>
      </c>
      <c r="C33" s="65" t="s">
        <v>61</v>
      </c>
      <c r="D33" s="20">
        <v>2476</v>
      </c>
      <c r="E33" s="2">
        <v>651</v>
      </c>
      <c r="F33" s="27">
        <f t="shared" si="1"/>
        <v>3127</v>
      </c>
      <c r="G33" s="27">
        <v>3063</v>
      </c>
      <c r="H33" s="53">
        <f t="shared" si="2"/>
        <v>1.020894547828926</v>
      </c>
      <c r="I33" s="48">
        <f t="shared" si="3"/>
        <v>62</v>
      </c>
    </row>
    <row r="34" spans="1:9">
      <c r="A34" s="1" t="s">
        <v>62</v>
      </c>
      <c r="B34" s="1" t="s">
        <v>326</v>
      </c>
      <c r="C34" s="65" t="s">
        <v>63</v>
      </c>
      <c r="D34" s="20">
        <v>102</v>
      </c>
      <c r="E34" s="2">
        <v>178</v>
      </c>
      <c r="F34" s="27">
        <f t="shared" si="1"/>
        <v>280</v>
      </c>
      <c r="G34" s="27">
        <v>275</v>
      </c>
      <c r="H34" s="53">
        <f t="shared" si="2"/>
        <v>1.0181818181818181</v>
      </c>
      <c r="I34" s="48">
        <f t="shared" si="3"/>
        <v>66</v>
      </c>
    </row>
    <row r="35" spans="1:9">
      <c r="A35" s="1" t="s">
        <v>64</v>
      </c>
      <c r="B35" s="1" t="s">
        <v>325</v>
      </c>
      <c r="C35" s="65" t="s">
        <v>65</v>
      </c>
      <c r="D35" s="20">
        <v>252</v>
      </c>
      <c r="E35" s="2">
        <v>521</v>
      </c>
      <c r="F35" s="27">
        <f t="shared" si="1"/>
        <v>773</v>
      </c>
      <c r="G35" s="27">
        <v>745</v>
      </c>
      <c r="H35" s="53">
        <f t="shared" si="2"/>
        <v>1.0375838926174497</v>
      </c>
      <c r="I35" s="48">
        <f t="shared" si="3"/>
        <v>26</v>
      </c>
    </row>
    <row r="36" spans="1:9">
      <c r="A36" s="1" t="s">
        <v>66</v>
      </c>
      <c r="B36" s="1" t="s">
        <v>325</v>
      </c>
      <c r="C36" s="65" t="s">
        <v>67</v>
      </c>
      <c r="D36" s="20">
        <v>181</v>
      </c>
      <c r="E36" s="2">
        <v>295</v>
      </c>
      <c r="F36" s="27">
        <f t="shared" si="1"/>
        <v>476</v>
      </c>
      <c r="G36" s="27">
        <v>471</v>
      </c>
      <c r="H36" s="53">
        <f t="shared" si="2"/>
        <v>1.0106157112526539</v>
      </c>
      <c r="I36" s="48">
        <f t="shared" si="3"/>
        <v>75</v>
      </c>
    </row>
    <row r="37" spans="1:9">
      <c r="A37" s="1" t="s">
        <v>68</v>
      </c>
      <c r="B37" s="1" t="s">
        <v>324</v>
      </c>
      <c r="C37" s="65" t="s">
        <v>69</v>
      </c>
      <c r="D37" s="20">
        <v>962</v>
      </c>
      <c r="E37" s="2">
        <v>154</v>
      </c>
      <c r="F37" s="27">
        <f t="shared" si="1"/>
        <v>1116</v>
      </c>
      <c r="G37" s="27">
        <v>1068</v>
      </c>
      <c r="H37" s="53">
        <f t="shared" si="2"/>
        <v>1.0449438202247192</v>
      </c>
      <c r="I37" s="48">
        <f t="shared" si="3"/>
        <v>19</v>
      </c>
    </row>
    <row r="38" spans="1:9">
      <c r="A38" s="1" t="s">
        <v>70</v>
      </c>
      <c r="B38" s="1" t="s">
        <v>328</v>
      </c>
      <c r="C38" s="65" t="s">
        <v>71</v>
      </c>
      <c r="D38" s="20">
        <v>0</v>
      </c>
      <c r="E38" s="2">
        <v>487</v>
      </c>
      <c r="F38" s="27">
        <f t="shared" si="1"/>
        <v>487</v>
      </c>
      <c r="G38" s="27">
        <v>452</v>
      </c>
      <c r="H38" s="53">
        <f t="shared" si="2"/>
        <v>1.0774336283185841</v>
      </c>
      <c r="I38" s="48">
        <f t="shared" si="3"/>
        <v>6</v>
      </c>
    </row>
    <row r="39" spans="1:9">
      <c r="A39" s="1" t="s">
        <v>72</v>
      </c>
      <c r="B39" s="1" t="s">
        <v>323</v>
      </c>
      <c r="C39" s="65" t="s">
        <v>73</v>
      </c>
      <c r="D39" s="20">
        <v>448</v>
      </c>
      <c r="E39" s="2">
        <v>619</v>
      </c>
      <c r="F39" s="27">
        <f t="shared" si="1"/>
        <v>1067</v>
      </c>
      <c r="G39" s="27">
        <v>1010</v>
      </c>
      <c r="H39" s="53">
        <f t="shared" si="2"/>
        <v>1.0564356435643565</v>
      </c>
      <c r="I39" s="48">
        <f t="shared" si="3"/>
        <v>10</v>
      </c>
    </row>
    <row r="40" spans="1:9">
      <c r="A40" s="1" t="s">
        <v>74</v>
      </c>
      <c r="B40" s="1" t="s">
        <v>324</v>
      </c>
      <c r="C40" s="65" t="s">
        <v>75</v>
      </c>
      <c r="D40" s="20">
        <v>539</v>
      </c>
      <c r="E40" s="2">
        <v>330</v>
      </c>
      <c r="F40" s="27">
        <f t="shared" si="1"/>
        <v>869</v>
      </c>
      <c r="G40" s="27">
        <v>821</v>
      </c>
      <c r="H40" s="53">
        <f t="shared" si="2"/>
        <v>1.0584652862362971</v>
      </c>
      <c r="I40" s="48">
        <f t="shared" si="3"/>
        <v>9</v>
      </c>
    </row>
    <row r="41" spans="1:9">
      <c r="A41" s="1" t="s">
        <v>76</v>
      </c>
      <c r="B41" s="1" t="s">
        <v>324</v>
      </c>
      <c r="C41" s="65" t="s">
        <v>77</v>
      </c>
      <c r="D41" s="20">
        <v>667</v>
      </c>
      <c r="E41" s="2">
        <v>80</v>
      </c>
      <c r="F41" s="27">
        <f t="shared" si="1"/>
        <v>747</v>
      </c>
      <c r="G41" s="27">
        <v>720</v>
      </c>
      <c r="H41" s="53">
        <f t="shared" si="2"/>
        <v>1.0375000000000001</v>
      </c>
      <c r="I41" s="48">
        <f t="shared" si="3"/>
        <v>27</v>
      </c>
    </row>
    <row r="42" spans="1:9">
      <c r="A42" s="1" t="s">
        <v>78</v>
      </c>
      <c r="B42" s="1" t="s">
        <v>325</v>
      </c>
      <c r="C42" s="65" t="s">
        <v>79</v>
      </c>
      <c r="D42" s="20">
        <v>751</v>
      </c>
      <c r="E42" s="2">
        <v>271</v>
      </c>
      <c r="F42" s="27">
        <f t="shared" si="1"/>
        <v>1022</v>
      </c>
      <c r="G42" s="27">
        <v>955</v>
      </c>
      <c r="H42" s="53">
        <f t="shared" si="2"/>
        <v>1.0701570680628272</v>
      </c>
      <c r="I42" s="48">
        <f t="shared" si="3"/>
        <v>8</v>
      </c>
    </row>
    <row r="43" spans="1:9">
      <c r="A43" s="43" t="s">
        <v>80</v>
      </c>
      <c r="B43" s="43" t="s">
        <v>329</v>
      </c>
      <c r="C43" s="66" t="s">
        <v>81</v>
      </c>
      <c r="D43" s="37"/>
      <c r="E43" s="28"/>
      <c r="F43" s="29"/>
      <c r="G43" s="29"/>
      <c r="H43" s="68"/>
      <c r="I43" s="49"/>
    </row>
    <row r="44" spans="1:9">
      <c r="A44" s="1" t="s">
        <v>82</v>
      </c>
      <c r="B44" s="1" t="s">
        <v>324</v>
      </c>
      <c r="C44" s="65" t="s">
        <v>83</v>
      </c>
      <c r="D44" s="20">
        <v>310</v>
      </c>
      <c r="E44" s="2">
        <v>146</v>
      </c>
      <c r="F44" s="27">
        <f>SUM(D44:E44)</f>
        <v>456</v>
      </c>
      <c r="G44" s="27">
        <v>435</v>
      </c>
      <c r="H44" s="53">
        <f>F44/G44</f>
        <v>1.0482758620689656</v>
      </c>
      <c r="I44" s="48">
        <f t="shared" si="3"/>
        <v>15</v>
      </c>
    </row>
    <row r="45" spans="1:9">
      <c r="A45" s="1" t="s">
        <v>84</v>
      </c>
      <c r="B45" s="1" t="s">
        <v>328</v>
      </c>
      <c r="C45" s="65" t="s">
        <v>85</v>
      </c>
      <c r="D45" s="20">
        <v>1212</v>
      </c>
      <c r="E45" s="2">
        <v>499</v>
      </c>
      <c r="F45" s="27">
        <f>SUM(D45:E45)</f>
        <v>1711</v>
      </c>
      <c r="G45" s="27">
        <v>1662</v>
      </c>
      <c r="H45" s="53">
        <f>F45/G45</f>
        <v>1.0294825511432009</v>
      </c>
      <c r="I45" s="48">
        <f t="shared" si="3"/>
        <v>46</v>
      </c>
    </row>
    <row r="46" spans="1:9">
      <c r="A46" s="43" t="s">
        <v>86</v>
      </c>
      <c r="B46" s="43" t="s">
        <v>329</v>
      </c>
      <c r="C46" s="66" t="s">
        <v>87</v>
      </c>
      <c r="D46" s="37"/>
      <c r="E46" s="28"/>
      <c r="F46" s="29"/>
      <c r="G46" s="29"/>
      <c r="H46" s="68"/>
      <c r="I46" s="49"/>
    </row>
    <row r="47" spans="1:9">
      <c r="A47" s="1" t="s">
        <v>88</v>
      </c>
      <c r="B47" s="1" t="s">
        <v>322</v>
      </c>
      <c r="C47" s="65" t="s">
        <v>89</v>
      </c>
      <c r="D47" s="20">
        <v>1403</v>
      </c>
      <c r="E47" s="2">
        <v>883</v>
      </c>
      <c r="F47" s="27">
        <f>SUM(D47:E47)</f>
        <v>2286</v>
      </c>
      <c r="G47" s="27">
        <v>2233</v>
      </c>
      <c r="H47" s="53">
        <f>F47/G47</f>
        <v>1.0237348858038513</v>
      </c>
      <c r="I47" s="48">
        <f t="shared" si="3"/>
        <v>59</v>
      </c>
    </row>
    <row r="48" spans="1:9">
      <c r="A48" s="1" t="s">
        <v>90</v>
      </c>
      <c r="B48" s="1" t="s">
        <v>324</v>
      </c>
      <c r="C48" s="65" t="s">
        <v>91</v>
      </c>
      <c r="D48" s="20">
        <v>83</v>
      </c>
      <c r="E48" s="2">
        <v>8</v>
      </c>
      <c r="F48" s="27">
        <f>SUM(D48:E48)</f>
        <v>91</v>
      </c>
      <c r="G48" s="27">
        <v>80</v>
      </c>
      <c r="H48" s="53">
        <f>F48/G48</f>
        <v>1.1375</v>
      </c>
      <c r="I48" s="48">
        <f t="shared" si="3"/>
        <v>1</v>
      </c>
    </row>
    <row r="49" spans="1:9">
      <c r="A49" s="1" t="s">
        <v>92</v>
      </c>
      <c r="B49" s="1" t="s">
        <v>323</v>
      </c>
      <c r="C49" s="65" t="s">
        <v>93</v>
      </c>
      <c r="D49" s="20">
        <v>71</v>
      </c>
      <c r="E49" s="2">
        <v>95</v>
      </c>
      <c r="F49" s="27">
        <f>SUM(D49:E49)</f>
        <v>166</v>
      </c>
      <c r="G49" s="27">
        <v>160</v>
      </c>
      <c r="H49" s="53">
        <f>F49/G49</f>
        <v>1.0375000000000001</v>
      </c>
      <c r="I49" s="48">
        <f t="shared" si="3"/>
        <v>27</v>
      </c>
    </row>
    <row r="50" spans="1:9">
      <c r="A50" s="1" t="s">
        <v>94</v>
      </c>
      <c r="B50" s="1" t="s">
        <v>327</v>
      </c>
      <c r="C50" s="65" t="s">
        <v>95</v>
      </c>
      <c r="D50" s="20">
        <v>1088</v>
      </c>
      <c r="E50" s="2">
        <v>727</v>
      </c>
      <c r="F50" s="27">
        <f>SUM(D50:E50)</f>
        <v>1815</v>
      </c>
      <c r="G50" s="27">
        <v>1770</v>
      </c>
      <c r="H50" s="53">
        <f>F50/G50</f>
        <v>1.0254237288135593</v>
      </c>
      <c r="I50" s="48">
        <f t="shared" si="3"/>
        <v>54</v>
      </c>
    </row>
    <row r="51" spans="1:9">
      <c r="A51" s="1" t="s">
        <v>96</v>
      </c>
      <c r="B51" s="1" t="s">
        <v>327</v>
      </c>
      <c r="C51" s="65" t="s">
        <v>97</v>
      </c>
      <c r="D51" s="20">
        <v>1074</v>
      </c>
      <c r="E51" s="2">
        <v>695</v>
      </c>
      <c r="F51" s="27">
        <f>SUM(D51:E51)</f>
        <v>1769</v>
      </c>
      <c r="G51" s="27">
        <v>1726</v>
      </c>
      <c r="H51" s="53">
        <f>F51/G51</f>
        <v>1.0249130938586326</v>
      </c>
      <c r="I51" s="48">
        <f t="shared" si="3"/>
        <v>55</v>
      </c>
    </row>
    <row r="52" spans="1:9">
      <c r="A52" s="43" t="s">
        <v>98</v>
      </c>
      <c r="B52" s="43" t="s">
        <v>329</v>
      </c>
      <c r="C52" s="66" t="s">
        <v>99</v>
      </c>
      <c r="D52" s="37"/>
      <c r="E52" s="28"/>
      <c r="F52" s="29"/>
      <c r="G52" s="29"/>
      <c r="H52" s="68"/>
      <c r="I52" s="49"/>
    </row>
    <row r="53" spans="1:9">
      <c r="A53" s="1" t="s">
        <v>100</v>
      </c>
      <c r="B53" s="1" t="s">
        <v>327</v>
      </c>
      <c r="C53" s="65" t="s">
        <v>101</v>
      </c>
      <c r="D53" s="20">
        <v>596</v>
      </c>
      <c r="E53" s="2">
        <v>289</v>
      </c>
      <c r="F53" s="27">
        <f t="shared" ref="F53:F74" si="4">SUM(D53:E53)</f>
        <v>885</v>
      </c>
      <c r="G53" s="27">
        <v>855</v>
      </c>
      <c r="H53" s="53">
        <f t="shared" ref="H53:H74" si="5">F53/G53</f>
        <v>1.0350877192982457</v>
      </c>
      <c r="I53" s="48">
        <f t="shared" si="3"/>
        <v>33</v>
      </c>
    </row>
    <row r="54" spans="1:9">
      <c r="A54" s="1" t="s">
        <v>102</v>
      </c>
      <c r="B54" s="1" t="s">
        <v>327</v>
      </c>
      <c r="C54" s="65" t="s">
        <v>103</v>
      </c>
      <c r="D54" s="20">
        <v>556</v>
      </c>
      <c r="E54" s="2">
        <v>307</v>
      </c>
      <c r="F54" s="27">
        <f t="shared" si="4"/>
        <v>863</v>
      </c>
      <c r="G54" s="27">
        <v>825</v>
      </c>
      <c r="H54" s="53">
        <f t="shared" si="5"/>
        <v>1.0460606060606061</v>
      </c>
      <c r="I54" s="48">
        <f t="shared" si="3"/>
        <v>17</v>
      </c>
    </row>
    <row r="55" spans="1:9">
      <c r="A55" s="1" t="s">
        <v>104</v>
      </c>
      <c r="B55" s="1" t="s">
        <v>327</v>
      </c>
      <c r="C55" s="65" t="s">
        <v>105</v>
      </c>
      <c r="D55" s="20">
        <v>1300</v>
      </c>
      <c r="E55" s="2">
        <v>741</v>
      </c>
      <c r="F55" s="27">
        <f t="shared" si="4"/>
        <v>2041</v>
      </c>
      <c r="G55" s="27">
        <v>1978</v>
      </c>
      <c r="H55" s="53">
        <f t="shared" si="5"/>
        <v>1.031850353892821</v>
      </c>
      <c r="I55" s="48">
        <f t="shared" si="3"/>
        <v>39</v>
      </c>
    </row>
    <row r="56" spans="1:9">
      <c r="A56" s="1" t="s">
        <v>106</v>
      </c>
      <c r="B56" s="1" t="s">
        <v>327</v>
      </c>
      <c r="C56" s="65" t="s">
        <v>107</v>
      </c>
      <c r="D56" s="20">
        <v>768</v>
      </c>
      <c r="E56" s="2">
        <v>521</v>
      </c>
      <c r="F56" s="27">
        <f t="shared" si="4"/>
        <v>1289</v>
      </c>
      <c r="G56" s="27">
        <v>1240</v>
      </c>
      <c r="H56" s="53">
        <f t="shared" si="5"/>
        <v>1.0395161290322581</v>
      </c>
      <c r="I56" s="48">
        <f t="shared" si="3"/>
        <v>22</v>
      </c>
    </row>
    <row r="57" spans="1:9">
      <c r="A57" s="1" t="s">
        <v>108</v>
      </c>
      <c r="B57" s="1" t="s">
        <v>328</v>
      </c>
      <c r="C57" s="65" t="s">
        <v>109</v>
      </c>
      <c r="D57" s="20">
        <v>1375</v>
      </c>
      <c r="E57" s="2">
        <v>637</v>
      </c>
      <c r="F57" s="27">
        <f t="shared" si="4"/>
        <v>2012</v>
      </c>
      <c r="G57" s="27">
        <v>1970</v>
      </c>
      <c r="H57" s="53">
        <f t="shared" si="5"/>
        <v>1.0213197969543146</v>
      </c>
      <c r="I57" s="48">
        <f t="shared" si="3"/>
        <v>60</v>
      </c>
    </row>
    <row r="58" spans="1:9">
      <c r="A58" s="1" t="s">
        <v>110</v>
      </c>
      <c r="B58" s="1" t="s">
        <v>326</v>
      </c>
      <c r="C58" s="65" t="s">
        <v>111</v>
      </c>
      <c r="D58" s="20">
        <v>71</v>
      </c>
      <c r="E58" s="2">
        <v>103</v>
      </c>
      <c r="F58" s="27">
        <f t="shared" si="4"/>
        <v>174</v>
      </c>
      <c r="G58" s="27">
        <v>175</v>
      </c>
      <c r="H58" s="53">
        <f t="shared" si="5"/>
        <v>0.99428571428571433</v>
      </c>
      <c r="I58" s="48">
        <f t="shared" si="3"/>
        <v>81</v>
      </c>
    </row>
    <row r="59" spans="1:9">
      <c r="A59" s="1" t="s">
        <v>112</v>
      </c>
      <c r="B59" s="1" t="s">
        <v>322</v>
      </c>
      <c r="C59" s="65" t="s">
        <v>113</v>
      </c>
      <c r="D59" s="20">
        <v>1474</v>
      </c>
      <c r="E59" s="2">
        <v>707</v>
      </c>
      <c r="F59" s="27">
        <f t="shared" si="4"/>
        <v>2181</v>
      </c>
      <c r="G59" s="27">
        <v>2107</v>
      </c>
      <c r="H59" s="53">
        <f t="shared" si="5"/>
        <v>1.0351210251542478</v>
      </c>
      <c r="I59" s="48">
        <f t="shared" si="3"/>
        <v>32</v>
      </c>
    </row>
    <row r="60" spans="1:9">
      <c r="A60" s="1" t="s">
        <v>114</v>
      </c>
      <c r="B60" s="1" t="s">
        <v>324</v>
      </c>
      <c r="C60" s="65" t="s">
        <v>115</v>
      </c>
      <c r="D60" s="20">
        <v>796</v>
      </c>
      <c r="E60" s="2">
        <v>164</v>
      </c>
      <c r="F60" s="27">
        <f t="shared" si="4"/>
        <v>960</v>
      </c>
      <c r="G60" s="27">
        <v>930</v>
      </c>
      <c r="H60" s="53">
        <f t="shared" si="5"/>
        <v>1.032258064516129</v>
      </c>
      <c r="I60" s="48">
        <f t="shared" si="3"/>
        <v>38</v>
      </c>
    </row>
    <row r="61" spans="1:9">
      <c r="A61" s="1" t="s">
        <v>116</v>
      </c>
      <c r="B61" s="1" t="s">
        <v>323</v>
      </c>
      <c r="C61" s="65" t="s">
        <v>117</v>
      </c>
      <c r="D61" s="20">
        <v>356</v>
      </c>
      <c r="E61" s="2">
        <v>550</v>
      </c>
      <c r="F61" s="27">
        <f t="shared" si="4"/>
        <v>906</v>
      </c>
      <c r="G61" s="27">
        <v>859</v>
      </c>
      <c r="H61" s="53">
        <f t="shared" si="5"/>
        <v>1.0547147846332945</v>
      </c>
      <c r="I61" s="48">
        <f t="shared" si="3"/>
        <v>12</v>
      </c>
    </row>
    <row r="62" spans="1:9">
      <c r="A62" s="1" t="s">
        <v>118</v>
      </c>
      <c r="B62" s="1" t="s">
        <v>324</v>
      </c>
      <c r="C62" s="65" t="s">
        <v>119</v>
      </c>
      <c r="D62" s="20">
        <v>60</v>
      </c>
      <c r="E62" s="2">
        <v>20</v>
      </c>
      <c r="F62" s="27">
        <f t="shared" si="4"/>
        <v>80</v>
      </c>
      <c r="G62" s="27">
        <v>80</v>
      </c>
      <c r="H62" s="53">
        <f t="shared" si="5"/>
        <v>1</v>
      </c>
      <c r="I62" s="48">
        <f t="shared" si="3"/>
        <v>77</v>
      </c>
    </row>
    <row r="63" spans="1:9">
      <c r="A63" s="1" t="s">
        <v>120</v>
      </c>
      <c r="B63" s="1" t="s">
        <v>327</v>
      </c>
      <c r="C63" s="65" t="s">
        <v>121</v>
      </c>
      <c r="D63" s="20">
        <v>760</v>
      </c>
      <c r="E63" s="2">
        <v>568</v>
      </c>
      <c r="F63" s="27">
        <f t="shared" si="4"/>
        <v>1328</v>
      </c>
      <c r="G63" s="27">
        <v>1310</v>
      </c>
      <c r="H63" s="53">
        <f t="shared" si="5"/>
        <v>1.0137404580152671</v>
      </c>
      <c r="I63" s="48">
        <f t="shared" si="3"/>
        <v>68</v>
      </c>
    </row>
    <row r="64" spans="1:9">
      <c r="A64" s="1" t="s">
        <v>122</v>
      </c>
      <c r="B64" s="1" t="s">
        <v>325</v>
      </c>
      <c r="C64" s="65" t="s">
        <v>123</v>
      </c>
      <c r="D64" s="20">
        <v>516</v>
      </c>
      <c r="E64" s="2">
        <v>298</v>
      </c>
      <c r="F64" s="27">
        <f t="shared" si="4"/>
        <v>814</v>
      </c>
      <c r="G64" s="27">
        <v>790</v>
      </c>
      <c r="H64" s="53">
        <f t="shared" si="5"/>
        <v>1.030379746835443</v>
      </c>
      <c r="I64" s="48">
        <f t="shared" si="3"/>
        <v>43</v>
      </c>
    </row>
    <row r="65" spans="1:9">
      <c r="A65" s="1" t="s">
        <v>124</v>
      </c>
      <c r="B65" s="1" t="s">
        <v>326</v>
      </c>
      <c r="C65" s="65" t="s">
        <v>125</v>
      </c>
      <c r="D65" s="20">
        <v>61</v>
      </c>
      <c r="E65" s="2">
        <v>94</v>
      </c>
      <c r="F65" s="27">
        <f t="shared" si="4"/>
        <v>155</v>
      </c>
      <c r="G65" s="27">
        <v>155</v>
      </c>
      <c r="H65" s="53">
        <f t="shared" si="5"/>
        <v>1</v>
      </c>
      <c r="I65" s="48">
        <f t="shared" si="3"/>
        <v>77</v>
      </c>
    </row>
    <row r="66" spans="1:9">
      <c r="A66" s="1" t="s">
        <v>126</v>
      </c>
      <c r="B66" s="1" t="s">
        <v>322</v>
      </c>
      <c r="C66" s="65" t="s">
        <v>127</v>
      </c>
      <c r="D66" s="20">
        <v>2259</v>
      </c>
      <c r="E66" s="2">
        <v>652</v>
      </c>
      <c r="F66" s="27">
        <f t="shared" si="4"/>
        <v>2911</v>
      </c>
      <c r="G66" s="27">
        <v>2823</v>
      </c>
      <c r="H66" s="53">
        <f t="shared" si="5"/>
        <v>1.0311725115125754</v>
      </c>
      <c r="I66" s="48">
        <f t="shared" si="3"/>
        <v>41</v>
      </c>
    </row>
    <row r="67" spans="1:9">
      <c r="A67" s="1" t="s">
        <v>128</v>
      </c>
      <c r="B67" s="1" t="s">
        <v>323</v>
      </c>
      <c r="C67" s="65" t="s">
        <v>129</v>
      </c>
      <c r="D67" s="20">
        <v>126</v>
      </c>
      <c r="E67" s="2">
        <v>201</v>
      </c>
      <c r="F67" s="27">
        <f t="shared" si="4"/>
        <v>327</v>
      </c>
      <c r="G67" s="27">
        <v>300</v>
      </c>
      <c r="H67" s="53">
        <f t="shared" si="5"/>
        <v>1.0900000000000001</v>
      </c>
      <c r="I67" s="48">
        <f t="shared" si="3"/>
        <v>3</v>
      </c>
    </row>
    <row r="68" spans="1:9">
      <c r="A68" s="1" t="s">
        <v>130</v>
      </c>
      <c r="B68" s="1" t="s">
        <v>324</v>
      </c>
      <c r="C68" s="65" t="s">
        <v>131</v>
      </c>
      <c r="D68" s="20">
        <v>432</v>
      </c>
      <c r="E68" s="2">
        <v>165</v>
      </c>
      <c r="F68" s="27">
        <f t="shared" si="4"/>
        <v>597</v>
      </c>
      <c r="G68" s="27">
        <v>583</v>
      </c>
      <c r="H68" s="53">
        <f t="shared" si="5"/>
        <v>1.0240137221269296</v>
      </c>
      <c r="I68" s="48">
        <f t="shared" si="3"/>
        <v>57</v>
      </c>
    </row>
    <row r="69" spans="1:9">
      <c r="A69" s="1" t="s">
        <v>132</v>
      </c>
      <c r="B69" s="1" t="s">
        <v>322</v>
      </c>
      <c r="C69" s="65" t="s">
        <v>133</v>
      </c>
      <c r="D69" s="20">
        <v>2209</v>
      </c>
      <c r="E69" s="2">
        <v>1153</v>
      </c>
      <c r="F69" s="27">
        <f t="shared" si="4"/>
        <v>3362</v>
      </c>
      <c r="G69" s="27">
        <v>3255</v>
      </c>
      <c r="H69" s="53">
        <f t="shared" si="5"/>
        <v>1.0328725038402458</v>
      </c>
      <c r="I69" s="48">
        <f t="shared" si="3"/>
        <v>37</v>
      </c>
    </row>
    <row r="70" spans="1:9">
      <c r="A70" s="1" t="s">
        <v>134</v>
      </c>
      <c r="B70" s="1" t="s">
        <v>323</v>
      </c>
      <c r="C70" s="65" t="s">
        <v>135</v>
      </c>
      <c r="D70" s="20">
        <v>389</v>
      </c>
      <c r="E70" s="2">
        <v>522</v>
      </c>
      <c r="F70" s="27">
        <f t="shared" si="4"/>
        <v>911</v>
      </c>
      <c r="G70" s="27">
        <v>900</v>
      </c>
      <c r="H70" s="53">
        <f t="shared" si="5"/>
        <v>1.0122222222222221</v>
      </c>
      <c r="I70" s="48">
        <f t="shared" si="3"/>
        <v>70</v>
      </c>
    </row>
    <row r="71" spans="1:9">
      <c r="A71" s="1" t="s">
        <v>136</v>
      </c>
      <c r="B71" s="1" t="s">
        <v>322</v>
      </c>
      <c r="C71" s="65" t="s">
        <v>137</v>
      </c>
      <c r="D71" s="20">
        <v>1671</v>
      </c>
      <c r="E71" s="2">
        <v>944</v>
      </c>
      <c r="F71" s="27">
        <f t="shared" si="4"/>
        <v>2615</v>
      </c>
      <c r="G71" s="27">
        <v>2530</v>
      </c>
      <c r="H71" s="53">
        <f t="shared" si="5"/>
        <v>1.0335968379446641</v>
      </c>
      <c r="I71" s="48">
        <f t="shared" si="3"/>
        <v>34</v>
      </c>
    </row>
    <row r="72" spans="1:9">
      <c r="A72" s="1" t="s">
        <v>138</v>
      </c>
      <c r="B72" s="1" t="s">
        <v>323</v>
      </c>
      <c r="C72" s="65" t="s">
        <v>139</v>
      </c>
      <c r="D72" s="20">
        <v>69</v>
      </c>
      <c r="E72" s="2">
        <v>91</v>
      </c>
      <c r="F72" s="27">
        <f t="shared" si="4"/>
        <v>160</v>
      </c>
      <c r="G72" s="27">
        <v>160</v>
      </c>
      <c r="H72" s="53">
        <f t="shared" si="5"/>
        <v>1</v>
      </c>
      <c r="I72" s="48">
        <f t="shared" si="3"/>
        <v>77</v>
      </c>
    </row>
    <row r="73" spans="1:9">
      <c r="A73" s="1" t="s">
        <v>140</v>
      </c>
      <c r="B73" s="1" t="s">
        <v>323</v>
      </c>
      <c r="C73" s="65" t="s">
        <v>141</v>
      </c>
      <c r="D73" s="20">
        <v>109</v>
      </c>
      <c r="E73" s="2">
        <v>160</v>
      </c>
      <c r="F73" s="27">
        <f t="shared" si="4"/>
        <v>269</v>
      </c>
      <c r="G73" s="27">
        <v>255</v>
      </c>
      <c r="H73" s="53">
        <f t="shared" si="5"/>
        <v>1.0549019607843138</v>
      </c>
      <c r="I73" s="48">
        <f t="shared" si="3"/>
        <v>11</v>
      </c>
    </row>
    <row r="74" spans="1:9">
      <c r="A74" s="1" t="s">
        <v>142</v>
      </c>
      <c r="B74" s="1" t="s">
        <v>328</v>
      </c>
      <c r="C74" s="65" t="s">
        <v>143</v>
      </c>
      <c r="D74" s="20">
        <v>0</v>
      </c>
      <c r="E74" s="2">
        <v>513</v>
      </c>
      <c r="F74" s="27">
        <f t="shared" si="4"/>
        <v>513</v>
      </c>
      <c r="G74" s="27">
        <v>475</v>
      </c>
      <c r="H74" s="53">
        <f t="shared" si="5"/>
        <v>1.08</v>
      </c>
      <c r="I74" s="48">
        <f t="shared" si="3"/>
        <v>5</v>
      </c>
    </row>
    <row r="75" spans="1:9">
      <c r="A75" s="43" t="s">
        <v>144</v>
      </c>
      <c r="B75" s="43" t="s">
        <v>329</v>
      </c>
      <c r="C75" s="66" t="s">
        <v>145</v>
      </c>
      <c r="D75" s="37"/>
      <c r="E75" s="28"/>
      <c r="F75" s="29"/>
      <c r="G75" s="29"/>
      <c r="H75" s="68"/>
      <c r="I75" s="49"/>
    </row>
    <row r="76" spans="1:9">
      <c r="A76" s="1" t="s">
        <v>146</v>
      </c>
      <c r="B76" s="1" t="s">
        <v>328</v>
      </c>
      <c r="C76" s="65" t="s">
        <v>147</v>
      </c>
      <c r="D76" s="20">
        <v>577</v>
      </c>
      <c r="E76" s="2">
        <v>339</v>
      </c>
      <c r="F76" s="27">
        <f t="shared" ref="F76:F97" si="6">SUM(D76:E76)</f>
        <v>916</v>
      </c>
      <c r="G76" s="27">
        <v>890</v>
      </c>
      <c r="H76" s="53">
        <f t="shared" ref="H76:H97" si="7">F76/G76</f>
        <v>1.0292134831460673</v>
      </c>
      <c r="I76" s="48">
        <f t="shared" si="3"/>
        <v>48</v>
      </c>
    </row>
    <row r="77" spans="1:9">
      <c r="A77" s="1" t="s">
        <v>148</v>
      </c>
      <c r="B77" s="1" t="s">
        <v>327</v>
      </c>
      <c r="C77" s="65" t="s">
        <v>149</v>
      </c>
      <c r="D77" s="20">
        <v>681</v>
      </c>
      <c r="E77" s="2">
        <v>490</v>
      </c>
      <c r="F77" s="27">
        <f t="shared" si="6"/>
        <v>1171</v>
      </c>
      <c r="G77" s="27">
        <v>1139</v>
      </c>
      <c r="H77" s="53">
        <f t="shared" si="7"/>
        <v>1.0280948200175593</v>
      </c>
      <c r="I77" s="48">
        <f t="shared" ref="I77:I97" si="8">_xlfn.RANK.EQ(H77,$H$12:$H$97,0)</f>
        <v>51</v>
      </c>
    </row>
    <row r="78" spans="1:9">
      <c r="A78" s="1" t="s">
        <v>150</v>
      </c>
      <c r="B78" s="1" t="s">
        <v>327</v>
      </c>
      <c r="C78" s="65" t="s">
        <v>151</v>
      </c>
      <c r="D78" s="20">
        <v>664</v>
      </c>
      <c r="E78" s="2">
        <v>517</v>
      </c>
      <c r="F78" s="27">
        <f t="shared" si="6"/>
        <v>1181</v>
      </c>
      <c r="G78" s="27">
        <v>1157</v>
      </c>
      <c r="H78" s="53">
        <f t="shared" si="7"/>
        <v>1.0207433016421781</v>
      </c>
      <c r="I78" s="48">
        <f t="shared" si="8"/>
        <v>63</v>
      </c>
    </row>
    <row r="79" spans="1:9">
      <c r="A79" s="1" t="s">
        <v>152</v>
      </c>
      <c r="B79" s="1" t="s">
        <v>322</v>
      </c>
      <c r="C79" s="65" t="s">
        <v>153</v>
      </c>
      <c r="D79" s="20">
        <v>1288</v>
      </c>
      <c r="E79" s="2">
        <v>976</v>
      </c>
      <c r="F79" s="27">
        <f t="shared" si="6"/>
        <v>2264</v>
      </c>
      <c r="G79" s="27">
        <v>2195</v>
      </c>
      <c r="H79" s="53">
        <f t="shared" si="7"/>
        <v>1.0314350797266514</v>
      </c>
      <c r="I79" s="48">
        <f t="shared" si="8"/>
        <v>40</v>
      </c>
    </row>
    <row r="80" spans="1:9">
      <c r="A80" s="1" t="s">
        <v>154</v>
      </c>
      <c r="B80" s="1" t="s">
        <v>322</v>
      </c>
      <c r="C80" s="65" t="s">
        <v>155</v>
      </c>
      <c r="D80" s="20">
        <v>1455</v>
      </c>
      <c r="E80" s="2">
        <v>966</v>
      </c>
      <c r="F80" s="27">
        <f t="shared" si="6"/>
        <v>2421</v>
      </c>
      <c r="G80" s="27">
        <v>2336</v>
      </c>
      <c r="H80" s="53">
        <f t="shared" si="7"/>
        <v>1.0363869863013699</v>
      </c>
      <c r="I80" s="48">
        <f t="shared" si="8"/>
        <v>29</v>
      </c>
    </row>
    <row r="81" spans="1:9">
      <c r="A81" s="1" t="s">
        <v>156</v>
      </c>
      <c r="B81" s="1" t="s">
        <v>327</v>
      </c>
      <c r="C81" s="65" t="s">
        <v>157</v>
      </c>
      <c r="D81" s="20">
        <v>1183</v>
      </c>
      <c r="E81" s="2">
        <v>792</v>
      </c>
      <c r="F81" s="27">
        <f t="shared" si="6"/>
        <v>1975</v>
      </c>
      <c r="G81" s="27">
        <v>1917</v>
      </c>
      <c r="H81" s="53">
        <f t="shared" si="7"/>
        <v>1.0302556077203964</v>
      </c>
      <c r="I81" s="48">
        <f t="shared" si="8"/>
        <v>45</v>
      </c>
    </row>
    <row r="82" spans="1:9">
      <c r="A82" s="1" t="s">
        <v>158</v>
      </c>
      <c r="B82" s="1" t="s">
        <v>327</v>
      </c>
      <c r="C82" s="65" t="s">
        <v>159</v>
      </c>
      <c r="D82" s="20">
        <v>784</v>
      </c>
      <c r="E82" s="2">
        <v>519</v>
      </c>
      <c r="F82" s="27">
        <f t="shared" si="6"/>
        <v>1303</v>
      </c>
      <c r="G82" s="27">
        <v>1288</v>
      </c>
      <c r="H82" s="53">
        <f t="shared" si="7"/>
        <v>1.0116459627329193</v>
      </c>
      <c r="I82" s="48">
        <f t="shared" si="8"/>
        <v>71</v>
      </c>
    </row>
    <row r="83" spans="1:9">
      <c r="A83" s="1" t="s">
        <v>160</v>
      </c>
      <c r="B83" s="1" t="s">
        <v>323</v>
      </c>
      <c r="C83" s="65" t="s">
        <v>161</v>
      </c>
      <c r="D83" s="20">
        <v>47</v>
      </c>
      <c r="E83" s="2">
        <v>63</v>
      </c>
      <c r="F83" s="27">
        <f t="shared" si="6"/>
        <v>110</v>
      </c>
      <c r="G83" s="27">
        <v>100</v>
      </c>
      <c r="H83" s="53">
        <f t="shared" si="7"/>
        <v>1.1000000000000001</v>
      </c>
      <c r="I83" s="48">
        <f t="shared" si="8"/>
        <v>2</v>
      </c>
    </row>
    <row r="84" spans="1:9">
      <c r="A84" s="1" t="s">
        <v>162</v>
      </c>
      <c r="B84" s="1" t="s">
        <v>327</v>
      </c>
      <c r="C84" s="65" t="s">
        <v>163</v>
      </c>
      <c r="D84" s="20">
        <v>682</v>
      </c>
      <c r="E84" s="2">
        <v>598</v>
      </c>
      <c r="F84" s="27">
        <f t="shared" si="6"/>
        <v>1280</v>
      </c>
      <c r="G84" s="27">
        <v>1239</v>
      </c>
      <c r="H84" s="53">
        <f t="shared" si="7"/>
        <v>1.0330912025827279</v>
      </c>
      <c r="I84" s="48">
        <f t="shared" si="8"/>
        <v>35</v>
      </c>
    </row>
    <row r="85" spans="1:9">
      <c r="A85" s="1" t="s">
        <v>164</v>
      </c>
      <c r="B85" s="1" t="s">
        <v>327</v>
      </c>
      <c r="C85" s="65" t="s">
        <v>165</v>
      </c>
      <c r="D85" s="20">
        <v>1054</v>
      </c>
      <c r="E85" s="2">
        <v>767</v>
      </c>
      <c r="F85" s="27">
        <f t="shared" si="6"/>
        <v>1821</v>
      </c>
      <c r="G85" s="27">
        <v>1770</v>
      </c>
      <c r="H85" s="53">
        <f t="shared" si="7"/>
        <v>1.028813559322034</v>
      </c>
      <c r="I85" s="48">
        <f t="shared" si="8"/>
        <v>49</v>
      </c>
    </row>
    <row r="86" spans="1:9">
      <c r="A86" s="14" t="s">
        <v>166</v>
      </c>
      <c r="B86" s="14" t="s">
        <v>327</v>
      </c>
      <c r="C86" s="67" t="s">
        <v>167</v>
      </c>
      <c r="D86" s="38">
        <v>631</v>
      </c>
      <c r="E86" s="30">
        <v>486</v>
      </c>
      <c r="F86" s="31">
        <f t="shared" si="6"/>
        <v>1117</v>
      </c>
      <c r="G86" s="31">
        <v>1075</v>
      </c>
      <c r="H86" s="54">
        <f t="shared" si="7"/>
        <v>1.0390697674418605</v>
      </c>
      <c r="I86" s="50">
        <f t="shared" si="8"/>
        <v>23</v>
      </c>
    </row>
    <row r="87" spans="1:9">
      <c r="A87" s="1" t="s">
        <v>168</v>
      </c>
      <c r="B87" s="1" t="s">
        <v>324</v>
      </c>
      <c r="C87" s="65" t="s">
        <v>169</v>
      </c>
      <c r="D87" s="20">
        <v>791</v>
      </c>
      <c r="E87" s="2">
        <v>160</v>
      </c>
      <c r="F87" s="27">
        <f t="shared" si="6"/>
        <v>951</v>
      </c>
      <c r="G87" s="27">
        <v>941</v>
      </c>
      <c r="H87" s="53">
        <f t="shared" si="7"/>
        <v>1.0106269925611051</v>
      </c>
      <c r="I87" s="48">
        <f t="shared" si="8"/>
        <v>74</v>
      </c>
    </row>
    <row r="88" spans="1:9">
      <c r="A88" s="1" t="s">
        <v>170</v>
      </c>
      <c r="B88" s="1" t="s">
        <v>323</v>
      </c>
      <c r="C88" s="65" t="s">
        <v>171</v>
      </c>
      <c r="D88" s="20">
        <v>225</v>
      </c>
      <c r="E88" s="2">
        <v>408</v>
      </c>
      <c r="F88" s="27">
        <f t="shared" si="6"/>
        <v>633</v>
      </c>
      <c r="G88" s="27">
        <v>615</v>
      </c>
      <c r="H88" s="53">
        <f t="shared" si="7"/>
        <v>1.0292682926829269</v>
      </c>
      <c r="I88" s="48">
        <f t="shared" si="8"/>
        <v>47</v>
      </c>
    </row>
    <row r="89" spans="1:9">
      <c r="A89" s="1" t="s">
        <v>172</v>
      </c>
      <c r="B89" s="1" t="s">
        <v>322</v>
      </c>
      <c r="C89" s="65" t="s">
        <v>173</v>
      </c>
      <c r="D89" s="20">
        <v>1805</v>
      </c>
      <c r="E89" s="2">
        <v>833</v>
      </c>
      <c r="F89" s="27">
        <f t="shared" si="6"/>
        <v>2638</v>
      </c>
      <c r="G89" s="27">
        <v>2554</v>
      </c>
      <c r="H89" s="53">
        <f t="shared" si="7"/>
        <v>1.0328895849647612</v>
      </c>
      <c r="I89" s="48">
        <f t="shared" si="8"/>
        <v>36</v>
      </c>
    </row>
    <row r="90" spans="1:9">
      <c r="A90" s="1" t="s">
        <v>174</v>
      </c>
      <c r="B90" s="1" t="s">
        <v>327</v>
      </c>
      <c r="C90" s="65" t="s">
        <v>175</v>
      </c>
      <c r="D90" s="20">
        <v>724</v>
      </c>
      <c r="E90" s="2">
        <v>579</v>
      </c>
      <c r="F90" s="27">
        <f t="shared" si="6"/>
        <v>1303</v>
      </c>
      <c r="G90" s="27">
        <v>1278</v>
      </c>
      <c r="H90" s="53">
        <f t="shared" si="7"/>
        <v>1.0195618153364632</v>
      </c>
      <c r="I90" s="48">
        <f t="shared" si="8"/>
        <v>65</v>
      </c>
    </row>
    <row r="91" spans="1:9">
      <c r="A91" s="1" t="s">
        <v>176</v>
      </c>
      <c r="B91" s="1" t="s">
        <v>327</v>
      </c>
      <c r="C91" s="65" t="s">
        <v>177</v>
      </c>
      <c r="D91" s="20">
        <v>963</v>
      </c>
      <c r="E91" s="2">
        <v>697</v>
      </c>
      <c r="F91" s="27">
        <f t="shared" si="6"/>
        <v>1660</v>
      </c>
      <c r="G91" s="27">
        <v>1641</v>
      </c>
      <c r="H91" s="53">
        <f t="shared" si="7"/>
        <v>1.0115783059110299</v>
      </c>
      <c r="I91" s="48">
        <f t="shared" si="8"/>
        <v>72</v>
      </c>
    </row>
    <row r="92" spans="1:9">
      <c r="A92" s="1" t="s">
        <v>178</v>
      </c>
      <c r="B92" s="1" t="s">
        <v>327</v>
      </c>
      <c r="C92" s="65" t="s">
        <v>179</v>
      </c>
      <c r="D92" s="20">
        <v>986</v>
      </c>
      <c r="E92" s="2">
        <v>715</v>
      </c>
      <c r="F92" s="27">
        <f t="shared" si="6"/>
        <v>1701</v>
      </c>
      <c r="G92" s="27">
        <v>1657</v>
      </c>
      <c r="H92" s="53">
        <f t="shared" si="7"/>
        <v>1.0265540132770066</v>
      </c>
      <c r="I92" s="48">
        <f t="shared" si="8"/>
        <v>53</v>
      </c>
    </row>
    <row r="93" spans="1:9">
      <c r="A93" s="1" t="s">
        <v>180</v>
      </c>
      <c r="B93" s="1" t="s">
        <v>327</v>
      </c>
      <c r="C93" s="65" t="s">
        <v>181</v>
      </c>
      <c r="D93" s="20">
        <v>665</v>
      </c>
      <c r="E93" s="2">
        <v>417</v>
      </c>
      <c r="F93" s="27">
        <f t="shared" si="6"/>
        <v>1082</v>
      </c>
      <c r="G93" s="27">
        <v>1070</v>
      </c>
      <c r="H93" s="53">
        <f t="shared" si="7"/>
        <v>1.0112149532710279</v>
      </c>
      <c r="I93" s="48">
        <f t="shared" si="8"/>
        <v>73</v>
      </c>
    </row>
    <row r="94" spans="1:9">
      <c r="A94" s="1" t="s">
        <v>182</v>
      </c>
      <c r="B94" s="1" t="s">
        <v>327</v>
      </c>
      <c r="C94" s="65" t="s">
        <v>183</v>
      </c>
      <c r="D94" s="20">
        <v>611</v>
      </c>
      <c r="E94" s="2">
        <v>451</v>
      </c>
      <c r="F94" s="27">
        <f t="shared" si="6"/>
        <v>1062</v>
      </c>
      <c r="G94" s="27">
        <v>1025</v>
      </c>
      <c r="H94" s="53">
        <f t="shared" si="7"/>
        <v>1.0360975609756098</v>
      </c>
      <c r="I94" s="48">
        <f t="shared" si="8"/>
        <v>31</v>
      </c>
    </row>
    <row r="95" spans="1:9">
      <c r="A95" s="1" t="s">
        <v>184</v>
      </c>
      <c r="B95" s="1" t="s">
        <v>327</v>
      </c>
      <c r="C95" s="65" t="s">
        <v>185</v>
      </c>
      <c r="D95" s="20">
        <v>1130</v>
      </c>
      <c r="E95" s="2">
        <v>805</v>
      </c>
      <c r="F95" s="27">
        <f t="shared" si="6"/>
        <v>1935</v>
      </c>
      <c r="G95" s="27">
        <v>1883</v>
      </c>
      <c r="H95" s="53">
        <f t="shared" si="7"/>
        <v>1.0276155071694104</v>
      </c>
      <c r="I95" s="48">
        <f t="shared" si="8"/>
        <v>52</v>
      </c>
    </row>
    <row r="96" spans="1:9">
      <c r="A96" s="1" t="s">
        <v>186</v>
      </c>
      <c r="B96" s="1" t="s">
        <v>324</v>
      </c>
      <c r="C96" s="65" t="s">
        <v>187</v>
      </c>
      <c r="D96" s="20">
        <v>132</v>
      </c>
      <c r="E96" s="2">
        <v>52</v>
      </c>
      <c r="F96" s="27">
        <f t="shared" si="6"/>
        <v>184</v>
      </c>
      <c r="G96" s="27">
        <v>170</v>
      </c>
      <c r="H96" s="53">
        <f t="shared" si="7"/>
        <v>1.0823529411764705</v>
      </c>
      <c r="I96" s="48">
        <f t="shared" si="8"/>
        <v>4</v>
      </c>
    </row>
    <row r="97" spans="1:9" ht="14.25" thickBot="1">
      <c r="A97" s="1" t="s">
        <v>188</v>
      </c>
      <c r="B97" s="1" t="s">
        <v>327</v>
      </c>
      <c r="C97" s="65" t="s">
        <v>189</v>
      </c>
      <c r="D97" s="22">
        <v>958</v>
      </c>
      <c r="E97" s="23">
        <v>610</v>
      </c>
      <c r="F97" s="39">
        <f t="shared" si="6"/>
        <v>1568</v>
      </c>
      <c r="G97" s="39">
        <v>1547</v>
      </c>
      <c r="H97" s="58">
        <f t="shared" si="7"/>
        <v>1.0135746606334841</v>
      </c>
      <c r="I97" s="51">
        <f t="shared" si="8"/>
        <v>69</v>
      </c>
    </row>
    <row r="98" spans="1:9" ht="14.25" thickBot="1">
      <c r="A98" s="17"/>
      <c r="B98" s="17"/>
      <c r="C98" s="17"/>
    </row>
    <row r="99" spans="1:9" ht="14.25" thickBot="1">
      <c r="C99" s="253" t="s">
        <v>502</v>
      </c>
      <c r="D99" s="254">
        <f>SUM(D12:D97)</f>
        <v>60892</v>
      </c>
      <c r="E99" s="254">
        <f t="shared" ref="E99:G99" si="9">SUM(E12:E97)</f>
        <v>37580</v>
      </c>
      <c r="F99" s="254">
        <f t="shared" si="9"/>
        <v>98472</v>
      </c>
      <c r="G99" s="255">
        <f t="shared" si="9"/>
        <v>95521</v>
      </c>
    </row>
  </sheetData>
  <autoFilter ref="A11:I11" xr:uid="{00000000-0009-0000-0000-000015000000}">
    <sortState xmlns:xlrd2="http://schemas.microsoft.com/office/spreadsheetml/2017/richdata2" ref="A12:I97">
      <sortCondition ref="A11"/>
    </sortState>
  </autoFilter>
  <mergeCells count="1">
    <mergeCell ref="D10:I10"/>
  </mergeCells>
  <phoneticPr fontId="1"/>
  <hyperlinks>
    <hyperlink ref="K1" location="目次!A1" display="目次に戻る" xr:uid="{00000000-0004-0000-1500-000000000000}"/>
  </hyperlinks>
  <pageMargins left="0.51181102362204722" right="0.51181102362204722" top="0.74803149606299213" bottom="0.74803149606299213" header="0.31496062992125984" footer="0.31496062992125984"/>
  <pageSetup paperSize="9" scale="89" orientation="portrait" r:id="rId1"/>
  <headerFooter>
    <oddFooter>&amp;R&amp;6出典：大学改革支援・学位授与機構「大学基本情報」（https://portal.niad.ac.jp/ptrt/table.html）を加工して作成
文部科学省　全国大学一覧</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E1CBF-AFEB-4EBB-8883-4FE9091D62BE}">
  <sheetPr>
    <tabColor theme="9"/>
  </sheetPr>
  <dimension ref="A1:N99"/>
  <sheetViews>
    <sheetView workbookViewId="0">
      <pane xSplit="3" ySplit="11" topLeftCell="D12" activePane="bottomRight" state="frozen"/>
      <selection activeCell="A13" sqref="A13:B13"/>
      <selection pane="topRight" activeCell="A13" sqref="A13:B13"/>
      <selection pane="bottomLeft" activeCell="A13" sqref="A13:B13"/>
      <selection pane="bottomRight" activeCell="D12" sqref="D12"/>
    </sheetView>
  </sheetViews>
  <sheetFormatPr defaultRowHeight="13.5"/>
  <cols>
    <col min="1" max="1" width="15" bestFit="1" customWidth="1"/>
    <col min="2" max="2" width="5.75" customWidth="1"/>
    <col min="3" max="3" width="29.375" bestFit="1" customWidth="1"/>
    <col min="4" max="6" width="9.625" style="17" bestFit="1" customWidth="1"/>
    <col min="7" max="7" width="9.5" style="17" bestFit="1" customWidth="1"/>
    <col min="8" max="10" width="9" style="17"/>
    <col min="11" max="11" width="11.625" style="17" bestFit="1" customWidth="1"/>
    <col min="12" max="12" width="9" style="17"/>
  </cols>
  <sheetData>
    <row r="1" spans="1:14" ht="24" customHeight="1" thickBot="1">
      <c r="A1" s="3" t="s">
        <v>260</v>
      </c>
      <c r="B1" s="3"/>
      <c r="C1" s="3"/>
      <c r="D1"/>
      <c r="E1"/>
      <c r="F1"/>
      <c r="G1"/>
      <c r="H1"/>
      <c r="I1"/>
      <c r="J1"/>
      <c r="K1" s="44" t="s">
        <v>258</v>
      </c>
      <c r="L1"/>
    </row>
    <row r="2" spans="1:14" ht="24" customHeight="1">
      <c r="A2" s="3" t="s">
        <v>274</v>
      </c>
      <c r="B2" s="3"/>
      <c r="C2" s="3"/>
      <c r="D2"/>
      <c r="E2"/>
      <c r="F2"/>
      <c r="G2"/>
      <c r="H2"/>
      <c r="I2"/>
      <c r="J2"/>
      <c r="K2" s="13"/>
      <c r="L2"/>
    </row>
    <row r="3" spans="1:14" ht="24" customHeight="1">
      <c r="A3" s="3" t="s">
        <v>476</v>
      </c>
      <c r="C3" s="3"/>
      <c r="D3"/>
      <c r="E3"/>
      <c r="F3"/>
      <c r="G3"/>
      <c r="H3"/>
      <c r="I3"/>
      <c r="J3"/>
      <c r="K3" s="13"/>
      <c r="L3"/>
    </row>
    <row r="4" spans="1:14" ht="14.25" thickBot="1">
      <c r="B4" s="3"/>
      <c r="C4" s="3"/>
      <c r="D4"/>
      <c r="E4"/>
      <c r="F4"/>
      <c r="G4"/>
      <c r="H4"/>
      <c r="I4"/>
      <c r="J4"/>
      <c r="K4" s="13"/>
      <c r="L4"/>
    </row>
    <row r="5" spans="1:14" ht="27.75" thickBot="1">
      <c r="C5" s="80" t="s">
        <v>12</v>
      </c>
      <c r="D5" s="55" t="s">
        <v>0</v>
      </c>
      <c r="E5" s="56" t="s">
        <v>1</v>
      </c>
      <c r="F5" s="57" t="s">
        <v>13</v>
      </c>
      <c r="G5" s="57" t="s">
        <v>259</v>
      </c>
      <c r="H5" s="64" t="s">
        <v>262</v>
      </c>
      <c r="I5" s="60" t="s">
        <v>263</v>
      </c>
    </row>
    <row r="6" spans="1:14">
      <c r="C6" s="18" t="s">
        <v>3</v>
      </c>
      <c r="D6" s="32">
        <f>INDEX(D12:D97,MATCH(C6,C12:C97,0),0)</f>
        <v>621</v>
      </c>
      <c r="E6" s="33">
        <f>INDEX(E12:E97,MATCH(C6,C12:C97,0),0)</f>
        <v>490</v>
      </c>
      <c r="F6" s="33">
        <f>SUM(D6:E6)</f>
        <v>1111</v>
      </c>
      <c r="G6" s="46">
        <f>INDEX(G12:G97,MATCH(C6,C12:C97,0),0)</f>
        <v>1075</v>
      </c>
      <c r="H6" s="59">
        <f t="shared" ref="H6:H8" si="0">F6/G6</f>
        <v>1.0334883720930232</v>
      </c>
      <c r="I6" s="61">
        <f>_xlfn.RANK.EQ(H6,$H$12:$H$97,0)</f>
        <v>42</v>
      </c>
    </row>
    <row r="7" spans="1:14">
      <c r="C7" s="19" t="s">
        <v>14</v>
      </c>
      <c r="D7" s="88">
        <f>ROUND(SUMIF($B$12:$B$97,"G",D12:D97)/(COUNTIFS(B12:B97,"G",D12:D97,"&lt;&gt;")),1)</f>
        <v>833.4</v>
      </c>
      <c r="E7" s="89">
        <f>ROUND(SUMIF($B$12:$B$97,"G",E12:E97)/(COUNTIFS(B12:B97,"G",D12:D97,"&lt;&gt;")),1)</f>
        <v>588.4</v>
      </c>
      <c r="F7" s="89">
        <f>ROUND(SUM(D7:E7),1)</f>
        <v>1421.8</v>
      </c>
      <c r="G7" s="90">
        <f>ROUND(SUMIF($B$12:$B$97,"G",G12:G97)/(COUNTIFS(B12:B97,"G",D12:D97,"&lt;&gt;")),1)</f>
        <v>1378.9</v>
      </c>
      <c r="H7" s="53">
        <f t="shared" si="0"/>
        <v>1.0311117557473348</v>
      </c>
      <c r="I7" s="62"/>
      <c r="K7"/>
      <c r="N7" s="17"/>
    </row>
    <row r="8" spans="1:14" ht="14.25" thickBot="1">
      <c r="C8" s="21" t="s">
        <v>15</v>
      </c>
      <c r="D8" s="91">
        <f>ROUND(AVERAGE(D12:D97),1)</f>
        <v>733.9</v>
      </c>
      <c r="E8" s="92">
        <f>ROUND(AVERAGE(E12:E97),1)</f>
        <v>470.5</v>
      </c>
      <c r="F8" s="92">
        <f>ROUND(SUM(D8:E8),1)</f>
        <v>1204.4000000000001</v>
      </c>
      <c r="G8" s="93">
        <f>ROUND(AVERAGE(G12:G97),1)</f>
        <v>1165.9000000000001</v>
      </c>
      <c r="H8" s="58">
        <f t="shared" si="0"/>
        <v>1.0330216999742687</v>
      </c>
      <c r="I8" s="63"/>
    </row>
    <row r="9" spans="1:14" ht="21" customHeight="1" thickBot="1">
      <c r="D9" s="35"/>
      <c r="K9"/>
      <c r="N9" s="17"/>
    </row>
    <row r="10" spans="1:14" ht="21" customHeight="1">
      <c r="D10" s="330" t="str" cm="1">
        <f t="array" aca="1" ref="D10" ca="1">RIGHT(CELL("filename",A1),4)&amp;"年度（基準日：５月１日）"</f>
        <v>2023年度（基準日：５月１日）</v>
      </c>
      <c r="E10" s="331"/>
      <c r="F10" s="331"/>
      <c r="G10" s="331"/>
      <c r="H10" s="331"/>
      <c r="I10" s="332"/>
    </row>
    <row r="11" spans="1:14" ht="27">
      <c r="A11" s="15" t="s">
        <v>16</v>
      </c>
      <c r="B11" s="24" t="s">
        <v>17</v>
      </c>
      <c r="C11" s="80" t="s">
        <v>12</v>
      </c>
      <c r="D11" s="36" t="s">
        <v>0</v>
      </c>
      <c r="E11" s="25" t="s">
        <v>1</v>
      </c>
      <c r="F11" s="26" t="s">
        <v>13</v>
      </c>
      <c r="G11" s="26" t="s">
        <v>259</v>
      </c>
      <c r="H11" s="52" t="s">
        <v>262</v>
      </c>
      <c r="I11" s="47" t="s">
        <v>263</v>
      </c>
    </row>
    <row r="12" spans="1:14">
      <c r="A12" s="1" t="s">
        <v>18</v>
      </c>
      <c r="B12" s="1" t="s">
        <v>322</v>
      </c>
      <c r="C12" s="65" t="s">
        <v>19</v>
      </c>
      <c r="D12" s="40">
        <v>1802</v>
      </c>
      <c r="E12" s="2">
        <v>742</v>
      </c>
      <c r="F12" s="27">
        <f t="shared" ref="F12:F42" si="1">SUM(D12:E12)</f>
        <v>2544</v>
      </c>
      <c r="G12" s="27">
        <v>2478</v>
      </c>
      <c r="H12" s="53">
        <f t="shared" ref="H12:H42" si="2">F12/G12</f>
        <v>1.026634382566586</v>
      </c>
      <c r="I12" s="48">
        <f t="shared" ref="I12:I42" si="3">_xlfn.RANK.EQ(H12,$H$12:$H$97,0)</f>
        <v>57</v>
      </c>
    </row>
    <row r="13" spans="1:14">
      <c r="A13" s="1" t="s">
        <v>20</v>
      </c>
      <c r="B13" s="1" t="s">
        <v>323</v>
      </c>
      <c r="C13" s="65" t="s">
        <v>21</v>
      </c>
      <c r="D13" s="20">
        <v>577</v>
      </c>
      <c r="E13" s="2">
        <v>644</v>
      </c>
      <c r="F13" s="27">
        <f t="shared" si="1"/>
        <v>1221</v>
      </c>
      <c r="G13" s="27">
        <v>1185</v>
      </c>
      <c r="H13" s="53">
        <f t="shared" si="2"/>
        <v>1.030379746835443</v>
      </c>
      <c r="I13" s="48">
        <f t="shared" si="3"/>
        <v>51</v>
      </c>
    </row>
    <row r="14" spans="1:14">
      <c r="A14" s="1" t="s">
        <v>22</v>
      </c>
      <c r="B14" s="1" t="s">
        <v>324</v>
      </c>
      <c r="C14" s="65" t="s">
        <v>23</v>
      </c>
      <c r="D14" s="20">
        <v>532</v>
      </c>
      <c r="E14" s="2">
        <v>102</v>
      </c>
      <c r="F14" s="27">
        <f t="shared" si="1"/>
        <v>634</v>
      </c>
      <c r="G14" s="27">
        <v>600</v>
      </c>
      <c r="H14" s="53">
        <f t="shared" si="2"/>
        <v>1.0566666666666666</v>
      </c>
      <c r="I14" s="48">
        <f t="shared" si="3"/>
        <v>9</v>
      </c>
    </row>
    <row r="15" spans="1:14">
      <c r="A15" s="1" t="s">
        <v>24</v>
      </c>
      <c r="B15" s="1" t="s">
        <v>325</v>
      </c>
      <c r="C15" s="65" t="s">
        <v>25</v>
      </c>
      <c r="D15" s="20">
        <v>310</v>
      </c>
      <c r="E15" s="2">
        <v>241</v>
      </c>
      <c r="F15" s="27">
        <f t="shared" si="1"/>
        <v>551</v>
      </c>
      <c r="G15" s="27">
        <v>515</v>
      </c>
      <c r="H15" s="53">
        <f t="shared" si="2"/>
        <v>1.0699029126213593</v>
      </c>
      <c r="I15" s="48">
        <f t="shared" si="3"/>
        <v>8</v>
      </c>
    </row>
    <row r="16" spans="1:14">
      <c r="A16" s="1" t="s">
        <v>26</v>
      </c>
      <c r="B16" s="1" t="s">
        <v>324</v>
      </c>
      <c r="C16" s="65" t="s">
        <v>27</v>
      </c>
      <c r="D16" s="20">
        <v>98</v>
      </c>
      <c r="E16" s="2">
        <v>158</v>
      </c>
      <c r="F16" s="27">
        <f t="shared" si="1"/>
        <v>256</v>
      </c>
      <c r="G16" s="27">
        <v>250</v>
      </c>
      <c r="H16" s="53">
        <f t="shared" si="2"/>
        <v>1.024</v>
      </c>
      <c r="I16" s="48">
        <f t="shared" si="3"/>
        <v>62</v>
      </c>
    </row>
    <row r="17" spans="1:9">
      <c r="A17" s="1" t="s">
        <v>28</v>
      </c>
      <c r="B17" s="1" t="s">
        <v>324</v>
      </c>
      <c r="C17" s="65" t="s">
        <v>29</v>
      </c>
      <c r="D17" s="20">
        <v>365</v>
      </c>
      <c r="E17" s="2">
        <v>50</v>
      </c>
      <c r="F17" s="27">
        <f t="shared" si="1"/>
        <v>415</v>
      </c>
      <c r="G17" s="27">
        <v>410</v>
      </c>
      <c r="H17" s="53">
        <f t="shared" si="2"/>
        <v>1.0121951219512195</v>
      </c>
      <c r="I17" s="48">
        <f t="shared" si="3"/>
        <v>76</v>
      </c>
    </row>
    <row r="18" spans="1:9">
      <c r="A18" s="1" t="s">
        <v>30</v>
      </c>
      <c r="B18" s="1" t="s">
        <v>326</v>
      </c>
      <c r="C18" s="65" t="s">
        <v>31</v>
      </c>
      <c r="D18" s="20">
        <v>54</v>
      </c>
      <c r="E18" s="2">
        <v>101</v>
      </c>
      <c r="F18" s="27">
        <f t="shared" si="1"/>
        <v>155</v>
      </c>
      <c r="G18" s="27">
        <v>155</v>
      </c>
      <c r="H18" s="53">
        <f t="shared" si="2"/>
        <v>1</v>
      </c>
      <c r="I18" s="48">
        <f t="shared" si="3"/>
        <v>79</v>
      </c>
    </row>
    <row r="19" spans="1:9">
      <c r="A19" s="1" t="s">
        <v>32</v>
      </c>
      <c r="B19" s="1" t="s">
        <v>327</v>
      </c>
      <c r="C19" s="65" t="s">
        <v>33</v>
      </c>
      <c r="D19" s="20">
        <v>747</v>
      </c>
      <c r="E19" s="2">
        <v>619</v>
      </c>
      <c r="F19" s="27">
        <f t="shared" si="1"/>
        <v>1366</v>
      </c>
      <c r="G19" s="27">
        <v>1322</v>
      </c>
      <c r="H19" s="53">
        <f t="shared" si="2"/>
        <v>1.0332829046898639</v>
      </c>
      <c r="I19" s="48">
        <f t="shared" si="3"/>
        <v>43</v>
      </c>
    </row>
    <row r="20" spans="1:9">
      <c r="A20" s="1" t="s">
        <v>34</v>
      </c>
      <c r="B20" s="1" t="s">
        <v>328</v>
      </c>
      <c r="C20" s="65" t="s">
        <v>35</v>
      </c>
      <c r="D20" s="20">
        <v>619</v>
      </c>
      <c r="E20" s="2">
        <v>452</v>
      </c>
      <c r="F20" s="27">
        <f t="shared" si="1"/>
        <v>1071</v>
      </c>
      <c r="G20" s="27">
        <v>1030</v>
      </c>
      <c r="H20" s="53">
        <f t="shared" si="2"/>
        <v>1.0398058252427185</v>
      </c>
      <c r="I20" s="48">
        <f t="shared" si="3"/>
        <v>31</v>
      </c>
    </row>
    <row r="21" spans="1:9">
      <c r="A21" s="1" t="s">
        <v>36</v>
      </c>
      <c r="B21" s="1" t="s">
        <v>322</v>
      </c>
      <c r="C21" s="65" t="s">
        <v>37</v>
      </c>
      <c r="D21" s="20">
        <v>1721</v>
      </c>
      <c r="E21" s="2">
        <v>723</v>
      </c>
      <c r="F21" s="27">
        <f t="shared" si="1"/>
        <v>2444</v>
      </c>
      <c r="G21" s="27">
        <v>2377</v>
      </c>
      <c r="H21" s="53">
        <f t="shared" si="2"/>
        <v>1.0281867900715187</v>
      </c>
      <c r="I21" s="48">
        <f t="shared" si="3"/>
        <v>55</v>
      </c>
    </row>
    <row r="22" spans="1:9">
      <c r="A22" s="1" t="s">
        <v>38</v>
      </c>
      <c r="B22" s="1" t="s">
        <v>323</v>
      </c>
      <c r="C22" s="65" t="s">
        <v>39</v>
      </c>
      <c r="D22" s="20">
        <v>131</v>
      </c>
      <c r="E22" s="2">
        <v>227</v>
      </c>
      <c r="F22" s="27">
        <f t="shared" si="1"/>
        <v>358</v>
      </c>
      <c r="G22" s="27">
        <v>345</v>
      </c>
      <c r="H22" s="53">
        <f t="shared" si="2"/>
        <v>1.0376811594202899</v>
      </c>
      <c r="I22" s="48">
        <f t="shared" si="3"/>
        <v>33</v>
      </c>
    </row>
    <row r="23" spans="1:9">
      <c r="A23" s="1" t="s">
        <v>40</v>
      </c>
      <c r="B23" s="1" t="s">
        <v>327</v>
      </c>
      <c r="C23" s="65" t="s">
        <v>41</v>
      </c>
      <c r="D23" s="20">
        <v>606</v>
      </c>
      <c r="E23" s="2">
        <v>375</v>
      </c>
      <c r="F23" s="27">
        <f t="shared" si="1"/>
        <v>981</v>
      </c>
      <c r="G23" s="27">
        <v>955</v>
      </c>
      <c r="H23" s="53">
        <f t="shared" si="2"/>
        <v>1.0272251308900524</v>
      </c>
      <c r="I23" s="48">
        <f t="shared" si="3"/>
        <v>56</v>
      </c>
    </row>
    <row r="24" spans="1:9">
      <c r="A24" s="1" t="s">
        <v>42</v>
      </c>
      <c r="B24" s="1" t="s">
        <v>327</v>
      </c>
      <c r="C24" s="65" t="s">
        <v>43</v>
      </c>
      <c r="D24" s="20">
        <v>1056</v>
      </c>
      <c r="E24" s="2">
        <v>653</v>
      </c>
      <c r="F24" s="27">
        <f t="shared" si="1"/>
        <v>1709</v>
      </c>
      <c r="G24" s="27">
        <v>1655</v>
      </c>
      <c r="H24" s="53">
        <f t="shared" si="2"/>
        <v>1.0326283987915408</v>
      </c>
      <c r="I24" s="48">
        <f t="shared" si="3"/>
        <v>45</v>
      </c>
    </row>
    <row r="25" spans="1:9">
      <c r="A25" s="1" t="s">
        <v>44</v>
      </c>
      <c r="B25" s="1" t="s">
        <v>325</v>
      </c>
      <c r="C25" s="65" t="s">
        <v>45</v>
      </c>
      <c r="D25" s="20">
        <v>539</v>
      </c>
      <c r="E25" s="2">
        <v>473</v>
      </c>
      <c r="F25" s="27">
        <f t="shared" si="1"/>
        <v>1012</v>
      </c>
      <c r="G25" s="27">
        <v>945</v>
      </c>
      <c r="H25" s="53">
        <f t="shared" si="2"/>
        <v>1.0708994708994708</v>
      </c>
      <c r="I25" s="48">
        <f t="shared" si="3"/>
        <v>7</v>
      </c>
    </row>
    <row r="26" spans="1:9">
      <c r="A26" s="1" t="s">
        <v>46</v>
      </c>
      <c r="B26" s="1" t="s">
        <v>328</v>
      </c>
      <c r="C26" s="65" t="s">
        <v>47</v>
      </c>
      <c r="D26" s="20">
        <v>953</v>
      </c>
      <c r="E26" s="2">
        <v>660</v>
      </c>
      <c r="F26" s="27">
        <f t="shared" si="1"/>
        <v>1613</v>
      </c>
      <c r="G26" s="27">
        <v>1545</v>
      </c>
      <c r="H26" s="53">
        <f t="shared" si="2"/>
        <v>1.0440129449838187</v>
      </c>
      <c r="I26" s="48">
        <f t="shared" si="3"/>
        <v>25</v>
      </c>
    </row>
    <row r="27" spans="1:9">
      <c r="A27" s="1" t="s">
        <v>48</v>
      </c>
      <c r="B27" s="1" t="s">
        <v>322</v>
      </c>
      <c r="C27" s="65" t="s">
        <v>49</v>
      </c>
      <c r="D27" s="20">
        <v>1314</v>
      </c>
      <c r="E27" s="2">
        <v>821</v>
      </c>
      <c r="F27" s="27">
        <f t="shared" si="1"/>
        <v>2135</v>
      </c>
      <c r="G27" s="27">
        <v>2101</v>
      </c>
      <c r="H27" s="53">
        <f t="shared" si="2"/>
        <v>1.0161827701094717</v>
      </c>
      <c r="I27" s="48">
        <f t="shared" si="3"/>
        <v>73</v>
      </c>
    </row>
    <row r="28" spans="1:9">
      <c r="A28" s="1" t="s">
        <v>50</v>
      </c>
      <c r="B28" s="1" t="s">
        <v>325</v>
      </c>
      <c r="C28" s="65" t="s">
        <v>51</v>
      </c>
      <c r="D28" s="20">
        <v>53</v>
      </c>
      <c r="E28" s="2">
        <v>23</v>
      </c>
      <c r="F28" s="27">
        <f t="shared" si="1"/>
        <v>76</v>
      </c>
      <c r="G28" s="27">
        <v>90</v>
      </c>
      <c r="H28" s="53">
        <f t="shared" si="2"/>
        <v>0.84444444444444444</v>
      </c>
      <c r="I28" s="48">
        <f t="shared" si="3"/>
        <v>82</v>
      </c>
    </row>
    <row r="29" spans="1:9">
      <c r="A29" s="1" t="s">
        <v>52</v>
      </c>
      <c r="B29" s="1" t="s">
        <v>328</v>
      </c>
      <c r="C29" s="65" t="s">
        <v>53</v>
      </c>
      <c r="D29" s="20">
        <v>589</v>
      </c>
      <c r="E29" s="2">
        <v>424</v>
      </c>
      <c r="F29" s="27">
        <f t="shared" si="1"/>
        <v>1013</v>
      </c>
      <c r="G29" s="27">
        <v>910</v>
      </c>
      <c r="H29" s="53">
        <f t="shared" si="2"/>
        <v>1.1131868131868132</v>
      </c>
      <c r="I29" s="48">
        <f t="shared" si="3"/>
        <v>1</v>
      </c>
    </row>
    <row r="30" spans="1:9">
      <c r="A30" s="1" t="s">
        <v>54</v>
      </c>
      <c r="B30" s="1" t="s">
        <v>327</v>
      </c>
      <c r="C30" s="65" t="s">
        <v>55</v>
      </c>
      <c r="D30" s="20">
        <v>674</v>
      </c>
      <c r="E30" s="2">
        <v>460</v>
      </c>
      <c r="F30" s="27">
        <f t="shared" si="1"/>
        <v>1134</v>
      </c>
      <c r="G30" s="27">
        <v>1098</v>
      </c>
      <c r="H30" s="53">
        <f t="shared" si="2"/>
        <v>1.0327868852459017</v>
      </c>
      <c r="I30" s="48">
        <f t="shared" si="3"/>
        <v>44</v>
      </c>
    </row>
    <row r="31" spans="1:9">
      <c r="A31" s="1" t="s">
        <v>56</v>
      </c>
      <c r="B31" s="1" t="s">
        <v>328</v>
      </c>
      <c r="C31" s="65" t="s">
        <v>57</v>
      </c>
      <c r="D31" s="20">
        <v>993</v>
      </c>
      <c r="E31" s="2">
        <v>596</v>
      </c>
      <c r="F31" s="27">
        <f t="shared" si="1"/>
        <v>1589</v>
      </c>
      <c r="G31" s="27">
        <v>1535</v>
      </c>
      <c r="H31" s="53">
        <f t="shared" si="2"/>
        <v>1.0351791530944625</v>
      </c>
      <c r="I31" s="48">
        <f t="shared" si="3"/>
        <v>37</v>
      </c>
    </row>
    <row r="32" spans="1:9">
      <c r="A32" s="1" t="s">
        <v>58</v>
      </c>
      <c r="B32" s="1" t="s">
        <v>322</v>
      </c>
      <c r="C32" s="65" t="s">
        <v>59</v>
      </c>
      <c r="D32" s="20">
        <v>1399</v>
      </c>
      <c r="E32" s="2">
        <v>964</v>
      </c>
      <c r="F32" s="27">
        <f t="shared" si="1"/>
        <v>2363</v>
      </c>
      <c r="G32" s="27">
        <v>2317</v>
      </c>
      <c r="H32" s="53">
        <f t="shared" si="2"/>
        <v>1.0198532585239535</v>
      </c>
      <c r="I32" s="48">
        <f t="shared" si="3"/>
        <v>69</v>
      </c>
    </row>
    <row r="33" spans="1:9">
      <c r="A33" s="1" t="s">
        <v>60</v>
      </c>
      <c r="B33" s="1" t="s">
        <v>322</v>
      </c>
      <c r="C33" s="65" t="s">
        <v>61</v>
      </c>
      <c r="D33" s="20">
        <v>2420</v>
      </c>
      <c r="E33" s="2">
        <v>704</v>
      </c>
      <c r="F33" s="27">
        <f t="shared" si="1"/>
        <v>3124</v>
      </c>
      <c r="G33" s="27">
        <v>3063</v>
      </c>
      <c r="H33" s="53">
        <f t="shared" si="2"/>
        <v>1.0199151158994451</v>
      </c>
      <c r="I33" s="48">
        <f t="shared" si="3"/>
        <v>68</v>
      </c>
    </row>
    <row r="34" spans="1:9">
      <c r="A34" s="1" t="s">
        <v>62</v>
      </c>
      <c r="B34" s="1" t="s">
        <v>326</v>
      </c>
      <c r="C34" s="65" t="s">
        <v>63</v>
      </c>
      <c r="D34" s="20">
        <v>96</v>
      </c>
      <c r="E34" s="2">
        <v>181</v>
      </c>
      <c r="F34" s="27">
        <f t="shared" si="1"/>
        <v>277</v>
      </c>
      <c r="G34" s="27">
        <v>276</v>
      </c>
      <c r="H34" s="53">
        <f t="shared" si="2"/>
        <v>1.0036231884057971</v>
      </c>
      <c r="I34" s="48">
        <f t="shared" si="3"/>
        <v>77</v>
      </c>
    </row>
    <row r="35" spans="1:9">
      <c r="A35" s="1" t="s">
        <v>64</v>
      </c>
      <c r="B35" s="1" t="s">
        <v>325</v>
      </c>
      <c r="C35" s="65" t="s">
        <v>65</v>
      </c>
      <c r="D35" s="20">
        <v>249</v>
      </c>
      <c r="E35" s="2">
        <v>530</v>
      </c>
      <c r="F35" s="27">
        <f t="shared" si="1"/>
        <v>779</v>
      </c>
      <c r="G35" s="27">
        <v>745</v>
      </c>
      <c r="H35" s="53">
        <f t="shared" si="2"/>
        <v>1.0456375838926175</v>
      </c>
      <c r="I35" s="48">
        <f t="shared" si="3"/>
        <v>24</v>
      </c>
    </row>
    <row r="36" spans="1:9">
      <c r="A36" s="1" t="s">
        <v>66</v>
      </c>
      <c r="B36" s="1" t="s">
        <v>325</v>
      </c>
      <c r="C36" s="65" t="s">
        <v>67</v>
      </c>
      <c r="D36" s="20">
        <v>165</v>
      </c>
      <c r="E36" s="2">
        <v>306</v>
      </c>
      <c r="F36" s="27">
        <f t="shared" si="1"/>
        <v>471</v>
      </c>
      <c r="G36" s="27">
        <v>471</v>
      </c>
      <c r="H36" s="53">
        <f t="shared" si="2"/>
        <v>1</v>
      </c>
      <c r="I36" s="48">
        <f t="shared" si="3"/>
        <v>79</v>
      </c>
    </row>
    <row r="37" spans="1:9">
      <c r="A37" s="1" t="s">
        <v>68</v>
      </c>
      <c r="B37" s="1" t="s">
        <v>324</v>
      </c>
      <c r="C37" s="65" t="s">
        <v>69</v>
      </c>
      <c r="D37" s="20">
        <v>983</v>
      </c>
      <c r="E37" s="2">
        <v>118</v>
      </c>
      <c r="F37" s="27">
        <f t="shared" si="1"/>
        <v>1101</v>
      </c>
      <c r="G37" s="27">
        <v>1068</v>
      </c>
      <c r="H37" s="53">
        <f t="shared" si="2"/>
        <v>1.0308988764044944</v>
      </c>
      <c r="I37" s="48">
        <f t="shared" si="3"/>
        <v>50</v>
      </c>
    </row>
    <row r="38" spans="1:9">
      <c r="A38" s="1" t="s">
        <v>70</v>
      </c>
      <c r="B38" s="1" t="s">
        <v>328</v>
      </c>
      <c r="C38" s="65" t="s">
        <v>71</v>
      </c>
      <c r="D38" s="20">
        <v>0</v>
      </c>
      <c r="E38" s="2">
        <v>502</v>
      </c>
      <c r="F38" s="27">
        <f t="shared" si="1"/>
        <v>502</v>
      </c>
      <c r="G38" s="27">
        <v>452</v>
      </c>
      <c r="H38" s="53">
        <f t="shared" si="2"/>
        <v>1.1106194690265487</v>
      </c>
      <c r="I38" s="48">
        <f t="shared" si="3"/>
        <v>2</v>
      </c>
    </row>
    <row r="39" spans="1:9">
      <c r="A39" s="1" t="s">
        <v>72</v>
      </c>
      <c r="B39" s="1" t="s">
        <v>323</v>
      </c>
      <c r="C39" s="65" t="s">
        <v>73</v>
      </c>
      <c r="D39" s="20">
        <v>429</v>
      </c>
      <c r="E39" s="2">
        <v>625</v>
      </c>
      <c r="F39" s="27">
        <f t="shared" si="1"/>
        <v>1054</v>
      </c>
      <c r="G39" s="27">
        <v>1010</v>
      </c>
      <c r="H39" s="53">
        <f t="shared" si="2"/>
        <v>1.0435643564356436</v>
      </c>
      <c r="I39" s="48">
        <f t="shared" si="3"/>
        <v>26</v>
      </c>
    </row>
    <row r="40" spans="1:9">
      <c r="A40" s="1" t="s">
        <v>74</v>
      </c>
      <c r="B40" s="1" t="s">
        <v>324</v>
      </c>
      <c r="C40" s="65" t="s">
        <v>75</v>
      </c>
      <c r="D40" s="20">
        <v>555</v>
      </c>
      <c r="E40" s="2">
        <v>312</v>
      </c>
      <c r="F40" s="27">
        <f t="shared" si="1"/>
        <v>867</v>
      </c>
      <c r="G40" s="27">
        <v>821</v>
      </c>
      <c r="H40" s="53">
        <f t="shared" si="2"/>
        <v>1.0560292326431182</v>
      </c>
      <c r="I40" s="48">
        <f t="shared" si="3"/>
        <v>11</v>
      </c>
    </row>
    <row r="41" spans="1:9">
      <c r="A41" s="1" t="s">
        <v>76</v>
      </c>
      <c r="B41" s="1" t="s">
        <v>324</v>
      </c>
      <c r="C41" s="65" t="s">
        <v>77</v>
      </c>
      <c r="D41" s="20">
        <v>633</v>
      </c>
      <c r="E41" s="2">
        <v>104</v>
      </c>
      <c r="F41" s="27">
        <f t="shared" si="1"/>
        <v>737</v>
      </c>
      <c r="G41" s="27">
        <v>720</v>
      </c>
      <c r="H41" s="53">
        <f t="shared" si="2"/>
        <v>1.023611111111111</v>
      </c>
      <c r="I41" s="48">
        <f t="shared" si="3"/>
        <v>63</v>
      </c>
    </row>
    <row r="42" spans="1:9">
      <c r="A42" s="1" t="s">
        <v>78</v>
      </c>
      <c r="B42" s="1" t="s">
        <v>325</v>
      </c>
      <c r="C42" s="65" t="s">
        <v>79</v>
      </c>
      <c r="D42" s="20">
        <v>725</v>
      </c>
      <c r="E42" s="2">
        <v>281</v>
      </c>
      <c r="F42" s="27">
        <f t="shared" si="1"/>
        <v>1006</v>
      </c>
      <c r="G42" s="27">
        <v>955</v>
      </c>
      <c r="H42" s="53">
        <f t="shared" si="2"/>
        <v>1.0534031413612566</v>
      </c>
      <c r="I42" s="48">
        <f t="shared" si="3"/>
        <v>12</v>
      </c>
    </row>
    <row r="43" spans="1:9">
      <c r="A43" s="43" t="s">
        <v>80</v>
      </c>
      <c r="B43" s="43" t="s">
        <v>329</v>
      </c>
      <c r="C43" s="66" t="s">
        <v>81</v>
      </c>
      <c r="D43" s="37"/>
      <c r="E43" s="28"/>
      <c r="F43" s="29"/>
      <c r="G43" s="29" t="s">
        <v>515</v>
      </c>
      <c r="H43" s="68"/>
      <c r="I43" s="49"/>
    </row>
    <row r="44" spans="1:9">
      <c r="A44" s="1" t="s">
        <v>82</v>
      </c>
      <c r="B44" s="1" t="s">
        <v>324</v>
      </c>
      <c r="C44" s="65" t="s">
        <v>83</v>
      </c>
      <c r="D44" s="20">
        <v>306</v>
      </c>
      <c r="E44" s="2">
        <v>152</v>
      </c>
      <c r="F44" s="27">
        <f>SUM(D44:E44)</f>
        <v>458</v>
      </c>
      <c r="G44" s="27">
        <v>435</v>
      </c>
      <c r="H44" s="53">
        <f>F44/G44</f>
        <v>1.0528735632183908</v>
      </c>
      <c r="I44" s="48">
        <f>_xlfn.RANK.EQ(H44,$H$12:$H$97,0)</f>
        <v>14</v>
      </c>
    </row>
    <row r="45" spans="1:9">
      <c r="A45" s="1" t="s">
        <v>84</v>
      </c>
      <c r="B45" s="1" t="s">
        <v>328</v>
      </c>
      <c r="C45" s="65" t="s">
        <v>85</v>
      </c>
      <c r="D45" s="20">
        <v>1191</v>
      </c>
      <c r="E45" s="2">
        <v>550</v>
      </c>
      <c r="F45" s="27">
        <f>SUM(D45:E45)</f>
        <v>1741</v>
      </c>
      <c r="G45" s="27">
        <v>1662</v>
      </c>
      <c r="H45" s="53">
        <f>F45/G45</f>
        <v>1.0475330926594464</v>
      </c>
      <c r="I45" s="48">
        <f>_xlfn.RANK.EQ(H45,$H$12:$H$97,0)</f>
        <v>21</v>
      </c>
    </row>
    <row r="46" spans="1:9">
      <c r="A46" s="43" t="s">
        <v>86</v>
      </c>
      <c r="B46" s="43" t="s">
        <v>329</v>
      </c>
      <c r="C46" s="66" t="s">
        <v>87</v>
      </c>
      <c r="D46" s="37"/>
      <c r="E46" s="28"/>
      <c r="F46" s="29"/>
      <c r="G46" s="29" t="s">
        <v>515</v>
      </c>
      <c r="H46" s="68"/>
      <c r="I46" s="49"/>
    </row>
    <row r="47" spans="1:9">
      <c r="A47" s="1" t="s">
        <v>88</v>
      </c>
      <c r="B47" s="1" t="s">
        <v>322</v>
      </c>
      <c r="C47" s="65" t="s">
        <v>89</v>
      </c>
      <c r="D47" s="20">
        <v>1363</v>
      </c>
      <c r="E47" s="2">
        <v>929</v>
      </c>
      <c r="F47" s="27">
        <f>SUM(D47:E47)</f>
        <v>2292</v>
      </c>
      <c r="G47" s="27">
        <v>2240</v>
      </c>
      <c r="H47" s="53">
        <f>F47/G47</f>
        <v>1.0232142857142856</v>
      </c>
      <c r="I47" s="48">
        <f>_xlfn.RANK.EQ(H47,$H$12:$H$97,0)</f>
        <v>64</v>
      </c>
    </row>
    <row r="48" spans="1:9">
      <c r="A48" s="1" t="s">
        <v>90</v>
      </c>
      <c r="B48" s="1" t="s">
        <v>324</v>
      </c>
      <c r="C48" s="65" t="s">
        <v>91</v>
      </c>
      <c r="D48" s="20">
        <v>80</v>
      </c>
      <c r="E48" s="2">
        <v>8</v>
      </c>
      <c r="F48" s="27">
        <f>SUM(D48:E48)</f>
        <v>88</v>
      </c>
      <c r="G48" s="27">
        <v>80</v>
      </c>
      <c r="H48" s="53">
        <f>F48/G48</f>
        <v>1.1000000000000001</v>
      </c>
      <c r="I48" s="48">
        <f>_xlfn.RANK.EQ(H48,$H$12:$H$97,0)</f>
        <v>3</v>
      </c>
    </row>
    <row r="49" spans="1:9">
      <c r="A49" s="1" t="s">
        <v>92</v>
      </c>
      <c r="B49" s="1" t="s">
        <v>323</v>
      </c>
      <c r="C49" s="65" t="s">
        <v>93</v>
      </c>
      <c r="D49" s="20">
        <v>70</v>
      </c>
      <c r="E49" s="2">
        <v>99</v>
      </c>
      <c r="F49" s="27">
        <f>SUM(D49:E49)</f>
        <v>169</v>
      </c>
      <c r="G49" s="27">
        <v>160</v>
      </c>
      <c r="H49" s="53">
        <f>F49/G49</f>
        <v>1.0562499999999999</v>
      </c>
      <c r="I49" s="48">
        <f>_xlfn.RANK.EQ(H49,$H$12:$H$97,0)</f>
        <v>10</v>
      </c>
    </row>
    <row r="50" spans="1:9">
      <c r="A50" s="1" t="s">
        <v>94</v>
      </c>
      <c r="B50" s="1" t="s">
        <v>327</v>
      </c>
      <c r="C50" s="65" t="s">
        <v>95</v>
      </c>
      <c r="D50" s="20">
        <v>1067</v>
      </c>
      <c r="E50" s="2">
        <v>733</v>
      </c>
      <c r="F50" s="27">
        <f>SUM(D50:E50)</f>
        <v>1800</v>
      </c>
      <c r="G50" s="27">
        <v>1770</v>
      </c>
      <c r="H50" s="53">
        <f>F50/G50</f>
        <v>1.0169491525423728</v>
      </c>
      <c r="I50" s="48">
        <f>_xlfn.RANK.EQ(H50,$H$12:$H$97,0)</f>
        <v>71</v>
      </c>
    </row>
    <row r="51" spans="1:9">
      <c r="A51" s="1" t="s">
        <v>96</v>
      </c>
      <c r="B51" s="1" t="s">
        <v>327</v>
      </c>
      <c r="C51" s="65" t="s">
        <v>97</v>
      </c>
      <c r="D51" s="20">
        <v>1010</v>
      </c>
      <c r="E51" s="2">
        <v>767</v>
      </c>
      <c r="F51" s="27">
        <f>SUM(D51:E51)</f>
        <v>1777</v>
      </c>
      <c r="G51" s="27">
        <v>1726</v>
      </c>
      <c r="H51" s="53">
        <f>F51/G51</f>
        <v>1.02954808806489</v>
      </c>
      <c r="I51" s="48">
        <f>_xlfn.RANK.EQ(H51,$H$12:$H$97,0)</f>
        <v>52</v>
      </c>
    </row>
    <row r="52" spans="1:9">
      <c r="A52" s="43" t="s">
        <v>98</v>
      </c>
      <c r="B52" s="43" t="s">
        <v>329</v>
      </c>
      <c r="C52" s="66" t="s">
        <v>99</v>
      </c>
      <c r="D52" s="37"/>
      <c r="E52" s="28"/>
      <c r="F52" s="29"/>
      <c r="G52" s="29" t="s">
        <v>515</v>
      </c>
      <c r="H52" s="68"/>
      <c r="I52" s="49"/>
    </row>
    <row r="53" spans="1:9">
      <c r="A53" s="1" t="s">
        <v>100</v>
      </c>
      <c r="B53" s="1" t="s">
        <v>327</v>
      </c>
      <c r="C53" s="65" t="s">
        <v>101</v>
      </c>
      <c r="D53" s="20">
        <v>600</v>
      </c>
      <c r="E53" s="2">
        <v>289</v>
      </c>
      <c r="F53" s="27">
        <f t="shared" ref="F53:F74" si="4">SUM(D53:E53)</f>
        <v>889</v>
      </c>
      <c r="G53" s="27">
        <v>855</v>
      </c>
      <c r="H53" s="53">
        <f t="shared" ref="H53:H74" si="5">F53/G53</f>
        <v>1.039766081871345</v>
      </c>
      <c r="I53" s="48">
        <f t="shared" ref="I53:I74" si="6">_xlfn.RANK.EQ(H53,$H$12:$H$97,0)</f>
        <v>32</v>
      </c>
    </row>
    <row r="54" spans="1:9">
      <c r="A54" s="1" t="s">
        <v>102</v>
      </c>
      <c r="B54" s="1" t="s">
        <v>327</v>
      </c>
      <c r="C54" s="65" t="s">
        <v>103</v>
      </c>
      <c r="D54" s="20">
        <v>553</v>
      </c>
      <c r="E54" s="2">
        <v>300</v>
      </c>
      <c r="F54" s="27">
        <f t="shared" si="4"/>
        <v>853</v>
      </c>
      <c r="G54" s="27">
        <v>825</v>
      </c>
      <c r="H54" s="53">
        <f t="shared" si="5"/>
        <v>1.0339393939393939</v>
      </c>
      <c r="I54" s="48">
        <f t="shared" si="6"/>
        <v>40</v>
      </c>
    </row>
    <row r="55" spans="1:9">
      <c r="A55" s="1" t="s">
        <v>104</v>
      </c>
      <c r="B55" s="1" t="s">
        <v>327</v>
      </c>
      <c r="C55" s="65" t="s">
        <v>105</v>
      </c>
      <c r="D55" s="20">
        <v>1277</v>
      </c>
      <c r="E55" s="2">
        <v>768</v>
      </c>
      <c r="F55" s="27">
        <f t="shared" si="4"/>
        <v>2045</v>
      </c>
      <c r="G55" s="27">
        <v>1978</v>
      </c>
      <c r="H55" s="53">
        <f t="shared" si="5"/>
        <v>1.0338725985844288</v>
      </c>
      <c r="I55" s="48">
        <f t="shared" si="6"/>
        <v>41</v>
      </c>
    </row>
    <row r="56" spans="1:9">
      <c r="A56" s="1" t="s">
        <v>106</v>
      </c>
      <c r="B56" s="1" t="s">
        <v>327</v>
      </c>
      <c r="C56" s="65" t="s">
        <v>107</v>
      </c>
      <c r="D56" s="20">
        <v>734</v>
      </c>
      <c r="E56" s="2">
        <v>550</v>
      </c>
      <c r="F56" s="27">
        <f t="shared" si="4"/>
        <v>1284</v>
      </c>
      <c r="G56" s="27">
        <v>1240</v>
      </c>
      <c r="H56" s="53">
        <f t="shared" si="5"/>
        <v>1.0354838709677419</v>
      </c>
      <c r="I56" s="48">
        <f t="shared" si="6"/>
        <v>36</v>
      </c>
    </row>
    <row r="57" spans="1:9">
      <c r="A57" s="1" t="s">
        <v>108</v>
      </c>
      <c r="B57" s="1" t="s">
        <v>328</v>
      </c>
      <c r="C57" s="65" t="s">
        <v>109</v>
      </c>
      <c r="D57" s="20">
        <v>1349</v>
      </c>
      <c r="E57" s="2">
        <v>662</v>
      </c>
      <c r="F57" s="27">
        <f t="shared" si="4"/>
        <v>2011</v>
      </c>
      <c r="G57" s="27">
        <v>1970</v>
      </c>
      <c r="H57" s="53">
        <f t="shared" si="5"/>
        <v>1.0208121827411167</v>
      </c>
      <c r="I57" s="48">
        <f t="shared" si="6"/>
        <v>66</v>
      </c>
    </row>
    <row r="58" spans="1:9">
      <c r="A58" s="1" t="s">
        <v>110</v>
      </c>
      <c r="B58" s="1" t="s">
        <v>326</v>
      </c>
      <c r="C58" s="65" t="s">
        <v>111</v>
      </c>
      <c r="D58" s="20">
        <v>74</v>
      </c>
      <c r="E58" s="2">
        <v>104</v>
      </c>
      <c r="F58" s="27">
        <f t="shared" si="4"/>
        <v>178</v>
      </c>
      <c r="G58" s="27">
        <v>175</v>
      </c>
      <c r="H58" s="53">
        <f t="shared" si="5"/>
        <v>1.0171428571428571</v>
      </c>
      <c r="I58" s="48">
        <f t="shared" si="6"/>
        <v>70</v>
      </c>
    </row>
    <row r="59" spans="1:9">
      <c r="A59" s="1" t="s">
        <v>112</v>
      </c>
      <c r="B59" s="1" t="s">
        <v>322</v>
      </c>
      <c r="C59" s="65" t="s">
        <v>113</v>
      </c>
      <c r="D59" s="20">
        <v>1435</v>
      </c>
      <c r="E59" s="2">
        <v>714</v>
      </c>
      <c r="F59" s="27">
        <f t="shared" si="4"/>
        <v>2149</v>
      </c>
      <c r="G59" s="27">
        <v>2107</v>
      </c>
      <c r="H59" s="53">
        <f t="shared" si="5"/>
        <v>1.0199335548172757</v>
      </c>
      <c r="I59" s="48">
        <f t="shared" si="6"/>
        <v>67</v>
      </c>
    </row>
    <row r="60" spans="1:9">
      <c r="A60" s="1" t="s">
        <v>114</v>
      </c>
      <c r="B60" s="1" t="s">
        <v>324</v>
      </c>
      <c r="C60" s="65" t="s">
        <v>115</v>
      </c>
      <c r="D60" s="20">
        <v>809</v>
      </c>
      <c r="E60" s="2">
        <v>164</v>
      </c>
      <c r="F60" s="27">
        <f t="shared" si="4"/>
        <v>973</v>
      </c>
      <c r="G60" s="27">
        <v>930</v>
      </c>
      <c r="H60" s="53">
        <f t="shared" si="5"/>
        <v>1.0462365591397849</v>
      </c>
      <c r="I60" s="48">
        <f t="shared" si="6"/>
        <v>23</v>
      </c>
    </row>
    <row r="61" spans="1:9">
      <c r="A61" s="1" t="s">
        <v>116</v>
      </c>
      <c r="B61" s="1" t="s">
        <v>323</v>
      </c>
      <c r="C61" s="65" t="s">
        <v>117</v>
      </c>
      <c r="D61" s="20">
        <v>345</v>
      </c>
      <c r="E61" s="2">
        <v>556</v>
      </c>
      <c r="F61" s="27">
        <f t="shared" si="4"/>
        <v>901</v>
      </c>
      <c r="G61" s="27">
        <v>859</v>
      </c>
      <c r="H61" s="53">
        <f t="shared" si="5"/>
        <v>1.0488940628637951</v>
      </c>
      <c r="I61" s="48">
        <f t="shared" si="6"/>
        <v>20</v>
      </c>
    </row>
    <row r="62" spans="1:9">
      <c r="A62" s="1" t="s">
        <v>118</v>
      </c>
      <c r="B62" s="1" t="s">
        <v>324</v>
      </c>
      <c r="C62" s="65" t="s">
        <v>119</v>
      </c>
      <c r="D62" s="20">
        <v>72</v>
      </c>
      <c r="E62" s="2">
        <v>12</v>
      </c>
      <c r="F62" s="27">
        <f t="shared" si="4"/>
        <v>84</v>
      </c>
      <c r="G62" s="27">
        <v>80</v>
      </c>
      <c r="H62" s="53">
        <f t="shared" si="5"/>
        <v>1.05</v>
      </c>
      <c r="I62" s="48">
        <f t="shared" si="6"/>
        <v>17</v>
      </c>
    </row>
    <row r="63" spans="1:9">
      <c r="A63" s="1" t="s">
        <v>120</v>
      </c>
      <c r="B63" s="1" t="s">
        <v>327</v>
      </c>
      <c r="C63" s="65" t="s">
        <v>121</v>
      </c>
      <c r="D63" s="20">
        <v>783</v>
      </c>
      <c r="E63" s="2">
        <v>565</v>
      </c>
      <c r="F63" s="27">
        <f t="shared" si="4"/>
        <v>1348</v>
      </c>
      <c r="G63" s="27">
        <v>1310</v>
      </c>
      <c r="H63" s="53">
        <f t="shared" si="5"/>
        <v>1.0290076335877862</v>
      </c>
      <c r="I63" s="48">
        <f t="shared" si="6"/>
        <v>54</v>
      </c>
    </row>
    <row r="64" spans="1:9">
      <c r="A64" s="1" t="s">
        <v>122</v>
      </c>
      <c r="B64" s="1" t="s">
        <v>325</v>
      </c>
      <c r="C64" s="65" t="s">
        <v>123</v>
      </c>
      <c r="D64" s="20">
        <v>498</v>
      </c>
      <c r="E64" s="2">
        <v>326</v>
      </c>
      <c r="F64" s="27">
        <f t="shared" si="4"/>
        <v>824</v>
      </c>
      <c r="G64" s="27">
        <v>790</v>
      </c>
      <c r="H64" s="53">
        <f t="shared" si="5"/>
        <v>1.0430379746835443</v>
      </c>
      <c r="I64" s="48">
        <f t="shared" si="6"/>
        <v>27</v>
      </c>
    </row>
    <row r="65" spans="1:9">
      <c r="A65" s="1" t="s">
        <v>124</v>
      </c>
      <c r="B65" s="1" t="s">
        <v>326</v>
      </c>
      <c r="C65" s="65" t="s">
        <v>125</v>
      </c>
      <c r="D65" s="20">
        <v>45</v>
      </c>
      <c r="E65" s="2">
        <v>110</v>
      </c>
      <c r="F65" s="27">
        <f t="shared" si="4"/>
        <v>155</v>
      </c>
      <c r="G65" s="27">
        <v>155</v>
      </c>
      <c r="H65" s="53">
        <f t="shared" si="5"/>
        <v>1</v>
      </c>
      <c r="I65" s="48">
        <f t="shared" si="6"/>
        <v>79</v>
      </c>
    </row>
    <row r="66" spans="1:9">
      <c r="A66" s="1" t="s">
        <v>126</v>
      </c>
      <c r="B66" s="1" t="s">
        <v>322</v>
      </c>
      <c r="C66" s="65" t="s">
        <v>127</v>
      </c>
      <c r="D66" s="20">
        <v>2195</v>
      </c>
      <c r="E66" s="2">
        <v>699</v>
      </c>
      <c r="F66" s="27">
        <f t="shared" si="4"/>
        <v>2894</v>
      </c>
      <c r="G66" s="27">
        <v>2823</v>
      </c>
      <c r="H66" s="53">
        <f t="shared" si="5"/>
        <v>1.0251505490612822</v>
      </c>
      <c r="I66" s="48">
        <f t="shared" si="6"/>
        <v>60</v>
      </c>
    </row>
    <row r="67" spans="1:9">
      <c r="A67" s="1" t="s">
        <v>128</v>
      </c>
      <c r="B67" s="1" t="s">
        <v>323</v>
      </c>
      <c r="C67" s="65" t="s">
        <v>129</v>
      </c>
      <c r="D67" s="20">
        <v>131</v>
      </c>
      <c r="E67" s="2">
        <v>197</v>
      </c>
      <c r="F67" s="27">
        <f t="shared" si="4"/>
        <v>328</v>
      </c>
      <c r="G67" s="27">
        <v>300</v>
      </c>
      <c r="H67" s="53">
        <f t="shared" si="5"/>
        <v>1.0933333333333333</v>
      </c>
      <c r="I67" s="48">
        <f t="shared" si="6"/>
        <v>4</v>
      </c>
    </row>
    <row r="68" spans="1:9">
      <c r="A68" s="1" t="s">
        <v>130</v>
      </c>
      <c r="B68" s="1" t="s">
        <v>324</v>
      </c>
      <c r="C68" s="65" t="s">
        <v>131</v>
      </c>
      <c r="D68" s="20">
        <v>422</v>
      </c>
      <c r="E68" s="2">
        <v>185</v>
      </c>
      <c r="F68" s="27">
        <f t="shared" si="4"/>
        <v>607</v>
      </c>
      <c r="G68" s="27">
        <v>583</v>
      </c>
      <c r="H68" s="53">
        <f t="shared" si="5"/>
        <v>1.0411663807890223</v>
      </c>
      <c r="I68" s="48">
        <f t="shared" si="6"/>
        <v>30</v>
      </c>
    </row>
    <row r="69" spans="1:9">
      <c r="A69" s="1" t="s">
        <v>132</v>
      </c>
      <c r="B69" s="1" t="s">
        <v>322</v>
      </c>
      <c r="C69" s="65" t="s">
        <v>133</v>
      </c>
      <c r="D69" s="20">
        <v>2094</v>
      </c>
      <c r="E69" s="2">
        <v>1229</v>
      </c>
      <c r="F69" s="27">
        <f t="shared" si="4"/>
        <v>3323</v>
      </c>
      <c r="G69" s="27">
        <v>3250</v>
      </c>
      <c r="H69" s="53">
        <f t="shared" si="5"/>
        <v>1.0224615384615385</v>
      </c>
      <c r="I69" s="48">
        <f t="shared" si="6"/>
        <v>65</v>
      </c>
    </row>
    <row r="70" spans="1:9">
      <c r="A70" s="1" t="s">
        <v>134</v>
      </c>
      <c r="B70" s="1" t="s">
        <v>323</v>
      </c>
      <c r="C70" s="65" t="s">
        <v>135</v>
      </c>
      <c r="D70" s="20">
        <v>383</v>
      </c>
      <c r="E70" s="2">
        <v>540</v>
      </c>
      <c r="F70" s="27">
        <f t="shared" si="4"/>
        <v>923</v>
      </c>
      <c r="G70" s="27">
        <v>900</v>
      </c>
      <c r="H70" s="53">
        <f t="shared" si="5"/>
        <v>1.0255555555555556</v>
      </c>
      <c r="I70" s="48">
        <f t="shared" si="6"/>
        <v>59</v>
      </c>
    </row>
    <row r="71" spans="1:9">
      <c r="A71" s="1" t="s">
        <v>136</v>
      </c>
      <c r="B71" s="1" t="s">
        <v>322</v>
      </c>
      <c r="C71" s="65" t="s">
        <v>137</v>
      </c>
      <c r="D71" s="20">
        <v>1618</v>
      </c>
      <c r="E71" s="2">
        <v>979</v>
      </c>
      <c r="F71" s="27">
        <f t="shared" si="4"/>
        <v>2597</v>
      </c>
      <c r="G71" s="27">
        <v>2530</v>
      </c>
      <c r="H71" s="53">
        <f t="shared" si="5"/>
        <v>1.0264822134387352</v>
      </c>
      <c r="I71" s="48">
        <f t="shared" si="6"/>
        <v>58</v>
      </c>
    </row>
    <row r="72" spans="1:9">
      <c r="A72" s="1" t="s">
        <v>138</v>
      </c>
      <c r="B72" s="1" t="s">
        <v>323</v>
      </c>
      <c r="C72" s="65" t="s">
        <v>139</v>
      </c>
      <c r="D72" s="20">
        <v>62</v>
      </c>
      <c r="E72" s="2">
        <v>106</v>
      </c>
      <c r="F72" s="27">
        <f t="shared" si="4"/>
        <v>168</v>
      </c>
      <c r="G72" s="27">
        <v>160</v>
      </c>
      <c r="H72" s="53">
        <f t="shared" si="5"/>
        <v>1.05</v>
      </c>
      <c r="I72" s="48">
        <f t="shared" si="6"/>
        <v>17</v>
      </c>
    </row>
    <row r="73" spans="1:9">
      <c r="A73" s="1" t="s">
        <v>140</v>
      </c>
      <c r="B73" s="1" t="s">
        <v>323</v>
      </c>
      <c r="C73" s="65" t="s">
        <v>141</v>
      </c>
      <c r="D73" s="20">
        <v>100</v>
      </c>
      <c r="E73" s="2">
        <v>168</v>
      </c>
      <c r="F73" s="27">
        <f t="shared" si="4"/>
        <v>268</v>
      </c>
      <c r="G73" s="27">
        <v>255</v>
      </c>
      <c r="H73" s="53">
        <f t="shared" si="5"/>
        <v>1.0509803921568628</v>
      </c>
      <c r="I73" s="48">
        <f t="shared" si="6"/>
        <v>15</v>
      </c>
    </row>
    <row r="74" spans="1:9">
      <c r="A74" s="1" t="s">
        <v>142</v>
      </c>
      <c r="B74" s="1" t="s">
        <v>328</v>
      </c>
      <c r="C74" s="65" t="s">
        <v>143</v>
      </c>
      <c r="D74" s="20">
        <v>0</v>
      </c>
      <c r="E74" s="2">
        <v>518</v>
      </c>
      <c r="F74" s="27">
        <f t="shared" si="4"/>
        <v>518</v>
      </c>
      <c r="G74" s="27">
        <v>475</v>
      </c>
      <c r="H74" s="53">
        <f t="shared" si="5"/>
        <v>1.0905263157894738</v>
      </c>
      <c r="I74" s="48">
        <f t="shared" si="6"/>
        <v>5</v>
      </c>
    </row>
    <row r="75" spans="1:9">
      <c r="A75" s="43" t="s">
        <v>144</v>
      </c>
      <c r="B75" s="43" t="s">
        <v>329</v>
      </c>
      <c r="C75" s="66" t="s">
        <v>145</v>
      </c>
      <c r="D75" s="37"/>
      <c r="E75" s="28"/>
      <c r="F75" s="29"/>
      <c r="G75" s="29" t="s">
        <v>515</v>
      </c>
      <c r="H75" s="68"/>
      <c r="I75" s="49"/>
    </row>
    <row r="76" spans="1:9">
      <c r="A76" s="1" t="s">
        <v>146</v>
      </c>
      <c r="B76" s="1" t="s">
        <v>328</v>
      </c>
      <c r="C76" s="65" t="s">
        <v>147</v>
      </c>
      <c r="D76" s="20">
        <v>592</v>
      </c>
      <c r="E76" s="2">
        <v>343</v>
      </c>
      <c r="F76" s="27">
        <f t="shared" ref="F76:F97" si="7">SUM(D76:E76)</f>
        <v>935</v>
      </c>
      <c r="G76" s="27">
        <v>890</v>
      </c>
      <c r="H76" s="53">
        <f t="shared" ref="H76:H97" si="8">F76/G76</f>
        <v>1.050561797752809</v>
      </c>
      <c r="I76" s="48">
        <f t="shared" ref="I76:I97" si="9">_xlfn.RANK.EQ(H76,$H$12:$H$97,0)</f>
        <v>16</v>
      </c>
    </row>
    <row r="77" spans="1:9">
      <c r="A77" s="1" t="s">
        <v>148</v>
      </c>
      <c r="B77" s="1" t="s">
        <v>327</v>
      </c>
      <c r="C77" s="65" t="s">
        <v>149</v>
      </c>
      <c r="D77" s="20">
        <v>679</v>
      </c>
      <c r="E77" s="2">
        <v>498</v>
      </c>
      <c r="F77" s="27">
        <f t="shared" si="7"/>
        <v>1177</v>
      </c>
      <c r="G77" s="27">
        <v>1140</v>
      </c>
      <c r="H77" s="53">
        <f t="shared" si="8"/>
        <v>1.0324561403508772</v>
      </c>
      <c r="I77" s="48">
        <f t="shared" si="9"/>
        <v>47</v>
      </c>
    </row>
    <row r="78" spans="1:9">
      <c r="A78" s="1" t="s">
        <v>150</v>
      </c>
      <c r="B78" s="1" t="s">
        <v>327</v>
      </c>
      <c r="C78" s="65" t="s">
        <v>151</v>
      </c>
      <c r="D78" s="20">
        <v>721</v>
      </c>
      <c r="E78" s="2">
        <v>515</v>
      </c>
      <c r="F78" s="27">
        <f t="shared" si="7"/>
        <v>1236</v>
      </c>
      <c r="G78" s="27">
        <v>1197</v>
      </c>
      <c r="H78" s="53">
        <f t="shared" si="8"/>
        <v>1.0325814536340852</v>
      </c>
      <c r="I78" s="48">
        <f t="shared" si="9"/>
        <v>46</v>
      </c>
    </row>
    <row r="79" spans="1:9">
      <c r="A79" s="1" t="s">
        <v>152</v>
      </c>
      <c r="B79" s="1" t="s">
        <v>322</v>
      </c>
      <c r="C79" s="65" t="s">
        <v>153</v>
      </c>
      <c r="D79" s="20">
        <v>1273</v>
      </c>
      <c r="E79" s="2">
        <v>1022</v>
      </c>
      <c r="F79" s="27">
        <f t="shared" si="7"/>
        <v>2295</v>
      </c>
      <c r="G79" s="27">
        <v>2192</v>
      </c>
      <c r="H79" s="53">
        <f t="shared" si="8"/>
        <v>1.0469890510948905</v>
      </c>
      <c r="I79" s="48">
        <f t="shared" si="9"/>
        <v>22</v>
      </c>
    </row>
    <row r="80" spans="1:9">
      <c r="A80" s="1" t="s">
        <v>154</v>
      </c>
      <c r="B80" s="1" t="s">
        <v>322</v>
      </c>
      <c r="C80" s="65" t="s">
        <v>155</v>
      </c>
      <c r="D80" s="20">
        <v>1509</v>
      </c>
      <c r="E80" s="2">
        <v>962</v>
      </c>
      <c r="F80" s="27">
        <f t="shared" si="7"/>
        <v>2471</v>
      </c>
      <c r="G80" s="27">
        <v>2386</v>
      </c>
      <c r="H80" s="53">
        <f t="shared" si="8"/>
        <v>1.0356244761106455</v>
      </c>
      <c r="I80" s="48">
        <f t="shared" si="9"/>
        <v>35</v>
      </c>
    </row>
    <row r="81" spans="1:9">
      <c r="A81" s="1" t="s">
        <v>156</v>
      </c>
      <c r="B81" s="1" t="s">
        <v>327</v>
      </c>
      <c r="C81" s="65" t="s">
        <v>157</v>
      </c>
      <c r="D81" s="20">
        <v>1139</v>
      </c>
      <c r="E81" s="2">
        <v>840</v>
      </c>
      <c r="F81" s="27">
        <f t="shared" si="7"/>
        <v>1979</v>
      </c>
      <c r="G81" s="27">
        <v>1919</v>
      </c>
      <c r="H81" s="53">
        <f t="shared" si="8"/>
        <v>1.0312662845231892</v>
      </c>
      <c r="I81" s="48">
        <f t="shared" si="9"/>
        <v>49</v>
      </c>
    </row>
    <row r="82" spans="1:9">
      <c r="A82" s="1" t="s">
        <v>158</v>
      </c>
      <c r="B82" s="1" t="s">
        <v>327</v>
      </c>
      <c r="C82" s="65" t="s">
        <v>159</v>
      </c>
      <c r="D82" s="20">
        <v>818</v>
      </c>
      <c r="E82" s="2">
        <v>544</v>
      </c>
      <c r="F82" s="27">
        <f t="shared" si="7"/>
        <v>1362</v>
      </c>
      <c r="G82" s="27">
        <v>1316</v>
      </c>
      <c r="H82" s="53">
        <f t="shared" si="8"/>
        <v>1.0349544072948329</v>
      </c>
      <c r="I82" s="48">
        <f t="shared" si="9"/>
        <v>38</v>
      </c>
    </row>
    <row r="83" spans="1:9">
      <c r="A83" s="1" t="s">
        <v>160</v>
      </c>
      <c r="B83" s="1" t="s">
        <v>323</v>
      </c>
      <c r="C83" s="65" t="s">
        <v>161</v>
      </c>
      <c r="D83" s="20">
        <v>44</v>
      </c>
      <c r="E83" s="2">
        <v>61</v>
      </c>
      <c r="F83" s="27">
        <f t="shared" si="7"/>
        <v>105</v>
      </c>
      <c r="G83" s="27">
        <v>100</v>
      </c>
      <c r="H83" s="53">
        <f t="shared" si="8"/>
        <v>1.05</v>
      </c>
      <c r="I83" s="48">
        <f t="shared" si="9"/>
        <v>17</v>
      </c>
    </row>
    <row r="84" spans="1:9">
      <c r="A84" s="1" t="s">
        <v>162</v>
      </c>
      <c r="B84" s="1" t="s">
        <v>327</v>
      </c>
      <c r="C84" s="65" t="s">
        <v>163</v>
      </c>
      <c r="D84" s="20">
        <v>653</v>
      </c>
      <c r="E84" s="2">
        <v>637</v>
      </c>
      <c r="F84" s="27">
        <f t="shared" si="7"/>
        <v>1290</v>
      </c>
      <c r="G84" s="27">
        <v>1225</v>
      </c>
      <c r="H84" s="53">
        <f t="shared" si="8"/>
        <v>1.0530612244897959</v>
      </c>
      <c r="I84" s="48">
        <f t="shared" si="9"/>
        <v>13</v>
      </c>
    </row>
    <row r="85" spans="1:9">
      <c r="A85" s="1" t="s">
        <v>164</v>
      </c>
      <c r="B85" s="1" t="s">
        <v>327</v>
      </c>
      <c r="C85" s="65" t="s">
        <v>165</v>
      </c>
      <c r="D85" s="20">
        <v>1069</v>
      </c>
      <c r="E85" s="2">
        <v>776</v>
      </c>
      <c r="F85" s="27">
        <f t="shared" si="7"/>
        <v>1845</v>
      </c>
      <c r="G85" s="27">
        <v>1770</v>
      </c>
      <c r="H85" s="53">
        <f t="shared" si="8"/>
        <v>1.0423728813559323</v>
      </c>
      <c r="I85" s="48">
        <f t="shared" si="9"/>
        <v>28</v>
      </c>
    </row>
    <row r="86" spans="1:9">
      <c r="A86" s="14" t="s">
        <v>166</v>
      </c>
      <c r="B86" s="14" t="s">
        <v>327</v>
      </c>
      <c r="C86" s="67" t="s">
        <v>167</v>
      </c>
      <c r="D86" s="38">
        <v>621</v>
      </c>
      <c r="E86" s="30">
        <v>490</v>
      </c>
      <c r="F86" s="31">
        <f t="shared" si="7"/>
        <v>1111</v>
      </c>
      <c r="G86" s="31">
        <v>1075</v>
      </c>
      <c r="H86" s="54">
        <f t="shared" si="8"/>
        <v>1.0334883720930232</v>
      </c>
      <c r="I86" s="50">
        <f t="shared" si="9"/>
        <v>42</v>
      </c>
    </row>
    <row r="87" spans="1:9">
      <c r="A87" s="1" t="s">
        <v>168</v>
      </c>
      <c r="B87" s="1" t="s">
        <v>324</v>
      </c>
      <c r="C87" s="65" t="s">
        <v>169</v>
      </c>
      <c r="D87" s="20">
        <v>798</v>
      </c>
      <c r="E87" s="2">
        <v>178</v>
      </c>
      <c r="F87" s="27">
        <f t="shared" si="7"/>
        <v>976</v>
      </c>
      <c r="G87" s="27">
        <v>941</v>
      </c>
      <c r="H87" s="53">
        <f t="shared" si="8"/>
        <v>1.0371944739638683</v>
      </c>
      <c r="I87" s="48">
        <f t="shared" si="9"/>
        <v>34</v>
      </c>
    </row>
    <row r="88" spans="1:9">
      <c r="A88" s="1" t="s">
        <v>170</v>
      </c>
      <c r="B88" s="1" t="s">
        <v>323</v>
      </c>
      <c r="C88" s="65" t="s">
        <v>171</v>
      </c>
      <c r="D88" s="20">
        <v>259</v>
      </c>
      <c r="E88" s="2">
        <v>358</v>
      </c>
      <c r="F88" s="27">
        <f t="shared" si="7"/>
        <v>617</v>
      </c>
      <c r="G88" s="27">
        <v>615</v>
      </c>
      <c r="H88" s="53">
        <f t="shared" si="8"/>
        <v>1.0032520325203251</v>
      </c>
      <c r="I88" s="48">
        <f t="shared" si="9"/>
        <v>78</v>
      </c>
    </row>
    <row r="89" spans="1:9">
      <c r="A89" s="1" t="s">
        <v>172</v>
      </c>
      <c r="B89" s="1" t="s">
        <v>322</v>
      </c>
      <c r="C89" s="65" t="s">
        <v>173</v>
      </c>
      <c r="D89" s="20">
        <v>1779</v>
      </c>
      <c r="E89" s="2">
        <v>833</v>
      </c>
      <c r="F89" s="27">
        <f t="shared" si="7"/>
        <v>2612</v>
      </c>
      <c r="G89" s="27">
        <v>2549</v>
      </c>
      <c r="H89" s="53">
        <f t="shared" si="8"/>
        <v>1.0247155747351904</v>
      </c>
      <c r="I89" s="48">
        <f t="shared" si="9"/>
        <v>61</v>
      </c>
    </row>
    <row r="90" spans="1:9">
      <c r="A90" s="1" t="s">
        <v>174</v>
      </c>
      <c r="B90" s="1" t="s">
        <v>327</v>
      </c>
      <c r="C90" s="65" t="s">
        <v>175</v>
      </c>
      <c r="D90" s="20">
        <v>733</v>
      </c>
      <c r="E90" s="2">
        <v>599</v>
      </c>
      <c r="F90" s="27">
        <f t="shared" si="7"/>
        <v>1332</v>
      </c>
      <c r="G90" s="27">
        <v>1278</v>
      </c>
      <c r="H90" s="53">
        <f t="shared" si="8"/>
        <v>1.0422535211267605</v>
      </c>
      <c r="I90" s="48">
        <f t="shared" si="9"/>
        <v>29</v>
      </c>
    </row>
    <row r="91" spans="1:9">
      <c r="A91" s="1" t="s">
        <v>176</v>
      </c>
      <c r="B91" s="1" t="s">
        <v>327</v>
      </c>
      <c r="C91" s="65" t="s">
        <v>177</v>
      </c>
      <c r="D91" s="20">
        <v>983</v>
      </c>
      <c r="E91" s="2">
        <v>680</v>
      </c>
      <c r="F91" s="27">
        <f t="shared" si="7"/>
        <v>1663</v>
      </c>
      <c r="G91" s="27">
        <v>1636</v>
      </c>
      <c r="H91" s="53">
        <f t="shared" si="8"/>
        <v>1.0165036674816625</v>
      </c>
      <c r="I91" s="48">
        <f t="shared" si="9"/>
        <v>72</v>
      </c>
    </row>
    <row r="92" spans="1:9">
      <c r="A92" s="1" t="s">
        <v>178</v>
      </c>
      <c r="B92" s="1" t="s">
        <v>327</v>
      </c>
      <c r="C92" s="65" t="s">
        <v>179</v>
      </c>
      <c r="D92" s="20">
        <v>947</v>
      </c>
      <c r="E92" s="2">
        <v>767</v>
      </c>
      <c r="F92" s="27">
        <f t="shared" si="7"/>
        <v>1714</v>
      </c>
      <c r="G92" s="27">
        <v>1657</v>
      </c>
      <c r="H92" s="53">
        <f t="shared" si="8"/>
        <v>1.0343995171997586</v>
      </c>
      <c r="I92" s="48">
        <f t="shared" si="9"/>
        <v>39</v>
      </c>
    </row>
    <row r="93" spans="1:9">
      <c r="A93" s="1" t="s">
        <v>180</v>
      </c>
      <c r="B93" s="1" t="s">
        <v>327</v>
      </c>
      <c r="C93" s="65" t="s">
        <v>181</v>
      </c>
      <c r="D93" s="20">
        <v>633</v>
      </c>
      <c r="E93" s="2">
        <v>452</v>
      </c>
      <c r="F93" s="27">
        <f t="shared" si="7"/>
        <v>1085</v>
      </c>
      <c r="G93" s="27">
        <v>1070</v>
      </c>
      <c r="H93" s="53">
        <f t="shared" si="8"/>
        <v>1.014018691588785</v>
      </c>
      <c r="I93" s="48">
        <f t="shared" si="9"/>
        <v>74</v>
      </c>
    </row>
    <row r="94" spans="1:9">
      <c r="A94" s="1" t="s">
        <v>182</v>
      </c>
      <c r="B94" s="1" t="s">
        <v>327</v>
      </c>
      <c r="C94" s="65" t="s">
        <v>183</v>
      </c>
      <c r="D94" s="20">
        <v>621</v>
      </c>
      <c r="E94" s="2">
        <v>434</v>
      </c>
      <c r="F94" s="27">
        <f t="shared" si="7"/>
        <v>1055</v>
      </c>
      <c r="G94" s="27">
        <v>1025</v>
      </c>
      <c r="H94" s="53">
        <f t="shared" si="8"/>
        <v>1.0292682926829269</v>
      </c>
      <c r="I94" s="48">
        <f t="shared" si="9"/>
        <v>53</v>
      </c>
    </row>
    <row r="95" spans="1:9">
      <c r="A95" s="1" t="s">
        <v>184</v>
      </c>
      <c r="B95" s="1" t="s">
        <v>327</v>
      </c>
      <c r="C95" s="65" t="s">
        <v>185</v>
      </c>
      <c r="D95" s="20">
        <v>1155</v>
      </c>
      <c r="E95" s="2">
        <v>787</v>
      </c>
      <c r="F95" s="27">
        <f t="shared" si="7"/>
        <v>1942</v>
      </c>
      <c r="G95" s="27">
        <v>1883</v>
      </c>
      <c r="H95" s="53">
        <f t="shared" si="8"/>
        <v>1.0313329792883696</v>
      </c>
      <c r="I95" s="48">
        <f t="shared" si="9"/>
        <v>48</v>
      </c>
    </row>
    <row r="96" spans="1:9">
      <c r="A96" s="1" t="s">
        <v>186</v>
      </c>
      <c r="B96" s="1" t="s">
        <v>324</v>
      </c>
      <c r="C96" s="65" t="s">
        <v>187</v>
      </c>
      <c r="D96" s="20">
        <v>144</v>
      </c>
      <c r="E96" s="2">
        <v>41</v>
      </c>
      <c r="F96" s="27">
        <f t="shared" si="7"/>
        <v>185</v>
      </c>
      <c r="G96" s="27">
        <v>170</v>
      </c>
      <c r="H96" s="53">
        <f t="shared" si="8"/>
        <v>1.088235294117647</v>
      </c>
      <c r="I96" s="48">
        <f t="shared" si="9"/>
        <v>6</v>
      </c>
    </row>
    <row r="97" spans="1:9" ht="14.25" thickBot="1">
      <c r="A97" s="1" t="s">
        <v>188</v>
      </c>
      <c r="B97" s="1" t="s">
        <v>327</v>
      </c>
      <c r="C97" s="65" t="s">
        <v>189</v>
      </c>
      <c r="D97" s="22">
        <v>955</v>
      </c>
      <c r="E97" s="23">
        <v>612</v>
      </c>
      <c r="F97" s="39">
        <f t="shared" si="7"/>
        <v>1567</v>
      </c>
      <c r="G97" s="39">
        <v>1547</v>
      </c>
      <c r="H97" s="58">
        <f t="shared" si="8"/>
        <v>1.0129282482223658</v>
      </c>
      <c r="I97" s="51">
        <f t="shared" si="9"/>
        <v>75</v>
      </c>
    </row>
    <row r="98" spans="1:9" ht="14.25" thickBot="1">
      <c r="A98" s="17"/>
      <c r="B98" s="17"/>
      <c r="C98" s="17"/>
    </row>
    <row r="99" spans="1:9" ht="14.25" thickBot="1">
      <c r="C99" s="253" t="s">
        <v>502</v>
      </c>
      <c r="D99" s="254">
        <f>SUM(D12:D97)</f>
        <v>60178</v>
      </c>
      <c r="E99" s="254">
        <f t="shared" ref="E99:G99" si="10">SUM(E12:E97)</f>
        <v>38579</v>
      </c>
      <c r="F99" s="254">
        <f t="shared" si="10"/>
        <v>98757</v>
      </c>
      <c r="G99" s="255">
        <f t="shared" si="10"/>
        <v>95603</v>
      </c>
    </row>
  </sheetData>
  <autoFilter ref="A11:I11" xr:uid="{00000000-0009-0000-0000-000015000000}">
    <sortState xmlns:xlrd2="http://schemas.microsoft.com/office/spreadsheetml/2017/richdata2" ref="A12:I97">
      <sortCondition ref="A11"/>
    </sortState>
  </autoFilter>
  <mergeCells count="1">
    <mergeCell ref="D10:I10"/>
  </mergeCells>
  <phoneticPr fontId="1"/>
  <hyperlinks>
    <hyperlink ref="K1" location="目次!A1" display="目次に戻る" xr:uid="{DBCE1B18-6CF3-45F3-8544-BD16563B9B60}"/>
  </hyperlinks>
  <pageMargins left="0.51181102362204722" right="0.51181102362204722" top="0.74803149606299213" bottom="0.74803149606299213" header="0.31496062992125984" footer="0.31496062992125984"/>
  <pageSetup paperSize="9" scale="89" orientation="portrait" r:id="rId1"/>
  <headerFooter>
    <oddFooter>&amp;R&amp;6出典：大学改革支援・学位授与機構「大学基本情報」（https://portal.niad.ac.jp/ptrt/table.html）を加工して作成
文部科学省　全国大学一覧</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64"/>
  <sheetViews>
    <sheetView zoomScaleNormal="100" workbookViewId="0">
      <selection activeCell="A13" sqref="A13:B13"/>
    </sheetView>
  </sheetViews>
  <sheetFormatPr defaultRowHeight="13.5"/>
  <cols>
    <col min="1" max="1" width="0.625" style="13" customWidth="1"/>
    <col min="2" max="2" width="11.625" style="13" customWidth="1"/>
    <col min="3" max="3" width="11.25" style="13" customWidth="1"/>
    <col min="4" max="4" width="10" style="13" customWidth="1"/>
    <col min="5" max="5" width="12" style="13" customWidth="1"/>
    <col min="6" max="6" width="2.875" style="13" customWidth="1"/>
    <col min="7" max="7" width="11.625" style="13" customWidth="1"/>
    <col min="8" max="8" width="11.25" style="13" customWidth="1"/>
    <col min="9" max="9" width="10" style="13" customWidth="1"/>
    <col min="10" max="10" width="12" style="13" customWidth="1"/>
    <col min="11" max="11" width="0.625" style="13" customWidth="1"/>
    <col min="12" max="12" width="20.5" bestFit="1" customWidth="1"/>
    <col min="13" max="13" width="12.625" bestFit="1" customWidth="1"/>
    <col min="14" max="17" width="8.625" bestFit="1" customWidth="1"/>
  </cols>
  <sheetData>
    <row r="1" spans="1:12" ht="24" customHeight="1" thickBot="1">
      <c r="A1" s="3" t="s">
        <v>260</v>
      </c>
      <c r="B1" s="3"/>
      <c r="C1" s="3"/>
      <c r="D1"/>
      <c r="E1"/>
      <c r="F1"/>
      <c r="G1"/>
      <c r="H1"/>
      <c r="I1"/>
      <c r="J1"/>
      <c r="L1" s="44" t="s">
        <v>258</v>
      </c>
    </row>
    <row r="2" spans="1:12" ht="24" customHeight="1">
      <c r="A2" s="3" t="s">
        <v>274</v>
      </c>
      <c r="B2" s="3"/>
      <c r="C2" s="3"/>
      <c r="D2"/>
      <c r="E2"/>
      <c r="F2"/>
      <c r="G2"/>
      <c r="H2"/>
      <c r="I2"/>
      <c r="J2"/>
    </row>
    <row r="3" spans="1:12" ht="24" customHeight="1">
      <c r="A3"/>
      <c r="B3" s="3" t="s">
        <v>275</v>
      </c>
      <c r="C3" s="3"/>
      <c r="D3"/>
      <c r="E3"/>
      <c r="F3"/>
      <c r="G3"/>
      <c r="H3"/>
      <c r="I3"/>
      <c r="J3"/>
    </row>
    <row r="4" spans="1:12">
      <c r="A4"/>
      <c r="B4" s="3"/>
      <c r="C4" s="3"/>
      <c r="D4"/>
      <c r="E4"/>
      <c r="F4"/>
      <c r="G4"/>
      <c r="H4"/>
      <c r="I4"/>
      <c r="J4"/>
    </row>
    <row r="5" spans="1:12" s="7" customFormat="1" ht="18" customHeight="1">
      <c r="A5" s="70"/>
      <c r="B5" s="12" t="s">
        <v>2</v>
      </c>
      <c r="C5" s="70"/>
      <c r="D5" s="70"/>
      <c r="E5" s="70"/>
      <c r="F5" s="70"/>
      <c r="G5" s="12"/>
      <c r="H5" s="70"/>
      <c r="I5" s="70"/>
      <c r="J5" s="70"/>
      <c r="K5" s="70"/>
    </row>
    <row r="6" spans="1:12" s="7" customFormat="1" ht="17.25" customHeight="1">
      <c r="A6" s="74"/>
      <c r="B6" s="293" t="s">
        <v>278</v>
      </c>
      <c r="C6" s="75" t="s">
        <v>279</v>
      </c>
      <c r="D6" s="86">
        <f>AVERAGE('5.グラフデータ'!D7:H7)</f>
        <v>1112.4000000000001</v>
      </c>
      <c r="E6" s="295" t="str">
        <f>'5.グラフデータ'!AD7</f>
        <v>同程度で推移</v>
      </c>
      <c r="F6" s="71"/>
      <c r="G6" s="297" t="s">
        <v>306</v>
      </c>
      <c r="H6" s="75" t="s">
        <v>279</v>
      </c>
      <c r="I6" s="76">
        <f>AVERAGE('5.グラフデータ'!D9:H9)</f>
        <v>1.0348000000000002</v>
      </c>
      <c r="J6" s="295" t="str">
        <f>'5.グラフデータ'!AD9</f>
        <v>同程度で推移</v>
      </c>
      <c r="K6" s="71"/>
    </row>
    <row r="7" spans="1:12" s="7" customFormat="1" ht="17.25" customHeight="1">
      <c r="A7" s="74"/>
      <c r="B7" s="294"/>
      <c r="C7" s="77" t="s">
        <v>280</v>
      </c>
      <c r="D7" s="87">
        <f>'5.グラフデータ'!H7-'5.グラフデータ'!D7</f>
        <v>18</v>
      </c>
      <c r="E7" s="296"/>
      <c r="F7" s="71"/>
      <c r="G7" s="298"/>
      <c r="H7" s="77" t="s">
        <v>280</v>
      </c>
      <c r="I7" s="85">
        <f>'5.グラフデータ'!H9-'5.グラフデータ'!D9</f>
        <v>1.6999999999999904E-2</v>
      </c>
      <c r="J7" s="296"/>
      <c r="K7" s="71"/>
    </row>
    <row r="8" spans="1:12" s="7" customFormat="1">
      <c r="A8" s="73"/>
      <c r="B8" s="73"/>
      <c r="C8" s="73"/>
      <c r="D8" s="73"/>
      <c r="E8" s="73"/>
      <c r="F8" s="73"/>
      <c r="G8" s="73"/>
      <c r="H8" s="73"/>
      <c r="I8" s="73"/>
      <c r="J8" s="73"/>
      <c r="K8" s="73"/>
    </row>
    <row r="9" spans="1:12" s="7" customFormat="1" ht="18.75" customHeight="1">
      <c r="A9" s="73"/>
      <c r="B9" s="73"/>
      <c r="C9" s="73"/>
      <c r="D9" s="73"/>
      <c r="E9" s="73"/>
      <c r="F9" s="73"/>
      <c r="G9" s="73"/>
      <c r="H9" s="73"/>
      <c r="I9" s="73"/>
      <c r="J9" s="73"/>
      <c r="K9" s="73"/>
    </row>
    <row r="10" spans="1:12" s="7" customFormat="1" ht="18.75" customHeight="1">
      <c r="A10" s="73"/>
      <c r="B10" s="73"/>
      <c r="C10" s="73"/>
      <c r="D10" s="73"/>
      <c r="E10" s="73"/>
      <c r="F10" s="73"/>
      <c r="G10" s="73"/>
      <c r="H10" s="73"/>
      <c r="I10" s="73"/>
      <c r="J10" s="73"/>
      <c r="K10" s="73"/>
    </row>
    <row r="11" spans="1:12" s="7" customFormat="1" ht="18.75" customHeight="1">
      <c r="A11" s="73"/>
      <c r="B11" s="73"/>
      <c r="C11" s="73"/>
      <c r="D11" s="73"/>
      <c r="E11" s="73"/>
      <c r="F11" s="73"/>
      <c r="G11" s="73"/>
      <c r="H11" s="73"/>
      <c r="I11" s="73"/>
      <c r="J11" s="73"/>
      <c r="K11" s="73"/>
    </row>
    <row r="12" spans="1:12" s="7" customFormat="1" ht="18.75" customHeight="1">
      <c r="A12" s="73"/>
      <c r="B12" s="73"/>
      <c r="C12" s="73"/>
      <c r="D12" s="73"/>
      <c r="E12" s="73"/>
      <c r="F12" s="73"/>
      <c r="G12" s="73"/>
      <c r="H12" s="73"/>
      <c r="I12" s="73"/>
      <c r="J12" s="73"/>
      <c r="K12" s="73"/>
    </row>
    <row r="13" spans="1:12" s="7" customFormat="1" ht="18.75" customHeight="1">
      <c r="A13" s="73"/>
      <c r="B13" s="73"/>
      <c r="C13" s="73"/>
      <c r="D13" s="73"/>
      <c r="E13" s="73"/>
      <c r="F13" s="73"/>
      <c r="G13" s="73"/>
      <c r="H13" s="73"/>
      <c r="I13" s="73"/>
      <c r="J13" s="73"/>
      <c r="K13" s="73"/>
    </row>
    <row r="14" spans="1:12" s="7" customFormat="1" ht="18.75" customHeight="1">
      <c r="A14" s="73"/>
      <c r="B14" s="73"/>
      <c r="C14" s="73"/>
      <c r="D14" s="73"/>
      <c r="E14" s="73"/>
      <c r="F14" s="73"/>
      <c r="G14" s="73"/>
      <c r="H14" s="73"/>
      <c r="I14" s="73"/>
      <c r="J14" s="73"/>
      <c r="K14" s="73"/>
    </row>
    <row r="15" spans="1:12" s="7" customFormat="1" ht="18.75" customHeight="1">
      <c r="A15" s="73"/>
      <c r="B15" s="73"/>
      <c r="C15" s="73"/>
      <c r="D15" s="73"/>
      <c r="E15" s="73"/>
      <c r="F15" s="73"/>
      <c r="G15" s="73"/>
      <c r="H15" s="73"/>
      <c r="I15" s="73"/>
      <c r="J15" s="73"/>
      <c r="K15" s="73"/>
    </row>
    <row r="16" spans="1:12" s="7" customFormat="1" ht="18.75" customHeight="1">
      <c r="A16" s="73"/>
      <c r="B16" s="73"/>
      <c r="C16" s="73"/>
      <c r="D16" s="73"/>
      <c r="E16" s="73"/>
      <c r="F16" s="73"/>
      <c r="G16" s="73"/>
      <c r="H16" s="73"/>
      <c r="I16" s="73"/>
      <c r="J16" s="73"/>
      <c r="K16" s="73"/>
    </row>
    <row r="17" spans="1:11" s="7" customFormat="1" ht="18.75" customHeight="1">
      <c r="A17" s="73"/>
      <c r="B17" s="73"/>
      <c r="C17" s="73"/>
      <c r="D17" s="73"/>
      <c r="E17" s="73"/>
      <c r="F17" s="73"/>
      <c r="G17" s="73"/>
      <c r="H17" s="73"/>
      <c r="I17" s="73"/>
      <c r="J17" s="73"/>
      <c r="K17" s="73"/>
    </row>
    <row r="18" spans="1:11" s="7" customFormat="1" ht="18.75" customHeight="1">
      <c r="A18" s="73"/>
      <c r="B18" s="73"/>
      <c r="C18" s="73"/>
      <c r="D18" s="73"/>
      <c r="E18" s="73"/>
      <c r="F18" s="73"/>
      <c r="G18" s="73"/>
      <c r="H18" s="73"/>
      <c r="I18" s="73"/>
      <c r="J18" s="73"/>
      <c r="K18" s="73"/>
    </row>
    <row r="19" spans="1:11" s="7" customFormat="1" ht="18.75" customHeight="1">
      <c r="A19" s="73"/>
      <c r="B19" s="73"/>
      <c r="C19" s="73"/>
      <c r="D19" s="73"/>
      <c r="E19" s="73"/>
      <c r="F19" s="73"/>
      <c r="G19" s="73"/>
      <c r="H19" s="73"/>
      <c r="I19" s="73"/>
      <c r="J19" s="73"/>
      <c r="K19" s="73"/>
    </row>
    <row r="20" spans="1:11" s="7" customFormat="1" ht="18.75" customHeight="1">
      <c r="A20" s="73"/>
      <c r="B20" s="73"/>
      <c r="C20" s="73"/>
      <c r="D20" s="73"/>
      <c r="E20" s="73"/>
      <c r="F20" s="73"/>
      <c r="G20" s="73"/>
      <c r="H20" s="73"/>
      <c r="I20" s="73"/>
      <c r="J20" s="73"/>
      <c r="K20" s="73"/>
    </row>
    <row r="21" spans="1:11" s="7" customFormat="1" ht="18.75" customHeight="1">
      <c r="A21" s="73"/>
      <c r="B21" s="73"/>
      <c r="C21" s="73"/>
      <c r="D21" s="73"/>
      <c r="E21" s="73"/>
      <c r="F21" s="73"/>
      <c r="G21" s="73"/>
      <c r="H21" s="73"/>
      <c r="I21" s="73"/>
      <c r="J21" s="73"/>
      <c r="K21" s="73"/>
    </row>
    <row r="22" spans="1:11" s="7" customFormat="1" ht="18.75" customHeight="1">
      <c r="A22" s="73"/>
      <c r="B22" s="73"/>
      <c r="C22" s="73"/>
      <c r="D22" s="73"/>
      <c r="E22" s="73"/>
      <c r="F22" s="73"/>
      <c r="G22" s="73"/>
      <c r="H22" s="73"/>
      <c r="I22" s="73"/>
      <c r="J22" s="73"/>
      <c r="K22" s="73"/>
    </row>
    <row r="23" spans="1:11" s="7" customFormat="1" ht="18.75" customHeight="1">
      <c r="A23" s="73"/>
      <c r="B23" s="73"/>
      <c r="C23" s="73"/>
      <c r="D23" s="73"/>
      <c r="E23" s="73"/>
      <c r="F23" s="73"/>
      <c r="G23" s="73"/>
      <c r="H23" s="73"/>
      <c r="I23" s="73"/>
      <c r="J23" s="73"/>
      <c r="K23" s="73"/>
    </row>
    <row r="24" spans="1:11" s="7" customFormat="1" ht="9" customHeight="1">
      <c r="A24" s="73"/>
      <c r="B24" s="73"/>
      <c r="C24" s="73"/>
      <c r="D24" s="73"/>
      <c r="E24" s="73"/>
      <c r="F24" s="73"/>
      <c r="G24" s="73"/>
      <c r="H24" s="73"/>
      <c r="I24" s="73"/>
      <c r="J24" s="73"/>
      <c r="K24" s="73"/>
    </row>
    <row r="25" spans="1:11" s="7" customFormat="1" ht="18.75" customHeight="1">
      <c r="A25" s="70"/>
      <c r="B25" s="12" t="s">
        <v>349</v>
      </c>
      <c r="C25" s="70"/>
      <c r="D25" s="70"/>
      <c r="E25" s="70"/>
      <c r="F25" s="70"/>
      <c r="G25" s="12"/>
      <c r="H25" s="70"/>
      <c r="I25" s="70"/>
      <c r="J25" s="70"/>
      <c r="K25" s="70"/>
    </row>
    <row r="26" spans="1:11" s="7" customFormat="1" ht="17.25" customHeight="1">
      <c r="A26" s="74"/>
      <c r="B26" s="293" t="s">
        <v>278</v>
      </c>
      <c r="C26" s="75" t="s">
        <v>279</v>
      </c>
      <c r="D26" s="86">
        <f>AVERAGE('5.グラフデータ'!D13:H13)</f>
        <v>98594.6</v>
      </c>
      <c r="E26" s="295" t="str">
        <f>'5.グラフデータ'!AD13</f>
        <v>同程度で推移</v>
      </c>
      <c r="F26" s="71"/>
      <c r="G26" s="297" t="s">
        <v>306</v>
      </c>
      <c r="H26" s="75" t="s">
        <v>279</v>
      </c>
      <c r="I26" s="76">
        <f>AVERAGE('5.グラフデータ'!D15:H15)</f>
        <v>1.0309999999999999</v>
      </c>
      <c r="J26" s="295" t="str">
        <f>'5.グラフデータ'!AD15</f>
        <v>同程度で推移</v>
      </c>
      <c r="K26" s="71"/>
    </row>
    <row r="27" spans="1:11" s="7" customFormat="1" ht="17.25" customHeight="1">
      <c r="A27" s="74"/>
      <c r="B27" s="294"/>
      <c r="C27" s="77" t="s">
        <v>280</v>
      </c>
      <c r="D27" s="87">
        <f>'5.グラフデータ'!H13-'5.グラフデータ'!D13</f>
        <v>1021</v>
      </c>
      <c r="E27" s="296"/>
      <c r="F27" s="71"/>
      <c r="G27" s="298"/>
      <c r="H27" s="77" t="s">
        <v>280</v>
      </c>
      <c r="I27" s="85">
        <f>'5.グラフデータ'!H15-'5.グラフデータ'!D15</f>
        <v>4.9999999999998934E-3</v>
      </c>
      <c r="J27" s="296"/>
      <c r="K27" s="71"/>
    </row>
    <row r="28" spans="1:11" s="7" customFormat="1">
      <c r="A28" s="73"/>
      <c r="B28" s="73"/>
      <c r="C28" s="73"/>
      <c r="D28" s="73"/>
      <c r="E28" s="73"/>
      <c r="F28" s="73"/>
      <c r="G28" s="73"/>
      <c r="H28" s="73"/>
      <c r="I28" s="73"/>
      <c r="J28" s="73"/>
      <c r="K28" s="73"/>
    </row>
    <row r="29" spans="1:11" s="7" customFormat="1" ht="18.75" customHeight="1">
      <c r="A29" s="73"/>
      <c r="B29" s="73"/>
      <c r="C29" s="73"/>
      <c r="D29" s="73"/>
      <c r="E29" s="73"/>
      <c r="F29" s="73"/>
      <c r="G29" s="73"/>
      <c r="H29" s="73"/>
      <c r="I29" s="73"/>
      <c r="J29" s="73"/>
      <c r="K29" s="73"/>
    </row>
    <row r="30" spans="1:11" s="7" customFormat="1" ht="18.75" customHeight="1">
      <c r="A30" s="73"/>
      <c r="B30" s="73"/>
      <c r="C30" s="73"/>
      <c r="D30" s="73"/>
      <c r="E30" s="73"/>
      <c r="F30" s="73"/>
      <c r="G30" s="73"/>
      <c r="H30" s="73"/>
      <c r="I30" s="73"/>
      <c r="J30" s="73"/>
      <c r="K30" s="73"/>
    </row>
    <row r="31" spans="1:11" s="7" customFormat="1" ht="18.75" customHeight="1">
      <c r="A31" s="73"/>
      <c r="B31" s="73"/>
      <c r="C31" s="73"/>
      <c r="D31" s="73"/>
      <c r="E31" s="73"/>
      <c r="F31" s="73"/>
      <c r="G31" s="73"/>
      <c r="H31" s="73"/>
      <c r="I31" s="73"/>
      <c r="J31" s="73"/>
      <c r="K31" s="73"/>
    </row>
    <row r="32" spans="1:11" s="7" customFormat="1" ht="18.75" customHeight="1">
      <c r="A32" s="73"/>
      <c r="B32" s="73"/>
      <c r="C32" s="73"/>
      <c r="D32" s="73"/>
      <c r="E32" s="73"/>
      <c r="F32" s="73"/>
      <c r="G32" s="73"/>
      <c r="H32" s="73"/>
      <c r="I32" s="73"/>
      <c r="J32" s="73"/>
      <c r="K32" s="73"/>
    </row>
    <row r="33" spans="1:18" s="7" customFormat="1" ht="18.75" customHeight="1">
      <c r="A33" s="73"/>
      <c r="B33" s="73"/>
      <c r="C33" s="73"/>
      <c r="D33" s="73"/>
      <c r="E33" s="73"/>
      <c r="F33" s="73"/>
      <c r="G33" s="73"/>
      <c r="H33" s="73"/>
      <c r="I33" s="73"/>
      <c r="J33" s="73"/>
      <c r="K33" s="73"/>
    </row>
    <row r="34" spans="1:18" s="7" customFormat="1" ht="18.75" customHeight="1">
      <c r="A34" s="73"/>
      <c r="B34" s="73"/>
      <c r="C34" s="73"/>
      <c r="D34" s="73"/>
      <c r="E34" s="73"/>
      <c r="F34" s="73"/>
      <c r="G34" s="73"/>
      <c r="H34" s="73"/>
      <c r="I34" s="73"/>
      <c r="J34" s="73"/>
      <c r="K34" s="73"/>
    </row>
    <row r="35" spans="1:18" s="7" customFormat="1" ht="18.75" customHeight="1">
      <c r="A35" s="73"/>
      <c r="B35" s="73"/>
      <c r="C35" s="73"/>
      <c r="D35" s="73"/>
      <c r="E35" s="73"/>
      <c r="F35" s="73"/>
      <c r="G35" s="73"/>
      <c r="H35" s="73"/>
      <c r="I35" s="73"/>
      <c r="J35" s="73"/>
      <c r="K35" s="73"/>
    </row>
    <row r="36" spans="1:18" s="7" customFormat="1" ht="18.75" customHeight="1">
      <c r="A36" s="73"/>
      <c r="B36" s="73"/>
      <c r="C36" s="73"/>
      <c r="D36" s="73"/>
      <c r="E36" s="73"/>
      <c r="F36" s="73"/>
      <c r="G36" s="73"/>
      <c r="H36" s="73"/>
      <c r="I36" s="73"/>
      <c r="J36" s="73"/>
      <c r="K36" s="73"/>
    </row>
    <row r="37" spans="1:18" s="7" customFormat="1" ht="18.75" customHeight="1">
      <c r="A37" s="73"/>
      <c r="B37" s="73"/>
      <c r="C37" s="73"/>
      <c r="D37" s="73"/>
      <c r="E37" s="73"/>
      <c r="F37" s="73"/>
      <c r="G37" s="73"/>
      <c r="H37" s="73"/>
      <c r="I37" s="73"/>
      <c r="J37" s="73"/>
      <c r="K37" s="73"/>
    </row>
    <row r="38" spans="1:18" s="7" customFormat="1" ht="18.75" customHeight="1">
      <c r="A38" s="73"/>
      <c r="B38" s="73"/>
      <c r="C38" s="73"/>
      <c r="D38" s="73"/>
      <c r="E38" s="73"/>
      <c r="F38" s="73"/>
      <c r="G38" s="73"/>
      <c r="H38" s="73"/>
      <c r="I38" s="73"/>
      <c r="J38" s="73"/>
      <c r="K38" s="73"/>
    </row>
    <row r="39" spans="1:18" s="7" customFormat="1" ht="18.75" customHeight="1">
      <c r="A39" s="73"/>
      <c r="B39" s="73"/>
      <c r="C39" s="73"/>
      <c r="D39" s="73"/>
      <c r="E39" s="73"/>
      <c r="F39" s="73"/>
      <c r="G39" s="73"/>
      <c r="H39" s="73"/>
      <c r="I39" s="73"/>
      <c r="J39" s="73"/>
      <c r="K39" s="73"/>
    </row>
    <row r="40" spans="1:18" s="7" customFormat="1" ht="18.75" customHeight="1">
      <c r="A40" s="73"/>
      <c r="B40" s="73"/>
      <c r="C40" s="73"/>
      <c r="D40" s="73"/>
      <c r="E40" s="73"/>
      <c r="F40" s="73"/>
      <c r="G40" s="73"/>
      <c r="H40" s="73"/>
      <c r="I40" s="73"/>
      <c r="J40" s="73"/>
      <c r="K40" s="73"/>
    </row>
    <row r="41" spans="1:18" s="7" customFormat="1" ht="18.75" customHeight="1">
      <c r="A41" s="73"/>
      <c r="B41" s="73"/>
      <c r="C41" s="73"/>
      <c r="D41" s="73"/>
      <c r="E41" s="73"/>
      <c r="F41" s="73"/>
      <c r="G41" s="73"/>
      <c r="H41" s="73"/>
      <c r="I41" s="73"/>
      <c r="J41" s="73"/>
      <c r="K41" s="73"/>
    </row>
    <row r="42" spans="1:18" ht="18.75" customHeight="1">
      <c r="A42"/>
      <c r="B42"/>
      <c r="C42"/>
      <c r="D42"/>
      <c r="E42"/>
      <c r="F42"/>
      <c r="G42"/>
      <c r="H42"/>
      <c r="I42"/>
      <c r="J42"/>
      <c r="K42"/>
      <c r="L42" s="7"/>
      <c r="M42" s="7"/>
      <c r="N42" s="7"/>
      <c r="O42" s="7"/>
      <c r="P42" s="7"/>
      <c r="Q42" s="7"/>
      <c r="R42" s="7"/>
    </row>
    <row r="43" spans="1:18" s="7" customFormat="1" ht="18.75" customHeight="1">
      <c r="A43"/>
      <c r="B43"/>
      <c r="C43"/>
      <c r="D43"/>
      <c r="E43"/>
      <c r="F43"/>
      <c r="G43"/>
      <c r="H43"/>
      <c r="I43"/>
      <c r="J43"/>
      <c r="K43"/>
    </row>
    <row r="44" spans="1:18" s="7" customFormat="1" ht="18.75" customHeight="1">
      <c r="A44"/>
      <c r="B44"/>
      <c r="C44"/>
      <c r="D44"/>
      <c r="E44"/>
      <c r="F44"/>
      <c r="G44"/>
      <c r="H44"/>
      <c r="I44"/>
      <c r="J44"/>
      <c r="K44"/>
    </row>
    <row r="45" spans="1:18">
      <c r="A45" s="5"/>
      <c r="B45" s="5"/>
      <c r="C45" s="5"/>
      <c r="D45" s="5"/>
      <c r="E45" s="5"/>
      <c r="F45" s="5"/>
      <c r="G45" s="5"/>
      <c r="H45" s="5"/>
      <c r="I45" s="5"/>
      <c r="J45" s="5"/>
      <c r="K45"/>
    </row>
    <row r="46" spans="1:18">
      <c r="A46" s="5"/>
      <c r="B46" s="5"/>
      <c r="C46" s="5"/>
      <c r="D46" s="5"/>
      <c r="E46" s="5"/>
      <c r="F46" s="5"/>
      <c r="G46" s="5"/>
      <c r="H46" s="5"/>
      <c r="I46" s="5"/>
      <c r="J46" s="5"/>
      <c r="K46"/>
    </row>
    <row r="47" spans="1:18">
      <c r="A47" s="5"/>
      <c r="B47" s="5"/>
      <c r="C47" s="5"/>
      <c r="D47" s="5"/>
      <c r="E47" s="5"/>
      <c r="F47" s="5"/>
      <c r="G47" s="5"/>
      <c r="H47" s="5"/>
      <c r="I47" s="5"/>
      <c r="J47" s="5"/>
      <c r="K47"/>
    </row>
    <row r="48" spans="1:18">
      <c r="A48" s="5"/>
      <c r="B48" s="5"/>
      <c r="C48" s="5"/>
      <c r="D48" s="5"/>
      <c r="E48" s="5"/>
      <c r="F48" s="5"/>
      <c r="G48" s="5"/>
      <c r="H48" s="5"/>
      <c r="I48" s="5"/>
      <c r="J48" s="5"/>
      <c r="K48"/>
    </row>
    <row r="49" spans="1:11">
      <c r="A49" s="5"/>
      <c r="B49" s="5"/>
      <c r="C49" s="5"/>
      <c r="D49" s="5"/>
      <c r="E49" s="5"/>
      <c r="F49" s="5"/>
      <c r="G49" s="5"/>
      <c r="H49" s="5"/>
      <c r="I49" s="5"/>
      <c r="J49" s="5"/>
      <c r="K49"/>
    </row>
    <row r="50" spans="1:11">
      <c r="A50" s="5"/>
      <c r="B50" s="5"/>
      <c r="C50" s="5"/>
      <c r="D50" s="5"/>
      <c r="E50" s="5"/>
      <c r="F50" s="5"/>
      <c r="G50" s="5"/>
      <c r="H50" s="5"/>
      <c r="I50" s="5"/>
      <c r="J50" s="5"/>
      <c r="K50"/>
    </row>
    <row r="51" spans="1:11">
      <c r="A51" s="5"/>
      <c r="B51" s="5"/>
      <c r="C51" s="5"/>
      <c r="D51" s="5"/>
      <c r="E51" s="5"/>
      <c r="F51" s="5"/>
      <c r="G51" s="5"/>
      <c r="H51" s="5"/>
      <c r="I51" s="5"/>
      <c r="J51" s="5"/>
      <c r="K51"/>
    </row>
    <row r="52" spans="1:11">
      <c r="A52" s="9"/>
      <c r="B52" s="9"/>
      <c r="C52" s="9"/>
      <c r="D52" s="9"/>
      <c r="E52" s="9"/>
      <c r="F52" s="9"/>
      <c r="G52" s="9"/>
      <c r="H52" s="9"/>
      <c r="I52" s="9"/>
      <c r="J52" s="9"/>
      <c r="K52" s="9"/>
    </row>
    <row r="53" spans="1:11">
      <c r="A53" s="10"/>
      <c r="B53" s="10"/>
      <c r="C53" s="10"/>
      <c r="D53" s="10"/>
      <c r="E53" s="10"/>
      <c r="F53" s="10"/>
      <c r="G53" s="10"/>
      <c r="H53" s="10"/>
      <c r="I53" s="10"/>
      <c r="J53" s="10"/>
      <c r="K53"/>
    </row>
    <row r="54" spans="1:11">
      <c r="A54" s="73"/>
      <c r="B54" s="73"/>
      <c r="C54" s="73"/>
      <c r="D54" s="73"/>
      <c r="E54" s="73"/>
      <c r="F54" s="73"/>
      <c r="G54" s="73"/>
      <c r="H54" s="73"/>
      <c r="I54" s="73"/>
      <c r="J54" s="73"/>
      <c r="K54" s="73"/>
    </row>
    <row r="55" spans="1:11">
      <c r="A55" s="73"/>
      <c r="B55" s="73"/>
      <c r="C55" s="73"/>
      <c r="D55" s="73"/>
      <c r="E55" s="73"/>
      <c r="F55" s="73"/>
      <c r="G55" s="73"/>
      <c r="H55" s="73"/>
      <c r="I55" s="73"/>
      <c r="J55" s="73"/>
      <c r="K55" s="73"/>
    </row>
    <row r="56" spans="1:11">
      <c r="A56" s="73"/>
      <c r="B56" s="73"/>
      <c r="C56" s="73"/>
      <c r="D56" s="73"/>
      <c r="E56" s="73"/>
      <c r="F56" s="73"/>
      <c r="G56" s="73"/>
      <c r="H56" s="73"/>
      <c r="I56" s="73"/>
      <c r="J56" s="73"/>
      <c r="K56" s="73"/>
    </row>
    <row r="57" spans="1:11">
      <c r="A57" s="73"/>
      <c r="B57" s="73"/>
      <c r="C57" s="73"/>
      <c r="D57" s="73"/>
      <c r="E57" s="73"/>
      <c r="F57" s="73"/>
      <c r="G57" s="73"/>
      <c r="H57" s="73"/>
      <c r="I57" s="73"/>
      <c r="J57" s="73"/>
      <c r="K57" s="73"/>
    </row>
    <row r="58" spans="1:11">
      <c r="A58" s="73"/>
      <c r="B58" s="73"/>
      <c r="C58" s="73"/>
      <c r="D58" s="73"/>
      <c r="E58" s="73"/>
      <c r="F58" s="73"/>
      <c r="G58" s="73"/>
      <c r="H58" s="73"/>
      <c r="I58" s="73"/>
      <c r="J58" s="73"/>
      <c r="K58" s="73"/>
    </row>
    <row r="59" spans="1:11">
      <c r="A59" s="73"/>
      <c r="B59" s="73"/>
      <c r="C59" s="73"/>
      <c r="D59" s="73"/>
      <c r="E59" s="73"/>
      <c r="F59" s="73"/>
      <c r="G59" s="73"/>
      <c r="H59" s="73"/>
      <c r="I59" s="73"/>
      <c r="J59" s="73"/>
      <c r="K59" s="73"/>
    </row>
    <row r="60" spans="1:11">
      <c r="A60" s="73"/>
      <c r="B60" s="73"/>
      <c r="C60" s="73"/>
      <c r="D60" s="73"/>
      <c r="E60" s="73"/>
      <c r="F60" s="73"/>
      <c r="G60" s="73"/>
      <c r="H60" s="73"/>
      <c r="I60" s="73"/>
      <c r="J60" s="73"/>
      <c r="K60" s="73"/>
    </row>
    <row r="61" spans="1:11">
      <c r="A61" s="73"/>
      <c r="B61" s="73"/>
      <c r="C61" s="73"/>
      <c r="D61" s="73"/>
      <c r="E61" s="73"/>
      <c r="F61" s="73"/>
      <c r="G61" s="73"/>
      <c r="H61" s="73"/>
      <c r="I61" s="73"/>
      <c r="J61" s="73"/>
      <c r="K61" s="73"/>
    </row>
    <row r="62" spans="1:11">
      <c r="A62" s="73"/>
      <c r="B62" s="73"/>
      <c r="C62" s="73"/>
      <c r="D62" s="73"/>
      <c r="E62" s="73"/>
      <c r="F62" s="73"/>
      <c r="G62" s="73"/>
      <c r="H62" s="73"/>
      <c r="I62" s="73"/>
      <c r="J62" s="73"/>
      <c r="K62" s="73"/>
    </row>
    <row r="63" spans="1:11">
      <c r="A63" s="73"/>
      <c r="B63" s="73"/>
      <c r="C63" s="73"/>
      <c r="D63" s="73"/>
      <c r="E63" s="73"/>
      <c r="F63" s="73"/>
      <c r="G63" s="73"/>
      <c r="H63" s="73"/>
      <c r="I63" s="73"/>
      <c r="J63" s="73"/>
      <c r="K63" s="73"/>
    </row>
    <row r="64" spans="1:11">
      <c r="A64" s="73"/>
      <c r="B64" s="73"/>
      <c r="C64" s="73"/>
      <c r="D64" s="73"/>
      <c r="E64" s="73"/>
      <c r="F64" s="73"/>
      <c r="G64" s="73"/>
      <c r="H64" s="73"/>
      <c r="I64" s="73"/>
      <c r="J64" s="73"/>
      <c r="K64" s="73"/>
    </row>
  </sheetData>
  <mergeCells count="8">
    <mergeCell ref="B26:B27"/>
    <mergeCell ref="E26:E27"/>
    <mergeCell ref="G26:G27"/>
    <mergeCell ref="J26:J27"/>
    <mergeCell ref="B6:B7"/>
    <mergeCell ref="E6:E7"/>
    <mergeCell ref="G6:G7"/>
    <mergeCell ref="J6:J7"/>
  </mergeCells>
  <phoneticPr fontId="1"/>
  <conditionalFormatting sqref="F6:F7 K26:K27 K6:K7">
    <cfRule type="containsText" dxfId="792" priority="84" operator="containsText" text="無し">
      <formula>NOT(ISERROR(SEARCH("無し",F6)))</formula>
    </cfRule>
    <cfRule type="containsText" dxfId="791" priority="85" operator="containsText" text="変動">
      <formula>NOT(ISERROR(SEARCH("変動",F6)))</formula>
    </cfRule>
    <cfRule type="containsText" dxfId="790" priority="86" operator="containsText" text="減少">
      <formula>NOT(ISERROR(SEARCH("減少",F6)))</formula>
    </cfRule>
    <cfRule type="containsText" dxfId="789" priority="87" operator="containsText" text="増加">
      <formula>NOT(ISERROR(SEARCH("増加",F6)))</formula>
    </cfRule>
    <cfRule type="containsText" dxfId="788" priority="88" operator="containsText" text="安定">
      <formula>NOT(ISERROR(SEARCH("安定",F6)))</formula>
    </cfRule>
  </conditionalFormatting>
  <conditionalFormatting sqref="E6">
    <cfRule type="containsText" dxfId="787" priority="32" operator="containsText" text="―">
      <formula>NOT(ISERROR(SEARCH("―",E6)))</formula>
    </cfRule>
    <cfRule type="containsText" dxfId="786" priority="33" operator="containsText" text="隔年で">
      <formula>NOT(ISERROR(SEARCH("隔年で",E6)))</formula>
    </cfRule>
    <cfRule type="containsText" dxfId="785" priority="34" operator="containsText" text="年度により">
      <formula>NOT(ISERROR(SEARCH("年度により",E6)))</formula>
    </cfRule>
    <cfRule type="containsText" dxfId="784" priority="35" operator="containsText" text="減少傾向">
      <formula>NOT(ISERROR(SEARCH("減少傾向",E6)))</formula>
    </cfRule>
    <cfRule type="containsText" dxfId="783" priority="36" operator="containsText" text="増加傾向">
      <formula>NOT(ISERROR(SEARCH("増加傾向",E6)))</formula>
    </cfRule>
    <cfRule type="containsText" dxfId="782" priority="37" operator="containsText" text="同程度">
      <formula>NOT(ISERROR(SEARCH("同程度",E6)))</formula>
    </cfRule>
  </conditionalFormatting>
  <conditionalFormatting sqref="E6:E7">
    <cfRule type="containsText" dxfId="781" priority="30" operator="containsText" text="最新年度のみ減少">
      <formula>NOT(ISERROR(SEARCH("最新年度のみ減少",E6)))</formula>
    </cfRule>
    <cfRule type="containsText" dxfId="780" priority="31" operator="containsText" text="最新年度のみ増加">
      <formula>NOT(ISERROR(SEARCH("最新年度のみ増加",E6)))</formula>
    </cfRule>
  </conditionalFormatting>
  <conditionalFormatting sqref="J6">
    <cfRule type="containsText" dxfId="779" priority="24" operator="containsText" text="―">
      <formula>NOT(ISERROR(SEARCH("―",J6)))</formula>
    </cfRule>
    <cfRule type="containsText" dxfId="778" priority="25" operator="containsText" text="隔年で">
      <formula>NOT(ISERROR(SEARCH("隔年で",J6)))</formula>
    </cfRule>
    <cfRule type="containsText" dxfId="777" priority="26" operator="containsText" text="年度により">
      <formula>NOT(ISERROR(SEARCH("年度により",J6)))</formula>
    </cfRule>
    <cfRule type="containsText" dxfId="776" priority="27" operator="containsText" text="減少傾向">
      <formula>NOT(ISERROR(SEARCH("減少傾向",J6)))</formula>
    </cfRule>
    <cfRule type="containsText" dxfId="775" priority="28" operator="containsText" text="増加傾向">
      <formula>NOT(ISERROR(SEARCH("増加傾向",J6)))</formula>
    </cfRule>
    <cfRule type="containsText" dxfId="774" priority="29" operator="containsText" text="同程度">
      <formula>NOT(ISERROR(SEARCH("同程度",J6)))</formula>
    </cfRule>
  </conditionalFormatting>
  <conditionalFormatting sqref="J6:J7">
    <cfRule type="containsText" dxfId="773" priority="22" operator="containsText" text="最新年度のみ減少">
      <formula>NOT(ISERROR(SEARCH("最新年度のみ減少",J6)))</formula>
    </cfRule>
    <cfRule type="containsText" dxfId="772" priority="23" operator="containsText" text="最新年度のみ増加">
      <formula>NOT(ISERROR(SEARCH("最新年度のみ増加",J6)))</formula>
    </cfRule>
  </conditionalFormatting>
  <conditionalFormatting sqref="F26:F27">
    <cfRule type="containsText" dxfId="771" priority="17" operator="containsText" text="無し">
      <formula>NOT(ISERROR(SEARCH("無し",F26)))</formula>
    </cfRule>
    <cfRule type="containsText" dxfId="770" priority="18" operator="containsText" text="変動">
      <formula>NOT(ISERROR(SEARCH("変動",F26)))</formula>
    </cfRule>
    <cfRule type="containsText" dxfId="769" priority="19" operator="containsText" text="減少">
      <formula>NOT(ISERROR(SEARCH("減少",F26)))</formula>
    </cfRule>
    <cfRule type="containsText" dxfId="768" priority="20" operator="containsText" text="増加">
      <formula>NOT(ISERROR(SEARCH("増加",F26)))</formula>
    </cfRule>
    <cfRule type="containsText" dxfId="767" priority="21" operator="containsText" text="安定">
      <formula>NOT(ISERROR(SEARCH("安定",F26)))</formula>
    </cfRule>
  </conditionalFormatting>
  <conditionalFormatting sqref="E26">
    <cfRule type="containsText" dxfId="766" priority="11" operator="containsText" text="―">
      <formula>NOT(ISERROR(SEARCH("―",E26)))</formula>
    </cfRule>
    <cfRule type="containsText" dxfId="765" priority="12" operator="containsText" text="隔年で">
      <formula>NOT(ISERROR(SEARCH("隔年で",E26)))</formula>
    </cfRule>
    <cfRule type="containsText" dxfId="764" priority="13" operator="containsText" text="年度により">
      <formula>NOT(ISERROR(SEARCH("年度により",E26)))</formula>
    </cfRule>
    <cfRule type="containsText" dxfId="763" priority="14" operator="containsText" text="減少傾向">
      <formula>NOT(ISERROR(SEARCH("減少傾向",E26)))</formula>
    </cfRule>
    <cfRule type="containsText" dxfId="762" priority="15" operator="containsText" text="増加傾向">
      <formula>NOT(ISERROR(SEARCH("増加傾向",E26)))</formula>
    </cfRule>
    <cfRule type="containsText" dxfId="761" priority="16" operator="containsText" text="同程度">
      <formula>NOT(ISERROR(SEARCH("同程度",E26)))</formula>
    </cfRule>
  </conditionalFormatting>
  <conditionalFormatting sqref="E26:E27">
    <cfRule type="containsText" dxfId="760" priority="9" operator="containsText" text="最新年度のみ減少">
      <formula>NOT(ISERROR(SEARCH("最新年度のみ減少",E26)))</formula>
    </cfRule>
    <cfRule type="containsText" dxfId="759" priority="10" operator="containsText" text="最新年度のみ増加">
      <formula>NOT(ISERROR(SEARCH("最新年度のみ増加",E26)))</formula>
    </cfRule>
  </conditionalFormatting>
  <conditionalFormatting sqref="J26">
    <cfRule type="containsText" dxfId="758" priority="3" operator="containsText" text="―">
      <formula>NOT(ISERROR(SEARCH("―",J26)))</formula>
    </cfRule>
    <cfRule type="containsText" dxfId="757" priority="4" operator="containsText" text="隔年で">
      <formula>NOT(ISERROR(SEARCH("隔年で",J26)))</formula>
    </cfRule>
    <cfRule type="containsText" dxfId="756" priority="5" operator="containsText" text="年度により">
      <formula>NOT(ISERROR(SEARCH("年度により",J26)))</formula>
    </cfRule>
    <cfRule type="containsText" dxfId="755" priority="6" operator="containsText" text="減少傾向">
      <formula>NOT(ISERROR(SEARCH("減少傾向",J26)))</formula>
    </cfRule>
    <cfRule type="containsText" dxfId="754" priority="7" operator="containsText" text="増加傾向">
      <formula>NOT(ISERROR(SEARCH("増加傾向",J26)))</formula>
    </cfRule>
    <cfRule type="containsText" dxfId="753" priority="8" operator="containsText" text="同程度">
      <formula>NOT(ISERROR(SEARCH("同程度",J26)))</formula>
    </cfRule>
  </conditionalFormatting>
  <conditionalFormatting sqref="J26:J27">
    <cfRule type="containsText" dxfId="752" priority="1" operator="containsText" text="最新年度のみ減少">
      <formula>NOT(ISERROR(SEARCH("最新年度のみ減少",J26)))</formula>
    </cfRule>
    <cfRule type="containsText" dxfId="751" priority="2" operator="containsText" text="最新年度のみ増加">
      <formula>NOT(ISERROR(SEARCH("最新年度のみ増加",J26)))</formula>
    </cfRule>
  </conditionalFormatting>
  <dataValidations disablePrompts="1" count="2">
    <dataValidation type="list" allowBlank="1" showInputMessage="1" showErrorMessage="1" sqref="J30:J31" xr:uid="{00000000-0002-0000-0100-000000000000}">
      <formula1>$AF$2:$AF$3</formula1>
    </dataValidation>
    <dataValidation type="list" allowBlank="1" showInputMessage="1" showErrorMessage="1" sqref="K6:K7 F30:F31 K30:K31 F6:F7 F26:F27" xr:uid="{00000000-0002-0000-0100-000001000000}">
      <formula1>$C$46:$C$49</formula1>
    </dataValidation>
  </dataValidations>
  <hyperlinks>
    <hyperlink ref="L1" location="目次!A1" display="目次に戻る" xr:uid="{00000000-0004-0000-0100-000000000000}"/>
  </hyperlinks>
  <pageMargins left="0.51181102362204722" right="0.51181102362204722" top="0.74803149606299213" bottom="0.74803149606299213" header="0.31496062992125984" footer="0.31496062992125984"/>
  <pageSetup paperSize="9" orientation="portrait" r:id="rId1"/>
  <headerFooter>
    <oddFooter>&amp;R&amp;6出典：大学改革支援・学位授与機構「大学基本情報」（https://portal.niad.ac.jp/ptrt/table.html）を加工して作成
文部科学省　全国大学一覧</oddFooter>
  </headerFooter>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100-000002000000}">
          <x14:formula1>
            <xm:f>'5.グラフデータ'!#REF!</xm:f>
          </x14:formula1>
          <xm:sqref>E30:E31</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08EC6-80C4-402D-A8D7-26E67DDBD6BF}">
  <sheetPr>
    <tabColor theme="9"/>
  </sheetPr>
  <dimension ref="A1:N99"/>
  <sheetViews>
    <sheetView workbookViewId="0">
      <pane xSplit="3" ySplit="11" topLeftCell="D12" activePane="bottomRight" state="frozen"/>
      <selection activeCell="A13" sqref="A13:B13"/>
      <selection pane="topRight" activeCell="A13" sqref="A13:B13"/>
      <selection pane="bottomLeft" activeCell="A13" sqref="A13:B13"/>
      <selection pane="bottomRight" activeCell="D12" sqref="D12"/>
    </sheetView>
  </sheetViews>
  <sheetFormatPr defaultRowHeight="13.5"/>
  <cols>
    <col min="1" max="1" width="15" bestFit="1" customWidth="1"/>
    <col min="2" max="2" width="5.75" customWidth="1"/>
    <col min="3" max="3" width="29.375" bestFit="1" customWidth="1"/>
    <col min="4" max="6" width="9.625" style="17" bestFit="1" customWidth="1"/>
    <col min="7" max="7" width="9.5" style="17" bestFit="1" customWidth="1"/>
    <col min="8" max="10" width="9" style="17"/>
    <col min="11" max="11" width="11.625" style="17" bestFit="1" customWidth="1"/>
    <col min="12" max="12" width="9" style="17"/>
  </cols>
  <sheetData>
    <row r="1" spans="1:14" ht="24" customHeight="1" thickBot="1">
      <c r="A1" s="3" t="s">
        <v>260</v>
      </c>
      <c r="B1" s="3"/>
      <c r="C1" s="3"/>
      <c r="D1"/>
      <c r="E1"/>
      <c r="F1"/>
      <c r="G1"/>
      <c r="H1"/>
      <c r="I1"/>
      <c r="J1"/>
      <c r="K1" s="44" t="s">
        <v>258</v>
      </c>
      <c r="L1"/>
    </row>
    <row r="2" spans="1:14" ht="24" customHeight="1">
      <c r="A2" s="3" t="s">
        <v>274</v>
      </c>
      <c r="B2" s="3"/>
      <c r="C2" s="3"/>
      <c r="D2"/>
      <c r="E2"/>
      <c r="F2"/>
      <c r="G2"/>
      <c r="H2"/>
      <c r="I2"/>
      <c r="J2"/>
      <c r="K2" s="13"/>
      <c r="L2"/>
    </row>
    <row r="3" spans="1:14" ht="24" customHeight="1">
      <c r="A3" s="3" t="s">
        <v>476</v>
      </c>
      <c r="C3" s="3"/>
      <c r="D3"/>
      <c r="E3"/>
      <c r="F3"/>
      <c r="G3"/>
      <c r="H3"/>
      <c r="I3"/>
      <c r="J3"/>
      <c r="K3" s="13"/>
      <c r="L3"/>
    </row>
    <row r="4" spans="1:14" ht="14.25" thickBot="1">
      <c r="B4" s="3"/>
      <c r="C4" s="3"/>
      <c r="D4"/>
      <c r="E4"/>
      <c r="F4"/>
      <c r="G4"/>
      <c r="H4"/>
      <c r="I4"/>
      <c r="J4"/>
      <c r="K4" s="13"/>
      <c r="L4"/>
    </row>
    <row r="5" spans="1:14" ht="27.75" thickBot="1">
      <c r="C5" s="80" t="s">
        <v>12</v>
      </c>
      <c r="D5" s="55" t="s">
        <v>0</v>
      </c>
      <c r="E5" s="56" t="s">
        <v>1</v>
      </c>
      <c r="F5" s="57" t="s">
        <v>13</v>
      </c>
      <c r="G5" s="57" t="s">
        <v>259</v>
      </c>
      <c r="H5" s="64" t="s">
        <v>262</v>
      </c>
      <c r="I5" s="60" t="s">
        <v>263</v>
      </c>
    </row>
    <row r="6" spans="1:14">
      <c r="C6" s="18" t="s">
        <v>3</v>
      </c>
      <c r="D6" s="32">
        <f>INDEX(D12:D97,MATCH(C6,C12:C97,0),0)</f>
        <v>620</v>
      </c>
      <c r="E6" s="33">
        <f>INDEX(E12:E97,MATCH(C6,C12:C97,0),0)</f>
        <v>501</v>
      </c>
      <c r="F6" s="33">
        <f>SUM(D6:E6)</f>
        <v>1121</v>
      </c>
      <c r="G6" s="46">
        <f>INDEX(G12:G97,MATCH(C6,C12:C97,0),0)</f>
        <v>1075</v>
      </c>
      <c r="H6" s="59">
        <f t="shared" ref="H6:H7" si="0">F6/G6</f>
        <v>1.0427906976744186</v>
      </c>
      <c r="I6" s="61">
        <f>_xlfn.RANK.EQ(H6,$H$12:$H$97,0)</f>
        <v>33</v>
      </c>
    </row>
    <row r="7" spans="1:14">
      <c r="C7" s="19" t="s">
        <v>14</v>
      </c>
      <c r="D7" s="88">
        <f>ROUND(SUMIF($B$12:$B$97,"G",D12:D97)/(COUNTIFS(B12:B97,"G",D12:D97,"&lt;&gt;")),1)</f>
        <v>834</v>
      </c>
      <c r="E7" s="89">
        <f>ROUND(SUMIF($B$12:$B$97,"G",E12:E97)/(COUNTIFS(B12:B97,"G",D12:D97,"&lt;&gt;")),1)</f>
        <v>599.1</v>
      </c>
      <c r="F7" s="89">
        <f>ROUND(SUM(D7:E7),1)</f>
        <v>1433.1</v>
      </c>
      <c r="G7" s="90">
        <f>ROUND(SUMIF($B$12:$B$97,"G",G12:G97)/(COUNTIFS(B12:B97,"G",D12:D97,"&lt;&gt;")),1)</f>
        <v>1386.8</v>
      </c>
      <c r="H7" s="53">
        <f t="shared" si="0"/>
        <v>1.0333862128641476</v>
      </c>
      <c r="I7" s="62"/>
      <c r="K7"/>
      <c r="N7" s="17"/>
    </row>
    <row r="8" spans="1:14" ht="14.25" thickBot="1">
      <c r="C8" s="21" t="s">
        <v>15</v>
      </c>
      <c r="D8" s="91">
        <f>ROUND(AVERAGE(D12:D97),1)</f>
        <v>736.8</v>
      </c>
      <c r="E8" s="92">
        <f>ROUND(AVERAGE(E12:E97),1)</f>
        <v>475.2</v>
      </c>
      <c r="F8" s="92">
        <f>ROUND(SUM(D8:E8),1)</f>
        <v>1212</v>
      </c>
      <c r="G8" s="93">
        <f>ROUND(AVERAGE(G12:G97),1)</f>
        <v>1170.5999999999999</v>
      </c>
      <c r="H8" s="58">
        <f>F8/G8</f>
        <v>1.035366478728857</v>
      </c>
      <c r="I8" s="63"/>
    </row>
    <row r="9" spans="1:14" ht="21" customHeight="1" thickBot="1">
      <c r="D9" s="35"/>
      <c r="K9"/>
      <c r="N9" s="17"/>
    </row>
    <row r="10" spans="1:14" ht="21" customHeight="1">
      <c r="D10" s="330" t="str" cm="1">
        <f t="array" aca="1" ref="D10" ca="1">RIGHT(CELL("filename",A1),4)&amp;"年度（基準日：５月１日）"</f>
        <v>2024年度（基準日：５月１日）</v>
      </c>
      <c r="E10" s="331"/>
      <c r="F10" s="331"/>
      <c r="G10" s="331"/>
      <c r="H10" s="331"/>
      <c r="I10" s="332"/>
    </row>
    <row r="11" spans="1:14" ht="27">
      <c r="A11" s="15" t="s">
        <v>16</v>
      </c>
      <c r="B11" s="24" t="s">
        <v>17</v>
      </c>
      <c r="C11" s="80" t="s">
        <v>12</v>
      </c>
      <c r="D11" s="36" t="s">
        <v>0</v>
      </c>
      <c r="E11" s="25" t="s">
        <v>1</v>
      </c>
      <c r="F11" s="26" t="s">
        <v>13</v>
      </c>
      <c r="G11" s="26" t="s">
        <v>259</v>
      </c>
      <c r="H11" s="52" t="s">
        <v>262</v>
      </c>
      <c r="I11" s="47" t="s">
        <v>263</v>
      </c>
    </row>
    <row r="12" spans="1:14">
      <c r="A12" s="1" t="s">
        <v>18</v>
      </c>
      <c r="B12" s="1" t="s">
        <v>322</v>
      </c>
      <c r="C12" s="65" t="s">
        <v>19</v>
      </c>
      <c r="D12" s="40">
        <v>1839</v>
      </c>
      <c r="E12" s="2">
        <v>757</v>
      </c>
      <c r="F12" s="27">
        <f t="shared" ref="F12:F42" si="1">SUM(D12:E12)</f>
        <v>2596</v>
      </c>
      <c r="G12" s="27">
        <v>2528</v>
      </c>
      <c r="H12" s="53">
        <f t="shared" ref="H12:H42" si="2">F12/G12</f>
        <v>1.0268987341772151</v>
      </c>
      <c r="I12" s="48">
        <f t="shared" ref="I12:I42" si="3">_xlfn.RANK.EQ(H12,$H$12:$H$97,0)</f>
        <v>58</v>
      </c>
    </row>
    <row r="13" spans="1:14">
      <c r="A13" s="1" t="s">
        <v>20</v>
      </c>
      <c r="B13" s="1" t="s">
        <v>323</v>
      </c>
      <c r="C13" s="65" t="s">
        <v>21</v>
      </c>
      <c r="D13" s="20">
        <v>549</v>
      </c>
      <c r="E13" s="2">
        <v>713</v>
      </c>
      <c r="F13" s="27">
        <f t="shared" si="1"/>
        <v>1262</v>
      </c>
      <c r="G13" s="27">
        <v>1185</v>
      </c>
      <c r="H13" s="53">
        <f t="shared" si="2"/>
        <v>1.0649789029535865</v>
      </c>
      <c r="I13" s="48">
        <f t="shared" si="3"/>
        <v>13</v>
      </c>
    </row>
    <row r="14" spans="1:14">
      <c r="A14" s="1" t="s">
        <v>22</v>
      </c>
      <c r="B14" s="1" t="s">
        <v>324</v>
      </c>
      <c r="C14" s="65" t="s">
        <v>23</v>
      </c>
      <c r="D14" s="20">
        <v>566</v>
      </c>
      <c r="E14" s="2">
        <v>92</v>
      </c>
      <c r="F14" s="27">
        <f t="shared" si="1"/>
        <v>658</v>
      </c>
      <c r="G14" s="27">
        <v>600</v>
      </c>
      <c r="H14" s="53">
        <f t="shared" si="2"/>
        <v>1.0966666666666667</v>
      </c>
      <c r="I14" s="48">
        <f t="shared" si="3"/>
        <v>4</v>
      </c>
    </row>
    <row r="15" spans="1:14">
      <c r="A15" s="1" t="s">
        <v>24</v>
      </c>
      <c r="B15" s="1" t="s">
        <v>325</v>
      </c>
      <c r="C15" s="65" t="s">
        <v>25</v>
      </c>
      <c r="D15" s="20">
        <v>310</v>
      </c>
      <c r="E15" s="2">
        <v>231</v>
      </c>
      <c r="F15" s="27">
        <f t="shared" si="1"/>
        <v>541</v>
      </c>
      <c r="G15" s="27">
        <v>515</v>
      </c>
      <c r="H15" s="53">
        <f t="shared" si="2"/>
        <v>1.0504854368932039</v>
      </c>
      <c r="I15" s="48">
        <f t="shared" si="3"/>
        <v>23</v>
      </c>
    </row>
    <row r="16" spans="1:14">
      <c r="A16" s="1" t="s">
        <v>26</v>
      </c>
      <c r="B16" s="1" t="s">
        <v>324</v>
      </c>
      <c r="C16" s="65" t="s">
        <v>27</v>
      </c>
      <c r="D16" s="20">
        <v>96</v>
      </c>
      <c r="E16" s="2">
        <v>161</v>
      </c>
      <c r="F16" s="27">
        <f t="shared" si="1"/>
        <v>257</v>
      </c>
      <c r="G16" s="27">
        <v>250</v>
      </c>
      <c r="H16" s="53">
        <f t="shared" si="2"/>
        <v>1.028</v>
      </c>
      <c r="I16" s="48">
        <f t="shared" si="3"/>
        <v>54</v>
      </c>
    </row>
    <row r="17" spans="1:9">
      <c r="A17" s="1" t="s">
        <v>28</v>
      </c>
      <c r="B17" s="1" t="s">
        <v>324</v>
      </c>
      <c r="C17" s="65" t="s">
        <v>29</v>
      </c>
      <c r="D17" s="20">
        <v>368</v>
      </c>
      <c r="E17" s="2">
        <v>76</v>
      </c>
      <c r="F17" s="27">
        <f t="shared" si="1"/>
        <v>444</v>
      </c>
      <c r="G17" s="27">
        <v>410</v>
      </c>
      <c r="H17" s="53">
        <f t="shared" si="2"/>
        <v>1.0829268292682928</v>
      </c>
      <c r="I17" s="48">
        <f t="shared" si="3"/>
        <v>8</v>
      </c>
    </row>
    <row r="18" spans="1:9">
      <c r="A18" s="1" t="s">
        <v>30</v>
      </c>
      <c r="B18" s="1" t="s">
        <v>326</v>
      </c>
      <c r="C18" s="65" t="s">
        <v>31</v>
      </c>
      <c r="D18" s="20">
        <v>58</v>
      </c>
      <c r="E18" s="2">
        <v>97</v>
      </c>
      <c r="F18" s="27">
        <f t="shared" si="1"/>
        <v>155</v>
      </c>
      <c r="G18" s="27">
        <v>155</v>
      </c>
      <c r="H18" s="53">
        <f t="shared" si="2"/>
        <v>1</v>
      </c>
      <c r="I18" s="48">
        <f t="shared" si="3"/>
        <v>78</v>
      </c>
    </row>
    <row r="19" spans="1:9">
      <c r="A19" s="1" t="s">
        <v>32</v>
      </c>
      <c r="B19" s="1" t="s">
        <v>327</v>
      </c>
      <c r="C19" s="65" t="s">
        <v>33</v>
      </c>
      <c r="D19" s="20">
        <v>764</v>
      </c>
      <c r="E19" s="2">
        <v>624</v>
      </c>
      <c r="F19" s="27">
        <f t="shared" si="1"/>
        <v>1388</v>
      </c>
      <c r="G19" s="27">
        <v>1322</v>
      </c>
      <c r="H19" s="53">
        <f t="shared" si="2"/>
        <v>1.0499243570347958</v>
      </c>
      <c r="I19" s="48">
        <f t="shared" si="3"/>
        <v>24</v>
      </c>
    </row>
    <row r="20" spans="1:9">
      <c r="A20" s="1" t="s">
        <v>34</v>
      </c>
      <c r="B20" s="1" t="s">
        <v>328</v>
      </c>
      <c r="C20" s="65" t="s">
        <v>35</v>
      </c>
      <c r="D20" s="20">
        <v>663</v>
      </c>
      <c r="E20" s="2">
        <v>427</v>
      </c>
      <c r="F20" s="27">
        <f t="shared" si="1"/>
        <v>1090</v>
      </c>
      <c r="G20" s="27">
        <v>1030</v>
      </c>
      <c r="H20" s="53">
        <f t="shared" si="2"/>
        <v>1.058252427184466</v>
      </c>
      <c r="I20" s="48">
        <f t="shared" si="3"/>
        <v>17</v>
      </c>
    </row>
    <row r="21" spans="1:9">
      <c r="A21" s="1" t="s">
        <v>36</v>
      </c>
      <c r="B21" s="1" t="s">
        <v>322</v>
      </c>
      <c r="C21" s="65" t="s">
        <v>37</v>
      </c>
      <c r="D21" s="20">
        <v>1744</v>
      </c>
      <c r="E21" s="2">
        <v>755</v>
      </c>
      <c r="F21" s="27">
        <f t="shared" si="1"/>
        <v>2499</v>
      </c>
      <c r="G21" s="27">
        <v>2417</v>
      </c>
      <c r="H21" s="53">
        <f t="shared" si="2"/>
        <v>1.0339263549855193</v>
      </c>
      <c r="I21" s="48">
        <f t="shared" si="3"/>
        <v>46</v>
      </c>
    </row>
    <row r="22" spans="1:9">
      <c r="A22" s="1" t="s">
        <v>38</v>
      </c>
      <c r="B22" s="1" t="s">
        <v>323</v>
      </c>
      <c r="C22" s="65" t="s">
        <v>39</v>
      </c>
      <c r="D22" s="20">
        <v>141</v>
      </c>
      <c r="E22" s="2">
        <v>217</v>
      </c>
      <c r="F22" s="27">
        <f t="shared" si="1"/>
        <v>358</v>
      </c>
      <c r="G22" s="27">
        <v>345</v>
      </c>
      <c r="H22" s="53">
        <f t="shared" si="2"/>
        <v>1.0376811594202899</v>
      </c>
      <c r="I22" s="48">
        <f t="shared" si="3"/>
        <v>41</v>
      </c>
    </row>
    <row r="23" spans="1:9">
      <c r="A23" s="1" t="s">
        <v>40</v>
      </c>
      <c r="B23" s="1" t="s">
        <v>327</v>
      </c>
      <c r="C23" s="65" t="s">
        <v>41</v>
      </c>
      <c r="D23" s="20">
        <v>621</v>
      </c>
      <c r="E23" s="2">
        <v>371</v>
      </c>
      <c r="F23" s="27">
        <f t="shared" si="1"/>
        <v>992</v>
      </c>
      <c r="G23" s="27">
        <v>955</v>
      </c>
      <c r="H23" s="53">
        <f t="shared" si="2"/>
        <v>1.0387434554973822</v>
      </c>
      <c r="I23" s="48">
        <f t="shared" si="3"/>
        <v>40</v>
      </c>
    </row>
    <row r="24" spans="1:9">
      <c r="A24" s="1" t="s">
        <v>42</v>
      </c>
      <c r="B24" s="1" t="s">
        <v>327</v>
      </c>
      <c r="C24" s="65" t="s">
        <v>43</v>
      </c>
      <c r="D24" s="20">
        <v>1027</v>
      </c>
      <c r="E24" s="2">
        <v>674</v>
      </c>
      <c r="F24" s="27">
        <f t="shared" si="1"/>
        <v>1701</v>
      </c>
      <c r="G24" s="27">
        <v>1655</v>
      </c>
      <c r="H24" s="53">
        <f t="shared" si="2"/>
        <v>1.0277945619335347</v>
      </c>
      <c r="I24" s="48">
        <f t="shared" si="3"/>
        <v>55</v>
      </c>
    </row>
    <row r="25" spans="1:9">
      <c r="A25" s="1" t="s">
        <v>44</v>
      </c>
      <c r="B25" s="1" t="s">
        <v>325</v>
      </c>
      <c r="C25" s="65" t="s">
        <v>45</v>
      </c>
      <c r="D25" s="20">
        <v>568</v>
      </c>
      <c r="E25" s="2">
        <v>430</v>
      </c>
      <c r="F25" s="27">
        <f t="shared" si="1"/>
        <v>998</v>
      </c>
      <c r="G25" s="27">
        <v>945</v>
      </c>
      <c r="H25" s="53">
        <f t="shared" si="2"/>
        <v>1.0560846560846562</v>
      </c>
      <c r="I25" s="48">
        <f t="shared" si="3"/>
        <v>19</v>
      </c>
    </row>
    <row r="26" spans="1:9">
      <c r="A26" s="1" t="s">
        <v>46</v>
      </c>
      <c r="B26" s="1" t="s">
        <v>328</v>
      </c>
      <c r="C26" s="65" t="s">
        <v>47</v>
      </c>
      <c r="D26" s="20">
        <v>983</v>
      </c>
      <c r="E26" s="2">
        <v>658</v>
      </c>
      <c r="F26" s="27">
        <f t="shared" si="1"/>
        <v>1641</v>
      </c>
      <c r="G26" s="27">
        <v>1545</v>
      </c>
      <c r="H26" s="53">
        <f t="shared" si="2"/>
        <v>1.062135922330097</v>
      </c>
      <c r="I26" s="48">
        <f t="shared" si="3"/>
        <v>15</v>
      </c>
    </row>
    <row r="27" spans="1:9">
      <c r="A27" s="1" t="s">
        <v>48</v>
      </c>
      <c r="B27" s="1" t="s">
        <v>322</v>
      </c>
      <c r="C27" s="65" t="s">
        <v>49</v>
      </c>
      <c r="D27" s="20">
        <v>1262</v>
      </c>
      <c r="E27" s="2">
        <v>857</v>
      </c>
      <c r="F27" s="27">
        <f t="shared" si="1"/>
        <v>2119</v>
      </c>
      <c r="G27" s="27">
        <v>2101</v>
      </c>
      <c r="H27" s="53">
        <f t="shared" si="2"/>
        <v>1.008567348881485</v>
      </c>
      <c r="I27" s="48">
        <f t="shared" si="3"/>
        <v>77</v>
      </c>
    </row>
    <row r="28" spans="1:9">
      <c r="A28" s="1" t="s">
        <v>50</v>
      </c>
      <c r="B28" s="1" t="s">
        <v>325</v>
      </c>
      <c r="C28" s="65" t="s">
        <v>51</v>
      </c>
      <c r="D28" s="20">
        <v>44</v>
      </c>
      <c r="E28" s="2">
        <v>22</v>
      </c>
      <c r="F28" s="27">
        <f t="shared" si="1"/>
        <v>66</v>
      </c>
      <c r="G28" s="27">
        <v>90</v>
      </c>
      <c r="H28" s="53">
        <f t="shared" si="2"/>
        <v>0.73333333333333328</v>
      </c>
      <c r="I28" s="48">
        <f t="shared" si="3"/>
        <v>82</v>
      </c>
    </row>
    <row r="29" spans="1:9">
      <c r="A29" s="1" t="s">
        <v>52</v>
      </c>
      <c r="B29" s="1" t="s">
        <v>328</v>
      </c>
      <c r="C29" s="65" t="s">
        <v>53</v>
      </c>
      <c r="D29" s="20">
        <v>545</v>
      </c>
      <c r="E29" s="2">
        <v>446</v>
      </c>
      <c r="F29" s="27">
        <f t="shared" si="1"/>
        <v>991</v>
      </c>
      <c r="G29" s="27">
        <v>910</v>
      </c>
      <c r="H29" s="53">
        <f t="shared" si="2"/>
        <v>1.0890109890109889</v>
      </c>
      <c r="I29" s="48">
        <f t="shared" si="3"/>
        <v>5</v>
      </c>
    </row>
    <row r="30" spans="1:9">
      <c r="A30" s="1" t="s">
        <v>54</v>
      </c>
      <c r="B30" s="1" t="s">
        <v>327</v>
      </c>
      <c r="C30" s="65" t="s">
        <v>55</v>
      </c>
      <c r="D30" s="20">
        <v>658</v>
      </c>
      <c r="E30" s="2">
        <v>473</v>
      </c>
      <c r="F30" s="27">
        <f t="shared" si="1"/>
        <v>1131</v>
      </c>
      <c r="G30" s="27">
        <v>1098</v>
      </c>
      <c r="H30" s="53">
        <f t="shared" si="2"/>
        <v>1.0300546448087431</v>
      </c>
      <c r="I30" s="48">
        <f t="shared" si="3"/>
        <v>53</v>
      </c>
    </row>
    <row r="31" spans="1:9">
      <c r="A31" s="1" t="s">
        <v>56</v>
      </c>
      <c r="B31" s="1" t="s">
        <v>328</v>
      </c>
      <c r="C31" s="65" t="s">
        <v>57</v>
      </c>
      <c r="D31" s="20">
        <v>1025</v>
      </c>
      <c r="E31" s="2">
        <v>612</v>
      </c>
      <c r="F31" s="27">
        <f t="shared" si="1"/>
        <v>1637</v>
      </c>
      <c r="G31" s="27">
        <v>1535</v>
      </c>
      <c r="H31" s="53">
        <f t="shared" si="2"/>
        <v>1.0664495114006514</v>
      </c>
      <c r="I31" s="48">
        <f t="shared" si="3"/>
        <v>12</v>
      </c>
    </row>
    <row r="32" spans="1:9">
      <c r="A32" s="1" t="s">
        <v>58</v>
      </c>
      <c r="B32" s="1" t="s">
        <v>322</v>
      </c>
      <c r="C32" s="65" t="s">
        <v>59</v>
      </c>
      <c r="D32" s="20">
        <v>1431</v>
      </c>
      <c r="E32" s="2">
        <v>980</v>
      </c>
      <c r="F32" s="27">
        <f t="shared" si="1"/>
        <v>2411</v>
      </c>
      <c r="G32" s="27">
        <v>2317</v>
      </c>
      <c r="H32" s="53">
        <f t="shared" si="2"/>
        <v>1.0405697022011222</v>
      </c>
      <c r="I32" s="48">
        <f t="shared" si="3"/>
        <v>37</v>
      </c>
    </row>
    <row r="33" spans="1:9">
      <c r="A33" s="1" t="s">
        <v>60</v>
      </c>
      <c r="B33" s="1" t="s">
        <v>322</v>
      </c>
      <c r="C33" s="65" t="s">
        <v>61</v>
      </c>
      <c r="D33" s="20">
        <v>2480</v>
      </c>
      <c r="E33" s="2">
        <v>646</v>
      </c>
      <c r="F33" s="27">
        <f t="shared" si="1"/>
        <v>3126</v>
      </c>
      <c r="G33" s="27">
        <v>3063</v>
      </c>
      <c r="H33" s="53">
        <f t="shared" si="2"/>
        <v>1.0205680705190989</v>
      </c>
      <c r="I33" s="48">
        <f t="shared" si="3"/>
        <v>67</v>
      </c>
    </row>
    <row r="34" spans="1:9">
      <c r="A34" s="1" t="s">
        <v>62</v>
      </c>
      <c r="B34" s="1" t="s">
        <v>326</v>
      </c>
      <c r="C34" s="65" t="s">
        <v>63</v>
      </c>
      <c r="D34" s="20">
        <v>99</v>
      </c>
      <c r="E34" s="2">
        <v>182</v>
      </c>
      <c r="F34" s="27">
        <f t="shared" si="1"/>
        <v>281</v>
      </c>
      <c r="G34" s="27">
        <v>276</v>
      </c>
      <c r="H34" s="53">
        <f t="shared" si="2"/>
        <v>1.0181159420289856</v>
      </c>
      <c r="I34" s="48">
        <f t="shared" si="3"/>
        <v>71</v>
      </c>
    </row>
    <row r="35" spans="1:9">
      <c r="A35" s="1" t="s">
        <v>64</v>
      </c>
      <c r="B35" s="1" t="s">
        <v>325</v>
      </c>
      <c r="C35" s="65" t="s">
        <v>65</v>
      </c>
      <c r="D35" s="20">
        <v>256</v>
      </c>
      <c r="E35" s="2">
        <v>526</v>
      </c>
      <c r="F35" s="27">
        <f t="shared" si="1"/>
        <v>782</v>
      </c>
      <c r="G35" s="27">
        <v>745</v>
      </c>
      <c r="H35" s="53">
        <f t="shared" si="2"/>
        <v>1.0496644295302013</v>
      </c>
      <c r="I35" s="48">
        <f t="shared" si="3"/>
        <v>25</v>
      </c>
    </row>
    <row r="36" spans="1:9">
      <c r="A36" s="1" t="s">
        <v>66</v>
      </c>
      <c r="B36" s="1" t="s">
        <v>325</v>
      </c>
      <c r="C36" s="65" t="s">
        <v>67</v>
      </c>
      <c r="D36" s="20">
        <v>179</v>
      </c>
      <c r="E36" s="2">
        <v>290</v>
      </c>
      <c r="F36" s="27">
        <f t="shared" si="1"/>
        <v>469</v>
      </c>
      <c r="G36" s="27">
        <v>471</v>
      </c>
      <c r="H36" s="53">
        <f t="shared" si="2"/>
        <v>0.99575371549893843</v>
      </c>
      <c r="I36" s="48">
        <f t="shared" si="3"/>
        <v>80</v>
      </c>
    </row>
    <row r="37" spans="1:9">
      <c r="A37" s="1" t="s">
        <v>68</v>
      </c>
      <c r="B37" s="1" t="s">
        <v>324</v>
      </c>
      <c r="C37" s="65" t="s">
        <v>69</v>
      </c>
      <c r="D37" s="20">
        <v>958</v>
      </c>
      <c r="E37" s="2">
        <v>173</v>
      </c>
      <c r="F37" s="27">
        <f t="shared" si="1"/>
        <v>1131</v>
      </c>
      <c r="G37" s="27">
        <v>1108</v>
      </c>
      <c r="H37" s="53">
        <f t="shared" si="2"/>
        <v>1.0207581227436824</v>
      </c>
      <c r="I37" s="48">
        <f t="shared" si="3"/>
        <v>66</v>
      </c>
    </row>
    <row r="38" spans="1:9">
      <c r="A38" s="1" t="s">
        <v>70</v>
      </c>
      <c r="B38" s="1" t="s">
        <v>328</v>
      </c>
      <c r="C38" s="65" t="s">
        <v>71</v>
      </c>
      <c r="D38" s="20">
        <v>0</v>
      </c>
      <c r="E38" s="2">
        <v>499</v>
      </c>
      <c r="F38" s="27">
        <f t="shared" si="1"/>
        <v>499</v>
      </c>
      <c r="G38" s="27">
        <v>452</v>
      </c>
      <c r="H38" s="53">
        <f t="shared" si="2"/>
        <v>1.1039823008849559</v>
      </c>
      <c r="I38" s="48">
        <f t="shared" si="3"/>
        <v>3</v>
      </c>
    </row>
    <row r="39" spans="1:9">
      <c r="A39" s="1" t="s">
        <v>72</v>
      </c>
      <c r="B39" s="1" t="s">
        <v>323</v>
      </c>
      <c r="C39" s="65" t="s">
        <v>73</v>
      </c>
      <c r="D39" s="20">
        <v>418</v>
      </c>
      <c r="E39" s="2">
        <v>643</v>
      </c>
      <c r="F39" s="27">
        <f t="shared" si="1"/>
        <v>1061</v>
      </c>
      <c r="G39" s="27">
        <v>1010</v>
      </c>
      <c r="H39" s="53">
        <f t="shared" si="2"/>
        <v>1.0504950495049505</v>
      </c>
      <c r="I39" s="48">
        <f t="shared" si="3"/>
        <v>22</v>
      </c>
    </row>
    <row r="40" spans="1:9">
      <c r="A40" s="1" t="s">
        <v>74</v>
      </c>
      <c r="B40" s="1" t="s">
        <v>324</v>
      </c>
      <c r="C40" s="65" t="s">
        <v>75</v>
      </c>
      <c r="D40" s="20">
        <v>547</v>
      </c>
      <c r="E40" s="2">
        <v>309</v>
      </c>
      <c r="F40" s="27">
        <f t="shared" si="1"/>
        <v>856</v>
      </c>
      <c r="G40" s="27">
        <v>821</v>
      </c>
      <c r="H40" s="53">
        <f t="shared" si="2"/>
        <v>1.0426309378806333</v>
      </c>
      <c r="I40" s="48">
        <f t="shared" si="3"/>
        <v>34</v>
      </c>
    </row>
    <row r="41" spans="1:9">
      <c r="A41" s="1" t="s">
        <v>76</v>
      </c>
      <c r="B41" s="1" t="s">
        <v>324</v>
      </c>
      <c r="C41" s="65" t="s">
        <v>77</v>
      </c>
      <c r="D41" s="20">
        <v>672</v>
      </c>
      <c r="E41" s="2">
        <v>101</v>
      </c>
      <c r="F41" s="27">
        <f t="shared" si="1"/>
        <v>773</v>
      </c>
      <c r="G41" s="27">
        <v>750</v>
      </c>
      <c r="H41" s="53">
        <f t="shared" si="2"/>
        <v>1.0306666666666666</v>
      </c>
      <c r="I41" s="48">
        <f t="shared" si="3"/>
        <v>49</v>
      </c>
    </row>
    <row r="42" spans="1:9">
      <c r="A42" s="1" t="s">
        <v>78</v>
      </c>
      <c r="B42" s="1" t="s">
        <v>325</v>
      </c>
      <c r="C42" s="65" t="s">
        <v>79</v>
      </c>
      <c r="D42" s="20">
        <v>688</v>
      </c>
      <c r="E42" s="2">
        <v>326</v>
      </c>
      <c r="F42" s="27">
        <f t="shared" si="1"/>
        <v>1014</v>
      </c>
      <c r="G42" s="27">
        <v>955</v>
      </c>
      <c r="H42" s="53">
        <f t="shared" si="2"/>
        <v>1.0617801047120419</v>
      </c>
      <c r="I42" s="48">
        <f t="shared" si="3"/>
        <v>16</v>
      </c>
    </row>
    <row r="43" spans="1:9">
      <c r="A43" s="43" t="s">
        <v>80</v>
      </c>
      <c r="B43" s="43" t="s">
        <v>329</v>
      </c>
      <c r="C43" s="66" t="s">
        <v>81</v>
      </c>
      <c r="D43" s="37"/>
      <c r="E43" s="28"/>
      <c r="F43" s="29"/>
      <c r="G43" s="29" t="s">
        <v>515</v>
      </c>
      <c r="H43" s="68"/>
      <c r="I43" s="49"/>
    </row>
    <row r="44" spans="1:9">
      <c r="A44" s="1" t="s">
        <v>82</v>
      </c>
      <c r="B44" s="1" t="s">
        <v>324</v>
      </c>
      <c r="C44" s="65" t="s">
        <v>83</v>
      </c>
      <c r="D44" s="20">
        <v>295</v>
      </c>
      <c r="E44" s="2">
        <v>151</v>
      </c>
      <c r="F44" s="27">
        <f>SUM(D44:E44)</f>
        <v>446</v>
      </c>
      <c r="G44" s="27">
        <v>435</v>
      </c>
      <c r="H44" s="53">
        <f>F44/G44</f>
        <v>1.025287356321839</v>
      </c>
      <c r="I44" s="48">
        <f>_xlfn.RANK.EQ(H44,$H$12:$H$97,0)</f>
        <v>61</v>
      </c>
    </row>
    <row r="45" spans="1:9">
      <c r="A45" s="1" t="s">
        <v>84</v>
      </c>
      <c r="B45" s="1" t="s">
        <v>328</v>
      </c>
      <c r="C45" s="65" t="s">
        <v>85</v>
      </c>
      <c r="D45" s="20">
        <v>1244</v>
      </c>
      <c r="E45" s="2">
        <v>524</v>
      </c>
      <c r="F45" s="27">
        <f>SUM(D45:E45)</f>
        <v>1768</v>
      </c>
      <c r="G45" s="27">
        <v>1662</v>
      </c>
      <c r="H45" s="53">
        <f>F45/G45</f>
        <v>1.0637785800240673</v>
      </c>
      <c r="I45" s="48">
        <f>_xlfn.RANK.EQ(H45,$H$12:$H$97,0)</f>
        <v>14</v>
      </c>
    </row>
    <row r="46" spans="1:9">
      <c r="A46" s="43" t="s">
        <v>86</v>
      </c>
      <c r="B46" s="43" t="s">
        <v>329</v>
      </c>
      <c r="C46" s="66" t="s">
        <v>87</v>
      </c>
      <c r="D46" s="37"/>
      <c r="E46" s="28"/>
      <c r="F46" s="29"/>
      <c r="G46" s="29" t="s">
        <v>515</v>
      </c>
      <c r="H46" s="68"/>
      <c r="I46" s="49"/>
    </row>
    <row r="47" spans="1:9">
      <c r="A47" s="1" t="s">
        <v>88</v>
      </c>
      <c r="B47" s="1" t="s">
        <v>322</v>
      </c>
      <c r="C47" s="65" t="s">
        <v>89</v>
      </c>
      <c r="D47" s="20">
        <v>1325</v>
      </c>
      <c r="E47" s="2">
        <v>968</v>
      </c>
      <c r="F47" s="27">
        <f>SUM(D47:E47)</f>
        <v>2293</v>
      </c>
      <c r="G47" s="27">
        <v>2240</v>
      </c>
      <c r="H47" s="53">
        <f>F47/G47</f>
        <v>1.0236607142857144</v>
      </c>
      <c r="I47" s="48">
        <f>_xlfn.RANK.EQ(H47,$H$12:$H$97,0)</f>
        <v>63</v>
      </c>
    </row>
    <row r="48" spans="1:9">
      <c r="A48" s="1" t="s">
        <v>90</v>
      </c>
      <c r="B48" s="1" t="s">
        <v>324</v>
      </c>
      <c r="C48" s="65" t="s">
        <v>91</v>
      </c>
      <c r="D48" s="20">
        <v>80</v>
      </c>
      <c r="E48" s="2">
        <v>7</v>
      </c>
      <c r="F48" s="27">
        <f>SUM(D48:E48)</f>
        <v>87</v>
      </c>
      <c r="G48" s="27">
        <v>80</v>
      </c>
      <c r="H48" s="53">
        <f>F48/G48</f>
        <v>1.0874999999999999</v>
      </c>
      <c r="I48" s="48">
        <f>_xlfn.RANK.EQ(H48,$H$12:$H$97,0)</f>
        <v>6</v>
      </c>
    </row>
    <row r="49" spans="1:9">
      <c r="A49" s="1" t="s">
        <v>92</v>
      </c>
      <c r="B49" s="1" t="s">
        <v>323</v>
      </c>
      <c r="C49" s="65" t="s">
        <v>93</v>
      </c>
      <c r="D49" s="20">
        <v>83</v>
      </c>
      <c r="E49" s="2">
        <v>86</v>
      </c>
      <c r="F49" s="27">
        <f>SUM(D49:E49)</f>
        <v>169</v>
      </c>
      <c r="G49" s="27">
        <v>160</v>
      </c>
      <c r="H49" s="53">
        <f>F49/G49</f>
        <v>1.0562499999999999</v>
      </c>
      <c r="I49" s="48">
        <f>_xlfn.RANK.EQ(H49,$H$12:$H$97,0)</f>
        <v>18</v>
      </c>
    </row>
    <row r="50" spans="1:9">
      <c r="A50" s="1" t="s">
        <v>94</v>
      </c>
      <c r="B50" s="1" t="s">
        <v>327</v>
      </c>
      <c r="C50" s="65" t="s">
        <v>95</v>
      </c>
      <c r="D50" s="20">
        <v>1061</v>
      </c>
      <c r="E50" s="2">
        <v>756</v>
      </c>
      <c r="F50" s="27">
        <f>SUM(D50:E50)</f>
        <v>1817</v>
      </c>
      <c r="G50" s="27">
        <v>1770</v>
      </c>
      <c r="H50" s="53">
        <f>F50/G50</f>
        <v>1.0265536723163842</v>
      </c>
      <c r="I50" s="48">
        <f>_xlfn.RANK.EQ(H50,$H$12:$H$97,0)</f>
        <v>59</v>
      </c>
    </row>
    <row r="51" spans="1:9">
      <c r="A51" s="1" t="s">
        <v>96</v>
      </c>
      <c r="B51" s="1" t="s">
        <v>327</v>
      </c>
      <c r="C51" s="65" t="s">
        <v>97</v>
      </c>
      <c r="D51" s="20">
        <v>1085</v>
      </c>
      <c r="E51" s="2">
        <v>820</v>
      </c>
      <c r="F51" s="27">
        <f>SUM(D51:E51)</f>
        <v>1905</v>
      </c>
      <c r="G51" s="27">
        <v>1836</v>
      </c>
      <c r="H51" s="53">
        <f>F51/G51</f>
        <v>1.0375816993464053</v>
      </c>
      <c r="I51" s="48">
        <f>_xlfn.RANK.EQ(H51,$H$12:$H$97,0)</f>
        <v>42</v>
      </c>
    </row>
    <row r="52" spans="1:9">
      <c r="A52" s="43" t="s">
        <v>98</v>
      </c>
      <c r="B52" s="43" t="s">
        <v>329</v>
      </c>
      <c r="C52" s="66" t="s">
        <v>99</v>
      </c>
      <c r="D52" s="37"/>
      <c r="E52" s="28"/>
      <c r="F52" s="29"/>
      <c r="G52" s="29" t="s">
        <v>515</v>
      </c>
      <c r="H52" s="68"/>
      <c r="I52" s="49"/>
    </row>
    <row r="53" spans="1:9">
      <c r="A53" s="1" t="s">
        <v>100</v>
      </c>
      <c r="B53" s="1" t="s">
        <v>327</v>
      </c>
      <c r="C53" s="65" t="s">
        <v>101</v>
      </c>
      <c r="D53" s="20">
        <v>579</v>
      </c>
      <c r="E53" s="2">
        <v>304</v>
      </c>
      <c r="F53" s="27">
        <f t="shared" ref="F53:F74" si="4">SUM(D53:E53)</f>
        <v>883</v>
      </c>
      <c r="G53" s="27">
        <v>855</v>
      </c>
      <c r="H53" s="53">
        <f t="shared" ref="H53:H74" si="5">F53/G53</f>
        <v>1.0327485380116959</v>
      </c>
      <c r="I53" s="48">
        <f t="shared" ref="I53:I74" si="6">_xlfn.RANK.EQ(H53,$H$12:$H$97,0)</f>
        <v>47</v>
      </c>
    </row>
    <row r="54" spans="1:9">
      <c r="A54" s="1" t="s">
        <v>102</v>
      </c>
      <c r="B54" s="1" t="s">
        <v>327</v>
      </c>
      <c r="C54" s="65" t="s">
        <v>103</v>
      </c>
      <c r="D54" s="20">
        <v>574</v>
      </c>
      <c r="E54" s="2">
        <v>297</v>
      </c>
      <c r="F54" s="27">
        <f t="shared" si="4"/>
        <v>871</v>
      </c>
      <c r="G54" s="27">
        <v>825</v>
      </c>
      <c r="H54" s="53">
        <f t="shared" si="5"/>
        <v>1.0557575757575757</v>
      </c>
      <c r="I54" s="48">
        <f t="shared" si="6"/>
        <v>21</v>
      </c>
    </row>
    <row r="55" spans="1:9">
      <c r="A55" s="1" t="s">
        <v>104</v>
      </c>
      <c r="B55" s="1" t="s">
        <v>327</v>
      </c>
      <c r="C55" s="65" t="s">
        <v>105</v>
      </c>
      <c r="D55" s="20">
        <v>1250</v>
      </c>
      <c r="E55" s="2">
        <v>809</v>
      </c>
      <c r="F55" s="27">
        <f t="shared" si="4"/>
        <v>2059</v>
      </c>
      <c r="G55" s="27">
        <v>1978</v>
      </c>
      <c r="H55" s="53">
        <f t="shared" si="5"/>
        <v>1.0409504550050557</v>
      </c>
      <c r="I55" s="48">
        <f t="shared" si="6"/>
        <v>36</v>
      </c>
    </row>
    <row r="56" spans="1:9">
      <c r="A56" s="1" t="s">
        <v>106</v>
      </c>
      <c r="B56" s="1" t="s">
        <v>327</v>
      </c>
      <c r="C56" s="65" t="s">
        <v>107</v>
      </c>
      <c r="D56" s="20">
        <v>707</v>
      </c>
      <c r="E56" s="2">
        <v>579</v>
      </c>
      <c r="F56" s="27">
        <f t="shared" si="4"/>
        <v>1286</v>
      </c>
      <c r="G56" s="27">
        <v>1240</v>
      </c>
      <c r="H56" s="53">
        <f t="shared" si="5"/>
        <v>1.0370967741935484</v>
      </c>
      <c r="I56" s="48">
        <f t="shared" si="6"/>
        <v>44</v>
      </c>
    </row>
    <row r="57" spans="1:9">
      <c r="A57" s="1" t="s">
        <v>108</v>
      </c>
      <c r="B57" s="1" t="s">
        <v>328</v>
      </c>
      <c r="C57" s="65" t="s">
        <v>109</v>
      </c>
      <c r="D57" s="20">
        <v>1391</v>
      </c>
      <c r="E57" s="2">
        <v>629</v>
      </c>
      <c r="F57" s="27">
        <f t="shared" si="4"/>
        <v>2020</v>
      </c>
      <c r="G57" s="27">
        <v>1970</v>
      </c>
      <c r="H57" s="53">
        <f t="shared" si="5"/>
        <v>1.0253807106598984</v>
      </c>
      <c r="I57" s="48">
        <f t="shared" si="6"/>
        <v>60</v>
      </c>
    </row>
    <row r="58" spans="1:9">
      <c r="A58" s="1" t="s">
        <v>110</v>
      </c>
      <c r="B58" s="1" t="s">
        <v>326</v>
      </c>
      <c r="C58" s="65" t="s">
        <v>111</v>
      </c>
      <c r="D58" s="20">
        <v>70</v>
      </c>
      <c r="E58" s="2">
        <v>103</v>
      </c>
      <c r="F58" s="27">
        <f t="shared" si="4"/>
        <v>173</v>
      </c>
      <c r="G58" s="27">
        <v>175</v>
      </c>
      <c r="H58" s="53">
        <f t="shared" si="5"/>
        <v>0.98857142857142855</v>
      </c>
      <c r="I58" s="48">
        <f t="shared" si="6"/>
        <v>81</v>
      </c>
    </row>
    <row r="59" spans="1:9">
      <c r="A59" s="1" t="s">
        <v>112</v>
      </c>
      <c r="B59" s="1" t="s">
        <v>322</v>
      </c>
      <c r="C59" s="65" t="s">
        <v>113</v>
      </c>
      <c r="D59" s="20">
        <v>1443</v>
      </c>
      <c r="E59" s="2">
        <v>707</v>
      </c>
      <c r="F59" s="27">
        <f t="shared" si="4"/>
        <v>2150</v>
      </c>
      <c r="G59" s="27">
        <v>2107</v>
      </c>
      <c r="H59" s="53">
        <f t="shared" si="5"/>
        <v>1.0204081632653061</v>
      </c>
      <c r="I59" s="48">
        <f t="shared" si="6"/>
        <v>69</v>
      </c>
    </row>
    <row r="60" spans="1:9">
      <c r="A60" s="1" t="s">
        <v>114</v>
      </c>
      <c r="B60" s="1" t="s">
        <v>324</v>
      </c>
      <c r="C60" s="65" t="s">
        <v>115</v>
      </c>
      <c r="D60" s="20">
        <v>790</v>
      </c>
      <c r="E60" s="2">
        <v>183</v>
      </c>
      <c r="F60" s="27">
        <f t="shared" si="4"/>
        <v>973</v>
      </c>
      <c r="G60" s="27">
        <v>930</v>
      </c>
      <c r="H60" s="53">
        <f t="shared" si="5"/>
        <v>1.0462365591397849</v>
      </c>
      <c r="I60" s="48">
        <f t="shared" si="6"/>
        <v>30</v>
      </c>
    </row>
    <row r="61" spans="1:9">
      <c r="A61" s="1" t="s">
        <v>116</v>
      </c>
      <c r="B61" s="1" t="s">
        <v>323</v>
      </c>
      <c r="C61" s="65" t="s">
        <v>117</v>
      </c>
      <c r="D61" s="20">
        <v>368</v>
      </c>
      <c r="E61" s="2">
        <v>539</v>
      </c>
      <c r="F61" s="27">
        <f t="shared" si="4"/>
        <v>907</v>
      </c>
      <c r="G61" s="27">
        <v>859</v>
      </c>
      <c r="H61" s="53">
        <f t="shared" si="5"/>
        <v>1.0558789289871944</v>
      </c>
      <c r="I61" s="48">
        <f t="shared" si="6"/>
        <v>20</v>
      </c>
    </row>
    <row r="62" spans="1:9">
      <c r="A62" s="1" t="s">
        <v>118</v>
      </c>
      <c r="B62" s="1" t="s">
        <v>324</v>
      </c>
      <c r="C62" s="65" t="s">
        <v>119</v>
      </c>
      <c r="D62" s="20">
        <v>72</v>
      </c>
      <c r="E62" s="2">
        <v>18</v>
      </c>
      <c r="F62" s="27">
        <f t="shared" si="4"/>
        <v>90</v>
      </c>
      <c r="G62" s="27">
        <v>80</v>
      </c>
      <c r="H62" s="53">
        <f t="shared" si="5"/>
        <v>1.125</v>
      </c>
      <c r="I62" s="48">
        <f t="shared" si="6"/>
        <v>1</v>
      </c>
    </row>
    <row r="63" spans="1:9">
      <c r="A63" s="1" t="s">
        <v>120</v>
      </c>
      <c r="B63" s="1" t="s">
        <v>327</v>
      </c>
      <c r="C63" s="65" t="s">
        <v>121</v>
      </c>
      <c r="D63" s="20">
        <v>761</v>
      </c>
      <c r="E63" s="2">
        <v>589</v>
      </c>
      <c r="F63" s="27">
        <f t="shared" si="4"/>
        <v>1350</v>
      </c>
      <c r="G63" s="27">
        <v>1310</v>
      </c>
      <c r="H63" s="53">
        <f t="shared" si="5"/>
        <v>1.0305343511450382</v>
      </c>
      <c r="I63" s="48">
        <f t="shared" si="6"/>
        <v>52</v>
      </c>
    </row>
    <row r="64" spans="1:9">
      <c r="A64" s="1" t="s">
        <v>122</v>
      </c>
      <c r="B64" s="1" t="s">
        <v>325</v>
      </c>
      <c r="C64" s="65" t="s">
        <v>123</v>
      </c>
      <c r="D64" s="20">
        <v>512</v>
      </c>
      <c r="E64" s="2">
        <v>315</v>
      </c>
      <c r="F64" s="27">
        <f t="shared" si="4"/>
        <v>827</v>
      </c>
      <c r="G64" s="27">
        <v>790</v>
      </c>
      <c r="H64" s="53">
        <f t="shared" si="5"/>
        <v>1.0468354430379747</v>
      </c>
      <c r="I64" s="48">
        <f t="shared" si="6"/>
        <v>29</v>
      </c>
    </row>
    <row r="65" spans="1:9">
      <c r="A65" s="1" t="s">
        <v>124</v>
      </c>
      <c r="B65" s="1" t="s">
        <v>326</v>
      </c>
      <c r="C65" s="65" t="s">
        <v>125</v>
      </c>
      <c r="D65" s="20">
        <v>50</v>
      </c>
      <c r="E65" s="2">
        <v>105</v>
      </c>
      <c r="F65" s="27">
        <f t="shared" si="4"/>
        <v>155</v>
      </c>
      <c r="G65" s="27">
        <v>155</v>
      </c>
      <c r="H65" s="53">
        <f t="shared" si="5"/>
        <v>1</v>
      </c>
      <c r="I65" s="48">
        <f t="shared" si="6"/>
        <v>78</v>
      </c>
    </row>
    <row r="66" spans="1:9">
      <c r="A66" s="1" t="s">
        <v>126</v>
      </c>
      <c r="B66" s="1" t="s">
        <v>322</v>
      </c>
      <c r="C66" s="65" t="s">
        <v>127</v>
      </c>
      <c r="D66" s="20">
        <v>2220</v>
      </c>
      <c r="E66" s="2">
        <v>664</v>
      </c>
      <c r="F66" s="27">
        <f t="shared" si="4"/>
        <v>2884</v>
      </c>
      <c r="G66" s="27">
        <v>2823</v>
      </c>
      <c r="H66" s="53">
        <f t="shared" si="5"/>
        <v>1.0216082182075805</v>
      </c>
      <c r="I66" s="48">
        <f t="shared" si="6"/>
        <v>65</v>
      </c>
    </row>
    <row r="67" spans="1:9">
      <c r="A67" s="1" t="s">
        <v>128</v>
      </c>
      <c r="B67" s="1" t="s">
        <v>323</v>
      </c>
      <c r="C67" s="65" t="s">
        <v>129</v>
      </c>
      <c r="D67" s="20">
        <v>126</v>
      </c>
      <c r="E67" s="2">
        <v>199</v>
      </c>
      <c r="F67" s="27">
        <f t="shared" si="4"/>
        <v>325</v>
      </c>
      <c r="G67" s="27">
        <v>300</v>
      </c>
      <c r="H67" s="53">
        <f t="shared" si="5"/>
        <v>1.0833333333333333</v>
      </c>
      <c r="I67" s="48">
        <f t="shared" si="6"/>
        <v>7</v>
      </c>
    </row>
    <row r="68" spans="1:9">
      <c r="A68" s="1" t="s">
        <v>130</v>
      </c>
      <c r="B68" s="1" t="s">
        <v>324</v>
      </c>
      <c r="C68" s="65" t="s">
        <v>131</v>
      </c>
      <c r="D68" s="20">
        <v>418</v>
      </c>
      <c r="E68" s="2">
        <v>181</v>
      </c>
      <c r="F68" s="27">
        <f t="shared" si="4"/>
        <v>599</v>
      </c>
      <c r="G68" s="27">
        <v>583</v>
      </c>
      <c r="H68" s="53">
        <f t="shared" si="5"/>
        <v>1.0274442538593482</v>
      </c>
      <c r="I68" s="48">
        <f t="shared" si="6"/>
        <v>56</v>
      </c>
    </row>
    <row r="69" spans="1:9">
      <c r="A69" s="1" t="s">
        <v>132</v>
      </c>
      <c r="B69" s="1" t="s">
        <v>322</v>
      </c>
      <c r="C69" s="65" t="s">
        <v>133</v>
      </c>
      <c r="D69" s="20">
        <v>2124</v>
      </c>
      <c r="E69" s="2">
        <v>1180</v>
      </c>
      <c r="F69" s="27">
        <f t="shared" si="4"/>
        <v>3304</v>
      </c>
      <c r="G69" s="27">
        <v>3252</v>
      </c>
      <c r="H69" s="53">
        <f t="shared" si="5"/>
        <v>1.015990159901599</v>
      </c>
      <c r="I69" s="48">
        <f t="shared" si="6"/>
        <v>74</v>
      </c>
    </row>
    <row r="70" spans="1:9">
      <c r="A70" s="1" t="s">
        <v>134</v>
      </c>
      <c r="B70" s="1" t="s">
        <v>323</v>
      </c>
      <c r="C70" s="65" t="s">
        <v>135</v>
      </c>
      <c r="D70" s="20">
        <v>393</v>
      </c>
      <c r="E70" s="2">
        <v>529</v>
      </c>
      <c r="F70" s="27">
        <f t="shared" si="4"/>
        <v>922</v>
      </c>
      <c r="G70" s="27">
        <v>900</v>
      </c>
      <c r="H70" s="53">
        <f t="shared" si="5"/>
        <v>1.0244444444444445</v>
      </c>
      <c r="I70" s="48">
        <f t="shared" si="6"/>
        <v>62</v>
      </c>
    </row>
    <row r="71" spans="1:9">
      <c r="A71" s="1" t="s">
        <v>136</v>
      </c>
      <c r="B71" s="1" t="s">
        <v>322</v>
      </c>
      <c r="C71" s="65" t="s">
        <v>137</v>
      </c>
      <c r="D71" s="20">
        <v>1604</v>
      </c>
      <c r="E71" s="2">
        <v>995</v>
      </c>
      <c r="F71" s="27">
        <f t="shared" si="4"/>
        <v>2599</v>
      </c>
      <c r="G71" s="27">
        <v>2530</v>
      </c>
      <c r="H71" s="53">
        <f t="shared" si="5"/>
        <v>1.0272727272727273</v>
      </c>
      <c r="I71" s="48">
        <f t="shared" si="6"/>
        <v>57</v>
      </c>
    </row>
    <row r="72" spans="1:9">
      <c r="A72" s="1" t="s">
        <v>138</v>
      </c>
      <c r="B72" s="1" t="s">
        <v>323</v>
      </c>
      <c r="C72" s="65" t="s">
        <v>139</v>
      </c>
      <c r="D72" s="20">
        <v>49</v>
      </c>
      <c r="E72" s="2">
        <v>123</v>
      </c>
      <c r="F72" s="27">
        <f t="shared" si="4"/>
        <v>172</v>
      </c>
      <c r="G72" s="27">
        <v>160</v>
      </c>
      <c r="H72" s="53">
        <f t="shared" si="5"/>
        <v>1.075</v>
      </c>
      <c r="I72" s="48">
        <f t="shared" si="6"/>
        <v>10</v>
      </c>
    </row>
    <row r="73" spans="1:9">
      <c r="A73" s="1" t="s">
        <v>140</v>
      </c>
      <c r="B73" s="1" t="s">
        <v>323</v>
      </c>
      <c r="C73" s="65" t="s">
        <v>141</v>
      </c>
      <c r="D73" s="20">
        <v>102</v>
      </c>
      <c r="E73" s="2">
        <v>171</v>
      </c>
      <c r="F73" s="27">
        <f t="shared" si="4"/>
        <v>273</v>
      </c>
      <c r="G73" s="27">
        <v>255</v>
      </c>
      <c r="H73" s="53">
        <f t="shared" si="5"/>
        <v>1.0705882352941176</v>
      </c>
      <c r="I73" s="48">
        <f t="shared" si="6"/>
        <v>11</v>
      </c>
    </row>
    <row r="74" spans="1:9">
      <c r="A74" s="1" t="s">
        <v>142</v>
      </c>
      <c r="B74" s="1" t="s">
        <v>328</v>
      </c>
      <c r="C74" s="65" t="s">
        <v>143</v>
      </c>
      <c r="D74" s="20">
        <v>0</v>
      </c>
      <c r="E74" s="2">
        <v>513</v>
      </c>
      <c r="F74" s="27">
        <f t="shared" si="4"/>
        <v>513</v>
      </c>
      <c r="G74" s="27">
        <v>475</v>
      </c>
      <c r="H74" s="53">
        <f t="shared" si="5"/>
        <v>1.08</v>
      </c>
      <c r="I74" s="48">
        <f t="shared" si="6"/>
        <v>9</v>
      </c>
    </row>
    <row r="75" spans="1:9">
      <c r="A75" s="43" t="s">
        <v>144</v>
      </c>
      <c r="B75" s="43" t="s">
        <v>329</v>
      </c>
      <c r="C75" s="66" t="s">
        <v>145</v>
      </c>
      <c r="D75" s="37"/>
      <c r="E75" s="28"/>
      <c r="F75" s="29"/>
      <c r="G75" s="29" t="s">
        <v>515</v>
      </c>
      <c r="H75" s="68"/>
      <c r="I75" s="49"/>
    </row>
    <row r="76" spans="1:9">
      <c r="A76" s="1" t="s">
        <v>146</v>
      </c>
      <c r="B76" s="1" t="s">
        <v>328</v>
      </c>
      <c r="C76" s="65" t="s">
        <v>147</v>
      </c>
      <c r="D76" s="20">
        <v>589</v>
      </c>
      <c r="E76" s="2">
        <v>343</v>
      </c>
      <c r="F76" s="27">
        <f t="shared" ref="F76:F97" si="7">SUM(D76:E76)</f>
        <v>932</v>
      </c>
      <c r="G76" s="27">
        <v>890</v>
      </c>
      <c r="H76" s="53">
        <f t="shared" ref="H76:H97" si="8">F76/G76</f>
        <v>1.047191011235955</v>
      </c>
      <c r="I76" s="48">
        <f t="shared" ref="I76:I97" si="9">_xlfn.RANK.EQ(H76,$H$12:$H$97,0)</f>
        <v>28</v>
      </c>
    </row>
    <row r="77" spans="1:9">
      <c r="A77" s="1" t="s">
        <v>148</v>
      </c>
      <c r="B77" s="1" t="s">
        <v>327</v>
      </c>
      <c r="C77" s="65" t="s">
        <v>149</v>
      </c>
      <c r="D77" s="20">
        <v>683</v>
      </c>
      <c r="E77" s="2">
        <v>506</v>
      </c>
      <c r="F77" s="27">
        <f t="shared" si="7"/>
        <v>1189</v>
      </c>
      <c r="G77" s="27">
        <v>1140</v>
      </c>
      <c r="H77" s="53">
        <f t="shared" si="8"/>
        <v>1.0429824561403509</v>
      </c>
      <c r="I77" s="48">
        <f t="shared" si="9"/>
        <v>32</v>
      </c>
    </row>
    <row r="78" spans="1:9">
      <c r="A78" s="1" t="s">
        <v>150</v>
      </c>
      <c r="B78" s="1" t="s">
        <v>327</v>
      </c>
      <c r="C78" s="65" t="s">
        <v>151</v>
      </c>
      <c r="D78" s="20">
        <v>702</v>
      </c>
      <c r="E78" s="2">
        <v>531</v>
      </c>
      <c r="F78" s="27">
        <f t="shared" si="7"/>
        <v>1233</v>
      </c>
      <c r="G78" s="27">
        <v>1185</v>
      </c>
      <c r="H78" s="53">
        <f t="shared" si="8"/>
        <v>1.040506329113924</v>
      </c>
      <c r="I78" s="48">
        <f t="shared" si="9"/>
        <v>38</v>
      </c>
    </row>
    <row r="79" spans="1:9">
      <c r="A79" s="1" t="s">
        <v>152</v>
      </c>
      <c r="B79" s="1" t="s">
        <v>322</v>
      </c>
      <c r="C79" s="65" t="s">
        <v>153</v>
      </c>
      <c r="D79" s="20">
        <v>1246</v>
      </c>
      <c r="E79" s="2">
        <v>1055</v>
      </c>
      <c r="F79" s="27">
        <f t="shared" si="7"/>
        <v>2301</v>
      </c>
      <c r="G79" s="27">
        <v>2222</v>
      </c>
      <c r="H79" s="53">
        <f t="shared" si="8"/>
        <v>1.0355535553555355</v>
      </c>
      <c r="I79" s="48">
        <f t="shared" si="9"/>
        <v>45</v>
      </c>
    </row>
    <row r="80" spans="1:9">
      <c r="A80" s="1" t="s">
        <v>154</v>
      </c>
      <c r="B80" s="1" t="s">
        <v>322</v>
      </c>
      <c r="C80" s="65" t="s">
        <v>155</v>
      </c>
      <c r="D80" s="20">
        <v>1473</v>
      </c>
      <c r="E80" s="2">
        <v>990</v>
      </c>
      <c r="F80" s="27">
        <f t="shared" si="7"/>
        <v>2463</v>
      </c>
      <c r="G80" s="27">
        <v>2386</v>
      </c>
      <c r="H80" s="53">
        <f t="shared" si="8"/>
        <v>1.0322715842414083</v>
      </c>
      <c r="I80" s="48">
        <f t="shared" si="9"/>
        <v>48</v>
      </c>
    </row>
    <row r="81" spans="1:9">
      <c r="A81" s="1" t="s">
        <v>156</v>
      </c>
      <c r="B81" s="1" t="s">
        <v>327</v>
      </c>
      <c r="C81" s="65" t="s">
        <v>157</v>
      </c>
      <c r="D81" s="20">
        <v>1135</v>
      </c>
      <c r="E81" s="2">
        <v>804</v>
      </c>
      <c r="F81" s="27">
        <f t="shared" si="7"/>
        <v>1939</v>
      </c>
      <c r="G81" s="27">
        <v>1919</v>
      </c>
      <c r="H81" s="53">
        <f t="shared" si="8"/>
        <v>1.0104220948410632</v>
      </c>
      <c r="I81" s="48">
        <f t="shared" si="9"/>
        <v>76</v>
      </c>
    </row>
    <row r="82" spans="1:9">
      <c r="A82" s="1" t="s">
        <v>158</v>
      </c>
      <c r="B82" s="1" t="s">
        <v>327</v>
      </c>
      <c r="C82" s="65" t="s">
        <v>159</v>
      </c>
      <c r="D82" s="20">
        <v>778</v>
      </c>
      <c r="E82" s="2">
        <v>561</v>
      </c>
      <c r="F82" s="27">
        <f t="shared" si="7"/>
        <v>1339</v>
      </c>
      <c r="G82" s="27">
        <v>1316</v>
      </c>
      <c r="H82" s="53">
        <f t="shared" si="8"/>
        <v>1.0174772036474165</v>
      </c>
      <c r="I82" s="48">
        <f t="shared" si="9"/>
        <v>72</v>
      </c>
    </row>
    <row r="83" spans="1:9">
      <c r="A83" s="1" t="s">
        <v>160</v>
      </c>
      <c r="B83" s="1" t="s">
        <v>323</v>
      </c>
      <c r="C83" s="65" t="s">
        <v>161</v>
      </c>
      <c r="D83" s="20">
        <v>47</v>
      </c>
      <c r="E83" s="2">
        <v>64</v>
      </c>
      <c r="F83" s="27">
        <f t="shared" si="7"/>
        <v>111</v>
      </c>
      <c r="G83" s="27">
        <v>100</v>
      </c>
      <c r="H83" s="53">
        <f t="shared" si="8"/>
        <v>1.1100000000000001</v>
      </c>
      <c r="I83" s="48">
        <f t="shared" si="9"/>
        <v>2</v>
      </c>
    </row>
    <row r="84" spans="1:9">
      <c r="A84" s="1" t="s">
        <v>162</v>
      </c>
      <c r="B84" s="1" t="s">
        <v>327</v>
      </c>
      <c r="C84" s="65" t="s">
        <v>163</v>
      </c>
      <c r="D84" s="20">
        <v>685</v>
      </c>
      <c r="E84" s="2">
        <v>600</v>
      </c>
      <c r="F84" s="27">
        <f t="shared" si="7"/>
        <v>1285</v>
      </c>
      <c r="G84" s="27">
        <v>1225</v>
      </c>
      <c r="H84" s="53">
        <f t="shared" si="8"/>
        <v>1.0489795918367346</v>
      </c>
      <c r="I84" s="48">
        <f t="shared" si="9"/>
        <v>27</v>
      </c>
    </row>
    <row r="85" spans="1:9">
      <c r="A85" s="1" t="s">
        <v>164</v>
      </c>
      <c r="B85" s="1" t="s">
        <v>327</v>
      </c>
      <c r="C85" s="65" t="s">
        <v>165</v>
      </c>
      <c r="D85" s="20">
        <v>1092</v>
      </c>
      <c r="E85" s="2">
        <v>790</v>
      </c>
      <c r="F85" s="27">
        <f t="shared" si="7"/>
        <v>1882</v>
      </c>
      <c r="G85" s="27">
        <v>1800</v>
      </c>
      <c r="H85" s="53">
        <f t="shared" si="8"/>
        <v>1.0455555555555556</v>
      </c>
      <c r="I85" s="48">
        <f t="shared" si="9"/>
        <v>31</v>
      </c>
    </row>
    <row r="86" spans="1:9">
      <c r="A86" s="14" t="s">
        <v>166</v>
      </c>
      <c r="B86" s="14" t="s">
        <v>327</v>
      </c>
      <c r="C86" s="67" t="s">
        <v>167</v>
      </c>
      <c r="D86" s="38">
        <v>620</v>
      </c>
      <c r="E86" s="30">
        <v>501</v>
      </c>
      <c r="F86" s="31">
        <f t="shared" si="7"/>
        <v>1121</v>
      </c>
      <c r="G86" s="31">
        <v>1075</v>
      </c>
      <c r="H86" s="54">
        <f t="shared" si="8"/>
        <v>1.0427906976744186</v>
      </c>
      <c r="I86" s="50">
        <f t="shared" si="9"/>
        <v>33</v>
      </c>
    </row>
    <row r="87" spans="1:9">
      <c r="A87" s="1" t="s">
        <v>168</v>
      </c>
      <c r="B87" s="1" t="s">
        <v>324</v>
      </c>
      <c r="C87" s="65" t="s">
        <v>169</v>
      </c>
      <c r="D87" s="20">
        <v>817</v>
      </c>
      <c r="E87" s="2">
        <v>159</v>
      </c>
      <c r="F87" s="27">
        <f t="shared" si="7"/>
        <v>976</v>
      </c>
      <c r="G87" s="27">
        <v>941</v>
      </c>
      <c r="H87" s="53">
        <f t="shared" si="8"/>
        <v>1.0371944739638683</v>
      </c>
      <c r="I87" s="48">
        <f t="shared" si="9"/>
        <v>43</v>
      </c>
    </row>
    <row r="88" spans="1:9">
      <c r="A88" s="1" t="s">
        <v>170</v>
      </c>
      <c r="B88" s="1" t="s">
        <v>323</v>
      </c>
      <c r="C88" s="65" t="s">
        <v>171</v>
      </c>
      <c r="D88" s="20">
        <v>272</v>
      </c>
      <c r="E88" s="2">
        <v>353</v>
      </c>
      <c r="F88" s="27">
        <f t="shared" si="7"/>
        <v>625</v>
      </c>
      <c r="G88" s="27">
        <v>615</v>
      </c>
      <c r="H88" s="53">
        <f t="shared" si="8"/>
        <v>1.0162601626016261</v>
      </c>
      <c r="I88" s="48">
        <f t="shared" si="9"/>
        <v>73</v>
      </c>
    </row>
    <row r="89" spans="1:9">
      <c r="A89" s="1" t="s">
        <v>172</v>
      </c>
      <c r="B89" s="1" t="s">
        <v>322</v>
      </c>
      <c r="C89" s="65" t="s">
        <v>173</v>
      </c>
      <c r="D89" s="20">
        <v>1749</v>
      </c>
      <c r="E89" s="2">
        <v>860</v>
      </c>
      <c r="F89" s="27">
        <f t="shared" si="7"/>
        <v>2609</v>
      </c>
      <c r="G89" s="27">
        <v>2549</v>
      </c>
      <c r="H89" s="53">
        <f t="shared" si="8"/>
        <v>1.0235386426049431</v>
      </c>
      <c r="I89" s="48">
        <f t="shared" si="9"/>
        <v>64</v>
      </c>
    </row>
    <row r="90" spans="1:9">
      <c r="A90" s="1" t="s">
        <v>174</v>
      </c>
      <c r="B90" s="1" t="s">
        <v>327</v>
      </c>
      <c r="C90" s="65" t="s">
        <v>175</v>
      </c>
      <c r="D90" s="20">
        <v>747</v>
      </c>
      <c r="E90" s="2">
        <v>612</v>
      </c>
      <c r="F90" s="27">
        <f t="shared" si="7"/>
        <v>1359</v>
      </c>
      <c r="G90" s="27">
        <v>1308</v>
      </c>
      <c r="H90" s="53">
        <f t="shared" si="8"/>
        <v>1.0389908256880733</v>
      </c>
      <c r="I90" s="48">
        <f t="shared" si="9"/>
        <v>39</v>
      </c>
    </row>
    <row r="91" spans="1:9">
      <c r="A91" s="1" t="s">
        <v>176</v>
      </c>
      <c r="B91" s="1" t="s">
        <v>327</v>
      </c>
      <c r="C91" s="65" t="s">
        <v>177</v>
      </c>
      <c r="D91" s="20">
        <v>980</v>
      </c>
      <c r="E91" s="2">
        <v>706</v>
      </c>
      <c r="F91" s="27">
        <f t="shared" si="7"/>
        <v>1686</v>
      </c>
      <c r="G91" s="27">
        <v>1636</v>
      </c>
      <c r="H91" s="53">
        <f t="shared" si="8"/>
        <v>1.0305623471882641</v>
      </c>
      <c r="I91" s="48">
        <f t="shared" si="9"/>
        <v>51</v>
      </c>
    </row>
    <row r="92" spans="1:9">
      <c r="A92" s="1" t="s">
        <v>178</v>
      </c>
      <c r="B92" s="1" t="s">
        <v>327</v>
      </c>
      <c r="C92" s="65" t="s">
        <v>179</v>
      </c>
      <c r="D92" s="20">
        <v>1003</v>
      </c>
      <c r="E92" s="2">
        <v>736</v>
      </c>
      <c r="F92" s="27">
        <f t="shared" si="7"/>
        <v>1739</v>
      </c>
      <c r="G92" s="27">
        <v>1657</v>
      </c>
      <c r="H92" s="53">
        <f t="shared" si="8"/>
        <v>1.0494870247435124</v>
      </c>
      <c r="I92" s="48">
        <f t="shared" si="9"/>
        <v>26</v>
      </c>
    </row>
    <row r="93" spans="1:9">
      <c r="A93" s="1" t="s">
        <v>180</v>
      </c>
      <c r="B93" s="1" t="s">
        <v>327</v>
      </c>
      <c r="C93" s="65" t="s">
        <v>181</v>
      </c>
      <c r="D93" s="20">
        <v>653</v>
      </c>
      <c r="E93" s="2">
        <v>491</v>
      </c>
      <c r="F93" s="27">
        <f t="shared" si="7"/>
        <v>1144</v>
      </c>
      <c r="G93" s="27">
        <v>1110</v>
      </c>
      <c r="H93" s="53">
        <f t="shared" si="8"/>
        <v>1.0306306306306305</v>
      </c>
      <c r="I93" s="48">
        <f t="shared" si="9"/>
        <v>50</v>
      </c>
    </row>
    <row r="94" spans="1:9">
      <c r="A94" s="1" t="s">
        <v>182</v>
      </c>
      <c r="B94" s="1" t="s">
        <v>327</v>
      </c>
      <c r="C94" s="65" t="s">
        <v>183</v>
      </c>
      <c r="D94" s="20">
        <v>626</v>
      </c>
      <c r="E94" s="2">
        <v>420</v>
      </c>
      <c r="F94" s="27">
        <f t="shared" si="7"/>
        <v>1046</v>
      </c>
      <c r="G94" s="27">
        <v>1025</v>
      </c>
      <c r="H94" s="53">
        <f t="shared" si="8"/>
        <v>1.0204878048780488</v>
      </c>
      <c r="I94" s="48">
        <f t="shared" si="9"/>
        <v>68</v>
      </c>
    </row>
    <row r="95" spans="1:9">
      <c r="A95" s="1" t="s">
        <v>184</v>
      </c>
      <c r="B95" s="1" t="s">
        <v>327</v>
      </c>
      <c r="C95" s="65" t="s">
        <v>185</v>
      </c>
      <c r="D95" s="20">
        <v>1094</v>
      </c>
      <c r="E95" s="2">
        <v>824</v>
      </c>
      <c r="F95" s="27">
        <f t="shared" si="7"/>
        <v>1918</v>
      </c>
      <c r="G95" s="27">
        <v>1883</v>
      </c>
      <c r="H95" s="53">
        <f t="shared" si="8"/>
        <v>1.0185873605947955</v>
      </c>
      <c r="I95" s="48">
        <f t="shared" si="9"/>
        <v>70</v>
      </c>
    </row>
    <row r="96" spans="1:9">
      <c r="A96" s="1" t="s">
        <v>186</v>
      </c>
      <c r="B96" s="1" t="s">
        <v>324</v>
      </c>
      <c r="C96" s="65" t="s">
        <v>187</v>
      </c>
      <c r="D96" s="20">
        <v>128</v>
      </c>
      <c r="E96" s="2">
        <v>49</v>
      </c>
      <c r="F96" s="27">
        <f t="shared" si="7"/>
        <v>177</v>
      </c>
      <c r="G96" s="27">
        <v>170</v>
      </c>
      <c r="H96" s="53">
        <f t="shared" si="8"/>
        <v>1.0411764705882354</v>
      </c>
      <c r="I96" s="48">
        <f t="shared" si="9"/>
        <v>35</v>
      </c>
    </row>
    <row r="97" spans="1:9" ht="14.25" thickBot="1">
      <c r="A97" s="1" t="s">
        <v>188</v>
      </c>
      <c r="B97" s="1" t="s">
        <v>327</v>
      </c>
      <c r="C97" s="65" t="s">
        <v>189</v>
      </c>
      <c r="D97" s="22">
        <v>966</v>
      </c>
      <c r="E97" s="23">
        <v>599</v>
      </c>
      <c r="F97" s="39">
        <f t="shared" si="7"/>
        <v>1565</v>
      </c>
      <c r="G97" s="39">
        <v>1547</v>
      </c>
      <c r="H97" s="58">
        <f t="shared" si="8"/>
        <v>1.0116354234001292</v>
      </c>
      <c r="I97" s="51">
        <f t="shared" si="9"/>
        <v>75</v>
      </c>
    </row>
    <row r="98" spans="1:9" ht="14.25" thickBot="1">
      <c r="A98" s="17"/>
      <c r="B98" s="17"/>
      <c r="C98" s="17"/>
    </row>
    <row r="99" spans="1:9" ht="14.25" thickBot="1">
      <c r="C99" s="253" t="s">
        <v>502</v>
      </c>
      <c r="D99" s="254">
        <f>SUM(D12:D97)</f>
        <v>60420</v>
      </c>
      <c r="E99" s="254">
        <f t="shared" ref="E99:G99" si="10">SUM(E12:E97)</f>
        <v>38966</v>
      </c>
      <c r="F99" s="254">
        <f t="shared" si="10"/>
        <v>99386</v>
      </c>
      <c r="G99" s="255">
        <f t="shared" si="10"/>
        <v>95993</v>
      </c>
    </row>
  </sheetData>
  <autoFilter ref="A11:I11" xr:uid="{00000000-0009-0000-0000-000015000000}">
    <sortState xmlns:xlrd2="http://schemas.microsoft.com/office/spreadsheetml/2017/richdata2" ref="A12:I97">
      <sortCondition ref="A11"/>
    </sortState>
  </autoFilter>
  <mergeCells count="1">
    <mergeCell ref="D10:I10"/>
  </mergeCells>
  <phoneticPr fontId="1"/>
  <hyperlinks>
    <hyperlink ref="K1" location="目次!A1" display="目次に戻る" xr:uid="{F59E65D9-909E-485A-BFB9-B88AECDA472A}"/>
  </hyperlinks>
  <pageMargins left="0.51181102362204722" right="0.51181102362204722" top="0.74803149606299213" bottom="0.74803149606299213" header="0.31496062992125984" footer="0.31496062992125984"/>
  <pageSetup paperSize="9" scale="89" orientation="portrait" r:id="rId1"/>
  <headerFooter>
    <oddFooter>&amp;R&amp;6出典：大学改革支援・学位授与機構「大学基本情報」（https://portal.niad.ac.jp/ptrt/table.html）を加工して作成
文部科学省　全国大学一覧</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9"/>
  </sheetPr>
  <dimension ref="A1:M99"/>
  <sheetViews>
    <sheetView workbookViewId="0">
      <pane xSplit="3" ySplit="11" topLeftCell="D12" activePane="bottomRight" state="frozen"/>
      <selection activeCell="A13" sqref="A13:B13"/>
      <selection pane="topRight" activeCell="A13" sqref="A13:B13"/>
      <selection pane="bottomLeft" activeCell="A13" sqref="A13:B13"/>
      <selection pane="bottomRight" activeCell="B11" sqref="B11"/>
    </sheetView>
  </sheetViews>
  <sheetFormatPr defaultRowHeight="13.5"/>
  <cols>
    <col min="1" max="1" width="15" bestFit="1" customWidth="1"/>
    <col min="2" max="2" width="5.25" customWidth="1"/>
    <col min="3" max="3" width="29.375" bestFit="1" customWidth="1"/>
    <col min="4" max="6" width="7.5" style="17" bestFit="1" customWidth="1"/>
    <col min="7" max="10" width="9" style="17"/>
    <col min="11" max="11" width="11.625" style="17" bestFit="1" customWidth="1"/>
    <col min="12" max="13" width="9" style="17"/>
  </cols>
  <sheetData>
    <row r="1" spans="1:13" ht="24" customHeight="1" thickBot="1">
      <c r="A1" s="3" t="s">
        <v>260</v>
      </c>
      <c r="B1" s="3"/>
      <c r="C1" s="3"/>
      <c r="D1"/>
      <c r="E1"/>
      <c r="F1"/>
      <c r="G1"/>
      <c r="H1"/>
      <c r="I1"/>
      <c r="J1"/>
      <c r="K1" s="44" t="s">
        <v>258</v>
      </c>
      <c r="L1"/>
      <c r="M1"/>
    </row>
    <row r="2" spans="1:13" ht="24" customHeight="1">
      <c r="A2" s="3" t="s">
        <v>285</v>
      </c>
      <c r="B2" s="3"/>
      <c r="C2" s="3"/>
      <c r="D2"/>
      <c r="E2"/>
      <c r="F2"/>
      <c r="G2"/>
      <c r="H2"/>
      <c r="I2"/>
      <c r="J2"/>
      <c r="K2" s="13"/>
      <c r="L2"/>
      <c r="M2"/>
    </row>
    <row r="3" spans="1:13" ht="24" customHeight="1">
      <c r="A3" s="3" t="s">
        <v>476</v>
      </c>
      <c r="C3" s="3"/>
      <c r="D3"/>
      <c r="E3"/>
      <c r="F3"/>
      <c r="G3"/>
      <c r="H3"/>
      <c r="I3"/>
      <c r="J3"/>
      <c r="K3" s="13"/>
      <c r="L3"/>
      <c r="M3"/>
    </row>
    <row r="4" spans="1:13" ht="14.25" thickBot="1">
      <c r="B4" s="3"/>
      <c r="C4" s="3"/>
      <c r="D4"/>
      <c r="E4"/>
      <c r="F4"/>
      <c r="G4"/>
      <c r="H4"/>
      <c r="I4"/>
      <c r="J4"/>
      <c r="K4" s="13"/>
      <c r="L4"/>
      <c r="M4"/>
    </row>
    <row r="5" spans="1:13" ht="27.75" thickBot="1">
      <c r="C5" s="16" t="s">
        <v>12</v>
      </c>
      <c r="D5" s="55" t="s">
        <v>0</v>
      </c>
      <c r="E5" s="56" t="s">
        <v>1</v>
      </c>
      <c r="F5" s="57" t="s">
        <v>13</v>
      </c>
      <c r="G5" s="57" t="s">
        <v>261</v>
      </c>
      <c r="H5" s="64" t="s">
        <v>262</v>
      </c>
      <c r="I5" s="60" t="s">
        <v>263</v>
      </c>
    </row>
    <row r="6" spans="1:13">
      <c r="C6" s="18" t="s">
        <v>3</v>
      </c>
      <c r="D6" s="32">
        <f>INDEX(D12:D97,MATCH(C6,C12:C97,0),0)</f>
        <v>85</v>
      </c>
      <c r="E6" s="33">
        <f>INDEX(E12:E97,MATCH(C6,C12:C97,0),0)</f>
        <v>49</v>
      </c>
      <c r="F6" s="33">
        <f>SUM(D6:E6)</f>
        <v>134</v>
      </c>
      <c r="G6" s="46">
        <f>INDEX(G12:G97,MATCH(C6,C12:C97,0),0)</f>
        <v>160</v>
      </c>
      <c r="H6" s="59">
        <f t="shared" ref="H6:H8" si="0">F6/G6</f>
        <v>0.83750000000000002</v>
      </c>
      <c r="I6" s="61">
        <f>_xlfn.RANK.EQ(H6,$H$12:$H$97,0)</f>
        <v>70</v>
      </c>
    </row>
    <row r="7" spans="1:13">
      <c r="C7" s="19" t="s">
        <v>14</v>
      </c>
      <c r="D7" s="88">
        <f>ROUND(SUMIF($B$12:$B$97,"G",D12:D97)/(COUNTIFS(B12:B97,"G",D12:D97,"&lt;&gt;")),1)</f>
        <v>262.39999999999998</v>
      </c>
      <c r="E7" s="89">
        <f>ROUND(SUMIF($B$12:$B$97,"G",E12:E97)/(COUNTIFS(B12:B97,"G",D12:D97,"&lt;&gt;")),1)</f>
        <v>75.5</v>
      </c>
      <c r="F7" s="89">
        <f>ROUND(SUM(D7:E7),1)</f>
        <v>337.9</v>
      </c>
      <c r="G7" s="90">
        <f>ROUND(SUMIF($B$12:$B$97,"G",G12:G97)/(COUNTIFS(B12:B97,"G",D12:D97,"&lt;&gt;")),1)</f>
        <v>352.1</v>
      </c>
      <c r="H7" s="53">
        <f t="shared" si="0"/>
        <v>0.95967054813973285</v>
      </c>
      <c r="I7" s="62"/>
    </row>
    <row r="8" spans="1:13" ht="14.25" thickBot="1">
      <c r="C8" s="21" t="s">
        <v>15</v>
      </c>
      <c r="D8" s="91">
        <f>ROUND(AVERAGE(D12:D97),1)</f>
        <v>358.9</v>
      </c>
      <c r="E8" s="92">
        <f>ROUND(AVERAGE(E12:E97),1)</f>
        <v>129.1</v>
      </c>
      <c r="F8" s="92">
        <f>ROUND(SUM(D8:E8),1)</f>
        <v>488</v>
      </c>
      <c r="G8" s="93">
        <f>ROUND(AVERAGE(G12:G97),1)</f>
        <v>493.1</v>
      </c>
      <c r="H8" s="58">
        <f t="shared" si="0"/>
        <v>0.98965727033056172</v>
      </c>
      <c r="I8" s="63"/>
    </row>
    <row r="9" spans="1:13" ht="14.25" thickBot="1"/>
    <row r="10" spans="1:13" ht="21" customHeight="1">
      <c r="D10" s="330" t="str" cm="1">
        <f t="array" aca="1" ref="D10" ca="1">RIGHT(CELL("filename",A1),4)&amp;"年度（基準日：５月１日）"</f>
        <v>2020年度（基準日：５月１日）</v>
      </c>
      <c r="E10" s="331"/>
      <c r="F10" s="331"/>
      <c r="G10" s="331"/>
      <c r="H10" s="331"/>
      <c r="I10" s="332"/>
    </row>
    <row r="11" spans="1:13" ht="27">
      <c r="A11" s="15" t="s">
        <v>16</v>
      </c>
      <c r="B11" s="24" t="s">
        <v>17</v>
      </c>
      <c r="C11" s="16" t="s">
        <v>12</v>
      </c>
      <c r="D11" s="36" t="s">
        <v>0</v>
      </c>
      <c r="E11" s="25" t="s">
        <v>1</v>
      </c>
      <c r="F11" s="26" t="s">
        <v>13</v>
      </c>
      <c r="G11" s="26" t="s">
        <v>261</v>
      </c>
      <c r="H11" s="52" t="s">
        <v>262</v>
      </c>
      <c r="I11" s="47" t="s">
        <v>263</v>
      </c>
    </row>
    <row r="12" spans="1:13">
      <c r="A12" s="1" t="s">
        <v>18</v>
      </c>
      <c r="B12" s="1" t="s">
        <v>322</v>
      </c>
      <c r="C12" s="65" t="s">
        <v>19</v>
      </c>
      <c r="D12" s="20">
        <v>1180</v>
      </c>
      <c r="E12" s="2">
        <v>491</v>
      </c>
      <c r="F12" s="27">
        <f t="shared" ref="F12:F45" si="1">SUM(D12:E12)</f>
        <v>1671</v>
      </c>
      <c r="G12" s="27">
        <v>1632</v>
      </c>
      <c r="H12" s="53">
        <f t="shared" ref="H12:H45" si="2">F12/G12</f>
        <v>1.0238970588235294</v>
      </c>
      <c r="I12" s="48">
        <f>_xlfn.RANK.EQ(H12,$H$12:$H$97,0)</f>
        <v>23</v>
      </c>
    </row>
    <row r="13" spans="1:13">
      <c r="A13" s="1" t="s">
        <v>20</v>
      </c>
      <c r="B13" s="1" t="s">
        <v>323</v>
      </c>
      <c r="C13" s="65" t="s">
        <v>21</v>
      </c>
      <c r="D13" s="20">
        <v>47</v>
      </c>
      <c r="E13" s="2">
        <v>38</v>
      </c>
      <c r="F13" s="27">
        <f t="shared" si="1"/>
        <v>85</v>
      </c>
      <c r="G13" s="27">
        <v>85</v>
      </c>
      <c r="H13" s="53">
        <f t="shared" si="2"/>
        <v>1</v>
      </c>
      <c r="I13" s="48">
        <f t="shared" ref="I13:I76" si="3">_xlfn.RANK.EQ(H13,$H$12:$H$97,0)</f>
        <v>31</v>
      </c>
    </row>
    <row r="14" spans="1:13">
      <c r="A14" s="1" t="s">
        <v>22</v>
      </c>
      <c r="B14" s="1" t="s">
        <v>324</v>
      </c>
      <c r="C14" s="65" t="s">
        <v>23</v>
      </c>
      <c r="D14" s="20">
        <v>206</v>
      </c>
      <c r="E14" s="2">
        <v>24</v>
      </c>
      <c r="F14" s="27">
        <f t="shared" si="1"/>
        <v>230</v>
      </c>
      <c r="G14" s="27">
        <v>224</v>
      </c>
      <c r="H14" s="53">
        <f t="shared" si="2"/>
        <v>1.0267857142857142</v>
      </c>
      <c r="I14" s="48">
        <f t="shared" si="3"/>
        <v>22</v>
      </c>
    </row>
    <row r="15" spans="1:13">
      <c r="A15" s="1" t="s">
        <v>24</v>
      </c>
      <c r="B15" s="1" t="s">
        <v>325</v>
      </c>
      <c r="C15" s="65" t="s">
        <v>25</v>
      </c>
      <c r="D15" s="20">
        <v>7</v>
      </c>
      <c r="E15" s="2">
        <v>6</v>
      </c>
      <c r="F15" s="27">
        <f t="shared" si="1"/>
        <v>13</v>
      </c>
      <c r="G15" s="27">
        <v>10</v>
      </c>
      <c r="H15" s="53">
        <f t="shared" si="2"/>
        <v>1.3</v>
      </c>
      <c r="I15" s="48">
        <f t="shared" si="3"/>
        <v>1</v>
      </c>
    </row>
    <row r="16" spans="1:13">
      <c r="A16" s="1" t="s">
        <v>26</v>
      </c>
      <c r="B16" s="1" t="s">
        <v>324</v>
      </c>
      <c r="C16" s="65" t="s">
        <v>27</v>
      </c>
      <c r="D16" s="20">
        <v>22</v>
      </c>
      <c r="E16" s="2">
        <v>23</v>
      </c>
      <c r="F16" s="27">
        <f t="shared" si="1"/>
        <v>45</v>
      </c>
      <c r="G16" s="27">
        <v>48</v>
      </c>
      <c r="H16" s="53">
        <f t="shared" si="2"/>
        <v>0.9375</v>
      </c>
      <c r="I16" s="48">
        <f t="shared" si="3"/>
        <v>56</v>
      </c>
    </row>
    <row r="17" spans="1:9">
      <c r="A17" s="1" t="s">
        <v>28</v>
      </c>
      <c r="B17" s="1" t="s">
        <v>324</v>
      </c>
      <c r="C17" s="65" t="s">
        <v>29</v>
      </c>
      <c r="D17" s="20">
        <v>90</v>
      </c>
      <c r="E17" s="2">
        <v>16</v>
      </c>
      <c r="F17" s="27">
        <f t="shared" si="1"/>
        <v>106</v>
      </c>
      <c r="G17" s="27">
        <v>112</v>
      </c>
      <c r="H17" s="53">
        <f t="shared" si="2"/>
        <v>0.9464285714285714</v>
      </c>
      <c r="I17" s="48">
        <f t="shared" si="3"/>
        <v>53</v>
      </c>
    </row>
    <row r="18" spans="1:9">
      <c r="A18" s="1" t="s">
        <v>30</v>
      </c>
      <c r="B18" s="1" t="s">
        <v>326</v>
      </c>
      <c r="C18" s="65" t="s">
        <v>31</v>
      </c>
      <c r="D18" s="20">
        <v>3</v>
      </c>
      <c r="E18" s="2">
        <v>8</v>
      </c>
      <c r="F18" s="27">
        <f t="shared" si="1"/>
        <v>11</v>
      </c>
      <c r="G18" s="27">
        <v>16</v>
      </c>
      <c r="H18" s="53">
        <f t="shared" si="2"/>
        <v>0.6875</v>
      </c>
      <c r="I18" s="48">
        <f t="shared" si="3"/>
        <v>81</v>
      </c>
    </row>
    <row r="19" spans="1:9">
      <c r="A19" s="1" t="s">
        <v>32</v>
      </c>
      <c r="B19" s="1" t="s">
        <v>327</v>
      </c>
      <c r="C19" s="65" t="s">
        <v>33</v>
      </c>
      <c r="D19" s="20">
        <v>160</v>
      </c>
      <c r="E19" s="2">
        <v>51</v>
      </c>
      <c r="F19" s="27">
        <f t="shared" si="1"/>
        <v>211</v>
      </c>
      <c r="G19" s="27">
        <v>246</v>
      </c>
      <c r="H19" s="53">
        <f t="shared" si="2"/>
        <v>0.85772357723577231</v>
      </c>
      <c r="I19" s="48">
        <f t="shared" si="3"/>
        <v>66</v>
      </c>
    </row>
    <row r="20" spans="1:9">
      <c r="A20" s="1" t="s">
        <v>34</v>
      </c>
      <c r="B20" s="1" t="s">
        <v>328</v>
      </c>
      <c r="C20" s="65" t="s">
        <v>35</v>
      </c>
      <c r="D20" s="20">
        <v>213</v>
      </c>
      <c r="E20" s="2">
        <v>58</v>
      </c>
      <c r="F20" s="27">
        <f t="shared" si="1"/>
        <v>271</v>
      </c>
      <c r="G20" s="27">
        <v>294</v>
      </c>
      <c r="H20" s="53">
        <f t="shared" si="2"/>
        <v>0.92176870748299322</v>
      </c>
      <c r="I20" s="48">
        <f t="shared" si="3"/>
        <v>59</v>
      </c>
    </row>
    <row r="21" spans="1:9">
      <c r="A21" s="1" t="s">
        <v>36</v>
      </c>
      <c r="B21" s="1" t="s">
        <v>322</v>
      </c>
      <c r="C21" s="65" t="s">
        <v>37</v>
      </c>
      <c r="D21" s="20">
        <v>1381</v>
      </c>
      <c r="E21" s="2">
        <v>445</v>
      </c>
      <c r="F21" s="27">
        <f t="shared" si="1"/>
        <v>1826</v>
      </c>
      <c r="G21" s="27">
        <v>1785</v>
      </c>
      <c r="H21" s="53">
        <f t="shared" si="2"/>
        <v>1.0229691876750699</v>
      </c>
      <c r="I21" s="48">
        <f t="shared" si="3"/>
        <v>24</v>
      </c>
    </row>
    <row r="22" spans="1:9">
      <c r="A22" s="1" t="s">
        <v>38</v>
      </c>
      <c r="B22" s="1" t="s">
        <v>323</v>
      </c>
      <c r="C22" s="65" t="s">
        <v>39</v>
      </c>
      <c r="D22" s="20">
        <v>11</v>
      </c>
      <c r="E22" s="2">
        <v>11</v>
      </c>
      <c r="F22" s="27">
        <f t="shared" si="1"/>
        <v>22</v>
      </c>
      <c r="G22" s="27">
        <v>25</v>
      </c>
      <c r="H22" s="53">
        <f t="shared" si="2"/>
        <v>0.88</v>
      </c>
      <c r="I22" s="48">
        <f t="shared" si="3"/>
        <v>65</v>
      </c>
    </row>
    <row r="23" spans="1:9">
      <c r="A23" s="1" t="s">
        <v>40</v>
      </c>
      <c r="B23" s="1" t="s">
        <v>327</v>
      </c>
      <c r="C23" s="65" t="s">
        <v>41</v>
      </c>
      <c r="D23" s="20">
        <v>172</v>
      </c>
      <c r="E23" s="2">
        <v>51</v>
      </c>
      <c r="F23" s="27">
        <f t="shared" si="1"/>
        <v>223</v>
      </c>
      <c r="G23" s="27">
        <v>213</v>
      </c>
      <c r="H23" s="53">
        <f t="shared" si="2"/>
        <v>1.0469483568075117</v>
      </c>
      <c r="I23" s="48">
        <f t="shared" si="3"/>
        <v>15</v>
      </c>
    </row>
    <row r="24" spans="1:9">
      <c r="A24" s="1" t="s">
        <v>42</v>
      </c>
      <c r="B24" s="1" t="s">
        <v>327</v>
      </c>
      <c r="C24" s="65" t="s">
        <v>43</v>
      </c>
      <c r="D24" s="20">
        <v>352</v>
      </c>
      <c r="E24" s="2">
        <v>83</v>
      </c>
      <c r="F24" s="27">
        <f t="shared" si="1"/>
        <v>435</v>
      </c>
      <c r="G24" s="27">
        <v>433</v>
      </c>
      <c r="H24" s="53">
        <f t="shared" si="2"/>
        <v>1.0046189376443417</v>
      </c>
      <c r="I24" s="48">
        <f t="shared" si="3"/>
        <v>29</v>
      </c>
    </row>
    <row r="25" spans="1:9">
      <c r="A25" s="1" t="s">
        <v>44</v>
      </c>
      <c r="B25" s="1" t="s">
        <v>325</v>
      </c>
      <c r="C25" s="65" t="s">
        <v>45</v>
      </c>
      <c r="D25" s="20">
        <v>49</v>
      </c>
      <c r="E25" s="2">
        <v>38</v>
      </c>
      <c r="F25" s="27">
        <f t="shared" si="1"/>
        <v>87</v>
      </c>
      <c r="G25" s="27">
        <v>126</v>
      </c>
      <c r="H25" s="53">
        <f t="shared" si="2"/>
        <v>0.69047619047619047</v>
      </c>
      <c r="I25" s="48">
        <f t="shared" si="3"/>
        <v>80</v>
      </c>
    </row>
    <row r="26" spans="1:9">
      <c r="A26" s="1" t="s">
        <v>46</v>
      </c>
      <c r="B26" s="1" t="s">
        <v>328</v>
      </c>
      <c r="C26" s="65" t="s">
        <v>47</v>
      </c>
      <c r="D26" s="20">
        <v>390</v>
      </c>
      <c r="E26" s="2">
        <v>104</v>
      </c>
      <c r="F26" s="27">
        <f t="shared" si="1"/>
        <v>494</v>
      </c>
      <c r="G26" s="27">
        <v>458</v>
      </c>
      <c r="H26" s="53">
        <f t="shared" si="2"/>
        <v>1.0786026200873362</v>
      </c>
      <c r="I26" s="48">
        <f t="shared" si="3"/>
        <v>4</v>
      </c>
    </row>
    <row r="27" spans="1:9">
      <c r="A27" s="1" t="s">
        <v>48</v>
      </c>
      <c r="B27" s="1" t="s">
        <v>322</v>
      </c>
      <c r="C27" s="65" t="s">
        <v>49</v>
      </c>
      <c r="D27" s="20">
        <v>1223</v>
      </c>
      <c r="E27" s="2">
        <v>633</v>
      </c>
      <c r="F27" s="27">
        <f t="shared" si="1"/>
        <v>1856</v>
      </c>
      <c r="G27" s="27">
        <v>1815</v>
      </c>
      <c r="H27" s="53">
        <f t="shared" si="2"/>
        <v>1.0225895316804408</v>
      </c>
      <c r="I27" s="48">
        <f t="shared" si="3"/>
        <v>25</v>
      </c>
    </row>
    <row r="28" spans="1:9">
      <c r="A28" s="1" t="s">
        <v>50</v>
      </c>
      <c r="B28" s="1" t="s">
        <v>325</v>
      </c>
      <c r="C28" s="65" t="s">
        <v>51</v>
      </c>
      <c r="D28" s="20">
        <v>2</v>
      </c>
      <c r="E28" s="2">
        <v>4</v>
      </c>
      <c r="F28" s="27">
        <f t="shared" si="1"/>
        <v>6</v>
      </c>
      <c r="G28" s="27">
        <v>12</v>
      </c>
      <c r="H28" s="53">
        <f t="shared" si="2"/>
        <v>0.5</v>
      </c>
      <c r="I28" s="48">
        <f t="shared" si="3"/>
        <v>84</v>
      </c>
    </row>
    <row r="29" spans="1:9">
      <c r="A29" s="1" t="s">
        <v>52</v>
      </c>
      <c r="B29" s="1" t="s">
        <v>328</v>
      </c>
      <c r="C29" s="65" t="s">
        <v>53</v>
      </c>
      <c r="D29" s="20">
        <v>270</v>
      </c>
      <c r="E29" s="2">
        <v>96</v>
      </c>
      <c r="F29" s="27">
        <f t="shared" si="1"/>
        <v>366</v>
      </c>
      <c r="G29" s="27">
        <v>335</v>
      </c>
      <c r="H29" s="53">
        <f t="shared" si="2"/>
        <v>1.0925373134328358</v>
      </c>
      <c r="I29" s="48">
        <f t="shared" si="3"/>
        <v>2</v>
      </c>
    </row>
    <row r="30" spans="1:9">
      <c r="A30" s="1" t="s">
        <v>54</v>
      </c>
      <c r="B30" s="1" t="s">
        <v>327</v>
      </c>
      <c r="C30" s="65" t="s">
        <v>55</v>
      </c>
      <c r="D30" s="20">
        <v>303</v>
      </c>
      <c r="E30" s="2">
        <v>87</v>
      </c>
      <c r="F30" s="27">
        <f t="shared" si="1"/>
        <v>390</v>
      </c>
      <c r="G30" s="27">
        <v>379</v>
      </c>
      <c r="H30" s="53">
        <f t="shared" si="2"/>
        <v>1.029023746701847</v>
      </c>
      <c r="I30" s="48">
        <f t="shared" si="3"/>
        <v>20</v>
      </c>
    </row>
    <row r="31" spans="1:9">
      <c r="A31" s="1" t="s">
        <v>56</v>
      </c>
      <c r="B31" s="1" t="s">
        <v>328</v>
      </c>
      <c r="C31" s="65" t="s">
        <v>57</v>
      </c>
      <c r="D31" s="20">
        <v>388</v>
      </c>
      <c r="E31" s="2">
        <v>128</v>
      </c>
      <c r="F31" s="27">
        <f t="shared" si="1"/>
        <v>516</v>
      </c>
      <c r="G31" s="27">
        <v>530</v>
      </c>
      <c r="H31" s="53">
        <f t="shared" si="2"/>
        <v>0.97358490566037736</v>
      </c>
      <c r="I31" s="48">
        <f t="shared" si="3"/>
        <v>42</v>
      </c>
    </row>
    <row r="32" spans="1:9">
      <c r="A32" s="1" t="s">
        <v>58</v>
      </c>
      <c r="B32" s="1" t="s">
        <v>322</v>
      </c>
      <c r="C32" s="65" t="s">
        <v>59</v>
      </c>
      <c r="D32" s="20">
        <v>639</v>
      </c>
      <c r="E32" s="2">
        <v>244</v>
      </c>
      <c r="F32" s="27">
        <f t="shared" si="1"/>
        <v>883</v>
      </c>
      <c r="G32" s="27">
        <v>955</v>
      </c>
      <c r="H32" s="53">
        <f t="shared" si="2"/>
        <v>0.92460732984293192</v>
      </c>
      <c r="I32" s="48">
        <f t="shared" si="3"/>
        <v>58</v>
      </c>
    </row>
    <row r="33" spans="1:9">
      <c r="A33" s="1" t="s">
        <v>60</v>
      </c>
      <c r="B33" s="1" t="s">
        <v>322</v>
      </c>
      <c r="C33" s="65" t="s">
        <v>61</v>
      </c>
      <c r="D33" s="20">
        <v>2258</v>
      </c>
      <c r="E33" s="2">
        <v>728</v>
      </c>
      <c r="F33" s="27">
        <f t="shared" si="1"/>
        <v>2986</v>
      </c>
      <c r="G33" s="27">
        <v>2928</v>
      </c>
      <c r="H33" s="53">
        <f t="shared" si="2"/>
        <v>1.019808743169399</v>
      </c>
      <c r="I33" s="48">
        <f t="shared" si="3"/>
        <v>26</v>
      </c>
    </row>
    <row r="34" spans="1:9">
      <c r="A34" s="1" t="s">
        <v>62</v>
      </c>
      <c r="B34" s="1" t="s">
        <v>326</v>
      </c>
      <c r="C34" s="65" t="s">
        <v>63</v>
      </c>
      <c r="D34" s="20">
        <v>66</v>
      </c>
      <c r="E34" s="2">
        <v>70</v>
      </c>
      <c r="F34" s="27">
        <f t="shared" si="1"/>
        <v>136</v>
      </c>
      <c r="G34" s="27">
        <v>131</v>
      </c>
      <c r="H34" s="53">
        <f t="shared" si="2"/>
        <v>1.0381679389312977</v>
      </c>
      <c r="I34" s="48">
        <f t="shared" si="3"/>
        <v>17</v>
      </c>
    </row>
    <row r="35" spans="1:9">
      <c r="A35" s="1" t="s">
        <v>64</v>
      </c>
      <c r="B35" s="1" t="s">
        <v>325</v>
      </c>
      <c r="C35" s="65" t="s">
        <v>65</v>
      </c>
      <c r="D35" s="20">
        <v>42</v>
      </c>
      <c r="E35" s="2">
        <v>78</v>
      </c>
      <c r="F35" s="27">
        <f t="shared" si="1"/>
        <v>120</v>
      </c>
      <c r="G35" s="27">
        <v>148</v>
      </c>
      <c r="H35" s="53">
        <f t="shared" si="2"/>
        <v>0.81081081081081086</v>
      </c>
      <c r="I35" s="48">
        <f t="shared" si="3"/>
        <v>71</v>
      </c>
    </row>
    <row r="36" spans="1:9">
      <c r="A36" s="1" t="s">
        <v>66</v>
      </c>
      <c r="B36" s="1" t="s">
        <v>325</v>
      </c>
      <c r="C36" s="65" t="s">
        <v>67</v>
      </c>
      <c r="D36" s="20">
        <v>151</v>
      </c>
      <c r="E36" s="2">
        <v>253</v>
      </c>
      <c r="F36" s="27">
        <f t="shared" si="1"/>
        <v>404</v>
      </c>
      <c r="G36" s="27">
        <v>403</v>
      </c>
      <c r="H36" s="53">
        <f t="shared" si="2"/>
        <v>1.0024813895781637</v>
      </c>
      <c r="I36" s="48">
        <f t="shared" si="3"/>
        <v>30</v>
      </c>
    </row>
    <row r="37" spans="1:9">
      <c r="A37" s="1" t="s">
        <v>68</v>
      </c>
      <c r="B37" s="1" t="s">
        <v>324</v>
      </c>
      <c r="C37" s="65" t="s">
        <v>69</v>
      </c>
      <c r="D37" s="20">
        <v>1337</v>
      </c>
      <c r="E37" s="2">
        <v>261</v>
      </c>
      <c r="F37" s="27">
        <f t="shared" si="1"/>
        <v>1598</v>
      </c>
      <c r="G37" s="27">
        <v>1544</v>
      </c>
      <c r="H37" s="53">
        <f t="shared" si="2"/>
        <v>1.0349740932642486</v>
      </c>
      <c r="I37" s="48">
        <f t="shared" si="3"/>
        <v>19</v>
      </c>
    </row>
    <row r="38" spans="1:9">
      <c r="A38" s="1" t="s">
        <v>70</v>
      </c>
      <c r="B38" s="1" t="s">
        <v>328</v>
      </c>
      <c r="C38" s="65" t="s">
        <v>71</v>
      </c>
      <c r="D38" s="20">
        <v>1</v>
      </c>
      <c r="E38" s="2">
        <v>230</v>
      </c>
      <c r="F38" s="27">
        <f t="shared" si="1"/>
        <v>231</v>
      </c>
      <c r="G38" s="27">
        <v>222</v>
      </c>
      <c r="H38" s="53">
        <f t="shared" si="2"/>
        <v>1.0405405405405406</v>
      </c>
      <c r="I38" s="48">
        <f t="shared" si="3"/>
        <v>16</v>
      </c>
    </row>
    <row r="39" spans="1:9">
      <c r="A39" s="1" t="s">
        <v>72</v>
      </c>
      <c r="B39" s="1" t="s">
        <v>323</v>
      </c>
      <c r="C39" s="65" t="s">
        <v>73</v>
      </c>
      <c r="D39" s="20">
        <v>28</v>
      </c>
      <c r="E39" s="2">
        <v>77</v>
      </c>
      <c r="F39" s="27">
        <f t="shared" si="1"/>
        <v>105</v>
      </c>
      <c r="G39" s="27">
        <v>109</v>
      </c>
      <c r="H39" s="53">
        <f t="shared" si="2"/>
        <v>0.96330275229357798</v>
      </c>
      <c r="I39" s="48">
        <f t="shared" si="3"/>
        <v>46</v>
      </c>
    </row>
    <row r="40" spans="1:9">
      <c r="A40" s="1" t="s">
        <v>74</v>
      </c>
      <c r="B40" s="1" t="s">
        <v>324</v>
      </c>
      <c r="C40" s="65" t="s">
        <v>75</v>
      </c>
      <c r="D40" s="20">
        <v>447</v>
      </c>
      <c r="E40" s="2">
        <v>174</v>
      </c>
      <c r="F40" s="27">
        <f t="shared" si="1"/>
        <v>621</v>
      </c>
      <c r="G40" s="27">
        <v>573</v>
      </c>
      <c r="H40" s="53">
        <f t="shared" si="2"/>
        <v>1.0837696335078535</v>
      </c>
      <c r="I40" s="48">
        <f t="shared" si="3"/>
        <v>3</v>
      </c>
    </row>
    <row r="41" spans="1:9">
      <c r="A41" s="1" t="s">
        <v>76</v>
      </c>
      <c r="B41" s="1" t="s">
        <v>324</v>
      </c>
      <c r="C41" s="65" t="s">
        <v>77</v>
      </c>
      <c r="D41" s="20">
        <v>465</v>
      </c>
      <c r="E41" s="2">
        <v>66</v>
      </c>
      <c r="F41" s="27">
        <f t="shared" si="1"/>
        <v>531</v>
      </c>
      <c r="G41" s="27">
        <v>500</v>
      </c>
      <c r="H41" s="53">
        <f t="shared" si="2"/>
        <v>1.0620000000000001</v>
      </c>
      <c r="I41" s="48">
        <f t="shared" si="3"/>
        <v>9</v>
      </c>
    </row>
    <row r="42" spans="1:9">
      <c r="A42" s="6" t="s">
        <v>78</v>
      </c>
      <c r="B42" s="1" t="s">
        <v>325</v>
      </c>
      <c r="C42" s="65" t="s">
        <v>79</v>
      </c>
      <c r="D42" s="20">
        <v>240</v>
      </c>
      <c r="E42" s="2">
        <v>188</v>
      </c>
      <c r="F42" s="27">
        <f t="shared" si="1"/>
        <v>428</v>
      </c>
      <c r="G42" s="27">
        <v>431</v>
      </c>
      <c r="H42" s="53">
        <f t="shared" si="2"/>
        <v>0.99303944315545245</v>
      </c>
      <c r="I42" s="48">
        <f t="shared" si="3"/>
        <v>38</v>
      </c>
    </row>
    <row r="43" spans="1:9">
      <c r="A43" s="6" t="s">
        <v>80</v>
      </c>
      <c r="B43" s="6" t="s">
        <v>329</v>
      </c>
      <c r="C43" s="34" t="s">
        <v>81</v>
      </c>
      <c r="D43" s="20">
        <v>62</v>
      </c>
      <c r="E43" s="2">
        <v>18</v>
      </c>
      <c r="F43" s="27">
        <f t="shared" si="1"/>
        <v>80</v>
      </c>
      <c r="G43" s="27">
        <v>149</v>
      </c>
      <c r="H43" s="53">
        <f t="shared" si="2"/>
        <v>0.53691275167785235</v>
      </c>
      <c r="I43" s="48">
        <f t="shared" si="3"/>
        <v>83</v>
      </c>
    </row>
    <row r="44" spans="1:9">
      <c r="A44" s="6" t="s">
        <v>82</v>
      </c>
      <c r="B44" s="1" t="s">
        <v>324</v>
      </c>
      <c r="C44" s="65" t="s">
        <v>83</v>
      </c>
      <c r="D44" s="20">
        <v>141</v>
      </c>
      <c r="E44" s="2">
        <v>77</v>
      </c>
      <c r="F44" s="27">
        <f t="shared" si="1"/>
        <v>218</v>
      </c>
      <c r="G44" s="27">
        <v>228</v>
      </c>
      <c r="H44" s="53">
        <f t="shared" si="2"/>
        <v>0.95614035087719296</v>
      </c>
      <c r="I44" s="48">
        <f t="shared" si="3"/>
        <v>47</v>
      </c>
    </row>
    <row r="45" spans="1:9">
      <c r="A45" s="1" t="s">
        <v>84</v>
      </c>
      <c r="B45" s="1" t="s">
        <v>328</v>
      </c>
      <c r="C45" s="65" t="s">
        <v>85</v>
      </c>
      <c r="D45" s="20">
        <v>556</v>
      </c>
      <c r="E45" s="2">
        <v>245</v>
      </c>
      <c r="F45" s="27">
        <f t="shared" si="1"/>
        <v>801</v>
      </c>
      <c r="G45" s="27">
        <v>838</v>
      </c>
      <c r="H45" s="53">
        <f t="shared" si="2"/>
        <v>0.95584725536992843</v>
      </c>
      <c r="I45" s="48">
        <f t="shared" si="3"/>
        <v>48</v>
      </c>
    </row>
    <row r="46" spans="1:9">
      <c r="A46" s="43" t="s">
        <v>86</v>
      </c>
      <c r="B46" s="43" t="s">
        <v>329</v>
      </c>
      <c r="C46" s="66" t="s">
        <v>87</v>
      </c>
      <c r="D46" s="37"/>
      <c r="E46" s="28"/>
      <c r="F46" s="29"/>
      <c r="G46" s="29"/>
      <c r="H46" s="68"/>
      <c r="I46" s="49"/>
    </row>
    <row r="47" spans="1:9">
      <c r="A47" s="1" t="s">
        <v>88</v>
      </c>
      <c r="B47" s="1" t="s">
        <v>322</v>
      </c>
      <c r="C47" s="65" t="s">
        <v>89</v>
      </c>
      <c r="D47" s="20">
        <v>443</v>
      </c>
      <c r="E47" s="2">
        <v>114</v>
      </c>
      <c r="F47" s="27">
        <f t="shared" ref="F47:F78" si="4">SUM(D47:E47)</f>
        <v>557</v>
      </c>
      <c r="G47" s="27">
        <v>593</v>
      </c>
      <c r="H47" s="53">
        <f t="shared" ref="H47:H78" si="5">F47/G47</f>
        <v>0.93929173693085999</v>
      </c>
      <c r="I47" s="48">
        <f t="shared" si="3"/>
        <v>55</v>
      </c>
    </row>
    <row r="48" spans="1:9">
      <c r="A48" s="1" t="s">
        <v>90</v>
      </c>
      <c r="B48" s="1" t="s">
        <v>324</v>
      </c>
      <c r="C48" s="65" t="s">
        <v>91</v>
      </c>
      <c r="D48" s="20">
        <v>348</v>
      </c>
      <c r="E48" s="2">
        <v>37</v>
      </c>
      <c r="F48" s="27">
        <f t="shared" si="4"/>
        <v>385</v>
      </c>
      <c r="G48" s="27">
        <v>404</v>
      </c>
      <c r="H48" s="53">
        <f t="shared" si="5"/>
        <v>0.95297029702970293</v>
      </c>
      <c r="I48" s="48">
        <f t="shared" si="3"/>
        <v>50</v>
      </c>
    </row>
    <row r="49" spans="1:9">
      <c r="A49" s="1" t="s">
        <v>92</v>
      </c>
      <c r="B49" s="1" t="s">
        <v>323</v>
      </c>
      <c r="C49" s="65" t="s">
        <v>93</v>
      </c>
      <c r="D49" s="20">
        <v>51</v>
      </c>
      <c r="E49" s="2">
        <v>73</v>
      </c>
      <c r="F49" s="27">
        <f t="shared" si="4"/>
        <v>124</v>
      </c>
      <c r="G49" s="27">
        <v>130</v>
      </c>
      <c r="H49" s="53">
        <f t="shared" si="5"/>
        <v>0.9538461538461539</v>
      </c>
      <c r="I49" s="48">
        <f t="shared" si="3"/>
        <v>49</v>
      </c>
    </row>
    <row r="50" spans="1:9">
      <c r="A50" s="1" t="s">
        <v>94</v>
      </c>
      <c r="B50" s="1" t="s">
        <v>327</v>
      </c>
      <c r="C50" s="65" t="s">
        <v>95</v>
      </c>
      <c r="D50" s="20">
        <v>274</v>
      </c>
      <c r="E50" s="2">
        <v>78</v>
      </c>
      <c r="F50" s="27">
        <f t="shared" si="4"/>
        <v>352</v>
      </c>
      <c r="G50" s="27">
        <v>329</v>
      </c>
      <c r="H50" s="53">
        <f t="shared" si="5"/>
        <v>1.0699088145896656</v>
      </c>
      <c r="I50" s="48">
        <f t="shared" si="3"/>
        <v>7</v>
      </c>
    </row>
    <row r="51" spans="1:9">
      <c r="A51" s="1" t="s">
        <v>96</v>
      </c>
      <c r="B51" s="1" t="s">
        <v>327</v>
      </c>
      <c r="C51" s="65" t="s">
        <v>97</v>
      </c>
      <c r="D51" s="20">
        <v>441</v>
      </c>
      <c r="E51" s="2">
        <v>128</v>
      </c>
      <c r="F51" s="27">
        <f t="shared" si="4"/>
        <v>569</v>
      </c>
      <c r="G51" s="27">
        <v>581</v>
      </c>
      <c r="H51" s="53">
        <f t="shared" si="5"/>
        <v>0.97934595524956969</v>
      </c>
      <c r="I51" s="48">
        <f t="shared" si="3"/>
        <v>41</v>
      </c>
    </row>
    <row r="52" spans="1:9">
      <c r="A52" s="1" t="s">
        <v>98</v>
      </c>
      <c r="B52" s="1" t="s">
        <v>329</v>
      </c>
      <c r="C52" s="65" t="s">
        <v>99</v>
      </c>
      <c r="D52" s="20">
        <v>219</v>
      </c>
      <c r="E52" s="2">
        <v>58</v>
      </c>
      <c r="F52" s="27">
        <f t="shared" si="4"/>
        <v>277</v>
      </c>
      <c r="G52" s="27">
        <v>292</v>
      </c>
      <c r="H52" s="53">
        <f t="shared" si="5"/>
        <v>0.94863013698630139</v>
      </c>
      <c r="I52" s="48">
        <f t="shared" si="3"/>
        <v>51</v>
      </c>
    </row>
    <row r="53" spans="1:9">
      <c r="A53" s="1" t="s">
        <v>100</v>
      </c>
      <c r="B53" s="1" t="s">
        <v>327</v>
      </c>
      <c r="C53" s="65" t="s">
        <v>101</v>
      </c>
      <c r="D53" s="20">
        <v>247</v>
      </c>
      <c r="E53" s="2">
        <v>36</v>
      </c>
      <c r="F53" s="27">
        <f t="shared" si="4"/>
        <v>283</v>
      </c>
      <c r="G53" s="27">
        <v>265</v>
      </c>
      <c r="H53" s="53">
        <f t="shared" si="5"/>
        <v>1.0679245283018868</v>
      </c>
      <c r="I53" s="48">
        <f t="shared" si="3"/>
        <v>8</v>
      </c>
    </row>
    <row r="54" spans="1:9">
      <c r="A54" s="1" t="s">
        <v>102</v>
      </c>
      <c r="B54" s="1" t="s">
        <v>327</v>
      </c>
      <c r="C54" s="65" t="s">
        <v>103</v>
      </c>
      <c r="D54" s="20">
        <v>164</v>
      </c>
      <c r="E54" s="2">
        <v>46</v>
      </c>
      <c r="F54" s="27">
        <f t="shared" si="4"/>
        <v>210</v>
      </c>
      <c r="G54" s="27">
        <v>250</v>
      </c>
      <c r="H54" s="53">
        <f t="shared" si="5"/>
        <v>0.84</v>
      </c>
      <c r="I54" s="48">
        <f t="shared" si="3"/>
        <v>69</v>
      </c>
    </row>
    <row r="55" spans="1:9">
      <c r="A55" s="1" t="s">
        <v>104</v>
      </c>
      <c r="B55" s="1" t="s">
        <v>327</v>
      </c>
      <c r="C55" s="65" t="s">
        <v>105</v>
      </c>
      <c r="D55" s="20">
        <v>526</v>
      </c>
      <c r="E55" s="2">
        <v>145</v>
      </c>
      <c r="F55" s="27">
        <f t="shared" si="4"/>
        <v>671</v>
      </c>
      <c r="G55" s="27">
        <v>637</v>
      </c>
      <c r="H55" s="53">
        <f t="shared" si="5"/>
        <v>1.053375196232339</v>
      </c>
      <c r="I55" s="48">
        <f t="shared" si="3"/>
        <v>10</v>
      </c>
    </row>
    <row r="56" spans="1:9">
      <c r="A56" s="1" t="s">
        <v>106</v>
      </c>
      <c r="B56" s="1" t="s">
        <v>327</v>
      </c>
      <c r="C56" s="65" t="s">
        <v>107</v>
      </c>
      <c r="D56" s="20">
        <v>365</v>
      </c>
      <c r="E56" s="2">
        <v>121</v>
      </c>
      <c r="F56" s="27">
        <f t="shared" si="4"/>
        <v>486</v>
      </c>
      <c r="G56" s="27">
        <v>453</v>
      </c>
      <c r="H56" s="53">
        <f t="shared" si="5"/>
        <v>1.0728476821192052</v>
      </c>
      <c r="I56" s="48">
        <f t="shared" si="3"/>
        <v>5</v>
      </c>
    </row>
    <row r="57" spans="1:9">
      <c r="A57" s="1" t="s">
        <v>108</v>
      </c>
      <c r="B57" s="1" t="s">
        <v>328</v>
      </c>
      <c r="C57" s="65" t="s">
        <v>109</v>
      </c>
      <c r="D57" s="20">
        <v>481</v>
      </c>
      <c r="E57" s="2">
        <v>92</v>
      </c>
      <c r="F57" s="27">
        <f t="shared" si="4"/>
        <v>573</v>
      </c>
      <c r="G57" s="27">
        <v>575</v>
      </c>
      <c r="H57" s="53">
        <f t="shared" si="5"/>
        <v>0.99652173913043474</v>
      </c>
      <c r="I57" s="48">
        <f t="shared" si="3"/>
        <v>34</v>
      </c>
    </row>
    <row r="58" spans="1:9">
      <c r="A58" s="1" t="s">
        <v>110</v>
      </c>
      <c r="B58" s="1" t="s">
        <v>326</v>
      </c>
      <c r="C58" s="65" t="s">
        <v>111</v>
      </c>
      <c r="D58" s="20">
        <v>3</v>
      </c>
      <c r="E58" s="2">
        <v>12</v>
      </c>
      <c r="F58" s="27">
        <f t="shared" si="4"/>
        <v>15</v>
      </c>
      <c r="G58" s="27">
        <v>16</v>
      </c>
      <c r="H58" s="53">
        <f t="shared" si="5"/>
        <v>0.9375</v>
      </c>
      <c r="I58" s="48">
        <f t="shared" si="3"/>
        <v>56</v>
      </c>
    </row>
    <row r="59" spans="1:9">
      <c r="A59" s="1" t="s">
        <v>112</v>
      </c>
      <c r="B59" s="1" t="s">
        <v>322</v>
      </c>
      <c r="C59" s="65" t="s">
        <v>113</v>
      </c>
      <c r="D59" s="20">
        <v>1264</v>
      </c>
      <c r="E59" s="2">
        <v>451</v>
      </c>
      <c r="F59" s="27">
        <f t="shared" si="4"/>
        <v>1715</v>
      </c>
      <c r="G59" s="27">
        <v>1656</v>
      </c>
      <c r="H59" s="53">
        <f t="shared" si="5"/>
        <v>1.0356280193236715</v>
      </c>
      <c r="I59" s="48">
        <f t="shared" si="3"/>
        <v>18</v>
      </c>
    </row>
    <row r="60" spans="1:9">
      <c r="A60" s="1" t="s">
        <v>114</v>
      </c>
      <c r="B60" s="1" t="s">
        <v>324</v>
      </c>
      <c r="C60" s="65" t="s">
        <v>115</v>
      </c>
      <c r="D60" s="20">
        <v>629</v>
      </c>
      <c r="E60" s="2">
        <v>105</v>
      </c>
      <c r="F60" s="27">
        <f t="shared" si="4"/>
        <v>734</v>
      </c>
      <c r="G60" s="27">
        <v>686</v>
      </c>
      <c r="H60" s="53">
        <f t="shared" si="5"/>
        <v>1.0699708454810495</v>
      </c>
      <c r="I60" s="48">
        <f t="shared" si="3"/>
        <v>6</v>
      </c>
    </row>
    <row r="61" spans="1:9">
      <c r="A61" s="1" t="s">
        <v>116</v>
      </c>
      <c r="B61" s="1" t="s">
        <v>323</v>
      </c>
      <c r="C61" s="65" t="s">
        <v>117</v>
      </c>
      <c r="D61" s="20">
        <v>1</v>
      </c>
      <c r="E61" s="2">
        <v>19</v>
      </c>
      <c r="F61" s="27">
        <f t="shared" si="4"/>
        <v>20</v>
      </c>
      <c r="G61" s="27">
        <v>30</v>
      </c>
      <c r="H61" s="53">
        <f t="shared" si="5"/>
        <v>0.66666666666666663</v>
      </c>
      <c r="I61" s="48">
        <f t="shared" si="3"/>
        <v>82</v>
      </c>
    </row>
    <row r="62" spans="1:9">
      <c r="A62" s="1" t="s">
        <v>118</v>
      </c>
      <c r="B62" s="1" t="s">
        <v>324</v>
      </c>
      <c r="C62" s="65" t="s">
        <v>119</v>
      </c>
      <c r="D62" s="20">
        <v>323</v>
      </c>
      <c r="E62" s="2">
        <v>27</v>
      </c>
      <c r="F62" s="27">
        <f t="shared" si="4"/>
        <v>350</v>
      </c>
      <c r="G62" s="27">
        <v>395</v>
      </c>
      <c r="H62" s="53">
        <f t="shared" si="5"/>
        <v>0.88607594936708856</v>
      </c>
      <c r="I62" s="48">
        <f t="shared" si="3"/>
        <v>63</v>
      </c>
    </row>
    <row r="63" spans="1:9">
      <c r="A63" s="1" t="s">
        <v>120</v>
      </c>
      <c r="B63" s="1" t="s">
        <v>327</v>
      </c>
      <c r="C63" s="65" t="s">
        <v>121</v>
      </c>
      <c r="D63" s="20">
        <v>250</v>
      </c>
      <c r="E63" s="2">
        <v>79</v>
      </c>
      <c r="F63" s="27">
        <f t="shared" si="4"/>
        <v>329</v>
      </c>
      <c r="G63" s="27">
        <v>384</v>
      </c>
      <c r="H63" s="53">
        <f t="shared" si="5"/>
        <v>0.85677083333333337</v>
      </c>
      <c r="I63" s="48">
        <f t="shared" si="3"/>
        <v>67</v>
      </c>
    </row>
    <row r="64" spans="1:9">
      <c r="A64" s="1" t="s">
        <v>122</v>
      </c>
      <c r="B64" s="1" t="s">
        <v>325</v>
      </c>
      <c r="C64" s="65" t="s">
        <v>123</v>
      </c>
      <c r="D64" s="20">
        <v>51</v>
      </c>
      <c r="E64" s="2">
        <v>19</v>
      </c>
      <c r="F64" s="27">
        <f t="shared" si="4"/>
        <v>70</v>
      </c>
      <c r="G64" s="27">
        <v>87</v>
      </c>
      <c r="H64" s="53">
        <f t="shared" si="5"/>
        <v>0.8045977011494253</v>
      </c>
      <c r="I64" s="48">
        <f t="shared" si="3"/>
        <v>72</v>
      </c>
    </row>
    <row r="65" spans="1:9">
      <c r="A65" s="1" t="s">
        <v>124</v>
      </c>
      <c r="B65" s="1" t="s">
        <v>326</v>
      </c>
      <c r="C65" s="65" t="s">
        <v>125</v>
      </c>
      <c r="D65" s="20">
        <v>2</v>
      </c>
      <c r="E65" s="2">
        <v>4</v>
      </c>
      <c r="F65" s="27">
        <f t="shared" si="4"/>
        <v>6</v>
      </c>
      <c r="G65" s="27">
        <v>16</v>
      </c>
      <c r="H65" s="53">
        <f t="shared" si="5"/>
        <v>0.375</v>
      </c>
      <c r="I65" s="48">
        <f t="shared" si="3"/>
        <v>85</v>
      </c>
    </row>
    <row r="66" spans="1:9">
      <c r="A66" s="1" t="s">
        <v>126</v>
      </c>
      <c r="B66" s="1" t="s">
        <v>322</v>
      </c>
      <c r="C66" s="65" t="s">
        <v>127</v>
      </c>
      <c r="D66" s="20">
        <v>1719</v>
      </c>
      <c r="E66" s="2">
        <v>556</v>
      </c>
      <c r="F66" s="27">
        <f t="shared" si="4"/>
        <v>2275</v>
      </c>
      <c r="G66" s="27">
        <v>2287</v>
      </c>
      <c r="H66" s="53">
        <f t="shared" si="5"/>
        <v>0.99475295146480103</v>
      </c>
      <c r="I66" s="48">
        <f t="shared" si="3"/>
        <v>36</v>
      </c>
    </row>
    <row r="67" spans="1:9">
      <c r="A67" s="1" t="s">
        <v>128</v>
      </c>
      <c r="B67" s="1" t="s">
        <v>323</v>
      </c>
      <c r="C67" s="65" t="s">
        <v>129</v>
      </c>
      <c r="D67" s="20">
        <v>28</v>
      </c>
      <c r="E67" s="2">
        <v>24</v>
      </c>
      <c r="F67" s="27">
        <f t="shared" si="4"/>
        <v>52</v>
      </c>
      <c r="G67" s="27">
        <v>57</v>
      </c>
      <c r="H67" s="53">
        <f t="shared" si="5"/>
        <v>0.91228070175438591</v>
      </c>
      <c r="I67" s="48">
        <f t="shared" si="3"/>
        <v>60</v>
      </c>
    </row>
    <row r="68" spans="1:9">
      <c r="A68" s="1" t="s">
        <v>130</v>
      </c>
      <c r="B68" s="1" t="s">
        <v>324</v>
      </c>
      <c r="C68" s="65" t="s">
        <v>131</v>
      </c>
      <c r="D68" s="20">
        <v>370</v>
      </c>
      <c r="E68" s="2">
        <v>130</v>
      </c>
      <c r="F68" s="27">
        <f t="shared" si="4"/>
        <v>500</v>
      </c>
      <c r="G68" s="27">
        <v>510</v>
      </c>
      <c r="H68" s="53">
        <f t="shared" si="5"/>
        <v>0.98039215686274506</v>
      </c>
      <c r="I68" s="48">
        <f t="shared" si="3"/>
        <v>40</v>
      </c>
    </row>
    <row r="69" spans="1:9">
      <c r="A69" s="1" t="s">
        <v>132</v>
      </c>
      <c r="B69" s="1" t="s">
        <v>322</v>
      </c>
      <c r="C69" s="65" t="s">
        <v>133</v>
      </c>
      <c r="D69" s="20">
        <v>1545</v>
      </c>
      <c r="E69" s="2">
        <v>607</v>
      </c>
      <c r="F69" s="27">
        <f t="shared" si="4"/>
        <v>2152</v>
      </c>
      <c r="G69" s="27">
        <v>2046</v>
      </c>
      <c r="H69" s="53">
        <f t="shared" si="5"/>
        <v>1.0518084066471163</v>
      </c>
      <c r="I69" s="48">
        <f t="shared" si="3"/>
        <v>12</v>
      </c>
    </row>
    <row r="70" spans="1:9">
      <c r="A70" s="1" t="s">
        <v>134</v>
      </c>
      <c r="B70" s="1" t="s">
        <v>323</v>
      </c>
      <c r="C70" s="65" t="s">
        <v>135</v>
      </c>
      <c r="D70" s="20">
        <v>25</v>
      </c>
      <c r="E70" s="2">
        <v>34</v>
      </c>
      <c r="F70" s="27">
        <f t="shared" si="4"/>
        <v>59</v>
      </c>
      <c r="G70" s="27">
        <v>61</v>
      </c>
      <c r="H70" s="53">
        <f t="shared" si="5"/>
        <v>0.96721311475409832</v>
      </c>
      <c r="I70" s="48">
        <f t="shared" si="3"/>
        <v>44</v>
      </c>
    </row>
    <row r="71" spans="1:9">
      <c r="A71" s="1" t="s">
        <v>136</v>
      </c>
      <c r="B71" s="1" t="s">
        <v>322</v>
      </c>
      <c r="C71" s="65" t="s">
        <v>137</v>
      </c>
      <c r="D71" s="20">
        <v>780</v>
      </c>
      <c r="E71" s="2">
        <v>411</v>
      </c>
      <c r="F71" s="27">
        <f t="shared" si="4"/>
        <v>1191</v>
      </c>
      <c r="G71" s="27">
        <v>1258</v>
      </c>
      <c r="H71" s="53">
        <f t="shared" si="5"/>
        <v>0.94674085850556444</v>
      </c>
      <c r="I71" s="48">
        <f t="shared" si="3"/>
        <v>52</v>
      </c>
    </row>
    <row r="72" spans="1:9">
      <c r="A72" s="1" t="s">
        <v>138</v>
      </c>
      <c r="B72" s="1" t="s">
        <v>323</v>
      </c>
      <c r="C72" s="65" t="s">
        <v>139</v>
      </c>
      <c r="D72" s="20">
        <v>48</v>
      </c>
      <c r="E72" s="2">
        <v>104</v>
      </c>
      <c r="F72" s="27">
        <f t="shared" si="4"/>
        <v>152</v>
      </c>
      <c r="G72" s="27">
        <v>145</v>
      </c>
      <c r="H72" s="53">
        <f t="shared" si="5"/>
        <v>1.0482758620689656</v>
      </c>
      <c r="I72" s="48">
        <f t="shared" si="3"/>
        <v>14</v>
      </c>
    </row>
    <row r="73" spans="1:9">
      <c r="A73" s="1" t="s">
        <v>140</v>
      </c>
      <c r="B73" s="1" t="s">
        <v>323</v>
      </c>
      <c r="C73" s="65" t="s">
        <v>141</v>
      </c>
      <c r="D73" s="20">
        <v>19</v>
      </c>
      <c r="E73" s="2">
        <v>15</v>
      </c>
      <c r="F73" s="27">
        <f t="shared" si="4"/>
        <v>34</v>
      </c>
      <c r="G73" s="27">
        <v>45</v>
      </c>
      <c r="H73" s="53">
        <f t="shared" si="5"/>
        <v>0.75555555555555554</v>
      </c>
      <c r="I73" s="48">
        <f t="shared" si="3"/>
        <v>75</v>
      </c>
    </row>
    <row r="74" spans="1:9">
      <c r="A74" s="1" t="s">
        <v>142</v>
      </c>
      <c r="B74" s="1" t="s">
        <v>328</v>
      </c>
      <c r="C74" s="65" t="s">
        <v>143</v>
      </c>
      <c r="D74" s="20">
        <v>0</v>
      </c>
      <c r="E74" s="2">
        <v>187</v>
      </c>
      <c r="F74" s="27">
        <f t="shared" si="4"/>
        <v>187</v>
      </c>
      <c r="G74" s="27">
        <v>198</v>
      </c>
      <c r="H74" s="53">
        <f t="shared" si="5"/>
        <v>0.94444444444444442</v>
      </c>
      <c r="I74" s="48">
        <f t="shared" si="3"/>
        <v>54</v>
      </c>
    </row>
    <row r="75" spans="1:9">
      <c r="A75" s="1" t="s">
        <v>144</v>
      </c>
      <c r="B75" s="1" t="s">
        <v>329</v>
      </c>
      <c r="C75" s="65" t="s">
        <v>145</v>
      </c>
      <c r="D75" s="20">
        <v>261</v>
      </c>
      <c r="E75" s="2">
        <v>57</v>
      </c>
      <c r="F75" s="27">
        <f t="shared" si="4"/>
        <v>318</v>
      </c>
      <c r="G75" s="27">
        <v>350</v>
      </c>
      <c r="H75" s="53">
        <f t="shared" si="5"/>
        <v>0.90857142857142859</v>
      </c>
      <c r="I75" s="48">
        <f t="shared" si="3"/>
        <v>62</v>
      </c>
    </row>
    <row r="76" spans="1:9">
      <c r="A76" s="1" t="s">
        <v>146</v>
      </c>
      <c r="B76" s="1" t="s">
        <v>328</v>
      </c>
      <c r="C76" s="65" t="s">
        <v>147</v>
      </c>
      <c r="D76" s="20">
        <v>142</v>
      </c>
      <c r="E76" s="2">
        <v>44</v>
      </c>
      <c r="F76" s="27">
        <f t="shared" si="4"/>
        <v>186</v>
      </c>
      <c r="G76" s="27">
        <v>181</v>
      </c>
      <c r="H76" s="53">
        <f t="shared" si="5"/>
        <v>1.0276243093922652</v>
      </c>
      <c r="I76" s="48">
        <f t="shared" si="3"/>
        <v>21</v>
      </c>
    </row>
    <row r="77" spans="1:9">
      <c r="A77" s="1" t="s">
        <v>148</v>
      </c>
      <c r="B77" s="1" t="s">
        <v>327</v>
      </c>
      <c r="C77" s="65" t="s">
        <v>149</v>
      </c>
      <c r="D77" s="20">
        <v>215</v>
      </c>
      <c r="E77" s="2">
        <v>76</v>
      </c>
      <c r="F77" s="27">
        <f t="shared" si="4"/>
        <v>291</v>
      </c>
      <c r="G77" s="27">
        <v>292</v>
      </c>
      <c r="H77" s="53">
        <f t="shared" si="5"/>
        <v>0.99657534246575341</v>
      </c>
      <c r="I77" s="48">
        <f t="shared" ref="I77:I97" si="6">_xlfn.RANK.EQ(H77,$H$12:$H$97,0)</f>
        <v>33</v>
      </c>
    </row>
    <row r="78" spans="1:9">
      <c r="A78" s="1" t="s">
        <v>150</v>
      </c>
      <c r="B78" s="1" t="s">
        <v>327</v>
      </c>
      <c r="C78" s="65" t="s">
        <v>151</v>
      </c>
      <c r="D78" s="20">
        <v>134</v>
      </c>
      <c r="E78" s="2">
        <v>49</v>
      </c>
      <c r="F78" s="27">
        <f t="shared" si="4"/>
        <v>183</v>
      </c>
      <c r="G78" s="27">
        <v>247</v>
      </c>
      <c r="H78" s="53">
        <f t="shared" si="5"/>
        <v>0.74089068825910931</v>
      </c>
      <c r="I78" s="48">
        <f t="shared" si="6"/>
        <v>77</v>
      </c>
    </row>
    <row r="79" spans="1:9">
      <c r="A79" s="1" t="s">
        <v>152</v>
      </c>
      <c r="B79" s="1" t="s">
        <v>322</v>
      </c>
      <c r="C79" s="65" t="s">
        <v>153</v>
      </c>
      <c r="D79" s="20">
        <v>553</v>
      </c>
      <c r="E79" s="2">
        <v>217</v>
      </c>
      <c r="F79" s="27">
        <f t="shared" ref="F79:F97" si="7">SUM(D79:E79)</f>
        <v>770</v>
      </c>
      <c r="G79" s="27">
        <v>785</v>
      </c>
      <c r="H79" s="53">
        <f t="shared" ref="H79:H97" si="8">F79/G79</f>
        <v>0.98089171974522293</v>
      </c>
      <c r="I79" s="48">
        <f t="shared" si="6"/>
        <v>39</v>
      </c>
    </row>
    <row r="80" spans="1:9">
      <c r="A80" s="1" t="s">
        <v>154</v>
      </c>
      <c r="B80" s="1" t="s">
        <v>322</v>
      </c>
      <c r="C80" s="65" t="s">
        <v>155</v>
      </c>
      <c r="D80" s="20">
        <v>693</v>
      </c>
      <c r="E80" s="2">
        <v>325</v>
      </c>
      <c r="F80" s="27">
        <f t="shared" si="7"/>
        <v>1018</v>
      </c>
      <c r="G80" s="27">
        <v>1119</v>
      </c>
      <c r="H80" s="53">
        <f t="shared" si="8"/>
        <v>0.90974084003574618</v>
      </c>
      <c r="I80" s="48">
        <f t="shared" si="6"/>
        <v>61</v>
      </c>
    </row>
    <row r="81" spans="1:9">
      <c r="A81" s="1" t="s">
        <v>156</v>
      </c>
      <c r="B81" s="1" t="s">
        <v>327</v>
      </c>
      <c r="C81" s="65" t="s">
        <v>157</v>
      </c>
      <c r="D81" s="20">
        <v>368</v>
      </c>
      <c r="E81" s="2">
        <v>72</v>
      </c>
      <c r="F81" s="27">
        <f t="shared" si="7"/>
        <v>440</v>
      </c>
      <c r="G81" s="27">
        <v>499</v>
      </c>
      <c r="H81" s="53">
        <f t="shared" si="8"/>
        <v>0.88176352705410821</v>
      </c>
      <c r="I81" s="48">
        <f t="shared" si="6"/>
        <v>64</v>
      </c>
    </row>
    <row r="82" spans="1:9">
      <c r="A82" s="1" t="s">
        <v>158</v>
      </c>
      <c r="B82" s="1" t="s">
        <v>327</v>
      </c>
      <c r="C82" s="65" t="s">
        <v>159</v>
      </c>
      <c r="D82" s="20">
        <v>365</v>
      </c>
      <c r="E82" s="2">
        <v>112</v>
      </c>
      <c r="F82" s="27">
        <f t="shared" si="7"/>
        <v>477</v>
      </c>
      <c r="G82" s="27">
        <v>474</v>
      </c>
      <c r="H82" s="53">
        <f t="shared" si="8"/>
        <v>1.0063291139240507</v>
      </c>
      <c r="I82" s="48">
        <f t="shared" si="6"/>
        <v>28</v>
      </c>
    </row>
    <row r="83" spans="1:9">
      <c r="A83" s="1" t="s">
        <v>160</v>
      </c>
      <c r="B83" s="1" t="s">
        <v>323</v>
      </c>
      <c r="C83" s="65" t="s">
        <v>161</v>
      </c>
      <c r="D83" s="20">
        <v>40</v>
      </c>
      <c r="E83" s="2">
        <v>53</v>
      </c>
      <c r="F83" s="27">
        <f t="shared" si="7"/>
        <v>93</v>
      </c>
      <c r="G83" s="27">
        <v>120</v>
      </c>
      <c r="H83" s="53">
        <f t="shared" si="8"/>
        <v>0.77500000000000002</v>
      </c>
      <c r="I83" s="48">
        <f t="shared" si="6"/>
        <v>74</v>
      </c>
    </row>
    <row r="84" spans="1:9">
      <c r="A84" s="1" t="s">
        <v>162</v>
      </c>
      <c r="B84" s="1" t="s">
        <v>327</v>
      </c>
      <c r="C84" s="65" t="s">
        <v>163</v>
      </c>
      <c r="D84" s="20">
        <v>114</v>
      </c>
      <c r="E84" s="2">
        <v>39</v>
      </c>
      <c r="F84" s="27">
        <f t="shared" si="7"/>
        <v>153</v>
      </c>
      <c r="G84" s="27">
        <v>182</v>
      </c>
      <c r="H84" s="53">
        <f t="shared" si="8"/>
        <v>0.84065934065934067</v>
      </c>
      <c r="I84" s="48">
        <f t="shared" si="6"/>
        <v>68</v>
      </c>
    </row>
    <row r="85" spans="1:9">
      <c r="A85" s="1" t="s">
        <v>164</v>
      </c>
      <c r="B85" s="1" t="s">
        <v>327</v>
      </c>
      <c r="C85" s="65" t="s">
        <v>165</v>
      </c>
      <c r="D85" s="20">
        <v>289</v>
      </c>
      <c r="E85" s="2">
        <v>63</v>
      </c>
      <c r="F85" s="27">
        <f t="shared" si="7"/>
        <v>352</v>
      </c>
      <c r="G85" s="27">
        <v>364</v>
      </c>
      <c r="H85" s="53">
        <f t="shared" si="8"/>
        <v>0.96703296703296704</v>
      </c>
      <c r="I85" s="48">
        <f t="shared" si="6"/>
        <v>45</v>
      </c>
    </row>
    <row r="86" spans="1:9">
      <c r="A86" s="14" t="s">
        <v>166</v>
      </c>
      <c r="B86" s="14" t="s">
        <v>327</v>
      </c>
      <c r="C86" s="67" t="s">
        <v>167</v>
      </c>
      <c r="D86" s="38">
        <v>85</v>
      </c>
      <c r="E86" s="30">
        <v>49</v>
      </c>
      <c r="F86" s="31">
        <f t="shared" si="7"/>
        <v>134</v>
      </c>
      <c r="G86" s="31">
        <v>160</v>
      </c>
      <c r="H86" s="54">
        <f t="shared" si="8"/>
        <v>0.83750000000000002</v>
      </c>
      <c r="I86" s="50">
        <f t="shared" si="6"/>
        <v>70</v>
      </c>
    </row>
    <row r="87" spans="1:9">
      <c r="A87" s="1" t="s">
        <v>168</v>
      </c>
      <c r="B87" s="1" t="s">
        <v>324</v>
      </c>
      <c r="C87" s="65" t="s">
        <v>169</v>
      </c>
      <c r="D87" s="20">
        <v>549</v>
      </c>
      <c r="E87" s="2">
        <v>42</v>
      </c>
      <c r="F87" s="27">
        <f t="shared" si="7"/>
        <v>591</v>
      </c>
      <c r="G87" s="27">
        <v>595</v>
      </c>
      <c r="H87" s="53">
        <f t="shared" si="8"/>
        <v>0.99327731092436977</v>
      </c>
      <c r="I87" s="48">
        <f t="shared" si="6"/>
        <v>37</v>
      </c>
    </row>
    <row r="88" spans="1:9">
      <c r="A88" s="1" t="s">
        <v>170</v>
      </c>
      <c r="B88" s="1" t="s">
        <v>323</v>
      </c>
      <c r="C88" s="65" t="s">
        <v>171</v>
      </c>
      <c r="D88" s="20">
        <v>13</v>
      </c>
      <c r="E88" s="2">
        <v>17</v>
      </c>
      <c r="F88" s="27">
        <f t="shared" si="7"/>
        <v>30</v>
      </c>
      <c r="G88" s="27">
        <v>40</v>
      </c>
      <c r="H88" s="53">
        <f t="shared" si="8"/>
        <v>0.75</v>
      </c>
      <c r="I88" s="48">
        <f t="shared" si="6"/>
        <v>76</v>
      </c>
    </row>
    <row r="89" spans="1:9">
      <c r="A89" s="1" t="s">
        <v>172</v>
      </c>
      <c r="B89" s="1" t="s">
        <v>322</v>
      </c>
      <c r="C89" s="65" t="s">
        <v>173</v>
      </c>
      <c r="D89" s="20">
        <v>1419</v>
      </c>
      <c r="E89" s="2">
        <v>420</v>
      </c>
      <c r="F89" s="27">
        <f t="shared" si="7"/>
        <v>1839</v>
      </c>
      <c r="G89" s="27">
        <v>1748</v>
      </c>
      <c r="H89" s="53">
        <f t="shared" si="8"/>
        <v>1.0520594965675056</v>
      </c>
      <c r="I89" s="48">
        <f t="shared" si="6"/>
        <v>11</v>
      </c>
    </row>
    <row r="90" spans="1:9">
      <c r="A90" s="1" t="s">
        <v>174</v>
      </c>
      <c r="B90" s="1" t="s">
        <v>327</v>
      </c>
      <c r="C90" s="65" t="s">
        <v>175</v>
      </c>
      <c r="D90" s="20">
        <v>213</v>
      </c>
      <c r="E90" s="2">
        <v>58</v>
      </c>
      <c r="F90" s="27">
        <f t="shared" si="7"/>
        <v>271</v>
      </c>
      <c r="G90" s="27">
        <v>271</v>
      </c>
      <c r="H90" s="53">
        <f t="shared" si="8"/>
        <v>1</v>
      </c>
      <c r="I90" s="48">
        <f t="shared" si="6"/>
        <v>31</v>
      </c>
    </row>
    <row r="91" spans="1:9">
      <c r="A91" s="1" t="s">
        <v>176</v>
      </c>
      <c r="B91" s="1" t="s">
        <v>327</v>
      </c>
      <c r="C91" s="65" t="s">
        <v>177</v>
      </c>
      <c r="D91" s="20">
        <v>262</v>
      </c>
      <c r="E91" s="2">
        <v>66</v>
      </c>
      <c r="F91" s="27">
        <f t="shared" si="7"/>
        <v>328</v>
      </c>
      <c r="G91" s="27">
        <v>408</v>
      </c>
      <c r="H91" s="53">
        <f t="shared" si="8"/>
        <v>0.80392156862745101</v>
      </c>
      <c r="I91" s="48">
        <f t="shared" si="6"/>
        <v>73</v>
      </c>
    </row>
    <row r="92" spans="1:9">
      <c r="A92" s="1" t="s">
        <v>178</v>
      </c>
      <c r="B92" s="1" t="s">
        <v>327</v>
      </c>
      <c r="C92" s="65" t="s">
        <v>179</v>
      </c>
      <c r="D92" s="20">
        <v>449</v>
      </c>
      <c r="E92" s="2">
        <v>146</v>
      </c>
      <c r="F92" s="27">
        <f t="shared" si="7"/>
        <v>595</v>
      </c>
      <c r="G92" s="27">
        <v>598</v>
      </c>
      <c r="H92" s="53">
        <f t="shared" si="8"/>
        <v>0.99498327759197325</v>
      </c>
      <c r="I92" s="48">
        <f t="shared" si="6"/>
        <v>35</v>
      </c>
    </row>
    <row r="93" spans="1:9">
      <c r="A93" s="1" t="s">
        <v>180</v>
      </c>
      <c r="B93" s="1" t="s">
        <v>327</v>
      </c>
      <c r="C93" s="65" t="s">
        <v>181</v>
      </c>
      <c r="D93" s="20">
        <v>154</v>
      </c>
      <c r="E93" s="2">
        <v>40</v>
      </c>
      <c r="F93" s="27">
        <f t="shared" si="7"/>
        <v>194</v>
      </c>
      <c r="G93" s="27">
        <v>185</v>
      </c>
      <c r="H93" s="53">
        <f t="shared" si="8"/>
        <v>1.0486486486486486</v>
      </c>
      <c r="I93" s="48">
        <f t="shared" si="6"/>
        <v>13</v>
      </c>
    </row>
    <row r="94" spans="1:9">
      <c r="A94" s="1" t="s">
        <v>182</v>
      </c>
      <c r="B94" s="1" t="s">
        <v>327</v>
      </c>
      <c r="C94" s="65" t="s">
        <v>183</v>
      </c>
      <c r="D94" s="20">
        <v>184</v>
      </c>
      <c r="E94" s="2">
        <v>46</v>
      </c>
      <c r="F94" s="27">
        <f t="shared" si="7"/>
        <v>230</v>
      </c>
      <c r="G94" s="27">
        <v>227</v>
      </c>
      <c r="H94" s="53">
        <f t="shared" si="8"/>
        <v>1.0132158590308371</v>
      </c>
      <c r="I94" s="48">
        <f t="shared" si="6"/>
        <v>27</v>
      </c>
    </row>
    <row r="95" spans="1:9">
      <c r="A95" s="1" t="s">
        <v>184</v>
      </c>
      <c r="B95" s="1" t="s">
        <v>327</v>
      </c>
      <c r="C95" s="65" t="s">
        <v>185</v>
      </c>
      <c r="D95" s="20">
        <v>350</v>
      </c>
      <c r="E95" s="2">
        <v>105</v>
      </c>
      <c r="F95" s="27">
        <f t="shared" si="7"/>
        <v>455</v>
      </c>
      <c r="G95" s="27">
        <v>469</v>
      </c>
      <c r="H95" s="53">
        <f t="shared" si="8"/>
        <v>0.97014925373134331</v>
      </c>
      <c r="I95" s="48">
        <f t="shared" si="6"/>
        <v>43</v>
      </c>
    </row>
    <row r="96" spans="1:9">
      <c r="A96" s="1" t="s">
        <v>186</v>
      </c>
      <c r="B96" s="1" t="s">
        <v>324</v>
      </c>
      <c r="C96" s="65" t="s">
        <v>187</v>
      </c>
      <c r="D96" s="20">
        <v>10</v>
      </c>
      <c r="E96" s="2">
        <v>3</v>
      </c>
      <c r="F96" s="27">
        <f t="shared" si="7"/>
        <v>13</v>
      </c>
      <c r="G96" s="27">
        <v>18</v>
      </c>
      <c r="H96" s="53">
        <f t="shared" si="8"/>
        <v>0.72222222222222221</v>
      </c>
      <c r="I96" s="48">
        <f t="shared" si="6"/>
        <v>79</v>
      </c>
    </row>
    <row r="97" spans="1:9" ht="14.25" thickBot="1">
      <c r="A97" s="1" t="s">
        <v>188</v>
      </c>
      <c r="B97" s="1" t="s">
        <v>327</v>
      </c>
      <c r="C97" s="65" t="s">
        <v>189</v>
      </c>
      <c r="D97" s="22">
        <v>124</v>
      </c>
      <c r="E97" s="23">
        <v>62</v>
      </c>
      <c r="F97" s="39">
        <f t="shared" si="7"/>
        <v>186</v>
      </c>
      <c r="G97" s="39">
        <v>256</v>
      </c>
      <c r="H97" s="58">
        <f t="shared" si="8"/>
        <v>0.7265625</v>
      </c>
      <c r="I97" s="51">
        <f t="shared" si="6"/>
        <v>78</v>
      </c>
    </row>
    <row r="98" spans="1:9" ht="14.25" thickBot="1">
      <c r="A98" s="17"/>
      <c r="B98" s="17"/>
      <c r="C98" s="17"/>
    </row>
    <row r="99" spans="1:9" ht="14.25" thickBot="1">
      <c r="C99" s="253" t="s">
        <v>502</v>
      </c>
      <c r="D99" s="254">
        <f>SUM(D12:D97)</f>
        <v>30504</v>
      </c>
      <c r="E99" s="254">
        <f t="shared" ref="E99:G99" si="9">SUM(E12:E97)</f>
        <v>10977</v>
      </c>
      <c r="F99" s="254">
        <f t="shared" si="9"/>
        <v>41481</v>
      </c>
      <c r="G99" s="255">
        <f t="shared" si="9"/>
        <v>41911</v>
      </c>
    </row>
  </sheetData>
  <autoFilter ref="A11:I97" xr:uid="{00000000-0009-0000-0000-000019000000}">
    <sortState xmlns:xlrd2="http://schemas.microsoft.com/office/spreadsheetml/2017/richdata2" ref="A12:I97">
      <sortCondition ref="A11:A97"/>
    </sortState>
  </autoFilter>
  <mergeCells count="1">
    <mergeCell ref="D10:I10"/>
  </mergeCells>
  <phoneticPr fontId="1"/>
  <hyperlinks>
    <hyperlink ref="K1" location="目次!A1" display="目次に戻る" xr:uid="{00000000-0004-0000-1900-000000000000}"/>
  </hyperlinks>
  <pageMargins left="0.51181102362204722" right="0.51181102362204722" top="0.74803149606299213" bottom="0.74803149606299213" header="0.31496062992125984" footer="0.31496062992125984"/>
  <pageSetup paperSize="9" scale="94" orientation="portrait" r:id="rId1"/>
  <headerFooter>
    <oddFooter>&amp;R&amp;6出典：大学改革支援・学位授与機構「大学基本情報」（https://portal.niad.ac.jp/ptrt/table.html）を加工して作成
文部科学省　全国大学一覧</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9"/>
  </sheetPr>
  <dimension ref="A1:M99"/>
  <sheetViews>
    <sheetView workbookViewId="0">
      <pane xSplit="3" ySplit="11" topLeftCell="D12" activePane="bottomRight" state="frozen"/>
      <selection activeCell="A13" sqref="A13:B13"/>
      <selection pane="topRight" activeCell="A13" sqref="A13:B13"/>
      <selection pane="bottomLeft" activeCell="A13" sqref="A13:B13"/>
      <selection pane="bottomRight" activeCell="D12" sqref="D12"/>
    </sheetView>
  </sheetViews>
  <sheetFormatPr defaultRowHeight="13.5"/>
  <cols>
    <col min="1" max="1" width="15" bestFit="1" customWidth="1"/>
    <col min="2" max="2" width="5.25" customWidth="1"/>
    <col min="3" max="3" width="29.375" bestFit="1" customWidth="1"/>
    <col min="4" max="6" width="8.125" style="17" customWidth="1"/>
    <col min="7" max="10" width="9" style="17"/>
    <col min="11" max="11" width="11.625" style="17" bestFit="1" customWidth="1"/>
    <col min="12" max="13" width="9" style="17"/>
  </cols>
  <sheetData>
    <row r="1" spans="1:13" ht="24" customHeight="1" thickBot="1">
      <c r="A1" s="3" t="s">
        <v>260</v>
      </c>
      <c r="B1" s="3"/>
      <c r="C1" s="3"/>
      <c r="D1"/>
      <c r="E1"/>
      <c r="F1"/>
      <c r="G1"/>
      <c r="H1"/>
      <c r="I1"/>
      <c r="J1"/>
      <c r="K1" s="44" t="s">
        <v>258</v>
      </c>
      <c r="L1"/>
      <c r="M1"/>
    </row>
    <row r="2" spans="1:13" ht="24" customHeight="1">
      <c r="A2" s="3" t="s">
        <v>285</v>
      </c>
      <c r="B2" s="3"/>
      <c r="C2" s="3"/>
      <c r="D2"/>
      <c r="E2"/>
      <c r="F2"/>
      <c r="G2"/>
      <c r="H2"/>
      <c r="I2"/>
      <c r="J2"/>
      <c r="K2" s="13"/>
      <c r="L2"/>
      <c r="M2"/>
    </row>
    <row r="3" spans="1:13" ht="24" customHeight="1">
      <c r="A3" s="3" t="s">
        <v>476</v>
      </c>
      <c r="C3" s="3"/>
      <c r="D3"/>
      <c r="E3"/>
      <c r="F3"/>
      <c r="G3"/>
      <c r="H3"/>
      <c r="I3"/>
      <c r="J3"/>
      <c r="K3" s="13"/>
      <c r="L3"/>
      <c r="M3"/>
    </row>
    <row r="4" spans="1:13" ht="14.25" thickBot="1">
      <c r="B4" s="3"/>
      <c r="C4" s="3"/>
      <c r="D4"/>
      <c r="E4"/>
      <c r="F4"/>
      <c r="G4"/>
      <c r="H4"/>
      <c r="I4"/>
      <c r="J4"/>
      <c r="K4" s="13"/>
      <c r="L4"/>
      <c r="M4"/>
    </row>
    <row r="5" spans="1:13" ht="27.75" thickBot="1">
      <c r="C5" s="16" t="s">
        <v>12</v>
      </c>
      <c r="D5" s="55" t="s">
        <v>0</v>
      </c>
      <c r="E5" s="56" t="s">
        <v>1</v>
      </c>
      <c r="F5" s="57" t="s">
        <v>13</v>
      </c>
      <c r="G5" s="57" t="s">
        <v>261</v>
      </c>
      <c r="H5" s="64" t="s">
        <v>262</v>
      </c>
      <c r="I5" s="60" t="s">
        <v>263</v>
      </c>
    </row>
    <row r="6" spans="1:13">
      <c r="C6" s="18" t="s">
        <v>3</v>
      </c>
      <c r="D6" s="32">
        <f>INDEX(D12:D97,MATCH(C6,C12:C97,0),0)</f>
        <v>105</v>
      </c>
      <c r="E6" s="33">
        <f>INDEX(E12:E97,MATCH(C6,C12:C97,0),0)</f>
        <v>41</v>
      </c>
      <c r="F6" s="33">
        <f>SUM(D6:E6)</f>
        <v>146</v>
      </c>
      <c r="G6" s="46">
        <f>INDEX(G12:G97,MATCH(C6,C12:C97,0),0)</f>
        <v>160</v>
      </c>
      <c r="H6" s="59">
        <f t="shared" ref="H6:H8" si="0">F6/G6</f>
        <v>0.91249999999999998</v>
      </c>
      <c r="I6" s="61">
        <f>_xlfn.RANK.EQ(H6,$H$12:$H$97,0)</f>
        <v>62</v>
      </c>
    </row>
    <row r="7" spans="1:13">
      <c r="C7" s="19" t="s">
        <v>14</v>
      </c>
      <c r="D7" s="88">
        <f>ROUND(SUMIF($B$12:$B$97,"G",D12:D97)/(COUNTIFS(B12:B97,"G",D12:D97,"&lt;&gt;")),1)</f>
        <v>267.39999999999998</v>
      </c>
      <c r="E7" s="89">
        <f>ROUND(SUMIF($B$12:$B$97,"G",E12:E97)/(COUNTIFS(B12:B97,"G",D12:D97,"&lt;&gt;")),1)</f>
        <v>83.9</v>
      </c>
      <c r="F7" s="89">
        <f>ROUND(SUM(D7:E7),1)</f>
        <v>351.3</v>
      </c>
      <c r="G7" s="90">
        <f>ROUND(SUMIF($B$12:$B$97,"G",G12:G97)/(COUNTIFS(B12:B97,"G",D12:D97,"&lt;&gt;")),1)</f>
        <v>350.4</v>
      </c>
      <c r="H7" s="53">
        <f t="shared" si="0"/>
        <v>1.0025684931506851</v>
      </c>
      <c r="I7" s="62"/>
    </row>
    <row r="8" spans="1:13" ht="14.25" thickBot="1">
      <c r="C8" s="21" t="s">
        <v>15</v>
      </c>
      <c r="D8" s="91">
        <f>ROUND(AVERAGE(D12:D97),1)</f>
        <v>372</v>
      </c>
      <c r="E8" s="92">
        <f>ROUND(AVERAGE(E12:E97),1)</f>
        <v>131.80000000000001</v>
      </c>
      <c r="F8" s="92">
        <f>ROUND(SUM(D8:E8),1)</f>
        <v>503.8</v>
      </c>
      <c r="G8" s="93">
        <f>ROUND(AVERAGE(G12:G97),1)</f>
        <v>503.1</v>
      </c>
      <c r="H8" s="58">
        <f t="shared" si="0"/>
        <v>1.0013913734843967</v>
      </c>
      <c r="I8" s="63"/>
    </row>
    <row r="9" spans="1:13" ht="14.25" thickBot="1"/>
    <row r="10" spans="1:13" ht="21" customHeight="1">
      <c r="D10" s="330" t="str" cm="1">
        <f t="array" aca="1" ref="D10" ca="1">RIGHT(CELL("filename",A1),4)&amp;"年度（基準日：５月１日）"</f>
        <v>2021年度（基準日：５月１日）</v>
      </c>
      <c r="E10" s="331"/>
      <c r="F10" s="331"/>
      <c r="G10" s="331"/>
      <c r="H10" s="331"/>
      <c r="I10" s="332"/>
    </row>
    <row r="11" spans="1:13" ht="27">
      <c r="A11" s="15" t="s">
        <v>16</v>
      </c>
      <c r="B11" s="24" t="s">
        <v>17</v>
      </c>
      <c r="C11" s="16" t="s">
        <v>12</v>
      </c>
      <c r="D11" s="36" t="s">
        <v>0</v>
      </c>
      <c r="E11" s="25" t="s">
        <v>1</v>
      </c>
      <c r="F11" s="26" t="s">
        <v>13</v>
      </c>
      <c r="G11" s="26" t="s">
        <v>261</v>
      </c>
      <c r="H11" s="52" t="s">
        <v>262</v>
      </c>
      <c r="I11" s="47" t="s">
        <v>263</v>
      </c>
    </row>
    <row r="12" spans="1:13">
      <c r="A12" s="1" t="s">
        <v>18</v>
      </c>
      <c r="B12" s="1" t="s">
        <v>322</v>
      </c>
      <c r="C12" s="65" t="s">
        <v>19</v>
      </c>
      <c r="D12" s="20">
        <v>1250</v>
      </c>
      <c r="E12" s="2">
        <v>476</v>
      </c>
      <c r="F12" s="27">
        <f t="shared" ref="F12:F21" si="1">SUM(D12:E12)</f>
        <v>1726</v>
      </c>
      <c r="G12" s="27">
        <v>1632</v>
      </c>
      <c r="H12" s="53">
        <f t="shared" ref="H12:H21" si="2">F12/G12</f>
        <v>1.0575980392156863</v>
      </c>
      <c r="I12" s="48">
        <f>_xlfn.RANK.EQ(H12,$H$12:$H$97,0)</f>
        <v>21</v>
      </c>
    </row>
    <row r="13" spans="1:13">
      <c r="A13" s="1" t="s">
        <v>20</v>
      </c>
      <c r="B13" s="1" t="s">
        <v>323</v>
      </c>
      <c r="C13" s="65" t="s">
        <v>21</v>
      </c>
      <c r="D13" s="20">
        <v>3</v>
      </c>
      <c r="E13" s="2">
        <v>7</v>
      </c>
      <c r="F13" s="27">
        <f t="shared" si="1"/>
        <v>10</v>
      </c>
      <c r="G13" s="27">
        <v>9</v>
      </c>
      <c r="H13" s="53">
        <f t="shared" si="2"/>
        <v>1.1111111111111112</v>
      </c>
      <c r="I13" s="48">
        <f t="shared" ref="I13:I76" si="3">_xlfn.RANK.EQ(H13,$H$12:$H$97,0)</f>
        <v>11</v>
      </c>
    </row>
    <row r="14" spans="1:13">
      <c r="A14" s="1" t="s">
        <v>22</v>
      </c>
      <c r="B14" s="1" t="s">
        <v>324</v>
      </c>
      <c r="C14" s="65" t="s">
        <v>23</v>
      </c>
      <c r="D14" s="20">
        <v>204</v>
      </c>
      <c r="E14" s="2">
        <v>29</v>
      </c>
      <c r="F14" s="27">
        <f t="shared" si="1"/>
        <v>233</v>
      </c>
      <c r="G14" s="27">
        <v>224</v>
      </c>
      <c r="H14" s="53">
        <f t="shared" si="2"/>
        <v>1.0401785714285714</v>
      </c>
      <c r="I14" s="48">
        <f t="shared" si="3"/>
        <v>26</v>
      </c>
    </row>
    <row r="15" spans="1:13">
      <c r="A15" s="1" t="s">
        <v>24</v>
      </c>
      <c r="B15" s="1" t="s">
        <v>325</v>
      </c>
      <c r="C15" s="65" t="s">
        <v>25</v>
      </c>
      <c r="D15" s="20">
        <v>2</v>
      </c>
      <c r="E15" s="2">
        <v>3</v>
      </c>
      <c r="F15" s="27">
        <f t="shared" si="1"/>
        <v>5</v>
      </c>
      <c r="G15" s="27">
        <v>10</v>
      </c>
      <c r="H15" s="53">
        <f t="shared" si="2"/>
        <v>0.5</v>
      </c>
      <c r="I15" s="48">
        <f t="shared" si="3"/>
        <v>82</v>
      </c>
    </row>
    <row r="16" spans="1:13">
      <c r="A16" s="1" t="s">
        <v>26</v>
      </c>
      <c r="B16" s="1" t="s">
        <v>324</v>
      </c>
      <c r="C16" s="65" t="s">
        <v>27</v>
      </c>
      <c r="D16" s="20">
        <v>25</v>
      </c>
      <c r="E16" s="2">
        <v>37</v>
      </c>
      <c r="F16" s="27">
        <f t="shared" si="1"/>
        <v>62</v>
      </c>
      <c r="G16" s="27">
        <v>48</v>
      </c>
      <c r="H16" s="53">
        <f t="shared" si="2"/>
        <v>1.2916666666666667</v>
      </c>
      <c r="I16" s="48">
        <f t="shared" si="3"/>
        <v>1</v>
      </c>
    </row>
    <row r="17" spans="1:9">
      <c r="A17" s="1" t="s">
        <v>28</v>
      </c>
      <c r="B17" s="1" t="s">
        <v>324</v>
      </c>
      <c r="C17" s="65" t="s">
        <v>29</v>
      </c>
      <c r="D17" s="20">
        <v>109</v>
      </c>
      <c r="E17" s="2">
        <v>12</v>
      </c>
      <c r="F17" s="27">
        <f t="shared" si="1"/>
        <v>121</v>
      </c>
      <c r="G17" s="27">
        <v>120</v>
      </c>
      <c r="H17" s="53">
        <f t="shared" si="2"/>
        <v>1.0083333333333333</v>
      </c>
      <c r="I17" s="48">
        <f t="shared" si="3"/>
        <v>35</v>
      </c>
    </row>
    <row r="18" spans="1:9">
      <c r="A18" s="1" t="s">
        <v>30</v>
      </c>
      <c r="B18" s="1" t="s">
        <v>326</v>
      </c>
      <c r="C18" s="65" t="s">
        <v>31</v>
      </c>
      <c r="D18" s="20">
        <v>3</v>
      </c>
      <c r="E18" s="2">
        <v>5</v>
      </c>
      <c r="F18" s="27">
        <f t="shared" si="1"/>
        <v>8</v>
      </c>
      <c r="G18" s="27">
        <v>16</v>
      </c>
      <c r="H18" s="53">
        <f t="shared" si="2"/>
        <v>0.5</v>
      </c>
      <c r="I18" s="48">
        <f t="shared" si="3"/>
        <v>82</v>
      </c>
    </row>
    <row r="19" spans="1:9">
      <c r="A19" s="1" t="s">
        <v>32</v>
      </c>
      <c r="B19" s="1" t="s">
        <v>327</v>
      </c>
      <c r="C19" s="65" t="s">
        <v>33</v>
      </c>
      <c r="D19" s="20">
        <v>178</v>
      </c>
      <c r="E19" s="2">
        <v>59</v>
      </c>
      <c r="F19" s="27">
        <f t="shared" si="1"/>
        <v>237</v>
      </c>
      <c r="G19" s="27">
        <v>246</v>
      </c>
      <c r="H19" s="53">
        <f t="shared" si="2"/>
        <v>0.96341463414634143</v>
      </c>
      <c r="I19" s="48">
        <f t="shared" si="3"/>
        <v>55</v>
      </c>
    </row>
    <row r="20" spans="1:9">
      <c r="A20" s="1" t="s">
        <v>34</v>
      </c>
      <c r="B20" s="1" t="s">
        <v>328</v>
      </c>
      <c r="C20" s="65" t="s">
        <v>35</v>
      </c>
      <c r="D20" s="20">
        <v>224</v>
      </c>
      <c r="E20" s="2">
        <v>56</v>
      </c>
      <c r="F20" s="27">
        <f t="shared" si="1"/>
        <v>280</v>
      </c>
      <c r="G20" s="27">
        <v>294</v>
      </c>
      <c r="H20" s="53">
        <f t="shared" si="2"/>
        <v>0.95238095238095233</v>
      </c>
      <c r="I20" s="48">
        <f t="shared" si="3"/>
        <v>56</v>
      </c>
    </row>
    <row r="21" spans="1:9">
      <c r="A21" s="1" t="s">
        <v>36</v>
      </c>
      <c r="B21" s="1" t="s">
        <v>322</v>
      </c>
      <c r="C21" s="65" t="s">
        <v>37</v>
      </c>
      <c r="D21" s="20">
        <v>1335</v>
      </c>
      <c r="E21" s="2">
        <v>401</v>
      </c>
      <c r="F21" s="27">
        <f t="shared" si="1"/>
        <v>1736</v>
      </c>
      <c r="G21" s="27">
        <v>1785</v>
      </c>
      <c r="H21" s="53">
        <f t="shared" si="2"/>
        <v>0.97254901960784312</v>
      </c>
      <c r="I21" s="48">
        <f t="shared" si="3"/>
        <v>51</v>
      </c>
    </row>
    <row r="22" spans="1:9">
      <c r="A22" s="43" t="s">
        <v>38</v>
      </c>
      <c r="B22" s="43" t="s">
        <v>323</v>
      </c>
      <c r="C22" s="66" t="s">
        <v>39</v>
      </c>
      <c r="D22" s="37"/>
      <c r="E22" s="28"/>
      <c r="F22" s="29"/>
      <c r="G22" s="29"/>
      <c r="H22" s="68"/>
      <c r="I22" s="49"/>
    </row>
    <row r="23" spans="1:9">
      <c r="A23" s="1" t="s">
        <v>40</v>
      </c>
      <c r="B23" s="1" t="s">
        <v>327</v>
      </c>
      <c r="C23" s="65" t="s">
        <v>41</v>
      </c>
      <c r="D23" s="20">
        <v>169</v>
      </c>
      <c r="E23" s="2">
        <v>49</v>
      </c>
      <c r="F23" s="27">
        <f t="shared" ref="F23:F45" si="4">SUM(D23:E23)</f>
        <v>218</v>
      </c>
      <c r="G23" s="27">
        <v>213</v>
      </c>
      <c r="H23" s="53">
        <f t="shared" ref="H23:H45" si="5">F23/G23</f>
        <v>1.0234741784037558</v>
      </c>
      <c r="I23" s="48">
        <f t="shared" si="3"/>
        <v>29</v>
      </c>
    </row>
    <row r="24" spans="1:9">
      <c r="A24" s="1" t="s">
        <v>42</v>
      </c>
      <c r="B24" s="1" t="s">
        <v>327</v>
      </c>
      <c r="C24" s="65" t="s">
        <v>43</v>
      </c>
      <c r="D24" s="20">
        <v>348</v>
      </c>
      <c r="E24" s="2">
        <v>91</v>
      </c>
      <c r="F24" s="27">
        <f t="shared" si="4"/>
        <v>439</v>
      </c>
      <c r="G24" s="27">
        <v>433</v>
      </c>
      <c r="H24" s="53">
        <f t="shared" si="5"/>
        <v>1.0138568129330254</v>
      </c>
      <c r="I24" s="48">
        <f t="shared" si="3"/>
        <v>31</v>
      </c>
    </row>
    <row r="25" spans="1:9">
      <c r="A25" s="1" t="s">
        <v>44</v>
      </c>
      <c r="B25" s="1" t="s">
        <v>325</v>
      </c>
      <c r="C25" s="65" t="s">
        <v>45</v>
      </c>
      <c r="D25" s="20">
        <v>63</v>
      </c>
      <c r="E25" s="2">
        <v>31</v>
      </c>
      <c r="F25" s="27">
        <f t="shared" si="4"/>
        <v>94</v>
      </c>
      <c r="G25" s="27">
        <v>126</v>
      </c>
      <c r="H25" s="53">
        <f t="shared" si="5"/>
        <v>0.74603174603174605</v>
      </c>
      <c r="I25" s="48">
        <f t="shared" si="3"/>
        <v>78</v>
      </c>
    </row>
    <row r="26" spans="1:9">
      <c r="A26" s="1" t="s">
        <v>46</v>
      </c>
      <c r="B26" s="1" t="s">
        <v>328</v>
      </c>
      <c r="C26" s="65" t="s">
        <v>47</v>
      </c>
      <c r="D26" s="20">
        <v>432</v>
      </c>
      <c r="E26" s="2">
        <v>73</v>
      </c>
      <c r="F26" s="27">
        <f t="shared" si="4"/>
        <v>505</v>
      </c>
      <c r="G26" s="27">
        <v>427</v>
      </c>
      <c r="H26" s="53">
        <f t="shared" si="5"/>
        <v>1.1826697892271663</v>
      </c>
      <c r="I26" s="48">
        <f t="shared" si="3"/>
        <v>5</v>
      </c>
    </row>
    <row r="27" spans="1:9">
      <c r="A27" s="1" t="s">
        <v>48</v>
      </c>
      <c r="B27" s="1" t="s">
        <v>322</v>
      </c>
      <c r="C27" s="65" t="s">
        <v>49</v>
      </c>
      <c r="D27" s="20">
        <v>1231</v>
      </c>
      <c r="E27" s="2">
        <v>579</v>
      </c>
      <c r="F27" s="27">
        <f t="shared" si="4"/>
        <v>1810</v>
      </c>
      <c r="G27" s="27">
        <v>1815</v>
      </c>
      <c r="H27" s="53">
        <f t="shared" si="5"/>
        <v>0.99724517906336085</v>
      </c>
      <c r="I27" s="48">
        <f t="shared" si="3"/>
        <v>40</v>
      </c>
    </row>
    <row r="28" spans="1:9">
      <c r="A28" s="1" t="s">
        <v>50</v>
      </c>
      <c r="B28" s="1" t="s">
        <v>325</v>
      </c>
      <c r="C28" s="65" t="s">
        <v>51</v>
      </c>
      <c r="D28" s="20">
        <v>5</v>
      </c>
      <c r="E28" s="2">
        <v>4</v>
      </c>
      <c r="F28" s="27">
        <f t="shared" si="4"/>
        <v>9</v>
      </c>
      <c r="G28" s="27">
        <v>12</v>
      </c>
      <c r="H28" s="53">
        <f t="shared" si="5"/>
        <v>0.75</v>
      </c>
      <c r="I28" s="48">
        <f t="shared" si="3"/>
        <v>77</v>
      </c>
    </row>
    <row r="29" spans="1:9">
      <c r="A29" s="1" t="s">
        <v>52</v>
      </c>
      <c r="B29" s="1" t="s">
        <v>328</v>
      </c>
      <c r="C29" s="65" t="s">
        <v>53</v>
      </c>
      <c r="D29" s="20">
        <v>286</v>
      </c>
      <c r="E29" s="2">
        <v>89</v>
      </c>
      <c r="F29" s="27">
        <f t="shared" si="4"/>
        <v>375</v>
      </c>
      <c r="G29" s="27">
        <v>335</v>
      </c>
      <c r="H29" s="53">
        <f t="shared" si="5"/>
        <v>1.1194029850746268</v>
      </c>
      <c r="I29" s="48">
        <f t="shared" si="3"/>
        <v>9</v>
      </c>
    </row>
    <row r="30" spans="1:9">
      <c r="A30" s="1" t="s">
        <v>54</v>
      </c>
      <c r="B30" s="1" t="s">
        <v>327</v>
      </c>
      <c r="C30" s="65" t="s">
        <v>55</v>
      </c>
      <c r="D30" s="20">
        <v>279</v>
      </c>
      <c r="E30" s="2">
        <v>97</v>
      </c>
      <c r="F30" s="27">
        <f t="shared" si="4"/>
        <v>376</v>
      </c>
      <c r="G30" s="27">
        <v>379</v>
      </c>
      <c r="H30" s="53">
        <f t="shared" si="5"/>
        <v>0.9920844327176781</v>
      </c>
      <c r="I30" s="48">
        <f t="shared" si="3"/>
        <v>45</v>
      </c>
    </row>
    <row r="31" spans="1:9">
      <c r="A31" s="1" t="s">
        <v>56</v>
      </c>
      <c r="B31" s="1" t="s">
        <v>328</v>
      </c>
      <c r="C31" s="65" t="s">
        <v>57</v>
      </c>
      <c r="D31" s="20">
        <v>393</v>
      </c>
      <c r="E31" s="2">
        <v>101</v>
      </c>
      <c r="F31" s="27">
        <f t="shared" si="4"/>
        <v>494</v>
      </c>
      <c r="G31" s="27">
        <v>488</v>
      </c>
      <c r="H31" s="53">
        <f t="shared" si="5"/>
        <v>1.0122950819672132</v>
      </c>
      <c r="I31" s="48">
        <f t="shared" si="3"/>
        <v>33</v>
      </c>
    </row>
    <row r="32" spans="1:9">
      <c r="A32" s="1" t="s">
        <v>58</v>
      </c>
      <c r="B32" s="1" t="s">
        <v>322</v>
      </c>
      <c r="C32" s="65" t="s">
        <v>59</v>
      </c>
      <c r="D32" s="20">
        <v>653</v>
      </c>
      <c r="E32" s="2">
        <v>251</v>
      </c>
      <c r="F32" s="27">
        <f t="shared" si="4"/>
        <v>904</v>
      </c>
      <c r="G32" s="27">
        <v>958</v>
      </c>
      <c r="H32" s="53">
        <f t="shared" si="5"/>
        <v>0.94363256784968685</v>
      </c>
      <c r="I32" s="48">
        <f t="shared" si="3"/>
        <v>59</v>
      </c>
    </row>
    <row r="33" spans="1:9">
      <c r="A33" s="1" t="s">
        <v>60</v>
      </c>
      <c r="B33" s="1" t="s">
        <v>322</v>
      </c>
      <c r="C33" s="65" t="s">
        <v>61</v>
      </c>
      <c r="D33" s="20">
        <v>2313</v>
      </c>
      <c r="E33" s="2">
        <v>690</v>
      </c>
      <c r="F33" s="27">
        <f t="shared" si="4"/>
        <v>3003</v>
      </c>
      <c r="G33" s="27">
        <v>2928</v>
      </c>
      <c r="H33" s="53">
        <f t="shared" si="5"/>
        <v>1.0256147540983607</v>
      </c>
      <c r="I33" s="48">
        <f t="shared" si="3"/>
        <v>28</v>
      </c>
    </row>
    <row r="34" spans="1:9">
      <c r="A34" s="1" t="s">
        <v>62</v>
      </c>
      <c r="B34" s="1" t="s">
        <v>326</v>
      </c>
      <c r="C34" s="65" t="s">
        <v>63</v>
      </c>
      <c r="D34" s="20">
        <v>48</v>
      </c>
      <c r="E34" s="2">
        <v>84</v>
      </c>
      <c r="F34" s="27">
        <f t="shared" si="4"/>
        <v>132</v>
      </c>
      <c r="G34" s="27">
        <v>131</v>
      </c>
      <c r="H34" s="53">
        <f t="shared" si="5"/>
        <v>1.0076335877862594</v>
      </c>
      <c r="I34" s="48">
        <f t="shared" si="3"/>
        <v>37</v>
      </c>
    </row>
    <row r="35" spans="1:9">
      <c r="A35" s="1" t="s">
        <v>64</v>
      </c>
      <c r="B35" s="1" t="s">
        <v>325</v>
      </c>
      <c r="C35" s="65" t="s">
        <v>65</v>
      </c>
      <c r="D35" s="20">
        <v>44</v>
      </c>
      <c r="E35" s="2">
        <v>75</v>
      </c>
      <c r="F35" s="27">
        <f t="shared" si="4"/>
        <v>119</v>
      </c>
      <c r="G35" s="27">
        <v>148</v>
      </c>
      <c r="H35" s="53">
        <f t="shared" si="5"/>
        <v>0.80405405405405406</v>
      </c>
      <c r="I35" s="48">
        <f t="shared" si="3"/>
        <v>75</v>
      </c>
    </row>
    <row r="36" spans="1:9">
      <c r="A36" s="1" t="s">
        <v>66</v>
      </c>
      <c r="B36" s="1" t="s">
        <v>325</v>
      </c>
      <c r="C36" s="65" t="s">
        <v>67</v>
      </c>
      <c r="D36" s="20">
        <v>149</v>
      </c>
      <c r="E36" s="2">
        <v>255</v>
      </c>
      <c r="F36" s="27">
        <f t="shared" si="4"/>
        <v>404</v>
      </c>
      <c r="G36" s="27">
        <v>403</v>
      </c>
      <c r="H36" s="53">
        <f t="shared" si="5"/>
        <v>1.0024813895781637</v>
      </c>
      <c r="I36" s="48">
        <f t="shared" si="3"/>
        <v>38</v>
      </c>
    </row>
    <row r="37" spans="1:9">
      <c r="A37" s="6" t="s">
        <v>68</v>
      </c>
      <c r="B37" s="6" t="s">
        <v>324</v>
      </c>
      <c r="C37" s="34" t="s">
        <v>69</v>
      </c>
      <c r="D37" s="20">
        <v>1321</v>
      </c>
      <c r="E37" s="2">
        <v>296</v>
      </c>
      <c r="F37" s="27">
        <f t="shared" si="4"/>
        <v>1617</v>
      </c>
      <c r="G37" s="27">
        <v>1544</v>
      </c>
      <c r="H37" s="53">
        <f t="shared" si="5"/>
        <v>1.0472797927461139</v>
      </c>
      <c r="I37" s="48">
        <f t="shared" si="3"/>
        <v>24</v>
      </c>
    </row>
    <row r="38" spans="1:9">
      <c r="A38" s="6" t="s">
        <v>70</v>
      </c>
      <c r="B38" s="6" t="s">
        <v>328</v>
      </c>
      <c r="C38" s="34" t="s">
        <v>71</v>
      </c>
      <c r="D38" s="20">
        <v>1</v>
      </c>
      <c r="E38" s="2">
        <v>237</v>
      </c>
      <c r="F38" s="27">
        <f t="shared" si="4"/>
        <v>238</v>
      </c>
      <c r="G38" s="27">
        <v>222</v>
      </c>
      <c r="H38" s="53">
        <f t="shared" si="5"/>
        <v>1.072072072072072</v>
      </c>
      <c r="I38" s="48">
        <f t="shared" si="3"/>
        <v>16</v>
      </c>
    </row>
    <row r="39" spans="1:9">
      <c r="A39" s="6" t="s">
        <v>72</v>
      </c>
      <c r="B39" s="6" t="s">
        <v>323</v>
      </c>
      <c r="C39" s="34" t="s">
        <v>73</v>
      </c>
      <c r="D39" s="20">
        <v>38</v>
      </c>
      <c r="E39" s="2">
        <v>61</v>
      </c>
      <c r="F39" s="27">
        <f t="shared" si="4"/>
        <v>99</v>
      </c>
      <c r="G39" s="27">
        <v>109</v>
      </c>
      <c r="H39" s="53">
        <f t="shared" si="5"/>
        <v>0.90825688073394495</v>
      </c>
      <c r="I39" s="48">
        <f t="shared" si="3"/>
        <v>64</v>
      </c>
    </row>
    <row r="40" spans="1:9">
      <c r="A40" s="6" t="s">
        <v>74</v>
      </c>
      <c r="B40" s="6" t="s">
        <v>324</v>
      </c>
      <c r="C40" s="34" t="s">
        <v>75</v>
      </c>
      <c r="D40" s="20">
        <v>447</v>
      </c>
      <c r="E40" s="2">
        <v>196</v>
      </c>
      <c r="F40" s="27">
        <f t="shared" si="4"/>
        <v>643</v>
      </c>
      <c r="G40" s="27">
        <v>573</v>
      </c>
      <c r="H40" s="53">
        <f t="shared" si="5"/>
        <v>1.1221640488656195</v>
      </c>
      <c r="I40" s="48">
        <f t="shared" si="3"/>
        <v>8</v>
      </c>
    </row>
    <row r="41" spans="1:9">
      <c r="A41" s="6" t="s">
        <v>76</v>
      </c>
      <c r="B41" s="6" t="s">
        <v>324</v>
      </c>
      <c r="C41" s="34" t="s">
        <v>77</v>
      </c>
      <c r="D41" s="20">
        <v>483</v>
      </c>
      <c r="E41" s="2">
        <v>61</v>
      </c>
      <c r="F41" s="27">
        <f t="shared" si="4"/>
        <v>544</v>
      </c>
      <c r="G41" s="27">
        <v>500</v>
      </c>
      <c r="H41" s="53">
        <f t="shared" si="5"/>
        <v>1.0880000000000001</v>
      </c>
      <c r="I41" s="48">
        <f t="shared" si="3"/>
        <v>14</v>
      </c>
    </row>
    <row r="42" spans="1:9">
      <c r="A42" s="6" t="s">
        <v>78</v>
      </c>
      <c r="B42" s="6" t="s">
        <v>325</v>
      </c>
      <c r="C42" s="34" t="s">
        <v>79</v>
      </c>
      <c r="D42" s="20">
        <v>256</v>
      </c>
      <c r="E42" s="2">
        <v>161</v>
      </c>
      <c r="F42" s="27">
        <f t="shared" si="4"/>
        <v>417</v>
      </c>
      <c r="G42" s="27">
        <v>431</v>
      </c>
      <c r="H42" s="53">
        <f t="shared" si="5"/>
        <v>0.9675174013921114</v>
      </c>
      <c r="I42" s="48">
        <f t="shared" si="3"/>
        <v>52</v>
      </c>
    </row>
    <row r="43" spans="1:9">
      <c r="A43" s="6" t="s">
        <v>80</v>
      </c>
      <c r="B43" s="6" t="s">
        <v>329</v>
      </c>
      <c r="C43" s="34" t="s">
        <v>81</v>
      </c>
      <c r="D43" s="20">
        <v>59</v>
      </c>
      <c r="E43" s="2">
        <v>20</v>
      </c>
      <c r="F43" s="27">
        <f t="shared" si="4"/>
        <v>79</v>
      </c>
      <c r="G43" s="27">
        <v>149</v>
      </c>
      <c r="H43" s="53">
        <f t="shared" si="5"/>
        <v>0.53020134228187921</v>
      </c>
      <c r="I43" s="48">
        <f t="shared" si="3"/>
        <v>81</v>
      </c>
    </row>
    <row r="44" spans="1:9">
      <c r="A44" s="6" t="s">
        <v>82</v>
      </c>
      <c r="B44" s="6" t="s">
        <v>324</v>
      </c>
      <c r="C44" s="34" t="s">
        <v>83</v>
      </c>
      <c r="D44" s="20">
        <v>152</v>
      </c>
      <c r="E44" s="2">
        <v>85</v>
      </c>
      <c r="F44" s="27">
        <f t="shared" si="4"/>
        <v>237</v>
      </c>
      <c r="G44" s="27">
        <v>228</v>
      </c>
      <c r="H44" s="53">
        <f t="shared" si="5"/>
        <v>1.0394736842105263</v>
      </c>
      <c r="I44" s="48">
        <f t="shared" si="3"/>
        <v>27</v>
      </c>
    </row>
    <row r="45" spans="1:9">
      <c r="A45" s="6" t="s">
        <v>84</v>
      </c>
      <c r="B45" s="6" t="s">
        <v>328</v>
      </c>
      <c r="C45" s="34" t="s">
        <v>85</v>
      </c>
      <c r="D45" s="20">
        <v>592</v>
      </c>
      <c r="E45" s="2">
        <v>211</v>
      </c>
      <c r="F45" s="27">
        <f t="shared" si="4"/>
        <v>803</v>
      </c>
      <c r="G45" s="27">
        <v>811</v>
      </c>
      <c r="H45" s="53">
        <f t="shared" si="5"/>
        <v>0.99013563501849566</v>
      </c>
      <c r="I45" s="48">
        <f t="shared" si="3"/>
        <v>46</v>
      </c>
    </row>
    <row r="46" spans="1:9">
      <c r="A46" s="43" t="s">
        <v>86</v>
      </c>
      <c r="B46" s="43" t="s">
        <v>329</v>
      </c>
      <c r="C46" s="66" t="s">
        <v>87</v>
      </c>
      <c r="D46" s="37"/>
      <c r="E46" s="28"/>
      <c r="F46" s="29"/>
      <c r="G46" s="29"/>
      <c r="H46" s="68"/>
      <c r="I46" s="49"/>
    </row>
    <row r="47" spans="1:9">
      <c r="A47" s="1" t="s">
        <v>88</v>
      </c>
      <c r="B47" s="1" t="s">
        <v>322</v>
      </c>
      <c r="C47" s="65" t="s">
        <v>89</v>
      </c>
      <c r="D47" s="20">
        <v>471</v>
      </c>
      <c r="E47" s="2">
        <v>120</v>
      </c>
      <c r="F47" s="27">
        <f t="shared" ref="F47:F87" si="6">SUM(D47:E47)</f>
        <v>591</v>
      </c>
      <c r="G47" s="27">
        <v>593</v>
      </c>
      <c r="H47" s="53">
        <f t="shared" ref="H47:H87" si="7">F47/G47</f>
        <v>0.99662731871838106</v>
      </c>
      <c r="I47" s="48">
        <f t="shared" si="3"/>
        <v>41</v>
      </c>
    </row>
    <row r="48" spans="1:9">
      <c r="A48" s="1" t="s">
        <v>90</v>
      </c>
      <c r="B48" s="1" t="s">
        <v>324</v>
      </c>
      <c r="C48" s="65" t="s">
        <v>91</v>
      </c>
      <c r="D48" s="20">
        <v>373</v>
      </c>
      <c r="E48" s="2">
        <v>32</v>
      </c>
      <c r="F48" s="27">
        <f t="shared" si="6"/>
        <v>405</v>
      </c>
      <c r="G48" s="27">
        <v>419</v>
      </c>
      <c r="H48" s="53">
        <f t="shared" si="7"/>
        <v>0.96658711217183768</v>
      </c>
      <c r="I48" s="48">
        <f t="shared" si="3"/>
        <v>53</v>
      </c>
    </row>
    <row r="49" spans="1:9">
      <c r="A49" s="1" t="s">
        <v>92</v>
      </c>
      <c r="B49" s="1" t="s">
        <v>323</v>
      </c>
      <c r="C49" s="65" t="s">
        <v>93</v>
      </c>
      <c r="D49" s="20">
        <v>57</v>
      </c>
      <c r="E49" s="2">
        <v>49</v>
      </c>
      <c r="F49" s="27">
        <f t="shared" si="6"/>
        <v>106</v>
      </c>
      <c r="G49" s="27">
        <v>130</v>
      </c>
      <c r="H49" s="53">
        <f t="shared" si="7"/>
        <v>0.81538461538461537</v>
      </c>
      <c r="I49" s="48">
        <f t="shared" si="3"/>
        <v>73</v>
      </c>
    </row>
    <row r="50" spans="1:9">
      <c r="A50" s="1" t="s">
        <v>94</v>
      </c>
      <c r="B50" s="1" t="s">
        <v>327</v>
      </c>
      <c r="C50" s="65" t="s">
        <v>95</v>
      </c>
      <c r="D50" s="20">
        <v>316</v>
      </c>
      <c r="E50" s="2">
        <v>81</v>
      </c>
      <c r="F50" s="27">
        <f t="shared" si="6"/>
        <v>397</v>
      </c>
      <c r="G50" s="27">
        <v>329</v>
      </c>
      <c r="H50" s="53">
        <f t="shared" si="7"/>
        <v>1.2066869300911853</v>
      </c>
      <c r="I50" s="48">
        <f t="shared" si="3"/>
        <v>3</v>
      </c>
    </row>
    <row r="51" spans="1:9">
      <c r="A51" s="1" t="s">
        <v>96</v>
      </c>
      <c r="B51" s="1" t="s">
        <v>327</v>
      </c>
      <c r="C51" s="65" t="s">
        <v>97</v>
      </c>
      <c r="D51" s="20">
        <v>450</v>
      </c>
      <c r="E51" s="2">
        <v>123</v>
      </c>
      <c r="F51" s="27">
        <f t="shared" si="6"/>
        <v>573</v>
      </c>
      <c r="G51" s="27">
        <v>581</v>
      </c>
      <c r="H51" s="53">
        <f t="shared" si="7"/>
        <v>0.98623063683304646</v>
      </c>
      <c r="I51" s="48">
        <f t="shared" si="3"/>
        <v>48</v>
      </c>
    </row>
    <row r="52" spans="1:9">
      <c r="A52" s="1" t="s">
        <v>98</v>
      </c>
      <c r="B52" s="1" t="s">
        <v>329</v>
      </c>
      <c r="C52" s="65" t="s">
        <v>99</v>
      </c>
      <c r="D52" s="20">
        <v>218</v>
      </c>
      <c r="E52" s="2">
        <v>40</v>
      </c>
      <c r="F52" s="27">
        <f t="shared" si="6"/>
        <v>258</v>
      </c>
      <c r="G52" s="27">
        <v>292</v>
      </c>
      <c r="H52" s="53">
        <f t="shared" si="7"/>
        <v>0.88356164383561642</v>
      </c>
      <c r="I52" s="48">
        <f t="shared" si="3"/>
        <v>70</v>
      </c>
    </row>
    <row r="53" spans="1:9">
      <c r="A53" s="1" t="s">
        <v>100</v>
      </c>
      <c r="B53" s="1" t="s">
        <v>327</v>
      </c>
      <c r="C53" s="65" t="s">
        <v>101</v>
      </c>
      <c r="D53" s="20">
        <v>244</v>
      </c>
      <c r="E53" s="2">
        <v>33</v>
      </c>
      <c r="F53" s="27">
        <f t="shared" si="6"/>
        <v>277</v>
      </c>
      <c r="G53" s="27">
        <v>265</v>
      </c>
      <c r="H53" s="53">
        <f t="shared" si="7"/>
        <v>1.0452830188679245</v>
      </c>
      <c r="I53" s="48">
        <f t="shared" si="3"/>
        <v>25</v>
      </c>
    </row>
    <row r="54" spans="1:9">
      <c r="A54" s="1" t="s">
        <v>102</v>
      </c>
      <c r="B54" s="1" t="s">
        <v>327</v>
      </c>
      <c r="C54" s="65" t="s">
        <v>103</v>
      </c>
      <c r="D54" s="20">
        <v>192</v>
      </c>
      <c r="E54" s="2">
        <v>52</v>
      </c>
      <c r="F54" s="27">
        <f t="shared" si="6"/>
        <v>244</v>
      </c>
      <c r="G54" s="27">
        <v>250</v>
      </c>
      <c r="H54" s="53">
        <f t="shared" si="7"/>
        <v>0.97599999999999998</v>
      </c>
      <c r="I54" s="48">
        <f t="shared" si="3"/>
        <v>50</v>
      </c>
    </row>
    <row r="55" spans="1:9">
      <c r="A55" s="1" t="s">
        <v>104</v>
      </c>
      <c r="B55" s="1" t="s">
        <v>327</v>
      </c>
      <c r="C55" s="65" t="s">
        <v>105</v>
      </c>
      <c r="D55" s="20">
        <v>555</v>
      </c>
      <c r="E55" s="2">
        <v>154</v>
      </c>
      <c r="F55" s="27">
        <f t="shared" si="6"/>
        <v>709</v>
      </c>
      <c r="G55" s="27">
        <v>637</v>
      </c>
      <c r="H55" s="53">
        <f t="shared" si="7"/>
        <v>1.1130298273155417</v>
      </c>
      <c r="I55" s="48">
        <f t="shared" si="3"/>
        <v>10</v>
      </c>
    </row>
    <row r="56" spans="1:9">
      <c r="A56" s="1" t="s">
        <v>106</v>
      </c>
      <c r="B56" s="1" t="s">
        <v>327</v>
      </c>
      <c r="C56" s="65" t="s">
        <v>107</v>
      </c>
      <c r="D56" s="20">
        <v>370</v>
      </c>
      <c r="E56" s="2">
        <v>166</v>
      </c>
      <c r="F56" s="27">
        <f t="shared" si="6"/>
        <v>536</v>
      </c>
      <c r="G56" s="27">
        <v>453</v>
      </c>
      <c r="H56" s="53">
        <f t="shared" si="7"/>
        <v>1.1832229580573952</v>
      </c>
      <c r="I56" s="48">
        <f t="shared" si="3"/>
        <v>4</v>
      </c>
    </row>
    <row r="57" spans="1:9">
      <c r="A57" s="1" t="s">
        <v>108</v>
      </c>
      <c r="B57" s="1" t="s">
        <v>328</v>
      </c>
      <c r="C57" s="65" t="s">
        <v>109</v>
      </c>
      <c r="D57" s="20">
        <v>454</v>
      </c>
      <c r="E57" s="2">
        <v>100</v>
      </c>
      <c r="F57" s="27">
        <f t="shared" si="6"/>
        <v>554</v>
      </c>
      <c r="G57" s="27">
        <v>575</v>
      </c>
      <c r="H57" s="53">
        <f t="shared" si="7"/>
        <v>0.96347826086956523</v>
      </c>
      <c r="I57" s="48">
        <f t="shared" si="3"/>
        <v>54</v>
      </c>
    </row>
    <row r="58" spans="1:9">
      <c r="A58" s="1" t="s">
        <v>110</v>
      </c>
      <c r="B58" s="1" t="s">
        <v>326</v>
      </c>
      <c r="C58" s="65" t="s">
        <v>111</v>
      </c>
      <c r="D58" s="20">
        <v>5</v>
      </c>
      <c r="E58" s="2">
        <v>12</v>
      </c>
      <c r="F58" s="27">
        <f t="shared" si="6"/>
        <v>17</v>
      </c>
      <c r="G58" s="27">
        <v>16</v>
      </c>
      <c r="H58" s="53">
        <f t="shared" si="7"/>
        <v>1.0625</v>
      </c>
      <c r="I58" s="48">
        <f t="shared" si="3"/>
        <v>18</v>
      </c>
    </row>
    <row r="59" spans="1:9">
      <c r="A59" s="1" t="s">
        <v>112</v>
      </c>
      <c r="B59" s="1" t="s">
        <v>322</v>
      </c>
      <c r="C59" s="65" t="s">
        <v>113</v>
      </c>
      <c r="D59" s="20">
        <v>1292</v>
      </c>
      <c r="E59" s="2">
        <v>464</v>
      </c>
      <c r="F59" s="27">
        <f t="shared" si="6"/>
        <v>1756</v>
      </c>
      <c r="G59" s="27">
        <v>1656</v>
      </c>
      <c r="H59" s="53">
        <f t="shared" si="7"/>
        <v>1.0603864734299517</v>
      </c>
      <c r="I59" s="48">
        <f t="shared" si="3"/>
        <v>19</v>
      </c>
    </row>
    <row r="60" spans="1:9">
      <c r="A60" s="1" t="s">
        <v>114</v>
      </c>
      <c r="B60" s="1" t="s">
        <v>324</v>
      </c>
      <c r="C60" s="65" t="s">
        <v>115</v>
      </c>
      <c r="D60" s="20">
        <v>626</v>
      </c>
      <c r="E60" s="2">
        <v>109</v>
      </c>
      <c r="F60" s="27">
        <f t="shared" si="6"/>
        <v>735</v>
      </c>
      <c r="G60" s="27">
        <v>686</v>
      </c>
      <c r="H60" s="53">
        <f t="shared" si="7"/>
        <v>1.0714285714285714</v>
      </c>
      <c r="I60" s="48">
        <f t="shared" si="3"/>
        <v>17</v>
      </c>
    </row>
    <row r="61" spans="1:9">
      <c r="A61" s="1" t="s">
        <v>116</v>
      </c>
      <c r="B61" s="1" t="s">
        <v>323</v>
      </c>
      <c r="C61" s="65" t="s">
        <v>117</v>
      </c>
      <c r="D61" s="20">
        <v>9</v>
      </c>
      <c r="E61" s="2">
        <v>28</v>
      </c>
      <c r="F61" s="27">
        <f t="shared" si="6"/>
        <v>37</v>
      </c>
      <c r="G61" s="27">
        <v>30</v>
      </c>
      <c r="H61" s="53">
        <f t="shared" si="7"/>
        <v>1.2333333333333334</v>
      </c>
      <c r="I61" s="48">
        <f t="shared" si="3"/>
        <v>2</v>
      </c>
    </row>
    <row r="62" spans="1:9">
      <c r="A62" s="1" t="s">
        <v>118</v>
      </c>
      <c r="B62" s="1" t="s">
        <v>324</v>
      </c>
      <c r="C62" s="65" t="s">
        <v>119</v>
      </c>
      <c r="D62" s="20">
        <v>319</v>
      </c>
      <c r="E62" s="2">
        <v>36</v>
      </c>
      <c r="F62" s="27">
        <f t="shared" si="6"/>
        <v>355</v>
      </c>
      <c r="G62" s="27">
        <v>395</v>
      </c>
      <c r="H62" s="53">
        <f t="shared" si="7"/>
        <v>0.89873417721518989</v>
      </c>
      <c r="I62" s="48">
        <f t="shared" si="3"/>
        <v>66</v>
      </c>
    </row>
    <row r="63" spans="1:9">
      <c r="A63" s="1" t="s">
        <v>120</v>
      </c>
      <c r="B63" s="1" t="s">
        <v>327</v>
      </c>
      <c r="C63" s="65" t="s">
        <v>121</v>
      </c>
      <c r="D63" s="20">
        <v>285</v>
      </c>
      <c r="E63" s="2">
        <v>68</v>
      </c>
      <c r="F63" s="27">
        <f t="shared" si="6"/>
        <v>353</v>
      </c>
      <c r="G63" s="27">
        <v>357</v>
      </c>
      <c r="H63" s="53">
        <f t="shared" si="7"/>
        <v>0.98879551820728295</v>
      </c>
      <c r="I63" s="48">
        <f t="shared" si="3"/>
        <v>47</v>
      </c>
    </row>
    <row r="64" spans="1:9">
      <c r="A64" s="1" t="s">
        <v>122</v>
      </c>
      <c r="B64" s="1" t="s">
        <v>325</v>
      </c>
      <c r="C64" s="65" t="s">
        <v>123</v>
      </c>
      <c r="D64" s="20">
        <v>50</v>
      </c>
      <c r="E64" s="2">
        <v>14</v>
      </c>
      <c r="F64" s="27">
        <f t="shared" si="6"/>
        <v>64</v>
      </c>
      <c r="G64" s="27">
        <v>72</v>
      </c>
      <c r="H64" s="53">
        <f t="shared" si="7"/>
        <v>0.88888888888888884</v>
      </c>
      <c r="I64" s="48">
        <f t="shared" si="3"/>
        <v>69</v>
      </c>
    </row>
    <row r="65" spans="1:9">
      <c r="A65" s="1" t="s">
        <v>124</v>
      </c>
      <c r="B65" s="1" t="s">
        <v>326</v>
      </c>
      <c r="C65" s="65" t="s">
        <v>125</v>
      </c>
      <c r="D65" s="20">
        <v>2</v>
      </c>
      <c r="E65" s="2">
        <v>9</v>
      </c>
      <c r="F65" s="27">
        <f t="shared" si="6"/>
        <v>11</v>
      </c>
      <c r="G65" s="27">
        <v>16</v>
      </c>
      <c r="H65" s="53">
        <f t="shared" si="7"/>
        <v>0.6875</v>
      </c>
      <c r="I65" s="48">
        <f t="shared" si="3"/>
        <v>79</v>
      </c>
    </row>
    <row r="66" spans="1:9">
      <c r="A66" s="1" t="s">
        <v>126</v>
      </c>
      <c r="B66" s="1" t="s">
        <v>322</v>
      </c>
      <c r="C66" s="65" t="s">
        <v>127</v>
      </c>
      <c r="D66" s="20">
        <v>1681</v>
      </c>
      <c r="E66" s="2">
        <v>589</v>
      </c>
      <c r="F66" s="27">
        <f t="shared" si="6"/>
        <v>2270</v>
      </c>
      <c r="G66" s="27">
        <v>2316</v>
      </c>
      <c r="H66" s="53">
        <f t="shared" si="7"/>
        <v>0.98013816925734021</v>
      </c>
      <c r="I66" s="48">
        <f t="shared" si="3"/>
        <v>49</v>
      </c>
    </row>
    <row r="67" spans="1:9">
      <c r="A67" s="1" t="s">
        <v>128</v>
      </c>
      <c r="B67" s="1" t="s">
        <v>323</v>
      </c>
      <c r="C67" s="65" t="s">
        <v>129</v>
      </c>
      <c r="D67" s="20">
        <v>21</v>
      </c>
      <c r="E67" s="2">
        <v>22</v>
      </c>
      <c r="F67" s="27">
        <f t="shared" si="6"/>
        <v>43</v>
      </c>
      <c r="G67" s="27">
        <v>57</v>
      </c>
      <c r="H67" s="53">
        <f t="shared" si="7"/>
        <v>0.75438596491228072</v>
      </c>
      <c r="I67" s="48">
        <f t="shared" si="3"/>
        <v>76</v>
      </c>
    </row>
    <row r="68" spans="1:9">
      <c r="A68" s="1" t="s">
        <v>130</v>
      </c>
      <c r="B68" s="1" t="s">
        <v>324</v>
      </c>
      <c r="C68" s="65" t="s">
        <v>131</v>
      </c>
      <c r="D68" s="20">
        <v>366</v>
      </c>
      <c r="E68" s="2">
        <v>140</v>
      </c>
      <c r="F68" s="27">
        <f t="shared" si="6"/>
        <v>506</v>
      </c>
      <c r="G68" s="27">
        <v>510</v>
      </c>
      <c r="H68" s="53">
        <f t="shared" si="7"/>
        <v>0.99215686274509807</v>
      </c>
      <c r="I68" s="48">
        <f t="shared" si="3"/>
        <v>44</v>
      </c>
    </row>
    <row r="69" spans="1:9">
      <c r="A69" s="1" t="s">
        <v>132</v>
      </c>
      <c r="B69" s="1" t="s">
        <v>322</v>
      </c>
      <c r="C69" s="65" t="s">
        <v>133</v>
      </c>
      <c r="D69" s="20">
        <v>1534</v>
      </c>
      <c r="E69" s="2">
        <v>566</v>
      </c>
      <c r="F69" s="27">
        <f t="shared" si="6"/>
        <v>2100</v>
      </c>
      <c r="G69" s="27">
        <v>2083</v>
      </c>
      <c r="H69" s="53">
        <f t="shared" si="7"/>
        <v>1.0081613058089294</v>
      </c>
      <c r="I69" s="48">
        <f t="shared" si="3"/>
        <v>36</v>
      </c>
    </row>
    <row r="70" spans="1:9">
      <c r="A70" s="1" t="s">
        <v>134</v>
      </c>
      <c r="B70" s="1" t="s">
        <v>323</v>
      </c>
      <c r="C70" s="65" t="s">
        <v>135</v>
      </c>
      <c r="D70" s="20">
        <v>24</v>
      </c>
      <c r="E70" s="2">
        <v>29</v>
      </c>
      <c r="F70" s="27">
        <f t="shared" si="6"/>
        <v>53</v>
      </c>
      <c r="G70" s="27">
        <v>50</v>
      </c>
      <c r="H70" s="53">
        <f t="shared" si="7"/>
        <v>1.06</v>
      </c>
      <c r="I70" s="48">
        <f t="shared" si="3"/>
        <v>20</v>
      </c>
    </row>
    <row r="71" spans="1:9">
      <c r="A71" s="1" t="s">
        <v>136</v>
      </c>
      <c r="B71" s="1" t="s">
        <v>322</v>
      </c>
      <c r="C71" s="65" t="s">
        <v>137</v>
      </c>
      <c r="D71" s="20">
        <v>773</v>
      </c>
      <c r="E71" s="2">
        <v>416</v>
      </c>
      <c r="F71" s="27">
        <f t="shared" si="6"/>
        <v>1189</v>
      </c>
      <c r="G71" s="27">
        <v>1258</v>
      </c>
      <c r="H71" s="53">
        <f t="shared" si="7"/>
        <v>0.94515103338632755</v>
      </c>
      <c r="I71" s="48">
        <f t="shared" si="3"/>
        <v>57</v>
      </c>
    </row>
    <row r="72" spans="1:9">
      <c r="A72" s="1" t="s">
        <v>138</v>
      </c>
      <c r="B72" s="1" t="s">
        <v>323</v>
      </c>
      <c r="C72" s="65" t="s">
        <v>139</v>
      </c>
      <c r="D72" s="20">
        <v>59</v>
      </c>
      <c r="E72" s="2">
        <v>105</v>
      </c>
      <c r="F72" s="27">
        <f t="shared" si="6"/>
        <v>164</v>
      </c>
      <c r="G72" s="27">
        <v>145</v>
      </c>
      <c r="H72" s="53">
        <f t="shared" si="7"/>
        <v>1.1310344827586207</v>
      </c>
      <c r="I72" s="48">
        <f t="shared" si="3"/>
        <v>7</v>
      </c>
    </row>
    <row r="73" spans="1:9">
      <c r="A73" s="1" t="s">
        <v>140</v>
      </c>
      <c r="B73" s="1" t="s">
        <v>323</v>
      </c>
      <c r="C73" s="65" t="s">
        <v>141</v>
      </c>
      <c r="D73" s="20">
        <v>15</v>
      </c>
      <c r="E73" s="2">
        <v>13</v>
      </c>
      <c r="F73" s="27">
        <f t="shared" si="6"/>
        <v>28</v>
      </c>
      <c r="G73" s="27">
        <v>45</v>
      </c>
      <c r="H73" s="53">
        <f t="shared" si="7"/>
        <v>0.62222222222222223</v>
      </c>
      <c r="I73" s="48">
        <f t="shared" si="3"/>
        <v>80</v>
      </c>
    </row>
    <row r="74" spans="1:9">
      <c r="A74" s="1" t="s">
        <v>142</v>
      </c>
      <c r="B74" s="1" t="s">
        <v>328</v>
      </c>
      <c r="C74" s="65" t="s">
        <v>143</v>
      </c>
      <c r="D74" s="20">
        <v>0</v>
      </c>
      <c r="E74" s="2">
        <v>178</v>
      </c>
      <c r="F74" s="27">
        <f t="shared" si="6"/>
        <v>178</v>
      </c>
      <c r="G74" s="27">
        <v>198</v>
      </c>
      <c r="H74" s="53">
        <f t="shared" si="7"/>
        <v>0.89898989898989901</v>
      </c>
      <c r="I74" s="48">
        <f t="shared" si="3"/>
        <v>65</v>
      </c>
    </row>
    <row r="75" spans="1:9">
      <c r="A75" s="1" t="s">
        <v>144</v>
      </c>
      <c r="B75" s="1" t="s">
        <v>329</v>
      </c>
      <c r="C75" s="65" t="s">
        <v>145</v>
      </c>
      <c r="D75" s="20">
        <v>255</v>
      </c>
      <c r="E75" s="2">
        <v>65</v>
      </c>
      <c r="F75" s="27">
        <f t="shared" si="6"/>
        <v>320</v>
      </c>
      <c r="G75" s="27">
        <v>350</v>
      </c>
      <c r="H75" s="53">
        <f t="shared" si="7"/>
        <v>0.91428571428571426</v>
      </c>
      <c r="I75" s="48">
        <f t="shared" si="3"/>
        <v>60</v>
      </c>
    </row>
    <row r="76" spans="1:9">
      <c r="A76" s="1" t="s">
        <v>146</v>
      </c>
      <c r="B76" s="1" t="s">
        <v>328</v>
      </c>
      <c r="C76" s="65" t="s">
        <v>147</v>
      </c>
      <c r="D76" s="20">
        <v>149</v>
      </c>
      <c r="E76" s="2">
        <v>58</v>
      </c>
      <c r="F76" s="27">
        <f t="shared" si="6"/>
        <v>207</v>
      </c>
      <c r="G76" s="27">
        <v>181</v>
      </c>
      <c r="H76" s="53">
        <f t="shared" si="7"/>
        <v>1.1436464088397791</v>
      </c>
      <c r="I76" s="48">
        <f t="shared" si="3"/>
        <v>6</v>
      </c>
    </row>
    <row r="77" spans="1:9">
      <c r="A77" s="1" t="s">
        <v>148</v>
      </c>
      <c r="B77" s="1" t="s">
        <v>327</v>
      </c>
      <c r="C77" s="65" t="s">
        <v>149</v>
      </c>
      <c r="D77" s="20">
        <v>237</v>
      </c>
      <c r="E77" s="2">
        <v>87</v>
      </c>
      <c r="F77" s="27">
        <f t="shared" si="6"/>
        <v>324</v>
      </c>
      <c r="G77" s="27">
        <v>292</v>
      </c>
      <c r="H77" s="53">
        <f t="shared" si="7"/>
        <v>1.1095890410958904</v>
      </c>
      <c r="I77" s="48">
        <f t="shared" ref="I77:I97" si="8">_xlfn.RANK.EQ(H77,$H$12:$H$97,0)</f>
        <v>13</v>
      </c>
    </row>
    <row r="78" spans="1:9">
      <c r="A78" s="1" t="s">
        <v>150</v>
      </c>
      <c r="B78" s="1" t="s">
        <v>327</v>
      </c>
      <c r="C78" s="65" t="s">
        <v>151</v>
      </c>
      <c r="D78" s="20">
        <v>170</v>
      </c>
      <c r="E78" s="2">
        <v>85</v>
      </c>
      <c r="F78" s="27">
        <f t="shared" si="6"/>
        <v>255</v>
      </c>
      <c r="G78" s="27">
        <v>252</v>
      </c>
      <c r="H78" s="53">
        <f t="shared" si="7"/>
        <v>1.0119047619047619</v>
      </c>
      <c r="I78" s="48">
        <f t="shared" si="8"/>
        <v>34</v>
      </c>
    </row>
    <row r="79" spans="1:9">
      <c r="A79" s="1" t="s">
        <v>152</v>
      </c>
      <c r="B79" s="1" t="s">
        <v>322</v>
      </c>
      <c r="C79" s="65" t="s">
        <v>153</v>
      </c>
      <c r="D79" s="20">
        <v>576</v>
      </c>
      <c r="E79" s="2">
        <v>220</v>
      </c>
      <c r="F79" s="27">
        <f t="shared" si="6"/>
        <v>796</v>
      </c>
      <c r="G79" s="27">
        <v>785</v>
      </c>
      <c r="H79" s="53">
        <f t="shared" si="7"/>
        <v>1.0140127388535032</v>
      </c>
      <c r="I79" s="48">
        <f t="shared" si="8"/>
        <v>30</v>
      </c>
    </row>
    <row r="80" spans="1:9">
      <c r="A80" s="1" t="s">
        <v>154</v>
      </c>
      <c r="B80" s="1" t="s">
        <v>322</v>
      </c>
      <c r="C80" s="65" t="s">
        <v>155</v>
      </c>
      <c r="D80" s="20">
        <v>704</v>
      </c>
      <c r="E80" s="2">
        <v>318</v>
      </c>
      <c r="F80" s="27">
        <f t="shared" si="6"/>
        <v>1022</v>
      </c>
      <c r="G80" s="27">
        <v>1119</v>
      </c>
      <c r="H80" s="53">
        <f t="shared" si="7"/>
        <v>0.91331546023235033</v>
      </c>
      <c r="I80" s="48">
        <f t="shared" si="8"/>
        <v>61</v>
      </c>
    </row>
    <row r="81" spans="1:9">
      <c r="A81" s="1" t="s">
        <v>156</v>
      </c>
      <c r="B81" s="1" t="s">
        <v>327</v>
      </c>
      <c r="C81" s="65" t="s">
        <v>157</v>
      </c>
      <c r="D81" s="20">
        <v>335</v>
      </c>
      <c r="E81" s="2">
        <v>99</v>
      </c>
      <c r="F81" s="27">
        <f t="shared" si="6"/>
        <v>434</v>
      </c>
      <c r="G81" s="27">
        <v>499</v>
      </c>
      <c r="H81" s="53">
        <f t="shared" si="7"/>
        <v>0.86973947895791581</v>
      </c>
      <c r="I81" s="48">
        <f t="shared" si="8"/>
        <v>72</v>
      </c>
    </row>
    <row r="82" spans="1:9">
      <c r="A82" s="1" t="s">
        <v>158</v>
      </c>
      <c r="B82" s="1" t="s">
        <v>327</v>
      </c>
      <c r="C82" s="65" t="s">
        <v>159</v>
      </c>
      <c r="D82" s="20">
        <v>351</v>
      </c>
      <c r="E82" s="2">
        <v>121</v>
      </c>
      <c r="F82" s="27">
        <f t="shared" si="6"/>
        <v>472</v>
      </c>
      <c r="G82" s="27">
        <v>474</v>
      </c>
      <c r="H82" s="53">
        <f t="shared" si="7"/>
        <v>0.99578059071729963</v>
      </c>
      <c r="I82" s="48">
        <f t="shared" si="8"/>
        <v>42</v>
      </c>
    </row>
    <row r="83" spans="1:9">
      <c r="A83" s="1" t="s">
        <v>160</v>
      </c>
      <c r="B83" s="1" t="s">
        <v>323</v>
      </c>
      <c r="C83" s="65" t="s">
        <v>161</v>
      </c>
      <c r="D83" s="20">
        <v>50</v>
      </c>
      <c r="E83" s="2">
        <v>57</v>
      </c>
      <c r="F83" s="27">
        <f t="shared" si="6"/>
        <v>107</v>
      </c>
      <c r="G83" s="27">
        <v>120</v>
      </c>
      <c r="H83" s="53">
        <f t="shared" si="7"/>
        <v>0.89166666666666672</v>
      </c>
      <c r="I83" s="48">
        <f t="shared" si="8"/>
        <v>68</v>
      </c>
    </row>
    <row r="84" spans="1:9">
      <c r="A84" s="1" t="s">
        <v>162</v>
      </c>
      <c r="B84" s="1" t="s">
        <v>327</v>
      </c>
      <c r="C84" s="65" t="s">
        <v>163</v>
      </c>
      <c r="D84" s="20">
        <v>128</v>
      </c>
      <c r="E84" s="2">
        <v>63</v>
      </c>
      <c r="F84" s="27">
        <f t="shared" si="6"/>
        <v>191</v>
      </c>
      <c r="G84" s="27">
        <v>182</v>
      </c>
      <c r="H84" s="53">
        <f t="shared" si="7"/>
        <v>1.0494505494505495</v>
      </c>
      <c r="I84" s="48">
        <f t="shared" si="8"/>
        <v>23</v>
      </c>
    </row>
    <row r="85" spans="1:9">
      <c r="A85" s="1" t="s">
        <v>164</v>
      </c>
      <c r="B85" s="1" t="s">
        <v>327</v>
      </c>
      <c r="C85" s="65" t="s">
        <v>165</v>
      </c>
      <c r="D85" s="20">
        <v>259</v>
      </c>
      <c r="E85" s="2">
        <v>73</v>
      </c>
      <c r="F85" s="27">
        <f t="shared" si="6"/>
        <v>332</v>
      </c>
      <c r="G85" s="27">
        <v>364</v>
      </c>
      <c r="H85" s="53">
        <f t="shared" si="7"/>
        <v>0.91208791208791207</v>
      </c>
      <c r="I85" s="48">
        <f t="shared" si="8"/>
        <v>63</v>
      </c>
    </row>
    <row r="86" spans="1:9">
      <c r="A86" s="14" t="s">
        <v>166</v>
      </c>
      <c r="B86" s="14" t="s">
        <v>327</v>
      </c>
      <c r="C86" s="67" t="s">
        <v>167</v>
      </c>
      <c r="D86" s="38">
        <v>105</v>
      </c>
      <c r="E86" s="30">
        <v>41</v>
      </c>
      <c r="F86" s="31">
        <f t="shared" si="6"/>
        <v>146</v>
      </c>
      <c r="G86" s="31">
        <v>160</v>
      </c>
      <c r="H86" s="54">
        <f t="shared" si="7"/>
        <v>0.91249999999999998</v>
      </c>
      <c r="I86" s="50">
        <f t="shared" si="8"/>
        <v>62</v>
      </c>
    </row>
    <row r="87" spans="1:9">
      <c r="A87" s="1" t="s">
        <v>168</v>
      </c>
      <c r="B87" s="1" t="s">
        <v>324</v>
      </c>
      <c r="C87" s="65" t="s">
        <v>169</v>
      </c>
      <c r="D87" s="20">
        <v>580</v>
      </c>
      <c r="E87" s="2">
        <v>46</v>
      </c>
      <c r="F87" s="27">
        <f t="shared" si="6"/>
        <v>626</v>
      </c>
      <c r="G87" s="27">
        <v>595</v>
      </c>
      <c r="H87" s="53">
        <f t="shared" si="7"/>
        <v>1.0521008403361345</v>
      </c>
      <c r="I87" s="48">
        <f t="shared" si="8"/>
        <v>22</v>
      </c>
    </row>
    <row r="88" spans="1:9">
      <c r="A88" s="43" t="s">
        <v>170</v>
      </c>
      <c r="B88" s="43" t="s">
        <v>323</v>
      </c>
      <c r="C88" s="66" t="s">
        <v>171</v>
      </c>
      <c r="D88" s="37"/>
      <c r="E88" s="28"/>
      <c r="F88" s="29"/>
      <c r="G88" s="29"/>
      <c r="H88" s="68"/>
      <c r="I88" s="49"/>
    </row>
    <row r="89" spans="1:9">
      <c r="A89" s="1" t="s">
        <v>172</v>
      </c>
      <c r="B89" s="1" t="s">
        <v>322</v>
      </c>
      <c r="C89" s="65" t="s">
        <v>173</v>
      </c>
      <c r="D89" s="20">
        <v>1383</v>
      </c>
      <c r="E89" s="2">
        <v>420</v>
      </c>
      <c r="F89" s="27">
        <f t="shared" ref="F89:F97" si="9">SUM(D89:E89)</f>
        <v>1803</v>
      </c>
      <c r="G89" s="27">
        <v>1813</v>
      </c>
      <c r="H89" s="53">
        <f t="shared" ref="H89:H97" si="10">F89/G89</f>
        <v>0.99448428019856594</v>
      </c>
      <c r="I89" s="48">
        <f t="shared" si="8"/>
        <v>43</v>
      </c>
    </row>
    <row r="90" spans="1:9">
      <c r="A90" s="1" t="s">
        <v>174</v>
      </c>
      <c r="B90" s="1" t="s">
        <v>327</v>
      </c>
      <c r="C90" s="65" t="s">
        <v>175</v>
      </c>
      <c r="D90" s="20">
        <v>206</v>
      </c>
      <c r="E90" s="2">
        <v>65</v>
      </c>
      <c r="F90" s="27">
        <f t="shared" si="9"/>
        <v>271</v>
      </c>
      <c r="G90" s="27">
        <v>271</v>
      </c>
      <c r="H90" s="53">
        <f t="shared" si="10"/>
        <v>1</v>
      </c>
      <c r="I90" s="48">
        <f t="shared" si="8"/>
        <v>39</v>
      </c>
    </row>
    <row r="91" spans="1:9">
      <c r="A91" s="1" t="s">
        <v>176</v>
      </c>
      <c r="B91" s="1" t="s">
        <v>327</v>
      </c>
      <c r="C91" s="65" t="s">
        <v>177</v>
      </c>
      <c r="D91" s="20">
        <v>238</v>
      </c>
      <c r="E91" s="2">
        <v>102</v>
      </c>
      <c r="F91" s="27">
        <f t="shared" si="9"/>
        <v>340</v>
      </c>
      <c r="G91" s="27">
        <v>418</v>
      </c>
      <c r="H91" s="53">
        <f t="shared" si="10"/>
        <v>0.8133971291866029</v>
      </c>
      <c r="I91" s="48">
        <f t="shared" si="8"/>
        <v>74</v>
      </c>
    </row>
    <row r="92" spans="1:9">
      <c r="A92" s="1" t="s">
        <v>178</v>
      </c>
      <c r="B92" s="1" t="s">
        <v>327</v>
      </c>
      <c r="C92" s="65" t="s">
        <v>179</v>
      </c>
      <c r="D92" s="20">
        <v>445</v>
      </c>
      <c r="E92" s="2">
        <v>113</v>
      </c>
      <c r="F92" s="27">
        <f t="shared" si="9"/>
        <v>558</v>
      </c>
      <c r="G92" s="27">
        <v>591</v>
      </c>
      <c r="H92" s="53">
        <f t="shared" si="10"/>
        <v>0.9441624365482234</v>
      </c>
      <c r="I92" s="48">
        <f t="shared" si="8"/>
        <v>58</v>
      </c>
    </row>
    <row r="93" spans="1:9">
      <c r="A93" s="1" t="s">
        <v>180</v>
      </c>
      <c r="B93" s="1" t="s">
        <v>327</v>
      </c>
      <c r="C93" s="65" t="s">
        <v>181</v>
      </c>
      <c r="D93" s="20">
        <v>122</v>
      </c>
      <c r="E93" s="2">
        <v>44</v>
      </c>
      <c r="F93" s="27">
        <f t="shared" si="9"/>
        <v>166</v>
      </c>
      <c r="G93" s="27">
        <v>185</v>
      </c>
      <c r="H93" s="53">
        <f t="shared" si="10"/>
        <v>0.89729729729729735</v>
      </c>
      <c r="I93" s="48">
        <f t="shared" si="8"/>
        <v>67</v>
      </c>
    </row>
    <row r="94" spans="1:9">
      <c r="A94" s="1" t="s">
        <v>182</v>
      </c>
      <c r="B94" s="1" t="s">
        <v>327</v>
      </c>
      <c r="C94" s="65" t="s">
        <v>183</v>
      </c>
      <c r="D94" s="20">
        <v>178</v>
      </c>
      <c r="E94" s="2">
        <v>52</v>
      </c>
      <c r="F94" s="27">
        <f t="shared" si="9"/>
        <v>230</v>
      </c>
      <c r="G94" s="27">
        <v>227</v>
      </c>
      <c r="H94" s="53">
        <f t="shared" si="10"/>
        <v>1.0132158590308371</v>
      </c>
      <c r="I94" s="48">
        <f t="shared" si="8"/>
        <v>32</v>
      </c>
    </row>
    <row r="95" spans="1:9">
      <c r="A95" s="1" t="s">
        <v>184</v>
      </c>
      <c r="B95" s="1" t="s">
        <v>327</v>
      </c>
      <c r="C95" s="65" t="s">
        <v>185</v>
      </c>
      <c r="D95" s="20">
        <v>360</v>
      </c>
      <c r="E95" s="2">
        <v>123</v>
      </c>
      <c r="F95" s="27">
        <f t="shared" si="9"/>
        <v>483</v>
      </c>
      <c r="G95" s="27">
        <v>447</v>
      </c>
      <c r="H95" s="53">
        <f t="shared" si="10"/>
        <v>1.080536912751678</v>
      </c>
      <c r="I95" s="48">
        <f t="shared" si="8"/>
        <v>15</v>
      </c>
    </row>
    <row r="96" spans="1:9">
      <c r="A96" s="1" t="s">
        <v>186</v>
      </c>
      <c r="B96" s="1" t="s">
        <v>324</v>
      </c>
      <c r="C96" s="65" t="s">
        <v>187</v>
      </c>
      <c r="D96" s="20">
        <v>19</v>
      </c>
      <c r="E96" s="2">
        <v>1</v>
      </c>
      <c r="F96" s="27">
        <f t="shared" si="9"/>
        <v>20</v>
      </c>
      <c r="G96" s="27">
        <v>18</v>
      </c>
      <c r="H96" s="53">
        <f t="shared" si="10"/>
        <v>1.1111111111111112</v>
      </c>
      <c r="I96" s="48">
        <f t="shared" si="8"/>
        <v>11</v>
      </c>
    </row>
    <row r="97" spans="1:9" ht="14.25" thickBot="1">
      <c r="A97" s="1" t="s">
        <v>188</v>
      </c>
      <c r="B97" s="1" t="s">
        <v>327</v>
      </c>
      <c r="C97" s="65" t="s">
        <v>189</v>
      </c>
      <c r="D97" s="22">
        <v>166</v>
      </c>
      <c r="E97" s="23">
        <v>57</v>
      </c>
      <c r="F97" s="39">
        <f t="shared" si="9"/>
        <v>223</v>
      </c>
      <c r="G97" s="39">
        <v>256</v>
      </c>
      <c r="H97" s="58">
        <f t="shared" si="10"/>
        <v>0.87109375</v>
      </c>
      <c r="I97" s="51">
        <f t="shared" si="8"/>
        <v>71</v>
      </c>
    </row>
    <row r="98" spans="1:9" ht="14.25" thickBot="1">
      <c r="A98" s="17"/>
      <c r="B98" s="17"/>
      <c r="C98" s="17"/>
    </row>
    <row r="99" spans="1:9" ht="14.25" thickBot="1">
      <c r="C99" s="253" t="s">
        <v>502</v>
      </c>
      <c r="D99" s="254">
        <f>SUM(D12:D97)</f>
        <v>30872</v>
      </c>
      <c r="E99" s="254">
        <f t="shared" ref="E99:G99" si="11">SUM(E12:E97)</f>
        <v>10940</v>
      </c>
      <c r="F99" s="254">
        <f t="shared" si="11"/>
        <v>41812</v>
      </c>
      <c r="G99" s="255">
        <f t="shared" si="11"/>
        <v>41760</v>
      </c>
    </row>
  </sheetData>
  <autoFilter ref="A11:M11" xr:uid="{00000000-0009-0000-0000-00001A000000}">
    <sortState xmlns:xlrd2="http://schemas.microsoft.com/office/spreadsheetml/2017/richdata2" ref="A12:M97">
      <sortCondition ref="A11"/>
    </sortState>
  </autoFilter>
  <mergeCells count="1">
    <mergeCell ref="D10:I10"/>
  </mergeCells>
  <phoneticPr fontId="1"/>
  <hyperlinks>
    <hyperlink ref="K1" location="目次!A1" display="目次に戻る" xr:uid="{00000000-0004-0000-1A00-000000000000}"/>
  </hyperlinks>
  <pageMargins left="0.51181102362204722" right="0.51181102362204722" top="0.74803149606299213" bottom="0.74803149606299213" header="0.31496062992125984" footer="0.31496062992125984"/>
  <pageSetup paperSize="9" scale="94" orientation="portrait" r:id="rId1"/>
  <headerFooter>
    <oddFooter>&amp;R&amp;6出典：大学改革支援・学位授与機構「大学基本情報」（https://portal.niad.ac.jp/ptrt/table.html）を加工して作成
文部科学省　全国大学一覧</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9"/>
  </sheetPr>
  <dimension ref="A1:M99"/>
  <sheetViews>
    <sheetView workbookViewId="0">
      <pane xSplit="3" ySplit="11" topLeftCell="D12" activePane="bottomRight" state="frozen"/>
      <selection activeCell="A13" sqref="A13:B13"/>
      <selection pane="topRight" activeCell="A13" sqref="A13:B13"/>
      <selection pane="bottomLeft" activeCell="A13" sqref="A13:B13"/>
      <selection pane="bottomRight" activeCell="C12" sqref="C12"/>
    </sheetView>
  </sheetViews>
  <sheetFormatPr defaultRowHeight="13.5"/>
  <cols>
    <col min="1" max="1" width="15" bestFit="1" customWidth="1"/>
    <col min="2" max="2" width="5.25" customWidth="1"/>
    <col min="3" max="3" width="29.375" bestFit="1" customWidth="1"/>
    <col min="4" max="6" width="8.125" style="17" customWidth="1"/>
    <col min="7" max="10" width="9" style="17"/>
    <col min="11" max="11" width="11.625" style="17" bestFit="1" customWidth="1"/>
    <col min="12" max="13" width="9" style="17"/>
  </cols>
  <sheetData>
    <row r="1" spans="1:13" ht="24" customHeight="1" thickBot="1">
      <c r="A1" s="3" t="s">
        <v>260</v>
      </c>
      <c r="B1" s="3"/>
      <c r="C1" s="3"/>
      <c r="D1"/>
      <c r="E1"/>
      <c r="F1"/>
      <c r="G1"/>
      <c r="H1"/>
      <c r="I1"/>
      <c r="J1"/>
      <c r="K1" s="44" t="s">
        <v>258</v>
      </c>
      <c r="L1"/>
      <c r="M1"/>
    </row>
    <row r="2" spans="1:13" ht="24" customHeight="1">
      <c r="A2" s="3" t="s">
        <v>285</v>
      </c>
      <c r="B2" s="3"/>
      <c r="C2" s="3"/>
      <c r="D2"/>
      <c r="E2"/>
      <c r="F2"/>
      <c r="G2"/>
      <c r="H2"/>
      <c r="I2"/>
      <c r="J2"/>
      <c r="K2" s="13"/>
      <c r="L2"/>
      <c r="M2"/>
    </row>
    <row r="3" spans="1:13" ht="24" customHeight="1">
      <c r="A3" s="3" t="s">
        <v>476</v>
      </c>
      <c r="C3" s="3"/>
      <c r="D3"/>
      <c r="E3"/>
      <c r="F3"/>
      <c r="G3"/>
      <c r="H3"/>
      <c r="I3"/>
      <c r="J3"/>
      <c r="K3" s="13"/>
      <c r="L3"/>
      <c r="M3"/>
    </row>
    <row r="4" spans="1:13" ht="14.25" thickBot="1">
      <c r="B4" s="3"/>
      <c r="C4" s="3"/>
      <c r="D4"/>
      <c r="E4"/>
      <c r="F4"/>
      <c r="G4"/>
      <c r="H4"/>
      <c r="I4"/>
      <c r="J4"/>
      <c r="K4" s="13"/>
      <c r="L4"/>
      <c r="M4"/>
    </row>
    <row r="5" spans="1:13" ht="27.75" thickBot="1">
      <c r="C5" s="80" t="s">
        <v>12</v>
      </c>
      <c r="D5" s="55" t="s">
        <v>0</v>
      </c>
      <c r="E5" s="56" t="s">
        <v>1</v>
      </c>
      <c r="F5" s="57" t="s">
        <v>13</v>
      </c>
      <c r="G5" s="57" t="s">
        <v>259</v>
      </c>
      <c r="H5" s="64" t="s">
        <v>262</v>
      </c>
      <c r="I5" s="60" t="s">
        <v>263</v>
      </c>
    </row>
    <row r="6" spans="1:13">
      <c r="C6" s="18" t="s">
        <v>3</v>
      </c>
      <c r="D6" s="32">
        <f>INDEX(D12:D97,MATCH(C6,C12:C97,0),0)</f>
        <v>102</v>
      </c>
      <c r="E6" s="33">
        <f>INDEX(E12:E97,MATCH(C6,C12:C97,0),0)</f>
        <v>57</v>
      </c>
      <c r="F6" s="33">
        <f>SUM(D6:E6)</f>
        <v>159</v>
      </c>
      <c r="G6" s="46">
        <f>INDEX(G12:G97,MATCH(C6,C12:C97,0),0)</f>
        <v>148</v>
      </c>
      <c r="H6" s="59">
        <f t="shared" ref="H6:H8" si="0">F6/G6</f>
        <v>1.0743243243243243</v>
      </c>
      <c r="I6" s="61">
        <f>_xlfn.RANK.EQ(H6,$H$12:$H$97,0)</f>
        <v>22</v>
      </c>
    </row>
    <row r="7" spans="1:13">
      <c r="C7" s="19" t="s">
        <v>14</v>
      </c>
      <c r="D7" s="88">
        <f>ROUND(SUMIF($B$12:$B$97,"G",D12:D97)/(COUNTIFS(B12:B97,"G",D12:D97,"&lt;&gt;")),1)</f>
        <v>284.5</v>
      </c>
      <c r="E7" s="89">
        <f>ROUND(SUMIF($B$12:$B$97,"G",E12:E97)/(COUNTIFS(B12:B97,"G",D12:D97,"&lt;&gt;")),1)</f>
        <v>85.9</v>
      </c>
      <c r="F7" s="89">
        <f>ROUND(SUM(D7:E7),1)</f>
        <v>370.4</v>
      </c>
      <c r="G7" s="90">
        <f>ROUND(SUMIF($B$12:$B$97,"G",G12:G97)/(COUNTIFS(B12:B97,"G",D12:D97,"&lt;&gt;")),1)</f>
        <v>356.5</v>
      </c>
      <c r="H7" s="53">
        <f t="shared" si="0"/>
        <v>1.0389901823281906</v>
      </c>
      <c r="I7" s="62"/>
    </row>
    <row r="8" spans="1:13" ht="14.25" thickBot="1">
      <c r="C8" s="21" t="s">
        <v>15</v>
      </c>
      <c r="D8" s="91">
        <f>ROUND(AVERAGE(D12:D97),1)</f>
        <v>380.1</v>
      </c>
      <c r="E8" s="92">
        <f>ROUND(AVERAGE(E12:E97),1)</f>
        <v>136.9</v>
      </c>
      <c r="F8" s="92">
        <f>ROUND(SUM(D8:E8),1)</f>
        <v>517</v>
      </c>
      <c r="G8" s="93">
        <f>ROUND(AVERAGE(G12:G97),1)</f>
        <v>509.6</v>
      </c>
      <c r="H8" s="58">
        <f t="shared" si="0"/>
        <v>1.0145211930926217</v>
      </c>
      <c r="I8" s="63"/>
    </row>
    <row r="9" spans="1:13" ht="14.25" thickBot="1"/>
    <row r="10" spans="1:13" ht="21" customHeight="1">
      <c r="D10" s="330" t="str" cm="1">
        <f t="array" aca="1" ref="D10" ca="1">RIGHT(CELL("filename",A1),4)&amp;"年度（基準日：５月１日）"</f>
        <v>2022年度（基準日：５月１日）</v>
      </c>
      <c r="E10" s="331"/>
      <c r="F10" s="331"/>
      <c r="G10" s="331"/>
      <c r="H10" s="331"/>
      <c r="I10" s="332"/>
    </row>
    <row r="11" spans="1:13" ht="27">
      <c r="A11" s="15" t="s">
        <v>16</v>
      </c>
      <c r="B11" s="24" t="s">
        <v>17</v>
      </c>
      <c r="C11" s="80" t="s">
        <v>12</v>
      </c>
      <c r="D11" s="36" t="s">
        <v>0</v>
      </c>
      <c r="E11" s="25" t="s">
        <v>1</v>
      </c>
      <c r="F11" s="26" t="s">
        <v>13</v>
      </c>
      <c r="G11" s="26" t="s">
        <v>259</v>
      </c>
      <c r="H11" s="52" t="s">
        <v>262</v>
      </c>
      <c r="I11" s="47" t="s">
        <v>263</v>
      </c>
    </row>
    <row r="12" spans="1:13">
      <c r="A12" s="1" t="s">
        <v>18</v>
      </c>
      <c r="B12" s="1" t="s">
        <v>322</v>
      </c>
      <c r="C12" s="65" t="s">
        <v>19</v>
      </c>
      <c r="D12" s="20">
        <v>1223</v>
      </c>
      <c r="E12" s="2">
        <v>502</v>
      </c>
      <c r="F12" s="27">
        <f t="shared" ref="F12:F21" si="1">SUM(D12:E12)</f>
        <v>1725</v>
      </c>
      <c r="G12" s="27">
        <v>1649</v>
      </c>
      <c r="H12" s="53">
        <f t="shared" ref="H12:H21" si="2">F12/G12</f>
        <v>1.0460885385081868</v>
      </c>
      <c r="I12" s="48">
        <f>_xlfn.RANK.EQ(H12,$H$12:$H$97,0)</f>
        <v>28</v>
      </c>
    </row>
    <row r="13" spans="1:13">
      <c r="A13" s="1" t="s">
        <v>20</v>
      </c>
      <c r="B13" s="1" t="s">
        <v>323</v>
      </c>
      <c r="C13" s="65" t="s">
        <v>21</v>
      </c>
      <c r="D13" s="20">
        <v>4</v>
      </c>
      <c r="E13" s="2">
        <v>5</v>
      </c>
      <c r="F13" s="27">
        <f t="shared" si="1"/>
        <v>9</v>
      </c>
      <c r="G13" s="27">
        <v>9</v>
      </c>
      <c r="H13" s="53">
        <f t="shared" si="2"/>
        <v>1</v>
      </c>
      <c r="I13" s="48">
        <f t="shared" ref="I13:I76" si="3">_xlfn.RANK.EQ(H13,$H$12:$H$97,0)</f>
        <v>45</v>
      </c>
    </row>
    <row r="14" spans="1:13">
      <c r="A14" s="1" t="s">
        <v>22</v>
      </c>
      <c r="B14" s="1" t="s">
        <v>324</v>
      </c>
      <c r="C14" s="65" t="s">
        <v>23</v>
      </c>
      <c r="D14" s="20">
        <v>222</v>
      </c>
      <c r="E14" s="2">
        <v>28</v>
      </c>
      <c r="F14" s="27">
        <f t="shared" si="1"/>
        <v>250</v>
      </c>
      <c r="G14" s="27">
        <v>224</v>
      </c>
      <c r="H14" s="53">
        <f t="shared" si="2"/>
        <v>1.1160714285714286</v>
      </c>
      <c r="I14" s="48">
        <f t="shared" si="3"/>
        <v>12</v>
      </c>
    </row>
    <row r="15" spans="1:13">
      <c r="A15" s="1" t="s">
        <v>24</v>
      </c>
      <c r="B15" s="1" t="s">
        <v>325</v>
      </c>
      <c r="C15" s="65" t="s">
        <v>25</v>
      </c>
      <c r="D15" s="20">
        <v>2</v>
      </c>
      <c r="E15" s="2">
        <v>1</v>
      </c>
      <c r="F15" s="27">
        <f t="shared" si="1"/>
        <v>3</v>
      </c>
      <c r="G15" s="27">
        <v>10</v>
      </c>
      <c r="H15" s="53">
        <f t="shared" si="2"/>
        <v>0.3</v>
      </c>
      <c r="I15" s="48">
        <f t="shared" si="3"/>
        <v>82</v>
      </c>
    </row>
    <row r="16" spans="1:13">
      <c r="A16" s="1" t="s">
        <v>26</v>
      </c>
      <c r="B16" s="1" t="s">
        <v>324</v>
      </c>
      <c r="C16" s="65" t="s">
        <v>27</v>
      </c>
      <c r="D16" s="20">
        <v>25</v>
      </c>
      <c r="E16" s="2">
        <v>27</v>
      </c>
      <c r="F16" s="27">
        <f t="shared" si="1"/>
        <v>52</v>
      </c>
      <c r="G16" s="27">
        <v>48</v>
      </c>
      <c r="H16" s="53">
        <f t="shared" si="2"/>
        <v>1.0833333333333333</v>
      </c>
      <c r="I16" s="48">
        <f t="shared" si="3"/>
        <v>17</v>
      </c>
    </row>
    <row r="17" spans="1:9">
      <c r="A17" s="1" t="s">
        <v>28</v>
      </c>
      <c r="B17" s="1" t="s">
        <v>324</v>
      </c>
      <c r="C17" s="65" t="s">
        <v>29</v>
      </c>
      <c r="D17" s="20">
        <v>116</v>
      </c>
      <c r="E17" s="2">
        <v>13</v>
      </c>
      <c r="F17" s="27">
        <f t="shared" si="1"/>
        <v>129</v>
      </c>
      <c r="G17" s="27">
        <v>120</v>
      </c>
      <c r="H17" s="53">
        <f t="shared" si="2"/>
        <v>1.075</v>
      </c>
      <c r="I17" s="48">
        <f t="shared" si="3"/>
        <v>20</v>
      </c>
    </row>
    <row r="18" spans="1:9">
      <c r="A18" s="1" t="s">
        <v>30</v>
      </c>
      <c r="B18" s="1" t="s">
        <v>326</v>
      </c>
      <c r="C18" s="65" t="s">
        <v>31</v>
      </c>
      <c r="D18" s="20">
        <v>2</v>
      </c>
      <c r="E18" s="2">
        <v>7</v>
      </c>
      <c r="F18" s="27">
        <f t="shared" si="1"/>
        <v>9</v>
      </c>
      <c r="G18" s="27">
        <v>16</v>
      </c>
      <c r="H18" s="53">
        <f t="shared" si="2"/>
        <v>0.5625</v>
      </c>
      <c r="I18" s="48">
        <f t="shared" si="3"/>
        <v>79</v>
      </c>
    </row>
    <row r="19" spans="1:9">
      <c r="A19" s="1" t="s">
        <v>32</v>
      </c>
      <c r="B19" s="1" t="s">
        <v>327</v>
      </c>
      <c r="C19" s="65" t="s">
        <v>33</v>
      </c>
      <c r="D19" s="20">
        <v>190</v>
      </c>
      <c r="E19" s="2">
        <v>61</v>
      </c>
      <c r="F19" s="27">
        <f t="shared" si="1"/>
        <v>251</v>
      </c>
      <c r="G19" s="27">
        <v>246</v>
      </c>
      <c r="H19" s="53">
        <f t="shared" si="2"/>
        <v>1.0203252032520325</v>
      </c>
      <c r="I19" s="48">
        <f t="shared" si="3"/>
        <v>36</v>
      </c>
    </row>
    <row r="20" spans="1:9">
      <c r="A20" s="1" t="s">
        <v>34</v>
      </c>
      <c r="B20" s="1" t="s">
        <v>328</v>
      </c>
      <c r="C20" s="65" t="s">
        <v>35</v>
      </c>
      <c r="D20" s="20">
        <v>239</v>
      </c>
      <c r="E20" s="2">
        <v>77</v>
      </c>
      <c r="F20" s="27">
        <f t="shared" si="1"/>
        <v>316</v>
      </c>
      <c r="G20" s="27">
        <v>294</v>
      </c>
      <c r="H20" s="53">
        <f t="shared" si="2"/>
        <v>1.0748299319727892</v>
      </c>
      <c r="I20" s="48">
        <f t="shared" si="3"/>
        <v>21</v>
      </c>
    </row>
    <row r="21" spans="1:9">
      <c r="A21" s="1" t="s">
        <v>36</v>
      </c>
      <c r="B21" s="1" t="s">
        <v>322</v>
      </c>
      <c r="C21" s="65" t="s">
        <v>37</v>
      </c>
      <c r="D21" s="20">
        <v>1327</v>
      </c>
      <c r="E21" s="2">
        <v>444</v>
      </c>
      <c r="F21" s="27">
        <f t="shared" si="1"/>
        <v>1771</v>
      </c>
      <c r="G21" s="27">
        <v>1801</v>
      </c>
      <c r="H21" s="53">
        <f t="shared" si="2"/>
        <v>0.98334258745141589</v>
      </c>
      <c r="I21" s="48">
        <f t="shared" si="3"/>
        <v>50</v>
      </c>
    </row>
    <row r="22" spans="1:9">
      <c r="A22" s="43" t="s">
        <v>38</v>
      </c>
      <c r="B22" s="43" t="s">
        <v>323</v>
      </c>
      <c r="C22" s="66" t="s">
        <v>39</v>
      </c>
      <c r="D22" s="37"/>
      <c r="E22" s="28"/>
      <c r="F22" s="29"/>
      <c r="G22" s="29"/>
      <c r="H22" s="68"/>
      <c r="I22" s="49"/>
    </row>
    <row r="23" spans="1:9">
      <c r="A23" s="1" t="s">
        <v>40</v>
      </c>
      <c r="B23" s="1" t="s">
        <v>327</v>
      </c>
      <c r="C23" s="65" t="s">
        <v>41</v>
      </c>
      <c r="D23" s="20">
        <v>232</v>
      </c>
      <c r="E23" s="2">
        <v>54</v>
      </c>
      <c r="F23" s="27">
        <f t="shared" ref="F23:F45" si="4">SUM(D23:E23)</f>
        <v>286</v>
      </c>
      <c r="G23" s="27">
        <v>213</v>
      </c>
      <c r="H23" s="53">
        <f t="shared" ref="H23:H45" si="5">F23/G23</f>
        <v>1.3427230046948357</v>
      </c>
      <c r="I23" s="48">
        <f t="shared" si="3"/>
        <v>2</v>
      </c>
    </row>
    <row r="24" spans="1:9">
      <c r="A24" s="1" t="s">
        <v>42</v>
      </c>
      <c r="B24" s="1" t="s">
        <v>327</v>
      </c>
      <c r="C24" s="65" t="s">
        <v>43</v>
      </c>
      <c r="D24" s="20">
        <v>391</v>
      </c>
      <c r="E24" s="2">
        <v>100</v>
      </c>
      <c r="F24" s="27">
        <f t="shared" si="4"/>
        <v>491</v>
      </c>
      <c r="G24" s="27">
        <v>433</v>
      </c>
      <c r="H24" s="53">
        <f t="shared" si="5"/>
        <v>1.1339491916859123</v>
      </c>
      <c r="I24" s="48">
        <f t="shared" si="3"/>
        <v>9</v>
      </c>
    </row>
    <row r="25" spans="1:9">
      <c r="A25" s="1" t="s">
        <v>44</v>
      </c>
      <c r="B25" s="1" t="s">
        <v>325</v>
      </c>
      <c r="C25" s="65" t="s">
        <v>45</v>
      </c>
      <c r="D25" s="20">
        <v>69</v>
      </c>
      <c r="E25" s="2">
        <v>34</v>
      </c>
      <c r="F25" s="27">
        <f t="shared" si="4"/>
        <v>103</v>
      </c>
      <c r="G25" s="27">
        <v>126</v>
      </c>
      <c r="H25" s="53">
        <f t="shared" si="5"/>
        <v>0.81746031746031744</v>
      </c>
      <c r="I25" s="48">
        <f t="shared" si="3"/>
        <v>77</v>
      </c>
    </row>
    <row r="26" spans="1:9">
      <c r="A26" s="1" t="s">
        <v>46</v>
      </c>
      <c r="B26" s="1" t="s">
        <v>328</v>
      </c>
      <c r="C26" s="65" t="s">
        <v>47</v>
      </c>
      <c r="D26" s="20">
        <v>399</v>
      </c>
      <c r="E26" s="2">
        <v>100</v>
      </c>
      <c r="F26" s="27">
        <f t="shared" si="4"/>
        <v>499</v>
      </c>
      <c r="G26" s="27">
        <v>427</v>
      </c>
      <c r="H26" s="53">
        <f t="shared" si="5"/>
        <v>1.1686182669789227</v>
      </c>
      <c r="I26" s="48">
        <f t="shared" si="3"/>
        <v>7</v>
      </c>
    </row>
    <row r="27" spans="1:9">
      <c r="A27" s="1" t="s">
        <v>48</v>
      </c>
      <c r="B27" s="1" t="s">
        <v>322</v>
      </c>
      <c r="C27" s="65" t="s">
        <v>49</v>
      </c>
      <c r="D27" s="20">
        <v>1207</v>
      </c>
      <c r="E27" s="2">
        <v>620</v>
      </c>
      <c r="F27" s="27">
        <f t="shared" si="4"/>
        <v>1827</v>
      </c>
      <c r="G27" s="27">
        <v>1815</v>
      </c>
      <c r="H27" s="53">
        <f t="shared" si="5"/>
        <v>1.0066115702479339</v>
      </c>
      <c r="I27" s="48">
        <f t="shared" si="3"/>
        <v>42</v>
      </c>
    </row>
    <row r="28" spans="1:9">
      <c r="A28" s="1" t="s">
        <v>50</v>
      </c>
      <c r="B28" s="1" t="s">
        <v>325</v>
      </c>
      <c r="C28" s="65" t="s">
        <v>51</v>
      </c>
      <c r="D28" s="20">
        <v>4</v>
      </c>
      <c r="E28" s="2">
        <v>1</v>
      </c>
      <c r="F28" s="27">
        <f t="shared" si="4"/>
        <v>5</v>
      </c>
      <c r="G28" s="27">
        <v>12</v>
      </c>
      <c r="H28" s="53">
        <f t="shared" si="5"/>
        <v>0.41666666666666669</v>
      </c>
      <c r="I28" s="48">
        <f t="shared" si="3"/>
        <v>81</v>
      </c>
    </row>
    <row r="29" spans="1:9">
      <c r="A29" s="1" t="s">
        <v>52</v>
      </c>
      <c r="B29" s="1" t="s">
        <v>328</v>
      </c>
      <c r="C29" s="65" t="s">
        <v>53</v>
      </c>
      <c r="D29" s="20">
        <v>295</v>
      </c>
      <c r="E29" s="2">
        <v>97</v>
      </c>
      <c r="F29" s="27">
        <f t="shared" si="4"/>
        <v>392</v>
      </c>
      <c r="G29" s="27">
        <v>335</v>
      </c>
      <c r="H29" s="53">
        <f t="shared" si="5"/>
        <v>1.1701492537313434</v>
      </c>
      <c r="I29" s="48">
        <f t="shared" si="3"/>
        <v>6</v>
      </c>
    </row>
    <row r="30" spans="1:9">
      <c r="A30" s="1" t="s">
        <v>54</v>
      </c>
      <c r="B30" s="1" t="s">
        <v>327</v>
      </c>
      <c r="C30" s="65" t="s">
        <v>55</v>
      </c>
      <c r="D30" s="20">
        <v>306</v>
      </c>
      <c r="E30" s="2">
        <v>93</v>
      </c>
      <c r="F30" s="27">
        <f t="shared" si="4"/>
        <v>399</v>
      </c>
      <c r="G30" s="27">
        <v>379</v>
      </c>
      <c r="H30" s="53">
        <f t="shared" si="5"/>
        <v>1.0527704485488127</v>
      </c>
      <c r="I30" s="48">
        <f t="shared" si="3"/>
        <v>26</v>
      </c>
    </row>
    <row r="31" spans="1:9">
      <c r="A31" s="1" t="s">
        <v>56</v>
      </c>
      <c r="B31" s="1" t="s">
        <v>328</v>
      </c>
      <c r="C31" s="65" t="s">
        <v>57</v>
      </c>
      <c r="D31" s="20">
        <v>432</v>
      </c>
      <c r="E31" s="2">
        <v>104</v>
      </c>
      <c r="F31" s="27">
        <f t="shared" si="4"/>
        <v>536</v>
      </c>
      <c r="G31" s="27">
        <v>516</v>
      </c>
      <c r="H31" s="53">
        <f t="shared" si="5"/>
        <v>1.0387596899224807</v>
      </c>
      <c r="I31" s="48">
        <f t="shared" si="3"/>
        <v>29</v>
      </c>
    </row>
    <row r="32" spans="1:9">
      <c r="A32" s="1" t="s">
        <v>58</v>
      </c>
      <c r="B32" s="1" t="s">
        <v>322</v>
      </c>
      <c r="C32" s="65" t="s">
        <v>59</v>
      </c>
      <c r="D32" s="20">
        <v>616</v>
      </c>
      <c r="E32" s="2">
        <v>311</v>
      </c>
      <c r="F32" s="27">
        <f t="shared" si="4"/>
        <v>927</v>
      </c>
      <c r="G32" s="27">
        <v>958</v>
      </c>
      <c r="H32" s="53">
        <f t="shared" si="5"/>
        <v>0.96764091858037582</v>
      </c>
      <c r="I32" s="48">
        <f t="shared" si="3"/>
        <v>58</v>
      </c>
    </row>
    <row r="33" spans="1:9">
      <c r="A33" s="1" t="s">
        <v>60</v>
      </c>
      <c r="B33" s="1" t="s">
        <v>322</v>
      </c>
      <c r="C33" s="65" t="s">
        <v>61</v>
      </c>
      <c r="D33" s="20">
        <v>2215</v>
      </c>
      <c r="E33" s="2">
        <v>680</v>
      </c>
      <c r="F33" s="27">
        <f t="shared" si="4"/>
        <v>2895</v>
      </c>
      <c r="G33" s="27">
        <v>2928</v>
      </c>
      <c r="H33" s="53">
        <f t="shared" si="5"/>
        <v>0.98872950819672134</v>
      </c>
      <c r="I33" s="48">
        <f t="shared" si="3"/>
        <v>49</v>
      </c>
    </row>
    <row r="34" spans="1:9">
      <c r="A34" s="1" t="s">
        <v>62</v>
      </c>
      <c r="B34" s="1" t="s">
        <v>326</v>
      </c>
      <c r="C34" s="65" t="s">
        <v>63</v>
      </c>
      <c r="D34" s="20">
        <v>60</v>
      </c>
      <c r="E34" s="2">
        <v>75</v>
      </c>
      <c r="F34" s="27">
        <f t="shared" si="4"/>
        <v>135</v>
      </c>
      <c r="G34" s="27">
        <v>131</v>
      </c>
      <c r="H34" s="53">
        <f t="shared" si="5"/>
        <v>1.0305343511450382</v>
      </c>
      <c r="I34" s="48">
        <f t="shared" si="3"/>
        <v>33</v>
      </c>
    </row>
    <row r="35" spans="1:9">
      <c r="A35" s="1" t="s">
        <v>64</v>
      </c>
      <c r="B35" s="1" t="s">
        <v>325</v>
      </c>
      <c r="C35" s="65" t="s">
        <v>65</v>
      </c>
      <c r="D35" s="20">
        <v>50</v>
      </c>
      <c r="E35" s="2">
        <v>76</v>
      </c>
      <c r="F35" s="27">
        <f t="shared" si="4"/>
        <v>126</v>
      </c>
      <c r="G35" s="27">
        <v>148</v>
      </c>
      <c r="H35" s="53">
        <f t="shared" si="5"/>
        <v>0.85135135135135132</v>
      </c>
      <c r="I35" s="48">
        <f t="shared" si="3"/>
        <v>75</v>
      </c>
    </row>
    <row r="36" spans="1:9">
      <c r="A36" s="1" t="s">
        <v>66</v>
      </c>
      <c r="B36" s="1" t="s">
        <v>325</v>
      </c>
      <c r="C36" s="65" t="s">
        <v>67</v>
      </c>
      <c r="D36" s="20">
        <v>164</v>
      </c>
      <c r="E36" s="2">
        <v>248</v>
      </c>
      <c r="F36" s="27">
        <f t="shared" si="4"/>
        <v>412</v>
      </c>
      <c r="G36" s="27">
        <v>403</v>
      </c>
      <c r="H36" s="53">
        <f t="shared" si="5"/>
        <v>1.022332506203474</v>
      </c>
      <c r="I36" s="48">
        <f t="shared" si="3"/>
        <v>35</v>
      </c>
    </row>
    <row r="37" spans="1:9">
      <c r="A37" s="6" t="s">
        <v>68</v>
      </c>
      <c r="B37" s="6" t="s">
        <v>324</v>
      </c>
      <c r="C37" s="34" t="s">
        <v>69</v>
      </c>
      <c r="D37" s="20">
        <v>1384</v>
      </c>
      <c r="E37" s="2">
        <v>297</v>
      </c>
      <c r="F37" s="27">
        <f t="shared" si="4"/>
        <v>1681</v>
      </c>
      <c r="G37" s="27">
        <v>1544</v>
      </c>
      <c r="H37" s="53">
        <f t="shared" si="5"/>
        <v>1.0887305699481866</v>
      </c>
      <c r="I37" s="48">
        <f t="shared" si="3"/>
        <v>15</v>
      </c>
    </row>
    <row r="38" spans="1:9">
      <c r="A38" s="6" t="s">
        <v>70</v>
      </c>
      <c r="B38" s="6" t="s">
        <v>328</v>
      </c>
      <c r="C38" s="34" t="s">
        <v>71</v>
      </c>
      <c r="D38" s="20">
        <v>1</v>
      </c>
      <c r="E38" s="2">
        <v>214</v>
      </c>
      <c r="F38" s="27">
        <f t="shared" si="4"/>
        <v>215</v>
      </c>
      <c r="G38" s="27">
        <v>222</v>
      </c>
      <c r="H38" s="53">
        <f t="shared" si="5"/>
        <v>0.96846846846846846</v>
      </c>
      <c r="I38" s="48">
        <f t="shared" si="3"/>
        <v>56</v>
      </c>
    </row>
    <row r="39" spans="1:9">
      <c r="A39" s="6" t="s">
        <v>72</v>
      </c>
      <c r="B39" s="6" t="s">
        <v>323</v>
      </c>
      <c r="C39" s="34" t="s">
        <v>73</v>
      </c>
      <c r="D39" s="20">
        <v>32</v>
      </c>
      <c r="E39" s="2">
        <v>78</v>
      </c>
      <c r="F39" s="27">
        <f t="shared" si="4"/>
        <v>110</v>
      </c>
      <c r="G39" s="27">
        <v>109</v>
      </c>
      <c r="H39" s="53">
        <f t="shared" si="5"/>
        <v>1.0091743119266054</v>
      </c>
      <c r="I39" s="48">
        <f t="shared" si="3"/>
        <v>41</v>
      </c>
    </row>
    <row r="40" spans="1:9">
      <c r="A40" s="6" t="s">
        <v>74</v>
      </c>
      <c r="B40" s="6" t="s">
        <v>324</v>
      </c>
      <c r="C40" s="34" t="s">
        <v>75</v>
      </c>
      <c r="D40" s="20">
        <v>405</v>
      </c>
      <c r="E40" s="2">
        <v>215</v>
      </c>
      <c r="F40" s="27">
        <f t="shared" si="4"/>
        <v>620</v>
      </c>
      <c r="G40" s="27">
        <v>573</v>
      </c>
      <c r="H40" s="53">
        <f t="shared" si="5"/>
        <v>1.0820244328097732</v>
      </c>
      <c r="I40" s="48">
        <f t="shared" si="3"/>
        <v>18</v>
      </c>
    </row>
    <row r="41" spans="1:9">
      <c r="A41" s="6" t="s">
        <v>76</v>
      </c>
      <c r="B41" s="6" t="s">
        <v>324</v>
      </c>
      <c r="C41" s="34" t="s">
        <v>77</v>
      </c>
      <c r="D41" s="20">
        <v>488</v>
      </c>
      <c r="E41" s="2">
        <v>56</v>
      </c>
      <c r="F41" s="27">
        <f t="shared" si="4"/>
        <v>544</v>
      </c>
      <c r="G41" s="27">
        <v>500</v>
      </c>
      <c r="H41" s="53">
        <f t="shared" si="5"/>
        <v>1.0880000000000001</v>
      </c>
      <c r="I41" s="48">
        <f t="shared" si="3"/>
        <v>16</v>
      </c>
    </row>
    <row r="42" spans="1:9">
      <c r="A42" s="6" t="s">
        <v>78</v>
      </c>
      <c r="B42" s="6" t="s">
        <v>325</v>
      </c>
      <c r="C42" s="34" t="s">
        <v>79</v>
      </c>
      <c r="D42" s="20">
        <v>250</v>
      </c>
      <c r="E42" s="2">
        <v>150</v>
      </c>
      <c r="F42" s="27">
        <f t="shared" si="4"/>
        <v>400</v>
      </c>
      <c r="G42" s="27">
        <v>431</v>
      </c>
      <c r="H42" s="53">
        <f t="shared" si="5"/>
        <v>0.92807424593967514</v>
      </c>
      <c r="I42" s="48">
        <f t="shared" si="3"/>
        <v>68</v>
      </c>
    </row>
    <row r="43" spans="1:9">
      <c r="A43" s="6" t="s">
        <v>80</v>
      </c>
      <c r="B43" s="6" t="s">
        <v>329</v>
      </c>
      <c r="C43" s="34" t="s">
        <v>81</v>
      </c>
      <c r="D43" s="20">
        <v>53</v>
      </c>
      <c r="E43" s="2">
        <v>20</v>
      </c>
      <c r="F43" s="27">
        <f t="shared" si="4"/>
        <v>73</v>
      </c>
      <c r="G43" s="27">
        <v>149</v>
      </c>
      <c r="H43" s="53">
        <f t="shared" si="5"/>
        <v>0.48993288590604028</v>
      </c>
      <c r="I43" s="48">
        <f t="shared" si="3"/>
        <v>80</v>
      </c>
    </row>
    <row r="44" spans="1:9">
      <c r="A44" s="6" t="s">
        <v>82</v>
      </c>
      <c r="B44" s="6" t="s">
        <v>324</v>
      </c>
      <c r="C44" s="34" t="s">
        <v>83</v>
      </c>
      <c r="D44" s="20">
        <v>135</v>
      </c>
      <c r="E44" s="2">
        <v>97</v>
      </c>
      <c r="F44" s="27">
        <f t="shared" si="4"/>
        <v>232</v>
      </c>
      <c r="G44" s="27">
        <v>228</v>
      </c>
      <c r="H44" s="53">
        <f t="shared" si="5"/>
        <v>1.0175438596491229</v>
      </c>
      <c r="I44" s="48">
        <f t="shared" si="3"/>
        <v>38</v>
      </c>
    </row>
    <row r="45" spans="1:9">
      <c r="A45" s="6" t="s">
        <v>84</v>
      </c>
      <c r="B45" s="6" t="s">
        <v>328</v>
      </c>
      <c r="C45" s="34" t="s">
        <v>85</v>
      </c>
      <c r="D45" s="20">
        <v>579</v>
      </c>
      <c r="E45" s="2">
        <v>206</v>
      </c>
      <c r="F45" s="27">
        <f t="shared" si="4"/>
        <v>785</v>
      </c>
      <c r="G45" s="27">
        <v>811</v>
      </c>
      <c r="H45" s="53">
        <f t="shared" si="5"/>
        <v>0.96794081381011099</v>
      </c>
      <c r="I45" s="48">
        <f t="shared" si="3"/>
        <v>57</v>
      </c>
    </row>
    <row r="46" spans="1:9">
      <c r="A46" s="43" t="s">
        <v>86</v>
      </c>
      <c r="B46" s="43" t="s">
        <v>329</v>
      </c>
      <c r="C46" s="66" t="s">
        <v>87</v>
      </c>
      <c r="D46" s="37"/>
      <c r="E46" s="28"/>
      <c r="F46" s="29"/>
      <c r="G46" s="29"/>
      <c r="H46" s="68"/>
      <c r="I46" s="49"/>
    </row>
    <row r="47" spans="1:9">
      <c r="A47" s="1" t="s">
        <v>88</v>
      </c>
      <c r="B47" s="1" t="s">
        <v>322</v>
      </c>
      <c r="C47" s="65" t="s">
        <v>89</v>
      </c>
      <c r="D47" s="20">
        <v>457</v>
      </c>
      <c r="E47" s="2">
        <v>148</v>
      </c>
      <c r="F47" s="27">
        <f t="shared" ref="F47:F87" si="6">SUM(D47:E47)</f>
        <v>605</v>
      </c>
      <c r="G47" s="27">
        <v>593</v>
      </c>
      <c r="H47" s="53">
        <f t="shared" ref="H47:H87" si="7">F47/G47</f>
        <v>1.0202360876897134</v>
      </c>
      <c r="I47" s="48">
        <f t="shared" si="3"/>
        <v>37</v>
      </c>
    </row>
    <row r="48" spans="1:9">
      <c r="A48" s="1" t="s">
        <v>90</v>
      </c>
      <c r="B48" s="1" t="s">
        <v>324</v>
      </c>
      <c r="C48" s="65" t="s">
        <v>91</v>
      </c>
      <c r="D48" s="20">
        <v>373</v>
      </c>
      <c r="E48" s="2">
        <v>32</v>
      </c>
      <c r="F48" s="27">
        <f t="shared" si="6"/>
        <v>405</v>
      </c>
      <c r="G48" s="27">
        <v>419</v>
      </c>
      <c r="H48" s="53">
        <f t="shared" si="7"/>
        <v>0.96658711217183768</v>
      </c>
      <c r="I48" s="48">
        <f t="shared" si="3"/>
        <v>59</v>
      </c>
    </row>
    <row r="49" spans="1:9">
      <c r="A49" s="1" t="s">
        <v>92</v>
      </c>
      <c r="B49" s="1" t="s">
        <v>323</v>
      </c>
      <c r="C49" s="65" t="s">
        <v>93</v>
      </c>
      <c r="D49" s="20">
        <v>2</v>
      </c>
      <c r="E49" s="2">
        <v>19</v>
      </c>
      <c r="F49" s="27">
        <f t="shared" si="6"/>
        <v>21</v>
      </c>
      <c r="G49" s="27">
        <v>20</v>
      </c>
      <c r="H49" s="53">
        <f t="shared" si="7"/>
        <v>1.05</v>
      </c>
      <c r="I49" s="48">
        <f t="shared" si="3"/>
        <v>27</v>
      </c>
    </row>
    <row r="50" spans="1:9">
      <c r="A50" s="1" t="s">
        <v>94</v>
      </c>
      <c r="B50" s="1" t="s">
        <v>327</v>
      </c>
      <c r="C50" s="65" t="s">
        <v>95</v>
      </c>
      <c r="D50" s="20">
        <v>359</v>
      </c>
      <c r="E50" s="2">
        <v>90</v>
      </c>
      <c r="F50" s="27">
        <f t="shared" si="6"/>
        <v>449</v>
      </c>
      <c r="G50" s="27">
        <v>400</v>
      </c>
      <c r="H50" s="53">
        <f t="shared" si="7"/>
        <v>1.1225000000000001</v>
      </c>
      <c r="I50" s="48">
        <f t="shared" si="3"/>
        <v>10</v>
      </c>
    </row>
    <row r="51" spans="1:9">
      <c r="A51" s="1" t="s">
        <v>96</v>
      </c>
      <c r="B51" s="1" t="s">
        <v>327</v>
      </c>
      <c r="C51" s="65" t="s">
        <v>97</v>
      </c>
      <c r="D51" s="20">
        <v>464</v>
      </c>
      <c r="E51" s="2">
        <v>140</v>
      </c>
      <c r="F51" s="27">
        <f t="shared" si="6"/>
        <v>604</v>
      </c>
      <c r="G51" s="27">
        <v>654</v>
      </c>
      <c r="H51" s="53">
        <f t="shared" si="7"/>
        <v>0.92354740061162077</v>
      </c>
      <c r="I51" s="48">
        <f t="shared" si="3"/>
        <v>69</v>
      </c>
    </row>
    <row r="52" spans="1:9">
      <c r="A52" s="1" t="s">
        <v>98</v>
      </c>
      <c r="B52" s="1" t="s">
        <v>329</v>
      </c>
      <c r="C52" s="65" t="s">
        <v>99</v>
      </c>
      <c r="D52" s="20">
        <v>190</v>
      </c>
      <c r="E52" s="2">
        <v>44</v>
      </c>
      <c r="F52" s="27">
        <f t="shared" si="6"/>
        <v>234</v>
      </c>
      <c r="G52" s="27">
        <v>292</v>
      </c>
      <c r="H52" s="53">
        <f t="shared" si="7"/>
        <v>0.80136986301369861</v>
      </c>
      <c r="I52" s="48">
        <f t="shared" si="3"/>
        <v>78</v>
      </c>
    </row>
    <row r="53" spans="1:9">
      <c r="A53" s="1" t="s">
        <v>100</v>
      </c>
      <c r="B53" s="1" t="s">
        <v>327</v>
      </c>
      <c r="C53" s="65" t="s">
        <v>101</v>
      </c>
      <c r="D53" s="20">
        <v>272</v>
      </c>
      <c r="E53" s="2">
        <v>40</v>
      </c>
      <c r="F53" s="27">
        <f t="shared" si="6"/>
        <v>312</v>
      </c>
      <c r="G53" s="27">
        <v>265</v>
      </c>
      <c r="H53" s="53">
        <f t="shared" si="7"/>
        <v>1.1773584905660377</v>
      </c>
      <c r="I53" s="48">
        <f t="shared" si="3"/>
        <v>5</v>
      </c>
    </row>
    <row r="54" spans="1:9">
      <c r="A54" s="1" t="s">
        <v>102</v>
      </c>
      <c r="B54" s="1" t="s">
        <v>327</v>
      </c>
      <c r="C54" s="65" t="s">
        <v>103</v>
      </c>
      <c r="D54" s="20">
        <v>205</v>
      </c>
      <c r="E54" s="2">
        <v>46</v>
      </c>
      <c r="F54" s="27">
        <f t="shared" si="6"/>
        <v>251</v>
      </c>
      <c r="G54" s="27">
        <v>250</v>
      </c>
      <c r="H54" s="53">
        <f t="shared" si="7"/>
        <v>1.004</v>
      </c>
      <c r="I54" s="48">
        <f t="shared" si="3"/>
        <v>43</v>
      </c>
    </row>
    <row r="55" spans="1:9">
      <c r="A55" s="1" t="s">
        <v>104</v>
      </c>
      <c r="B55" s="1" t="s">
        <v>327</v>
      </c>
      <c r="C55" s="65" t="s">
        <v>105</v>
      </c>
      <c r="D55" s="20">
        <v>574</v>
      </c>
      <c r="E55" s="2">
        <v>160</v>
      </c>
      <c r="F55" s="27">
        <f t="shared" si="6"/>
        <v>734</v>
      </c>
      <c r="G55" s="27">
        <v>657</v>
      </c>
      <c r="H55" s="53">
        <f t="shared" si="7"/>
        <v>1.117199391171994</v>
      </c>
      <c r="I55" s="48">
        <f t="shared" si="3"/>
        <v>11</v>
      </c>
    </row>
    <row r="56" spans="1:9">
      <c r="A56" s="1" t="s">
        <v>106</v>
      </c>
      <c r="B56" s="1" t="s">
        <v>327</v>
      </c>
      <c r="C56" s="65" t="s">
        <v>107</v>
      </c>
      <c r="D56" s="20">
        <v>377</v>
      </c>
      <c r="E56" s="2">
        <v>111</v>
      </c>
      <c r="F56" s="27">
        <f t="shared" si="6"/>
        <v>488</v>
      </c>
      <c r="G56" s="27">
        <v>414</v>
      </c>
      <c r="H56" s="53">
        <f t="shared" si="7"/>
        <v>1.1787439613526569</v>
      </c>
      <c r="I56" s="48">
        <f t="shared" si="3"/>
        <v>4</v>
      </c>
    </row>
    <row r="57" spans="1:9">
      <c r="A57" s="1" t="s">
        <v>108</v>
      </c>
      <c r="B57" s="1" t="s">
        <v>328</v>
      </c>
      <c r="C57" s="65" t="s">
        <v>109</v>
      </c>
      <c r="D57" s="20">
        <v>488</v>
      </c>
      <c r="E57" s="2">
        <v>104</v>
      </c>
      <c r="F57" s="27">
        <f t="shared" si="6"/>
        <v>592</v>
      </c>
      <c r="G57" s="27">
        <v>575</v>
      </c>
      <c r="H57" s="53">
        <f t="shared" si="7"/>
        <v>1.0295652173913044</v>
      </c>
      <c r="I57" s="48">
        <f t="shared" si="3"/>
        <v>34</v>
      </c>
    </row>
    <row r="58" spans="1:9">
      <c r="A58" s="1" t="s">
        <v>110</v>
      </c>
      <c r="B58" s="1" t="s">
        <v>326</v>
      </c>
      <c r="C58" s="65" t="s">
        <v>111</v>
      </c>
      <c r="D58" s="20">
        <v>3</v>
      </c>
      <c r="E58" s="2">
        <v>14</v>
      </c>
      <c r="F58" s="27">
        <f t="shared" si="6"/>
        <v>17</v>
      </c>
      <c r="G58" s="27">
        <v>16</v>
      </c>
      <c r="H58" s="53">
        <f t="shared" si="7"/>
        <v>1.0625</v>
      </c>
      <c r="I58" s="48">
        <f t="shared" si="3"/>
        <v>24</v>
      </c>
    </row>
    <row r="59" spans="1:9">
      <c r="A59" s="1" t="s">
        <v>112</v>
      </c>
      <c r="B59" s="1" t="s">
        <v>322</v>
      </c>
      <c r="C59" s="65" t="s">
        <v>113</v>
      </c>
      <c r="D59" s="20">
        <v>1296</v>
      </c>
      <c r="E59" s="2">
        <v>482</v>
      </c>
      <c r="F59" s="27">
        <f t="shared" si="6"/>
        <v>1778</v>
      </c>
      <c r="G59" s="27">
        <v>1673</v>
      </c>
      <c r="H59" s="53">
        <f t="shared" si="7"/>
        <v>1.0627615062761506</v>
      </c>
      <c r="I59" s="48">
        <f t="shared" si="3"/>
        <v>23</v>
      </c>
    </row>
    <row r="60" spans="1:9">
      <c r="A60" s="1" t="s">
        <v>114</v>
      </c>
      <c r="B60" s="1" t="s">
        <v>324</v>
      </c>
      <c r="C60" s="65" t="s">
        <v>115</v>
      </c>
      <c r="D60" s="20">
        <v>620</v>
      </c>
      <c r="E60" s="2">
        <v>122</v>
      </c>
      <c r="F60" s="27">
        <f t="shared" si="6"/>
        <v>742</v>
      </c>
      <c r="G60" s="27">
        <v>686</v>
      </c>
      <c r="H60" s="53">
        <f t="shared" si="7"/>
        <v>1.0816326530612246</v>
      </c>
      <c r="I60" s="48">
        <f t="shared" si="3"/>
        <v>19</v>
      </c>
    </row>
    <row r="61" spans="1:9">
      <c r="A61" s="1" t="s">
        <v>116</v>
      </c>
      <c r="B61" s="1" t="s">
        <v>323</v>
      </c>
      <c r="C61" s="65" t="s">
        <v>117</v>
      </c>
      <c r="D61" s="20">
        <v>7</v>
      </c>
      <c r="E61" s="2">
        <v>18</v>
      </c>
      <c r="F61" s="27">
        <f t="shared" si="6"/>
        <v>25</v>
      </c>
      <c r="G61" s="27">
        <v>30</v>
      </c>
      <c r="H61" s="53">
        <f t="shared" si="7"/>
        <v>0.83333333333333337</v>
      </c>
      <c r="I61" s="48">
        <f t="shared" si="3"/>
        <v>76</v>
      </c>
    </row>
    <row r="62" spans="1:9">
      <c r="A62" s="1" t="s">
        <v>118</v>
      </c>
      <c r="B62" s="1" t="s">
        <v>324</v>
      </c>
      <c r="C62" s="65" t="s">
        <v>119</v>
      </c>
      <c r="D62" s="20">
        <v>321</v>
      </c>
      <c r="E62" s="2">
        <v>42</v>
      </c>
      <c r="F62" s="27">
        <f t="shared" si="6"/>
        <v>363</v>
      </c>
      <c r="G62" s="27">
        <v>395</v>
      </c>
      <c r="H62" s="53">
        <f t="shared" si="7"/>
        <v>0.91898734177215191</v>
      </c>
      <c r="I62" s="48">
        <f t="shared" si="3"/>
        <v>70</v>
      </c>
    </row>
    <row r="63" spans="1:9">
      <c r="A63" s="1" t="s">
        <v>120</v>
      </c>
      <c r="B63" s="1" t="s">
        <v>327</v>
      </c>
      <c r="C63" s="65" t="s">
        <v>121</v>
      </c>
      <c r="D63" s="20">
        <v>307</v>
      </c>
      <c r="E63" s="2">
        <v>69</v>
      </c>
      <c r="F63" s="27">
        <f t="shared" si="6"/>
        <v>376</v>
      </c>
      <c r="G63" s="27">
        <v>357</v>
      </c>
      <c r="H63" s="53">
        <f t="shared" si="7"/>
        <v>1.0532212885154062</v>
      </c>
      <c r="I63" s="48">
        <f t="shared" si="3"/>
        <v>25</v>
      </c>
    </row>
    <row r="64" spans="1:9">
      <c r="A64" s="1" t="s">
        <v>122</v>
      </c>
      <c r="B64" s="1" t="s">
        <v>325</v>
      </c>
      <c r="C64" s="65" t="s">
        <v>123</v>
      </c>
      <c r="D64" s="20">
        <v>54</v>
      </c>
      <c r="E64" s="2">
        <v>14</v>
      </c>
      <c r="F64" s="27">
        <f t="shared" si="6"/>
        <v>68</v>
      </c>
      <c r="G64" s="27">
        <v>72</v>
      </c>
      <c r="H64" s="53">
        <f t="shared" si="7"/>
        <v>0.94444444444444442</v>
      </c>
      <c r="I64" s="48">
        <f t="shared" si="3"/>
        <v>65</v>
      </c>
    </row>
    <row r="65" spans="1:9">
      <c r="A65" s="1" t="s">
        <v>124</v>
      </c>
      <c r="B65" s="1" t="s">
        <v>326</v>
      </c>
      <c r="C65" s="65" t="s">
        <v>125</v>
      </c>
      <c r="D65" s="20">
        <v>5</v>
      </c>
      <c r="E65" s="2">
        <v>18</v>
      </c>
      <c r="F65" s="27">
        <f t="shared" si="6"/>
        <v>23</v>
      </c>
      <c r="G65" s="27">
        <v>16</v>
      </c>
      <c r="H65" s="53">
        <f t="shared" si="7"/>
        <v>1.4375</v>
      </c>
      <c r="I65" s="48">
        <f t="shared" si="3"/>
        <v>1</v>
      </c>
    </row>
    <row r="66" spans="1:9">
      <c r="A66" s="1" t="s">
        <v>126</v>
      </c>
      <c r="B66" s="1" t="s">
        <v>322</v>
      </c>
      <c r="C66" s="65" t="s">
        <v>127</v>
      </c>
      <c r="D66" s="20">
        <v>1699</v>
      </c>
      <c r="E66" s="2">
        <v>592</v>
      </c>
      <c r="F66" s="27">
        <f t="shared" si="6"/>
        <v>2291</v>
      </c>
      <c r="G66" s="27">
        <v>2302</v>
      </c>
      <c r="H66" s="53">
        <f t="shared" si="7"/>
        <v>0.99522154648132055</v>
      </c>
      <c r="I66" s="48">
        <f t="shared" si="3"/>
        <v>46</v>
      </c>
    </row>
    <row r="67" spans="1:9">
      <c r="A67" s="43" t="s">
        <v>128</v>
      </c>
      <c r="B67" s="43" t="s">
        <v>323</v>
      </c>
      <c r="C67" s="66" t="s">
        <v>129</v>
      </c>
      <c r="D67" s="37"/>
      <c r="E67" s="28"/>
      <c r="F67" s="29"/>
      <c r="G67" s="29"/>
      <c r="H67" s="68"/>
      <c r="I67" s="49"/>
    </row>
    <row r="68" spans="1:9">
      <c r="A68" s="1" t="s">
        <v>130</v>
      </c>
      <c r="B68" s="1" t="s">
        <v>324</v>
      </c>
      <c r="C68" s="65" t="s">
        <v>131</v>
      </c>
      <c r="D68" s="20">
        <v>376</v>
      </c>
      <c r="E68" s="2">
        <v>140</v>
      </c>
      <c r="F68" s="27">
        <f t="shared" si="6"/>
        <v>516</v>
      </c>
      <c r="G68" s="27">
        <v>510</v>
      </c>
      <c r="H68" s="53">
        <f t="shared" si="7"/>
        <v>1.0117647058823529</v>
      </c>
      <c r="I68" s="48">
        <f t="shared" si="3"/>
        <v>40</v>
      </c>
    </row>
    <row r="69" spans="1:9">
      <c r="A69" s="1" t="s">
        <v>132</v>
      </c>
      <c r="B69" s="1" t="s">
        <v>322</v>
      </c>
      <c r="C69" s="65" t="s">
        <v>133</v>
      </c>
      <c r="D69" s="20">
        <v>1564</v>
      </c>
      <c r="E69" s="2">
        <v>570</v>
      </c>
      <c r="F69" s="27">
        <f t="shared" si="6"/>
        <v>2134</v>
      </c>
      <c r="G69" s="27">
        <v>2063</v>
      </c>
      <c r="H69" s="53">
        <f t="shared" si="7"/>
        <v>1.0344158991759573</v>
      </c>
      <c r="I69" s="48">
        <f t="shared" si="3"/>
        <v>31</v>
      </c>
    </row>
    <row r="70" spans="1:9">
      <c r="A70" s="1" t="s">
        <v>134</v>
      </c>
      <c r="B70" s="1" t="s">
        <v>323</v>
      </c>
      <c r="C70" s="65" t="s">
        <v>135</v>
      </c>
      <c r="D70" s="20">
        <v>16</v>
      </c>
      <c r="E70" s="2">
        <v>27</v>
      </c>
      <c r="F70" s="27">
        <f t="shared" si="6"/>
        <v>43</v>
      </c>
      <c r="G70" s="27">
        <v>50</v>
      </c>
      <c r="H70" s="53">
        <f t="shared" si="7"/>
        <v>0.86</v>
      </c>
      <c r="I70" s="48">
        <f t="shared" si="3"/>
        <v>74</v>
      </c>
    </row>
    <row r="71" spans="1:9">
      <c r="A71" s="1" t="s">
        <v>136</v>
      </c>
      <c r="B71" s="1" t="s">
        <v>322</v>
      </c>
      <c r="C71" s="65" t="s">
        <v>137</v>
      </c>
      <c r="D71" s="20">
        <v>782</v>
      </c>
      <c r="E71" s="2">
        <v>419</v>
      </c>
      <c r="F71" s="27">
        <f t="shared" si="6"/>
        <v>1201</v>
      </c>
      <c r="G71" s="27">
        <v>1258</v>
      </c>
      <c r="H71" s="53">
        <f t="shared" si="7"/>
        <v>0.95468998410174877</v>
      </c>
      <c r="I71" s="48">
        <f t="shared" si="3"/>
        <v>63</v>
      </c>
    </row>
    <row r="72" spans="1:9">
      <c r="A72" s="1" t="s">
        <v>138</v>
      </c>
      <c r="B72" s="1" t="s">
        <v>323</v>
      </c>
      <c r="C72" s="65" t="s">
        <v>139</v>
      </c>
      <c r="D72" s="20">
        <v>62</v>
      </c>
      <c r="E72" s="2">
        <v>106</v>
      </c>
      <c r="F72" s="27">
        <f t="shared" si="6"/>
        <v>168</v>
      </c>
      <c r="G72" s="27">
        <v>145</v>
      </c>
      <c r="H72" s="53">
        <f t="shared" si="7"/>
        <v>1.1586206896551725</v>
      </c>
      <c r="I72" s="48">
        <f t="shared" si="3"/>
        <v>8</v>
      </c>
    </row>
    <row r="73" spans="1:9">
      <c r="A73" s="1" t="s">
        <v>140</v>
      </c>
      <c r="B73" s="1" t="s">
        <v>323</v>
      </c>
      <c r="C73" s="65" t="s">
        <v>141</v>
      </c>
      <c r="D73" s="20">
        <v>8</v>
      </c>
      <c r="E73" s="2">
        <v>11</v>
      </c>
      <c r="F73" s="27">
        <f t="shared" si="6"/>
        <v>19</v>
      </c>
      <c r="G73" s="27">
        <v>20</v>
      </c>
      <c r="H73" s="53">
        <f t="shared" si="7"/>
        <v>0.95</v>
      </c>
      <c r="I73" s="48">
        <f t="shared" si="3"/>
        <v>64</v>
      </c>
    </row>
    <row r="74" spans="1:9">
      <c r="A74" s="1" t="s">
        <v>142</v>
      </c>
      <c r="B74" s="1" t="s">
        <v>328</v>
      </c>
      <c r="C74" s="65" t="s">
        <v>143</v>
      </c>
      <c r="D74" s="20">
        <v>0</v>
      </c>
      <c r="E74" s="2">
        <v>190</v>
      </c>
      <c r="F74" s="27">
        <f t="shared" si="6"/>
        <v>190</v>
      </c>
      <c r="G74" s="27">
        <v>198</v>
      </c>
      <c r="H74" s="53">
        <f t="shared" si="7"/>
        <v>0.95959595959595956</v>
      </c>
      <c r="I74" s="48">
        <f t="shared" si="3"/>
        <v>62</v>
      </c>
    </row>
    <row r="75" spans="1:9">
      <c r="A75" s="1" t="s">
        <v>144</v>
      </c>
      <c r="B75" s="1" t="s">
        <v>329</v>
      </c>
      <c r="C75" s="65" t="s">
        <v>145</v>
      </c>
      <c r="D75" s="20">
        <v>284</v>
      </c>
      <c r="E75" s="2">
        <v>77</v>
      </c>
      <c r="F75" s="27">
        <f t="shared" si="6"/>
        <v>361</v>
      </c>
      <c r="G75" s="27">
        <v>350</v>
      </c>
      <c r="H75" s="53">
        <f t="shared" si="7"/>
        <v>1.0314285714285714</v>
      </c>
      <c r="I75" s="48">
        <f t="shared" si="3"/>
        <v>32</v>
      </c>
    </row>
    <row r="76" spans="1:9">
      <c r="A76" s="1" t="s">
        <v>146</v>
      </c>
      <c r="B76" s="1" t="s">
        <v>328</v>
      </c>
      <c r="C76" s="65" t="s">
        <v>147</v>
      </c>
      <c r="D76" s="20">
        <v>161</v>
      </c>
      <c r="E76" s="2">
        <v>40</v>
      </c>
      <c r="F76" s="27">
        <f t="shared" si="6"/>
        <v>201</v>
      </c>
      <c r="G76" s="27">
        <v>181</v>
      </c>
      <c r="H76" s="53">
        <f t="shared" si="7"/>
        <v>1.1104972375690607</v>
      </c>
      <c r="I76" s="48">
        <f t="shared" si="3"/>
        <v>13</v>
      </c>
    </row>
    <row r="77" spans="1:9">
      <c r="A77" s="1" t="s">
        <v>148</v>
      </c>
      <c r="B77" s="1" t="s">
        <v>327</v>
      </c>
      <c r="C77" s="65" t="s">
        <v>149</v>
      </c>
      <c r="D77" s="20">
        <v>246</v>
      </c>
      <c r="E77" s="2">
        <v>73</v>
      </c>
      <c r="F77" s="27">
        <f t="shared" si="6"/>
        <v>319</v>
      </c>
      <c r="G77" s="27">
        <v>292</v>
      </c>
      <c r="H77" s="53">
        <f t="shared" si="7"/>
        <v>1.0924657534246576</v>
      </c>
      <c r="I77" s="48">
        <f t="shared" ref="I77:I97" si="8">_xlfn.RANK.EQ(H77,$H$12:$H$97,0)</f>
        <v>14</v>
      </c>
    </row>
    <row r="78" spans="1:9">
      <c r="A78" s="1" t="s">
        <v>150</v>
      </c>
      <c r="B78" s="1" t="s">
        <v>327</v>
      </c>
      <c r="C78" s="65" t="s">
        <v>151</v>
      </c>
      <c r="D78" s="20">
        <v>145</v>
      </c>
      <c r="E78" s="2">
        <v>76</v>
      </c>
      <c r="F78" s="27">
        <f t="shared" si="6"/>
        <v>221</v>
      </c>
      <c r="G78" s="27">
        <v>252</v>
      </c>
      <c r="H78" s="53">
        <f t="shared" si="7"/>
        <v>0.87698412698412698</v>
      </c>
      <c r="I78" s="48">
        <f t="shared" si="8"/>
        <v>72</v>
      </c>
    </row>
    <row r="79" spans="1:9">
      <c r="A79" s="1" t="s">
        <v>152</v>
      </c>
      <c r="B79" s="1" t="s">
        <v>322</v>
      </c>
      <c r="C79" s="65" t="s">
        <v>153</v>
      </c>
      <c r="D79" s="20">
        <v>561</v>
      </c>
      <c r="E79" s="2">
        <v>205</v>
      </c>
      <c r="F79" s="27">
        <f t="shared" si="6"/>
        <v>766</v>
      </c>
      <c r="G79" s="27">
        <v>785</v>
      </c>
      <c r="H79" s="53">
        <f t="shared" si="7"/>
        <v>0.97579617834394905</v>
      </c>
      <c r="I79" s="48">
        <f t="shared" si="8"/>
        <v>54</v>
      </c>
    </row>
    <row r="80" spans="1:9">
      <c r="A80" s="1" t="s">
        <v>154</v>
      </c>
      <c r="B80" s="1" t="s">
        <v>322</v>
      </c>
      <c r="C80" s="65" t="s">
        <v>155</v>
      </c>
      <c r="D80" s="20">
        <v>741</v>
      </c>
      <c r="E80" s="2">
        <v>335</v>
      </c>
      <c r="F80" s="27">
        <f t="shared" si="6"/>
        <v>1076</v>
      </c>
      <c r="G80" s="27">
        <v>1119</v>
      </c>
      <c r="H80" s="53">
        <f t="shared" si="7"/>
        <v>0.96157283288650586</v>
      </c>
      <c r="I80" s="48">
        <f t="shared" si="8"/>
        <v>61</v>
      </c>
    </row>
    <row r="81" spans="1:9">
      <c r="A81" s="1" t="s">
        <v>156</v>
      </c>
      <c r="B81" s="1" t="s">
        <v>327</v>
      </c>
      <c r="C81" s="65" t="s">
        <v>157</v>
      </c>
      <c r="D81" s="20">
        <v>423</v>
      </c>
      <c r="E81" s="2">
        <v>94</v>
      </c>
      <c r="F81" s="27">
        <f t="shared" si="6"/>
        <v>517</v>
      </c>
      <c r="G81" s="27">
        <v>499</v>
      </c>
      <c r="H81" s="53">
        <f t="shared" si="7"/>
        <v>1.0360721442885772</v>
      </c>
      <c r="I81" s="48">
        <f t="shared" si="8"/>
        <v>30</v>
      </c>
    </row>
    <row r="82" spans="1:9">
      <c r="A82" s="1" t="s">
        <v>158</v>
      </c>
      <c r="B82" s="1" t="s">
        <v>327</v>
      </c>
      <c r="C82" s="65" t="s">
        <v>159</v>
      </c>
      <c r="D82" s="20">
        <v>363</v>
      </c>
      <c r="E82" s="2">
        <v>117</v>
      </c>
      <c r="F82" s="27">
        <f t="shared" si="6"/>
        <v>480</v>
      </c>
      <c r="G82" s="27">
        <v>474</v>
      </c>
      <c r="H82" s="53">
        <f t="shared" si="7"/>
        <v>1.0126582278481013</v>
      </c>
      <c r="I82" s="48">
        <f t="shared" si="8"/>
        <v>39</v>
      </c>
    </row>
    <row r="83" spans="1:9">
      <c r="A83" s="1" t="s">
        <v>160</v>
      </c>
      <c r="B83" s="1" t="s">
        <v>323</v>
      </c>
      <c r="C83" s="65" t="s">
        <v>161</v>
      </c>
      <c r="D83" s="20">
        <v>49</v>
      </c>
      <c r="E83" s="2">
        <v>55</v>
      </c>
      <c r="F83" s="27">
        <f t="shared" si="6"/>
        <v>104</v>
      </c>
      <c r="G83" s="27">
        <v>120</v>
      </c>
      <c r="H83" s="53">
        <f t="shared" si="7"/>
        <v>0.8666666666666667</v>
      </c>
      <c r="I83" s="48">
        <f t="shared" si="8"/>
        <v>73</v>
      </c>
    </row>
    <row r="84" spans="1:9">
      <c r="A84" s="1" t="s">
        <v>162</v>
      </c>
      <c r="B84" s="1" t="s">
        <v>327</v>
      </c>
      <c r="C84" s="65" t="s">
        <v>163</v>
      </c>
      <c r="D84" s="20">
        <v>151</v>
      </c>
      <c r="E84" s="2">
        <v>61</v>
      </c>
      <c r="F84" s="27">
        <f t="shared" si="6"/>
        <v>212</v>
      </c>
      <c r="G84" s="27">
        <v>216</v>
      </c>
      <c r="H84" s="53">
        <f t="shared" si="7"/>
        <v>0.98148148148148151</v>
      </c>
      <c r="I84" s="48">
        <f t="shared" si="8"/>
        <v>52</v>
      </c>
    </row>
    <row r="85" spans="1:9">
      <c r="A85" s="1" t="s">
        <v>164</v>
      </c>
      <c r="B85" s="1" t="s">
        <v>327</v>
      </c>
      <c r="C85" s="65" t="s">
        <v>165</v>
      </c>
      <c r="D85" s="20">
        <v>276</v>
      </c>
      <c r="E85" s="2">
        <v>84</v>
      </c>
      <c r="F85" s="27">
        <f t="shared" si="6"/>
        <v>360</v>
      </c>
      <c r="G85" s="27">
        <v>364</v>
      </c>
      <c r="H85" s="53">
        <f t="shared" si="7"/>
        <v>0.98901098901098905</v>
      </c>
      <c r="I85" s="48">
        <f t="shared" si="8"/>
        <v>48</v>
      </c>
    </row>
    <row r="86" spans="1:9">
      <c r="A86" s="14" t="s">
        <v>166</v>
      </c>
      <c r="B86" s="14" t="s">
        <v>327</v>
      </c>
      <c r="C86" s="67" t="s">
        <v>167</v>
      </c>
      <c r="D86" s="38">
        <v>102</v>
      </c>
      <c r="E86" s="30">
        <v>57</v>
      </c>
      <c r="F86" s="31">
        <f t="shared" si="6"/>
        <v>159</v>
      </c>
      <c r="G86" s="31">
        <v>148</v>
      </c>
      <c r="H86" s="54">
        <f t="shared" si="7"/>
        <v>1.0743243243243243</v>
      </c>
      <c r="I86" s="50">
        <f t="shared" si="8"/>
        <v>22</v>
      </c>
    </row>
    <row r="87" spans="1:9">
      <c r="A87" s="1" t="s">
        <v>168</v>
      </c>
      <c r="B87" s="1" t="s">
        <v>324</v>
      </c>
      <c r="C87" s="65" t="s">
        <v>169</v>
      </c>
      <c r="D87" s="20">
        <v>547</v>
      </c>
      <c r="E87" s="2">
        <v>67</v>
      </c>
      <c r="F87" s="27">
        <f t="shared" si="6"/>
        <v>614</v>
      </c>
      <c r="G87" s="27">
        <v>620</v>
      </c>
      <c r="H87" s="53">
        <f t="shared" si="7"/>
        <v>0.99032258064516132</v>
      </c>
      <c r="I87" s="48">
        <f t="shared" si="8"/>
        <v>47</v>
      </c>
    </row>
    <row r="88" spans="1:9">
      <c r="A88" s="43" t="s">
        <v>170</v>
      </c>
      <c r="B88" s="43" t="s">
        <v>323</v>
      </c>
      <c r="C88" s="66" t="s">
        <v>171</v>
      </c>
      <c r="D88" s="37"/>
      <c r="E88" s="28"/>
      <c r="F88" s="29"/>
      <c r="G88" s="29"/>
      <c r="H88" s="68"/>
      <c r="I88" s="49"/>
    </row>
    <row r="89" spans="1:9">
      <c r="A89" s="1" t="s">
        <v>172</v>
      </c>
      <c r="B89" s="1" t="s">
        <v>322</v>
      </c>
      <c r="C89" s="65" t="s">
        <v>173</v>
      </c>
      <c r="D89" s="20">
        <v>1379</v>
      </c>
      <c r="E89" s="2">
        <v>403</v>
      </c>
      <c r="F89" s="27">
        <f t="shared" ref="F89:F97" si="9">SUM(D89:E89)</f>
        <v>1782</v>
      </c>
      <c r="G89" s="27">
        <v>1813</v>
      </c>
      <c r="H89" s="53">
        <f t="shared" ref="H89:H97" si="10">F89/G89</f>
        <v>0.98290126861555438</v>
      </c>
      <c r="I89" s="48">
        <f t="shared" si="8"/>
        <v>51</v>
      </c>
    </row>
    <row r="90" spans="1:9">
      <c r="A90" s="1" t="s">
        <v>174</v>
      </c>
      <c r="B90" s="1" t="s">
        <v>327</v>
      </c>
      <c r="C90" s="65" t="s">
        <v>175</v>
      </c>
      <c r="D90" s="20">
        <v>214</v>
      </c>
      <c r="E90" s="2">
        <v>58</v>
      </c>
      <c r="F90" s="27">
        <f t="shared" si="9"/>
        <v>272</v>
      </c>
      <c r="G90" s="27">
        <v>271</v>
      </c>
      <c r="H90" s="53">
        <f t="shared" si="10"/>
        <v>1.003690036900369</v>
      </c>
      <c r="I90" s="48">
        <f t="shared" si="8"/>
        <v>44</v>
      </c>
    </row>
    <row r="91" spans="1:9">
      <c r="A91" s="1" t="s">
        <v>176</v>
      </c>
      <c r="B91" s="1" t="s">
        <v>327</v>
      </c>
      <c r="C91" s="65" t="s">
        <v>177</v>
      </c>
      <c r="D91" s="20">
        <v>265</v>
      </c>
      <c r="E91" s="2">
        <v>107</v>
      </c>
      <c r="F91" s="27">
        <f t="shared" si="9"/>
        <v>372</v>
      </c>
      <c r="G91" s="27">
        <v>418</v>
      </c>
      <c r="H91" s="53">
        <f t="shared" si="10"/>
        <v>0.88995215311004783</v>
      </c>
      <c r="I91" s="48">
        <f t="shared" si="8"/>
        <v>71</v>
      </c>
    </row>
    <row r="92" spans="1:9">
      <c r="A92" s="1" t="s">
        <v>178</v>
      </c>
      <c r="B92" s="1" t="s">
        <v>327</v>
      </c>
      <c r="C92" s="65" t="s">
        <v>179</v>
      </c>
      <c r="D92" s="20">
        <v>434</v>
      </c>
      <c r="E92" s="2">
        <v>142</v>
      </c>
      <c r="F92" s="27">
        <f t="shared" si="9"/>
        <v>576</v>
      </c>
      <c r="G92" s="27">
        <v>591</v>
      </c>
      <c r="H92" s="53">
        <f t="shared" si="10"/>
        <v>0.97461928934010156</v>
      </c>
      <c r="I92" s="48">
        <f t="shared" si="8"/>
        <v>55</v>
      </c>
    </row>
    <row r="93" spans="1:9">
      <c r="A93" s="1" t="s">
        <v>180</v>
      </c>
      <c r="B93" s="1" t="s">
        <v>327</v>
      </c>
      <c r="C93" s="65" t="s">
        <v>181</v>
      </c>
      <c r="D93" s="20">
        <v>134</v>
      </c>
      <c r="E93" s="2">
        <v>47</v>
      </c>
      <c r="F93" s="27">
        <f t="shared" si="9"/>
        <v>181</v>
      </c>
      <c r="G93" s="27">
        <v>185</v>
      </c>
      <c r="H93" s="53">
        <f t="shared" si="10"/>
        <v>0.97837837837837838</v>
      </c>
      <c r="I93" s="48">
        <f t="shared" si="8"/>
        <v>53</v>
      </c>
    </row>
    <row r="94" spans="1:9">
      <c r="A94" s="1" t="s">
        <v>182</v>
      </c>
      <c r="B94" s="1" t="s">
        <v>327</v>
      </c>
      <c r="C94" s="65" t="s">
        <v>183</v>
      </c>
      <c r="D94" s="20">
        <v>205</v>
      </c>
      <c r="E94" s="2">
        <v>70</v>
      </c>
      <c r="F94" s="27">
        <f t="shared" si="9"/>
        <v>275</v>
      </c>
      <c r="G94" s="27">
        <v>227</v>
      </c>
      <c r="H94" s="53">
        <f t="shared" si="10"/>
        <v>1.2114537444933922</v>
      </c>
      <c r="I94" s="48">
        <f t="shared" si="8"/>
        <v>3</v>
      </c>
    </row>
    <row r="95" spans="1:9">
      <c r="A95" s="1" t="s">
        <v>184</v>
      </c>
      <c r="B95" s="1" t="s">
        <v>327</v>
      </c>
      <c r="C95" s="65" t="s">
        <v>185</v>
      </c>
      <c r="D95" s="20">
        <v>328</v>
      </c>
      <c r="E95" s="2">
        <v>122</v>
      </c>
      <c r="F95" s="27">
        <f t="shared" si="9"/>
        <v>450</v>
      </c>
      <c r="G95" s="27">
        <v>467</v>
      </c>
      <c r="H95" s="53">
        <f t="shared" si="10"/>
        <v>0.9635974304068522</v>
      </c>
      <c r="I95" s="48">
        <f t="shared" si="8"/>
        <v>60</v>
      </c>
    </row>
    <row r="96" spans="1:9">
      <c r="A96" s="1" t="s">
        <v>186</v>
      </c>
      <c r="B96" s="1" t="s">
        <v>324</v>
      </c>
      <c r="C96" s="65" t="s">
        <v>187</v>
      </c>
      <c r="D96" s="20">
        <v>13</v>
      </c>
      <c r="E96" s="2">
        <v>4</v>
      </c>
      <c r="F96" s="27">
        <f t="shared" si="9"/>
        <v>17</v>
      </c>
      <c r="G96" s="27">
        <v>18</v>
      </c>
      <c r="H96" s="53">
        <f t="shared" si="10"/>
        <v>0.94444444444444442</v>
      </c>
      <c r="I96" s="48">
        <f t="shared" si="8"/>
        <v>65</v>
      </c>
    </row>
    <row r="97" spans="1:9" ht="14.25" thickBot="1">
      <c r="A97" s="1" t="s">
        <v>188</v>
      </c>
      <c r="B97" s="1" t="s">
        <v>327</v>
      </c>
      <c r="C97" s="65" t="s">
        <v>189</v>
      </c>
      <c r="D97" s="22">
        <v>149</v>
      </c>
      <c r="E97" s="23">
        <v>75</v>
      </c>
      <c r="F97" s="39">
        <f t="shared" si="9"/>
        <v>224</v>
      </c>
      <c r="G97" s="39">
        <v>240</v>
      </c>
      <c r="H97" s="58">
        <f t="shared" si="10"/>
        <v>0.93333333333333335</v>
      </c>
      <c r="I97" s="51">
        <f t="shared" si="8"/>
        <v>67</v>
      </c>
    </row>
    <row r="98" spans="1:9" ht="14.25" thickBot="1">
      <c r="A98" s="17"/>
      <c r="B98" s="17"/>
      <c r="C98" s="17"/>
    </row>
    <row r="99" spans="1:9" ht="14.25" thickBot="1">
      <c r="C99" s="253" t="s">
        <v>502</v>
      </c>
      <c r="D99" s="254">
        <f>SUM(D12:D97)</f>
        <v>31168</v>
      </c>
      <c r="E99" s="254">
        <f t="shared" ref="E99:G99" si="11">SUM(E12:E97)</f>
        <v>11228</v>
      </c>
      <c r="F99" s="254">
        <f t="shared" si="11"/>
        <v>42396</v>
      </c>
      <c r="G99" s="255">
        <f t="shared" si="11"/>
        <v>41788</v>
      </c>
    </row>
  </sheetData>
  <autoFilter ref="A11:M11" xr:uid="{00000000-0009-0000-0000-00001B000000}">
    <sortState xmlns:xlrd2="http://schemas.microsoft.com/office/spreadsheetml/2017/richdata2" ref="A12:M97">
      <sortCondition ref="A11"/>
    </sortState>
  </autoFilter>
  <mergeCells count="1">
    <mergeCell ref="D10:I10"/>
  </mergeCells>
  <phoneticPr fontId="1"/>
  <hyperlinks>
    <hyperlink ref="K1" location="目次!A1" display="目次に戻る" xr:uid="{00000000-0004-0000-1B00-000000000000}"/>
  </hyperlinks>
  <pageMargins left="0.51181102362204722" right="0.51181102362204722" top="0.74803149606299213" bottom="0.74803149606299213" header="0.31496062992125984" footer="0.31496062992125984"/>
  <pageSetup paperSize="9" scale="94" orientation="portrait" r:id="rId1"/>
  <headerFooter>
    <oddFooter>&amp;R&amp;6出典：大学改革支援・学位授与機構「大学基本情報」（https://portal.niad.ac.jp/ptrt/table.html）を加工して作成
文部科学省　全国大学一覧</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CE451-2161-4F90-AD83-B6563641CAB7}">
  <sheetPr>
    <tabColor theme="9"/>
  </sheetPr>
  <dimension ref="A1:M99"/>
  <sheetViews>
    <sheetView workbookViewId="0">
      <pane xSplit="3" ySplit="11" topLeftCell="D12" activePane="bottomRight" state="frozen"/>
      <selection activeCell="A13" sqref="A13:B13"/>
      <selection pane="topRight" activeCell="A13" sqref="A13:B13"/>
      <selection pane="bottomLeft" activeCell="A13" sqref="A13:B13"/>
      <selection pane="bottomRight" activeCell="C12" sqref="C12"/>
    </sheetView>
  </sheetViews>
  <sheetFormatPr defaultRowHeight="13.5"/>
  <cols>
    <col min="1" max="1" width="15" bestFit="1" customWidth="1"/>
    <col min="2" max="2" width="5.25" customWidth="1"/>
    <col min="3" max="3" width="29.375" bestFit="1" customWidth="1"/>
    <col min="4" max="6" width="8" style="17" customWidth="1"/>
    <col min="7" max="10" width="9" style="17"/>
    <col min="11" max="11" width="11.625" style="17" bestFit="1" customWidth="1"/>
    <col min="12" max="13" width="9" style="17"/>
  </cols>
  <sheetData>
    <row r="1" spans="1:13" ht="24" customHeight="1" thickBot="1">
      <c r="A1" s="3" t="s">
        <v>260</v>
      </c>
      <c r="B1" s="3"/>
      <c r="C1" s="3"/>
      <c r="D1"/>
      <c r="E1"/>
      <c r="F1"/>
      <c r="G1"/>
      <c r="H1"/>
      <c r="I1"/>
      <c r="J1"/>
      <c r="K1" s="44" t="s">
        <v>258</v>
      </c>
      <c r="L1"/>
      <c r="M1"/>
    </row>
    <row r="2" spans="1:13" ht="24" customHeight="1">
      <c r="A2" s="3" t="s">
        <v>285</v>
      </c>
      <c r="B2" s="3"/>
      <c r="C2" s="3"/>
      <c r="D2"/>
      <c r="E2"/>
      <c r="F2"/>
      <c r="G2"/>
      <c r="H2"/>
      <c r="I2"/>
      <c r="J2"/>
      <c r="K2" s="13"/>
      <c r="L2"/>
      <c r="M2"/>
    </row>
    <row r="3" spans="1:13" ht="24" customHeight="1">
      <c r="A3" s="3" t="s">
        <v>476</v>
      </c>
      <c r="C3" s="3"/>
      <c r="D3"/>
      <c r="E3"/>
      <c r="F3"/>
      <c r="G3"/>
      <c r="H3"/>
      <c r="I3"/>
      <c r="J3"/>
      <c r="K3" s="13"/>
      <c r="L3"/>
      <c r="M3"/>
    </row>
    <row r="4" spans="1:13" ht="14.25" thickBot="1">
      <c r="B4" s="3"/>
      <c r="C4" s="3"/>
      <c r="D4"/>
      <c r="E4"/>
      <c r="F4"/>
      <c r="G4"/>
      <c r="H4"/>
      <c r="I4"/>
      <c r="J4"/>
      <c r="K4" s="13"/>
      <c r="L4"/>
      <c r="M4"/>
    </row>
    <row r="5" spans="1:13" ht="27.75" thickBot="1">
      <c r="C5" s="80" t="s">
        <v>12</v>
      </c>
      <c r="D5" s="55" t="s">
        <v>0</v>
      </c>
      <c r="E5" s="56" t="s">
        <v>1</v>
      </c>
      <c r="F5" s="57" t="s">
        <v>13</v>
      </c>
      <c r="G5" s="57" t="s">
        <v>259</v>
      </c>
      <c r="H5" s="64" t="s">
        <v>262</v>
      </c>
      <c r="I5" s="60" t="s">
        <v>263</v>
      </c>
    </row>
    <row r="6" spans="1:13">
      <c r="C6" s="18" t="s">
        <v>3</v>
      </c>
      <c r="D6" s="32">
        <f>INDEX(D12:D97,MATCH(C6,C12:C97,0),0)</f>
        <v>100</v>
      </c>
      <c r="E6" s="33">
        <f>INDEX(E12:E97,MATCH(C6,C12:C97,0),0)</f>
        <v>41</v>
      </c>
      <c r="F6" s="33">
        <f>SUM(D6:E6)</f>
        <v>141</v>
      </c>
      <c r="G6" s="46">
        <f>INDEX(G12:G97,MATCH(C6,C12:C97,0),0)</f>
        <v>148</v>
      </c>
      <c r="H6" s="59">
        <f t="shared" ref="H6:H8" si="0">F6/G6</f>
        <v>0.95270270270270274</v>
      </c>
      <c r="I6" s="61">
        <f>_xlfn.RANK.EQ(H6,$H$12:$H$97,0)</f>
        <v>60</v>
      </c>
    </row>
    <row r="7" spans="1:13">
      <c r="C7" s="19" t="s">
        <v>14</v>
      </c>
      <c r="D7" s="88">
        <f>ROUND(SUMIF($B$12:$B$97,"G",D12:D97)/(COUNTIFS(B12:B97,"G",D12:D97,"&lt;&gt;")),1)</f>
        <v>283.60000000000002</v>
      </c>
      <c r="E7" s="89">
        <f>ROUND(SUMIF($B$12:$B$97,"G",E12:E97)/(COUNTIFS(B12:B97,"G",D12:D97,"&lt;&gt;")),1)</f>
        <v>86.5</v>
      </c>
      <c r="F7" s="89">
        <f>ROUND(SUM(D7:E7),1)</f>
        <v>370.1</v>
      </c>
      <c r="G7" s="90">
        <f>ROUND(SUMIF($B$12:$B$97,"G",G12:G97)/(COUNTIFS(B12:B97,"G",D12:D97,"&lt;&gt;")),1)</f>
        <v>356.5</v>
      </c>
      <c r="H7" s="53">
        <f t="shared" si="0"/>
        <v>1.0381486676016831</v>
      </c>
      <c r="I7" s="62"/>
    </row>
    <row r="8" spans="1:13" ht="14.25" thickBot="1">
      <c r="C8" s="21" t="s">
        <v>15</v>
      </c>
      <c r="D8" s="91">
        <f>ROUND(AVERAGE(D12:D97),1)</f>
        <v>381</v>
      </c>
      <c r="E8" s="92">
        <f>ROUND(AVERAGE(E12:E97),1)</f>
        <v>134.69999999999999</v>
      </c>
      <c r="F8" s="92">
        <f>ROUND(SUM(D8:E8),1)</f>
        <v>515.70000000000005</v>
      </c>
      <c r="G8" s="93">
        <f>ROUND(AVERAGE(G12:G97),1)</f>
        <v>509.6</v>
      </c>
      <c r="H8" s="58">
        <f t="shared" si="0"/>
        <v>1.0119701726844585</v>
      </c>
      <c r="I8" s="63"/>
    </row>
    <row r="9" spans="1:13" ht="14.25" thickBot="1"/>
    <row r="10" spans="1:13" ht="21" customHeight="1">
      <c r="D10" s="330" t="str" cm="1">
        <f t="array" aca="1" ref="D10" ca="1">RIGHT(CELL("filename",A1),4)&amp;"年度（基準日：５月１日）"</f>
        <v>2023年度（基準日：５月１日）</v>
      </c>
      <c r="E10" s="331"/>
      <c r="F10" s="331"/>
      <c r="G10" s="331"/>
      <c r="H10" s="331"/>
      <c r="I10" s="332"/>
    </row>
    <row r="11" spans="1:13" ht="27">
      <c r="A11" s="15" t="s">
        <v>16</v>
      </c>
      <c r="B11" s="24" t="s">
        <v>17</v>
      </c>
      <c r="C11" s="80" t="s">
        <v>12</v>
      </c>
      <c r="D11" s="36" t="s">
        <v>0</v>
      </c>
      <c r="E11" s="25" t="s">
        <v>1</v>
      </c>
      <c r="F11" s="26" t="s">
        <v>13</v>
      </c>
      <c r="G11" s="26" t="s">
        <v>259</v>
      </c>
      <c r="H11" s="52" t="s">
        <v>262</v>
      </c>
      <c r="I11" s="47" t="s">
        <v>263</v>
      </c>
    </row>
    <row r="12" spans="1:13">
      <c r="A12" s="1" t="s">
        <v>18</v>
      </c>
      <c r="B12" s="1" t="s">
        <v>322</v>
      </c>
      <c r="C12" s="65" t="s">
        <v>19</v>
      </c>
      <c r="D12" s="20">
        <v>1210</v>
      </c>
      <c r="E12" s="2">
        <v>453</v>
      </c>
      <c r="F12" s="27">
        <f t="shared" ref="F12:F21" si="1">SUM(D12:E12)</f>
        <v>1663</v>
      </c>
      <c r="G12" s="27">
        <v>1649</v>
      </c>
      <c r="H12" s="53">
        <f t="shared" ref="H12:H21" si="2">F12/G12</f>
        <v>1.0084899939357186</v>
      </c>
      <c r="I12" s="48">
        <f t="shared" ref="I12:I21" si="3">_xlfn.RANK.EQ(H12,$H$12:$H$97,0)</f>
        <v>42</v>
      </c>
    </row>
    <row r="13" spans="1:13">
      <c r="A13" s="1" t="s">
        <v>20</v>
      </c>
      <c r="B13" s="1" t="s">
        <v>323</v>
      </c>
      <c r="C13" s="65" t="s">
        <v>21</v>
      </c>
      <c r="D13" s="20">
        <v>4</v>
      </c>
      <c r="E13" s="2">
        <v>10</v>
      </c>
      <c r="F13" s="27">
        <f t="shared" si="1"/>
        <v>14</v>
      </c>
      <c r="G13" s="27">
        <v>9</v>
      </c>
      <c r="H13" s="53">
        <f t="shared" si="2"/>
        <v>1.5555555555555556</v>
      </c>
      <c r="I13" s="48">
        <f t="shared" si="3"/>
        <v>1</v>
      </c>
    </row>
    <row r="14" spans="1:13">
      <c r="A14" s="1" t="s">
        <v>22</v>
      </c>
      <c r="B14" s="1" t="s">
        <v>324</v>
      </c>
      <c r="C14" s="65" t="s">
        <v>23</v>
      </c>
      <c r="D14" s="20">
        <v>208</v>
      </c>
      <c r="E14" s="2">
        <v>31</v>
      </c>
      <c r="F14" s="27">
        <f t="shared" si="1"/>
        <v>239</v>
      </c>
      <c r="G14" s="27">
        <v>224</v>
      </c>
      <c r="H14" s="53">
        <f t="shared" si="2"/>
        <v>1.0669642857142858</v>
      </c>
      <c r="I14" s="48">
        <f t="shared" si="3"/>
        <v>18</v>
      </c>
    </row>
    <row r="15" spans="1:13">
      <c r="A15" s="1" t="s">
        <v>24</v>
      </c>
      <c r="B15" s="1" t="s">
        <v>325</v>
      </c>
      <c r="C15" s="65" t="s">
        <v>25</v>
      </c>
      <c r="D15" s="20">
        <v>6</v>
      </c>
      <c r="E15" s="2">
        <v>1</v>
      </c>
      <c r="F15" s="27">
        <f t="shared" si="1"/>
        <v>7</v>
      </c>
      <c r="G15" s="27">
        <v>10</v>
      </c>
      <c r="H15" s="53">
        <f t="shared" si="2"/>
        <v>0.7</v>
      </c>
      <c r="I15" s="48">
        <f t="shared" si="3"/>
        <v>76</v>
      </c>
    </row>
    <row r="16" spans="1:13">
      <c r="A16" s="1" t="s">
        <v>26</v>
      </c>
      <c r="B16" s="1" t="s">
        <v>324</v>
      </c>
      <c r="C16" s="65" t="s">
        <v>27</v>
      </c>
      <c r="D16" s="20">
        <v>31</v>
      </c>
      <c r="E16" s="2">
        <v>34</v>
      </c>
      <c r="F16" s="27">
        <f t="shared" si="1"/>
        <v>65</v>
      </c>
      <c r="G16" s="27">
        <v>48</v>
      </c>
      <c r="H16" s="53">
        <f t="shared" si="2"/>
        <v>1.3541666666666667</v>
      </c>
      <c r="I16" s="48">
        <f t="shared" si="3"/>
        <v>2</v>
      </c>
    </row>
    <row r="17" spans="1:9">
      <c r="A17" s="1" t="s">
        <v>28</v>
      </c>
      <c r="B17" s="1" t="s">
        <v>324</v>
      </c>
      <c r="C17" s="65" t="s">
        <v>29</v>
      </c>
      <c r="D17" s="20">
        <v>128</v>
      </c>
      <c r="E17" s="2">
        <v>12</v>
      </c>
      <c r="F17" s="27">
        <f t="shared" si="1"/>
        <v>140</v>
      </c>
      <c r="G17" s="27">
        <v>120</v>
      </c>
      <c r="H17" s="53">
        <f t="shared" si="2"/>
        <v>1.1666666666666667</v>
      </c>
      <c r="I17" s="48">
        <f t="shared" si="3"/>
        <v>6</v>
      </c>
    </row>
    <row r="18" spans="1:9">
      <c r="A18" s="1" t="s">
        <v>30</v>
      </c>
      <c r="B18" s="1" t="s">
        <v>326</v>
      </c>
      <c r="C18" s="65" t="s">
        <v>31</v>
      </c>
      <c r="D18" s="20">
        <v>1</v>
      </c>
      <c r="E18" s="2">
        <v>1</v>
      </c>
      <c r="F18" s="27">
        <f t="shared" si="1"/>
        <v>2</v>
      </c>
      <c r="G18" s="27">
        <v>16</v>
      </c>
      <c r="H18" s="53">
        <f t="shared" si="2"/>
        <v>0.125</v>
      </c>
      <c r="I18" s="48">
        <f t="shared" si="3"/>
        <v>82</v>
      </c>
    </row>
    <row r="19" spans="1:9">
      <c r="A19" s="1" t="s">
        <v>32</v>
      </c>
      <c r="B19" s="1" t="s">
        <v>327</v>
      </c>
      <c r="C19" s="65" t="s">
        <v>33</v>
      </c>
      <c r="D19" s="20">
        <v>204</v>
      </c>
      <c r="E19" s="2">
        <v>58</v>
      </c>
      <c r="F19" s="27">
        <f t="shared" si="1"/>
        <v>262</v>
      </c>
      <c r="G19" s="27">
        <v>246</v>
      </c>
      <c r="H19" s="53">
        <f t="shared" si="2"/>
        <v>1.065040650406504</v>
      </c>
      <c r="I19" s="48">
        <f t="shared" si="3"/>
        <v>21</v>
      </c>
    </row>
    <row r="20" spans="1:9">
      <c r="A20" s="1" t="s">
        <v>34</v>
      </c>
      <c r="B20" s="1" t="s">
        <v>328</v>
      </c>
      <c r="C20" s="65" t="s">
        <v>35</v>
      </c>
      <c r="D20" s="20">
        <v>219</v>
      </c>
      <c r="E20" s="2">
        <v>87</v>
      </c>
      <c r="F20" s="27">
        <f t="shared" si="1"/>
        <v>306</v>
      </c>
      <c r="G20" s="27">
        <v>294</v>
      </c>
      <c r="H20" s="53">
        <f t="shared" si="2"/>
        <v>1.0408163265306123</v>
      </c>
      <c r="I20" s="48">
        <f t="shared" si="3"/>
        <v>30</v>
      </c>
    </row>
    <row r="21" spans="1:9">
      <c r="A21" s="1" t="s">
        <v>36</v>
      </c>
      <c r="B21" s="1" t="s">
        <v>322</v>
      </c>
      <c r="C21" s="65" t="s">
        <v>37</v>
      </c>
      <c r="D21" s="20">
        <v>1379</v>
      </c>
      <c r="E21" s="2">
        <v>399</v>
      </c>
      <c r="F21" s="27">
        <f t="shared" si="1"/>
        <v>1778</v>
      </c>
      <c r="G21" s="27">
        <v>1801</v>
      </c>
      <c r="H21" s="53">
        <f t="shared" si="2"/>
        <v>0.98722931704608552</v>
      </c>
      <c r="I21" s="48">
        <f t="shared" si="3"/>
        <v>53</v>
      </c>
    </row>
    <row r="22" spans="1:9">
      <c r="A22" s="43" t="s">
        <v>38</v>
      </c>
      <c r="B22" s="43" t="s">
        <v>323</v>
      </c>
      <c r="C22" s="66" t="s">
        <v>39</v>
      </c>
      <c r="D22" s="37"/>
      <c r="E22" s="28"/>
      <c r="F22" s="29"/>
      <c r="G22" s="29"/>
      <c r="H22" s="68"/>
      <c r="I22" s="49"/>
    </row>
    <row r="23" spans="1:9">
      <c r="A23" s="1" t="s">
        <v>40</v>
      </c>
      <c r="B23" s="1" t="s">
        <v>327</v>
      </c>
      <c r="C23" s="65" t="s">
        <v>41</v>
      </c>
      <c r="D23" s="20">
        <v>191</v>
      </c>
      <c r="E23" s="2">
        <v>54</v>
      </c>
      <c r="F23" s="27">
        <f t="shared" ref="F23:F45" si="4">SUM(D23:E23)</f>
        <v>245</v>
      </c>
      <c r="G23" s="27">
        <v>213</v>
      </c>
      <c r="H23" s="53">
        <f t="shared" ref="H23:H45" si="5">F23/G23</f>
        <v>1.1502347417840375</v>
      </c>
      <c r="I23" s="48">
        <f t="shared" ref="I23:I45" si="6">_xlfn.RANK.EQ(H23,$H$12:$H$97,0)</f>
        <v>10</v>
      </c>
    </row>
    <row r="24" spans="1:9">
      <c r="A24" s="1" t="s">
        <v>42</v>
      </c>
      <c r="B24" s="1" t="s">
        <v>327</v>
      </c>
      <c r="C24" s="65" t="s">
        <v>43</v>
      </c>
      <c r="D24" s="20">
        <v>360</v>
      </c>
      <c r="E24" s="2">
        <v>97</v>
      </c>
      <c r="F24" s="27">
        <f t="shared" si="4"/>
        <v>457</v>
      </c>
      <c r="G24" s="27">
        <v>433</v>
      </c>
      <c r="H24" s="53">
        <f t="shared" si="5"/>
        <v>1.0554272517321017</v>
      </c>
      <c r="I24" s="48">
        <f t="shared" si="6"/>
        <v>25</v>
      </c>
    </row>
    <row r="25" spans="1:9">
      <c r="A25" s="1" t="s">
        <v>44</v>
      </c>
      <c r="B25" s="1" t="s">
        <v>325</v>
      </c>
      <c r="C25" s="65" t="s">
        <v>45</v>
      </c>
      <c r="D25" s="20">
        <v>92</v>
      </c>
      <c r="E25" s="2">
        <v>34</v>
      </c>
      <c r="F25" s="27">
        <f t="shared" si="4"/>
        <v>126</v>
      </c>
      <c r="G25" s="27">
        <v>126</v>
      </c>
      <c r="H25" s="53">
        <f t="shared" si="5"/>
        <v>1</v>
      </c>
      <c r="I25" s="48">
        <f t="shared" si="6"/>
        <v>45</v>
      </c>
    </row>
    <row r="26" spans="1:9">
      <c r="A26" s="1" t="s">
        <v>46</v>
      </c>
      <c r="B26" s="1" t="s">
        <v>328</v>
      </c>
      <c r="C26" s="65" t="s">
        <v>47</v>
      </c>
      <c r="D26" s="20">
        <v>438</v>
      </c>
      <c r="E26" s="2">
        <v>95</v>
      </c>
      <c r="F26" s="27">
        <f t="shared" si="4"/>
        <v>533</v>
      </c>
      <c r="G26" s="27">
        <v>427</v>
      </c>
      <c r="H26" s="53">
        <f t="shared" si="5"/>
        <v>1.2482435597189696</v>
      </c>
      <c r="I26" s="48">
        <f t="shared" si="6"/>
        <v>3</v>
      </c>
    </row>
    <row r="27" spans="1:9">
      <c r="A27" s="1" t="s">
        <v>48</v>
      </c>
      <c r="B27" s="1" t="s">
        <v>322</v>
      </c>
      <c r="C27" s="65" t="s">
        <v>49</v>
      </c>
      <c r="D27" s="20">
        <v>1222</v>
      </c>
      <c r="E27" s="2">
        <v>662</v>
      </c>
      <c r="F27" s="27">
        <f t="shared" si="4"/>
        <v>1884</v>
      </c>
      <c r="G27" s="27">
        <v>1815</v>
      </c>
      <c r="H27" s="53">
        <f t="shared" si="5"/>
        <v>1.0380165289256198</v>
      </c>
      <c r="I27" s="48">
        <f t="shared" si="6"/>
        <v>33</v>
      </c>
    </row>
    <row r="28" spans="1:9">
      <c r="A28" s="1" t="s">
        <v>50</v>
      </c>
      <c r="B28" s="1" t="s">
        <v>325</v>
      </c>
      <c r="C28" s="65" t="s">
        <v>51</v>
      </c>
      <c r="D28" s="20">
        <v>2</v>
      </c>
      <c r="E28" s="2">
        <v>5</v>
      </c>
      <c r="F28" s="27">
        <f t="shared" si="4"/>
        <v>7</v>
      </c>
      <c r="G28" s="27">
        <v>12</v>
      </c>
      <c r="H28" s="53">
        <f t="shared" si="5"/>
        <v>0.58333333333333337</v>
      </c>
      <c r="I28" s="48">
        <f t="shared" si="6"/>
        <v>80</v>
      </c>
    </row>
    <row r="29" spans="1:9">
      <c r="A29" s="1" t="s">
        <v>52</v>
      </c>
      <c r="B29" s="1" t="s">
        <v>328</v>
      </c>
      <c r="C29" s="65" t="s">
        <v>53</v>
      </c>
      <c r="D29" s="20">
        <v>298</v>
      </c>
      <c r="E29" s="2">
        <v>94</v>
      </c>
      <c r="F29" s="27">
        <f t="shared" si="4"/>
        <v>392</v>
      </c>
      <c r="G29" s="27">
        <v>335</v>
      </c>
      <c r="H29" s="53">
        <f t="shared" si="5"/>
        <v>1.1701492537313434</v>
      </c>
      <c r="I29" s="48">
        <f t="shared" si="6"/>
        <v>5</v>
      </c>
    </row>
    <row r="30" spans="1:9">
      <c r="A30" s="1" t="s">
        <v>54</v>
      </c>
      <c r="B30" s="1" t="s">
        <v>327</v>
      </c>
      <c r="C30" s="65" t="s">
        <v>55</v>
      </c>
      <c r="D30" s="20">
        <v>283</v>
      </c>
      <c r="E30" s="2">
        <v>108</v>
      </c>
      <c r="F30" s="27">
        <f t="shared" si="4"/>
        <v>391</v>
      </c>
      <c r="G30" s="27">
        <v>379</v>
      </c>
      <c r="H30" s="53">
        <f t="shared" si="5"/>
        <v>1.0316622691292876</v>
      </c>
      <c r="I30" s="48">
        <f t="shared" si="6"/>
        <v>37</v>
      </c>
    </row>
    <row r="31" spans="1:9">
      <c r="A31" s="1" t="s">
        <v>56</v>
      </c>
      <c r="B31" s="1" t="s">
        <v>328</v>
      </c>
      <c r="C31" s="65" t="s">
        <v>57</v>
      </c>
      <c r="D31" s="20">
        <v>470</v>
      </c>
      <c r="E31" s="2">
        <v>102</v>
      </c>
      <c r="F31" s="27">
        <f t="shared" si="4"/>
        <v>572</v>
      </c>
      <c r="G31" s="27">
        <v>516</v>
      </c>
      <c r="H31" s="53">
        <f t="shared" si="5"/>
        <v>1.1085271317829457</v>
      </c>
      <c r="I31" s="48">
        <f t="shared" si="6"/>
        <v>14</v>
      </c>
    </row>
    <row r="32" spans="1:9">
      <c r="A32" s="1" t="s">
        <v>58</v>
      </c>
      <c r="B32" s="1" t="s">
        <v>322</v>
      </c>
      <c r="C32" s="65" t="s">
        <v>59</v>
      </c>
      <c r="D32" s="20">
        <v>689</v>
      </c>
      <c r="E32" s="2">
        <v>267</v>
      </c>
      <c r="F32" s="27">
        <f t="shared" si="4"/>
        <v>956</v>
      </c>
      <c r="G32" s="27">
        <v>958</v>
      </c>
      <c r="H32" s="53">
        <f t="shared" si="5"/>
        <v>0.9979123173277662</v>
      </c>
      <c r="I32" s="48">
        <f t="shared" si="6"/>
        <v>47</v>
      </c>
    </row>
    <row r="33" spans="1:9">
      <c r="A33" s="1" t="s">
        <v>60</v>
      </c>
      <c r="B33" s="1" t="s">
        <v>322</v>
      </c>
      <c r="C33" s="65" t="s">
        <v>61</v>
      </c>
      <c r="D33" s="20">
        <v>2201</v>
      </c>
      <c r="E33" s="2">
        <v>713</v>
      </c>
      <c r="F33" s="27">
        <f t="shared" si="4"/>
        <v>2914</v>
      </c>
      <c r="G33" s="27">
        <v>2928</v>
      </c>
      <c r="H33" s="53">
        <f t="shared" si="5"/>
        <v>0.9952185792349727</v>
      </c>
      <c r="I33" s="48">
        <f t="shared" si="6"/>
        <v>51</v>
      </c>
    </row>
    <row r="34" spans="1:9">
      <c r="A34" s="1" t="s">
        <v>62</v>
      </c>
      <c r="B34" s="1" t="s">
        <v>326</v>
      </c>
      <c r="C34" s="65" t="s">
        <v>63</v>
      </c>
      <c r="D34" s="20">
        <v>71</v>
      </c>
      <c r="E34" s="2">
        <v>66</v>
      </c>
      <c r="F34" s="27">
        <f t="shared" si="4"/>
        <v>137</v>
      </c>
      <c r="G34" s="27">
        <v>131</v>
      </c>
      <c r="H34" s="53">
        <f t="shared" si="5"/>
        <v>1.0458015267175573</v>
      </c>
      <c r="I34" s="48">
        <f t="shared" si="6"/>
        <v>28</v>
      </c>
    </row>
    <row r="35" spans="1:9">
      <c r="A35" s="1" t="s">
        <v>64</v>
      </c>
      <c r="B35" s="1" t="s">
        <v>325</v>
      </c>
      <c r="C35" s="65" t="s">
        <v>65</v>
      </c>
      <c r="D35" s="20">
        <v>38</v>
      </c>
      <c r="E35" s="2">
        <v>65</v>
      </c>
      <c r="F35" s="27">
        <f t="shared" si="4"/>
        <v>103</v>
      </c>
      <c r="G35" s="27">
        <v>148</v>
      </c>
      <c r="H35" s="53">
        <f t="shared" si="5"/>
        <v>0.69594594594594594</v>
      </c>
      <c r="I35" s="48">
        <f t="shared" si="6"/>
        <v>78</v>
      </c>
    </row>
    <row r="36" spans="1:9">
      <c r="A36" s="1" t="s">
        <v>66</v>
      </c>
      <c r="B36" s="1" t="s">
        <v>325</v>
      </c>
      <c r="C36" s="65" t="s">
        <v>67</v>
      </c>
      <c r="D36" s="20">
        <v>142</v>
      </c>
      <c r="E36" s="2">
        <v>266</v>
      </c>
      <c r="F36" s="27">
        <f t="shared" si="4"/>
        <v>408</v>
      </c>
      <c r="G36" s="27">
        <v>403</v>
      </c>
      <c r="H36" s="53">
        <f t="shared" si="5"/>
        <v>1.0124069478908189</v>
      </c>
      <c r="I36" s="48">
        <f t="shared" si="6"/>
        <v>40</v>
      </c>
    </row>
    <row r="37" spans="1:9">
      <c r="A37" s="6" t="s">
        <v>68</v>
      </c>
      <c r="B37" s="6" t="s">
        <v>324</v>
      </c>
      <c r="C37" s="34" t="s">
        <v>69</v>
      </c>
      <c r="D37" s="20">
        <v>1379</v>
      </c>
      <c r="E37" s="2">
        <v>243</v>
      </c>
      <c r="F37" s="27">
        <f t="shared" si="4"/>
        <v>1622</v>
      </c>
      <c r="G37" s="27">
        <v>1544</v>
      </c>
      <c r="H37" s="53">
        <f t="shared" si="5"/>
        <v>1.0505181347150259</v>
      </c>
      <c r="I37" s="48">
        <f t="shared" si="6"/>
        <v>27</v>
      </c>
    </row>
    <row r="38" spans="1:9">
      <c r="A38" s="6" t="s">
        <v>70</v>
      </c>
      <c r="B38" s="6" t="s">
        <v>328</v>
      </c>
      <c r="C38" s="34" t="s">
        <v>71</v>
      </c>
      <c r="D38" s="20">
        <v>0</v>
      </c>
      <c r="E38" s="2">
        <v>231</v>
      </c>
      <c r="F38" s="27">
        <f t="shared" si="4"/>
        <v>231</v>
      </c>
      <c r="G38" s="27">
        <v>222</v>
      </c>
      <c r="H38" s="53">
        <f t="shared" si="5"/>
        <v>1.0405405405405406</v>
      </c>
      <c r="I38" s="48">
        <f t="shared" si="6"/>
        <v>31</v>
      </c>
    </row>
    <row r="39" spans="1:9">
      <c r="A39" s="6" t="s">
        <v>72</v>
      </c>
      <c r="B39" s="6" t="s">
        <v>323</v>
      </c>
      <c r="C39" s="34" t="s">
        <v>73</v>
      </c>
      <c r="D39" s="20">
        <v>36</v>
      </c>
      <c r="E39" s="2">
        <v>62</v>
      </c>
      <c r="F39" s="27">
        <f t="shared" si="4"/>
        <v>98</v>
      </c>
      <c r="G39" s="27">
        <v>109</v>
      </c>
      <c r="H39" s="53">
        <f t="shared" si="5"/>
        <v>0.8990825688073395</v>
      </c>
      <c r="I39" s="48">
        <f t="shared" si="6"/>
        <v>66</v>
      </c>
    </row>
    <row r="40" spans="1:9">
      <c r="A40" s="6" t="s">
        <v>74</v>
      </c>
      <c r="B40" s="6" t="s">
        <v>324</v>
      </c>
      <c r="C40" s="34" t="s">
        <v>75</v>
      </c>
      <c r="D40" s="20">
        <v>434</v>
      </c>
      <c r="E40" s="2">
        <v>234</v>
      </c>
      <c r="F40" s="27">
        <f t="shared" si="4"/>
        <v>668</v>
      </c>
      <c r="G40" s="27">
        <v>573</v>
      </c>
      <c r="H40" s="53">
        <f t="shared" si="5"/>
        <v>1.1657940663176265</v>
      </c>
      <c r="I40" s="48">
        <f t="shared" si="6"/>
        <v>7</v>
      </c>
    </row>
    <row r="41" spans="1:9">
      <c r="A41" s="6" t="s">
        <v>76</v>
      </c>
      <c r="B41" s="6" t="s">
        <v>324</v>
      </c>
      <c r="C41" s="34" t="s">
        <v>77</v>
      </c>
      <c r="D41" s="20">
        <v>492</v>
      </c>
      <c r="E41" s="2">
        <v>55</v>
      </c>
      <c r="F41" s="27">
        <f t="shared" si="4"/>
        <v>547</v>
      </c>
      <c r="G41" s="27">
        <v>500</v>
      </c>
      <c r="H41" s="53">
        <f t="shared" si="5"/>
        <v>1.0940000000000001</v>
      </c>
      <c r="I41" s="48">
        <f t="shared" si="6"/>
        <v>15</v>
      </c>
    </row>
    <row r="42" spans="1:9">
      <c r="A42" s="6" t="s">
        <v>78</v>
      </c>
      <c r="B42" s="6" t="s">
        <v>325</v>
      </c>
      <c r="C42" s="34" t="s">
        <v>79</v>
      </c>
      <c r="D42" s="20">
        <v>264</v>
      </c>
      <c r="E42" s="2">
        <v>166</v>
      </c>
      <c r="F42" s="27">
        <f t="shared" si="4"/>
        <v>430</v>
      </c>
      <c r="G42" s="27">
        <v>431</v>
      </c>
      <c r="H42" s="53">
        <f t="shared" si="5"/>
        <v>0.99767981438515085</v>
      </c>
      <c r="I42" s="48">
        <f t="shared" si="6"/>
        <v>48</v>
      </c>
    </row>
    <row r="43" spans="1:9">
      <c r="A43" s="6" t="s">
        <v>80</v>
      </c>
      <c r="B43" s="6" t="s">
        <v>329</v>
      </c>
      <c r="C43" s="34" t="s">
        <v>81</v>
      </c>
      <c r="D43" s="20">
        <v>40</v>
      </c>
      <c r="E43" s="2">
        <v>17</v>
      </c>
      <c r="F43" s="27">
        <f t="shared" si="4"/>
        <v>57</v>
      </c>
      <c r="G43" s="27">
        <v>149</v>
      </c>
      <c r="H43" s="53">
        <f t="shared" si="5"/>
        <v>0.3825503355704698</v>
      </c>
      <c r="I43" s="48">
        <f t="shared" si="6"/>
        <v>81</v>
      </c>
    </row>
    <row r="44" spans="1:9">
      <c r="A44" s="6" t="s">
        <v>82</v>
      </c>
      <c r="B44" s="6" t="s">
        <v>324</v>
      </c>
      <c r="C44" s="34" t="s">
        <v>83</v>
      </c>
      <c r="D44" s="20">
        <v>166</v>
      </c>
      <c r="E44" s="2">
        <v>71</v>
      </c>
      <c r="F44" s="27">
        <f t="shared" si="4"/>
        <v>237</v>
      </c>
      <c r="G44" s="27">
        <v>228</v>
      </c>
      <c r="H44" s="53">
        <f t="shared" si="5"/>
        <v>1.0394736842105263</v>
      </c>
      <c r="I44" s="48">
        <f t="shared" si="6"/>
        <v>32</v>
      </c>
    </row>
    <row r="45" spans="1:9">
      <c r="A45" s="6" t="s">
        <v>84</v>
      </c>
      <c r="B45" s="6" t="s">
        <v>328</v>
      </c>
      <c r="C45" s="34" t="s">
        <v>85</v>
      </c>
      <c r="D45" s="20">
        <v>597</v>
      </c>
      <c r="E45" s="2">
        <v>187</v>
      </c>
      <c r="F45" s="27">
        <f t="shared" si="4"/>
        <v>784</v>
      </c>
      <c r="G45" s="27">
        <v>811</v>
      </c>
      <c r="H45" s="53">
        <f t="shared" si="5"/>
        <v>0.96670776818742299</v>
      </c>
      <c r="I45" s="48">
        <f t="shared" si="6"/>
        <v>58</v>
      </c>
    </row>
    <row r="46" spans="1:9">
      <c r="A46" s="43" t="s">
        <v>86</v>
      </c>
      <c r="B46" s="43" t="s">
        <v>329</v>
      </c>
      <c r="C46" s="66" t="s">
        <v>87</v>
      </c>
      <c r="D46" s="37"/>
      <c r="E46" s="28"/>
      <c r="F46" s="29"/>
      <c r="G46" s="29"/>
      <c r="H46" s="68"/>
      <c r="I46" s="49"/>
    </row>
    <row r="47" spans="1:9">
      <c r="A47" s="1" t="s">
        <v>88</v>
      </c>
      <c r="B47" s="1" t="s">
        <v>322</v>
      </c>
      <c r="C47" s="65" t="s">
        <v>89</v>
      </c>
      <c r="D47" s="20">
        <v>431</v>
      </c>
      <c r="E47" s="2">
        <v>154</v>
      </c>
      <c r="F47" s="27">
        <f t="shared" ref="F47:F66" si="7">SUM(D47:E47)</f>
        <v>585</v>
      </c>
      <c r="G47" s="27">
        <v>593</v>
      </c>
      <c r="H47" s="53">
        <f t="shared" ref="H47:H66" si="8">F47/G47</f>
        <v>0.98650927487352447</v>
      </c>
      <c r="I47" s="48">
        <f t="shared" ref="I47:I66" si="9">_xlfn.RANK.EQ(H47,$H$12:$H$97,0)</f>
        <v>55</v>
      </c>
    </row>
    <row r="48" spans="1:9">
      <c r="A48" s="1" t="s">
        <v>90</v>
      </c>
      <c r="B48" s="1" t="s">
        <v>324</v>
      </c>
      <c r="C48" s="65" t="s">
        <v>91</v>
      </c>
      <c r="D48" s="20">
        <v>349</v>
      </c>
      <c r="E48" s="2">
        <v>48</v>
      </c>
      <c r="F48" s="27">
        <f t="shared" si="7"/>
        <v>397</v>
      </c>
      <c r="G48" s="27">
        <v>419</v>
      </c>
      <c r="H48" s="53">
        <f t="shared" si="8"/>
        <v>0.94749403341288785</v>
      </c>
      <c r="I48" s="48">
        <f t="shared" si="9"/>
        <v>61</v>
      </c>
    </row>
    <row r="49" spans="1:9">
      <c r="A49" s="1" t="s">
        <v>92</v>
      </c>
      <c r="B49" s="1" t="s">
        <v>323</v>
      </c>
      <c r="C49" s="65" t="s">
        <v>93</v>
      </c>
      <c r="D49" s="20">
        <v>2</v>
      </c>
      <c r="E49" s="2">
        <v>12</v>
      </c>
      <c r="F49" s="27">
        <f t="shared" si="7"/>
        <v>14</v>
      </c>
      <c r="G49" s="27">
        <v>20</v>
      </c>
      <c r="H49" s="53">
        <f t="shared" si="8"/>
        <v>0.7</v>
      </c>
      <c r="I49" s="48">
        <f t="shared" si="9"/>
        <v>76</v>
      </c>
    </row>
    <row r="50" spans="1:9">
      <c r="A50" s="1" t="s">
        <v>94</v>
      </c>
      <c r="B50" s="1" t="s">
        <v>327</v>
      </c>
      <c r="C50" s="65" t="s">
        <v>95</v>
      </c>
      <c r="D50" s="20">
        <v>362</v>
      </c>
      <c r="E50" s="2">
        <v>101</v>
      </c>
      <c r="F50" s="27">
        <f t="shared" si="7"/>
        <v>463</v>
      </c>
      <c r="G50" s="27">
        <v>400</v>
      </c>
      <c r="H50" s="53">
        <f t="shared" si="8"/>
        <v>1.1575</v>
      </c>
      <c r="I50" s="48">
        <f t="shared" si="9"/>
        <v>8</v>
      </c>
    </row>
    <row r="51" spans="1:9">
      <c r="A51" s="1" t="s">
        <v>96</v>
      </c>
      <c r="B51" s="1" t="s">
        <v>327</v>
      </c>
      <c r="C51" s="65" t="s">
        <v>97</v>
      </c>
      <c r="D51" s="20">
        <v>494</v>
      </c>
      <c r="E51" s="2">
        <v>137</v>
      </c>
      <c r="F51" s="27">
        <f t="shared" si="7"/>
        <v>631</v>
      </c>
      <c r="G51" s="27">
        <v>654</v>
      </c>
      <c r="H51" s="53">
        <f t="shared" si="8"/>
        <v>0.96483180428134552</v>
      </c>
      <c r="I51" s="48">
        <f t="shared" si="9"/>
        <v>59</v>
      </c>
    </row>
    <row r="52" spans="1:9">
      <c r="A52" s="1" t="s">
        <v>98</v>
      </c>
      <c r="B52" s="1" t="s">
        <v>329</v>
      </c>
      <c r="C52" s="65" t="s">
        <v>99</v>
      </c>
      <c r="D52" s="20">
        <v>193</v>
      </c>
      <c r="E52" s="2">
        <v>48</v>
      </c>
      <c r="F52" s="27">
        <f t="shared" si="7"/>
        <v>241</v>
      </c>
      <c r="G52" s="27">
        <v>292</v>
      </c>
      <c r="H52" s="53">
        <f t="shared" si="8"/>
        <v>0.82534246575342463</v>
      </c>
      <c r="I52" s="48">
        <f t="shared" si="9"/>
        <v>73</v>
      </c>
    </row>
    <row r="53" spans="1:9">
      <c r="A53" s="1" t="s">
        <v>100</v>
      </c>
      <c r="B53" s="1" t="s">
        <v>327</v>
      </c>
      <c r="C53" s="65" t="s">
        <v>101</v>
      </c>
      <c r="D53" s="20">
        <v>250</v>
      </c>
      <c r="E53" s="2">
        <v>46</v>
      </c>
      <c r="F53" s="27">
        <f t="shared" si="7"/>
        <v>296</v>
      </c>
      <c r="G53" s="27">
        <v>265</v>
      </c>
      <c r="H53" s="53">
        <f t="shared" si="8"/>
        <v>1.1169811320754717</v>
      </c>
      <c r="I53" s="48">
        <f t="shared" si="9"/>
        <v>12</v>
      </c>
    </row>
    <row r="54" spans="1:9">
      <c r="A54" s="1" t="s">
        <v>102</v>
      </c>
      <c r="B54" s="1" t="s">
        <v>327</v>
      </c>
      <c r="C54" s="65" t="s">
        <v>103</v>
      </c>
      <c r="D54" s="20">
        <v>206</v>
      </c>
      <c r="E54" s="2">
        <v>53</v>
      </c>
      <c r="F54" s="27">
        <f t="shared" si="7"/>
        <v>259</v>
      </c>
      <c r="G54" s="27">
        <v>250</v>
      </c>
      <c r="H54" s="53">
        <f t="shared" si="8"/>
        <v>1.036</v>
      </c>
      <c r="I54" s="48">
        <f t="shared" si="9"/>
        <v>34</v>
      </c>
    </row>
    <row r="55" spans="1:9">
      <c r="A55" s="1" t="s">
        <v>104</v>
      </c>
      <c r="B55" s="1" t="s">
        <v>327</v>
      </c>
      <c r="C55" s="65" t="s">
        <v>105</v>
      </c>
      <c r="D55" s="20">
        <v>597</v>
      </c>
      <c r="E55" s="2">
        <v>160</v>
      </c>
      <c r="F55" s="27">
        <f t="shared" si="7"/>
        <v>757</v>
      </c>
      <c r="G55" s="27">
        <v>657</v>
      </c>
      <c r="H55" s="53">
        <f t="shared" si="8"/>
        <v>1.15220700152207</v>
      </c>
      <c r="I55" s="48">
        <f t="shared" si="9"/>
        <v>9</v>
      </c>
    </row>
    <row r="56" spans="1:9">
      <c r="A56" s="1" t="s">
        <v>106</v>
      </c>
      <c r="B56" s="1" t="s">
        <v>327</v>
      </c>
      <c r="C56" s="65" t="s">
        <v>107</v>
      </c>
      <c r="D56" s="20">
        <v>384</v>
      </c>
      <c r="E56" s="2">
        <v>132</v>
      </c>
      <c r="F56" s="27">
        <f t="shared" si="7"/>
        <v>516</v>
      </c>
      <c r="G56" s="27">
        <v>414</v>
      </c>
      <c r="H56" s="53">
        <f t="shared" si="8"/>
        <v>1.2463768115942029</v>
      </c>
      <c r="I56" s="48">
        <f t="shared" si="9"/>
        <v>4</v>
      </c>
    </row>
    <row r="57" spans="1:9">
      <c r="A57" s="1" t="s">
        <v>108</v>
      </c>
      <c r="B57" s="1" t="s">
        <v>328</v>
      </c>
      <c r="C57" s="65" t="s">
        <v>109</v>
      </c>
      <c r="D57" s="20">
        <v>470</v>
      </c>
      <c r="E57" s="2">
        <v>111</v>
      </c>
      <c r="F57" s="27">
        <f t="shared" si="7"/>
        <v>581</v>
      </c>
      <c r="G57" s="27">
        <v>575</v>
      </c>
      <c r="H57" s="53">
        <f t="shared" si="8"/>
        <v>1.0104347826086957</v>
      </c>
      <c r="I57" s="48">
        <f t="shared" si="9"/>
        <v>41</v>
      </c>
    </row>
    <row r="58" spans="1:9">
      <c r="A58" s="1" t="s">
        <v>110</v>
      </c>
      <c r="B58" s="1" t="s">
        <v>326</v>
      </c>
      <c r="C58" s="65" t="s">
        <v>111</v>
      </c>
      <c r="D58" s="20">
        <v>2</v>
      </c>
      <c r="E58" s="2">
        <v>12</v>
      </c>
      <c r="F58" s="27">
        <f t="shared" si="7"/>
        <v>14</v>
      </c>
      <c r="G58" s="27">
        <v>16</v>
      </c>
      <c r="H58" s="53">
        <f t="shared" si="8"/>
        <v>0.875</v>
      </c>
      <c r="I58" s="48">
        <f t="shared" si="9"/>
        <v>70</v>
      </c>
    </row>
    <row r="59" spans="1:9">
      <c r="A59" s="1" t="s">
        <v>112</v>
      </c>
      <c r="B59" s="1" t="s">
        <v>322</v>
      </c>
      <c r="C59" s="65" t="s">
        <v>113</v>
      </c>
      <c r="D59" s="20">
        <v>1247</v>
      </c>
      <c r="E59" s="2">
        <v>436</v>
      </c>
      <c r="F59" s="27">
        <f t="shared" si="7"/>
        <v>1683</v>
      </c>
      <c r="G59" s="27">
        <v>1673</v>
      </c>
      <c r="H59" s="53">
        <f t="shared" si="8"/>
        <v>1.0059772863120144</v>
      </c>
      <c r="I59" s="48">
        <f t="shared" si="9"/>
        <v>44</v>
      </c>
    </row>
    <row r="60" spans="1:9">
      <c r="A60" s="1" t="s">
        <v>114</v>
      </c>
      <c r="B60" s="1" t="s">
        <v>324</v>
      </c>
      <c r="C60" s="65" t="s">
        <v>115</v>
      </c>
      <c r="D60" s="20">
        <v>600</v>
      </c>
      <c r="E60" s="2">
        <v>128</v>
      </c>
      <c r="F60" s="27">
        <f t="shared" si="7"/>
        <v>728</v>
      </c>
      <c r="G60" s="27">
        <v>686</v>
      </c>
      <c r="H60" s="53">
        <f t="shared" si="8"/>
        <v>1.0612244897959184</v>
      </c>
      <c r="I60" s="48">
        <f t="shared" si="9"/>
        <v>23</v>
      </c>
    </row>
    <row r="61" spans="1:9">
      <c r="A61" s="1" t="s">
        <v>116</v>
      </c>
      <c r="B61" s="1" t="s">
        <v>323</v>
      </c>
      <c r="C61" s="65" t="s">
        <v>117</v>
      </c>
      <c r="D61" s="20">
        <v>5</v>
      </c>
      <c r="E61" s="2">
        <v>27</v>
      </c>
      <c r="F61" s="27">
        <f t="shared" si="7"/>
        <v>32</v>
      </c>
      <c r="G61" s="27">
        <v>30</v>
      </c>
      <c r="H61" s="53">
        <f t="shared" si="8"/>
        <v>1.0666666666666667</v>
      </c>
      <c r="I61" s="48">
        <f t="shared" si="9"/>
        <v>19</v>
      </c>
    </row>
    <row r="62" spans="1:9">
      <c r="A62" s="1" t="s">
        <v>118</v>
      </c>
      <c r="B62" s="1" t="s">
        <v>324</v>
      </c>
      <c r="C62" s="65" t="s">
        <v>119</v>
      </c>
      <c r="D62" s="20">
        <v>318</v>
      </c>
      <c r="E62" s="2">
        <v>37</v>
      </c>
      <c r="F62" s="27">
        <f t="shared" si="7"/>
        <v>355</v>
      </c>
      <c r="G62" s="27">
        <v>395</v>
      </c>
      <c r="H62" s="53">
        <f t="shared" si="8"/>
        <v>0.89873417721518989</v>
      </c>
      <c r="I62" s="48">
        <f t="shared" si="9"/>
        <v>67</v>
      </c>
    </row>
    <row r="63" spans="1:9">
      <c r="A63" s="1" t="s">
        <v>120</v>
      </c>
      <c r="B63" s="1" t="s">
        <v>327</v>
      </c>
      <c r="C63" s="65" t="s">
        <v>121</v>
      </c>
      <c r="D63" s="20">
        <v>293</v>
      </c>
      <c r="E63" s="2">
        <v>88</v>
      </c>
      <c r="F63" s="27">
        <f t="shared" si="7"/>
        <v>381</v>
      </c>
      <c r="G63" s="27">
        <v>357</v>
      </c>
      <c r="H63" s="53">
        <f t="shared" si="8"/>
        <v>1.0672268907563025</v>
      </c>
      <c r="I63" s="48">
        <f t="shared" si="9"/>
        <v>17</v>
      </c>
    </row>
    <row r="64" spans="1:9">
      <c r="A64" s="1" t="s">
        <v>122</v>
      </c>
      <c r="B64" s="1" t="s">
        <v>325</v>
      </c>
      <c r="C64" s="65" t="s">
        <v>123</v>
      </c>
      <c r="D64" s="20">
        <v>56</v>
      </c>
      <c r="E64" s="2">
        <v>15</v>
      </c>
      <c r="F64" s="27">
        <f t="shared" si="7"/>
        <v>71</v>
      </c>
      <c r="G64" s="27">
        <v>72</v>
      </c>
      <c r="H64" s="53">
        <f t="shared" si="8"/>
        <v>0.98611111111111116</v>
      </c>
      <c r="I64" s="48">
        <f t="shared" si="9"/>
        <v>56</v>
      </c>
    </row>
    <row r="65" spans="1:9">
      <c r="A65" s="1" t="s">
        <v>124</v>
      </c>
      <c r="B65" s="1" t="s">
        <v>326</v>
      </c>
      <c r="C65" s="65" t="s">
        <v>125</v>
      </c>
      <c r="D65" s="20">
        <v>2</v>
      </c>
      <c r="E65" s="2">
        <v>9</v>
      </c>
      <c r="F65" s="27">
        <f t="shared" si="7"/>
        <v>11</v>
      </c>
      <c r="G65" s="27">
        <v>16</v>
      </c>
      <c r="H65" s="53">
        <f t="shared" si="8"/>
        <v>0.6875</v>
      </c>
      <c r="I65" s="48">
        <f t="shared" si="9"/>
        <v>79</v>
      </c>
    </row>
    <row r="66" spans="1:9">
      <c r="A66" s="1" t="s">
        <v>126</v>
      </c>
      <c r="B66" s="1" t="s">
        <v>322</v>
      </c>
      <c r="C66" s="65" t="s">
        <v>127</v>
      </c>
      <c r="D66" s="20">
        <v>1721</v>
      </c>
      <c r="E66" s="2">
        <v>550</v>
      </c>
      <c r="F66" s="27">
        <f t="shared" si="7"/>
        <v>2271</v>
      </c>
      <c r="G66" s="27">
        <v>2302</v>
      </c>
      <c r="H66" s="53">
        <f t="shared" si="8"/>
        <v>0.98653344917463071</v>
      </c>
      <c r="I66" s="48">
        <f t="shared" si="9"/>
        <v>54</v>
      </c>
    </row>
    <row r="67" spans="1:9">
      <c r="A67" s="43" t="s">
        <v>128</v>
      </c>
      <c r="B67" s="43" t="s">
        <v>323</v>
      </c>
      <c r="C67" s="66" t="s">
        <v>129</v>
      </c>
      <c r="D67" s="37"/>
      <c r="E67" s="28"/>
      <c r="F67" s="29"/>
      <c r="G67" s="29"/>
      <c r="H67" s="68"/>
      <c r="I67" s="49"/>
    </row>
    <row r="68" spans="1:9">
      <c r="A68" s="1" t="s">
        <v>130</v>
      </c>
      <c r="B68" s="1" t="s">
        <v>324</v>
      </c>
      <c r="C68" s="65" t="s">
        <v>131</v>
      </c>
      <c r="D68" s="20">
        <v>393</v>
      </c>
      <c r="E68" s="2">
        <v>134</v>
      </c>
      <c r="F68" s="27">
        <f t="shared" ref="F68:F87" si="10">SUM(D68:E68)</f>
        <v>527</v>
      </c>
      <c r="G68" s="27">
        <v>510</v>
      </c>
      <c r="H68" s="53">
        <f t="shared" ref="H68:H87" si="11">F68/G68</f>
        <v>1.0333333333333334</v>
      </c>
      <c r="I68" s="48">
        <f t="shared" ref="I68:I87" si="12">_xlfn.RANK.EQ(H68,$H$12:$H$97,0)</f>
        <v>35</v>
      </c>
    </row>
    <row r="69" spans="1:9">
      <c r="A69" s="1" t="s">
        <v>132</v>
      </c>
      <c r="B69" s="1" t="s">
        <v>322</v>
      </c>
      <c r="C69" s="65" t="s">
        <v>133</v>
      </c>
      <c r="D69" s="20">
        <v>1565</v>
      </c>
      <c r="E69" s="2">
        <v>551</v>
      </c>
      <c r="F69" s="27">
        <f t="shared" si="10"/>
        <v>2116</v>
      </c>
      <c r="G69" s="27">
        <v>2063</v>
      </c>
      <c r="H69" s="53">
        <f t="shared" si="11"/>
        <v>1.0256907416383907</v>
      </c>
      <c r="I69" s="48">
        <f t="shared" si="12"/>
        <v>38</v>
      </c>
    </row>
    <row r="70" spans="1:9">
      <c r="A70" s="1" t="s">
        <v>134</v>
      </c>
      <c r="B70" s="1" t="s">
        <v>323</v>
      </c>
      <c r="C70" s="65" t="s">
        <v>135</v>
      </c>
      <c r="D70" s="20">
        <v>23</v>
      </c>
      <c r="E70" s="2">
        <v>31</v>
      </c>
      <c r="F70" s="27">
        <f t="shared" si="10"/>
        <v>54</v>
      </c>
      <c r="G70" s="27">
        <v>50</v>
      </c>
      <c r="H70" s="53">
        <f t="shared" si="11"/>
        <v>1.08</v>
      </c>
      <c r="I70" s="48">
        <f t="shared" si="12"/>
        <v>16</v>
      </c>
    </row>
    <row r="71" spans="1:9">
      <c r="A71" s="1" t="s">
        <v>136</v>
      </c>
      <c r="B71" s="1" t="s">
        <v>322</v>
      </c>
      <c r="C71" s="65" t="s">
        <v>137</v>
      </c>
      <c r="D71" s="20">
        <v>768</v>
      </c>
      <c r="E71" s="2">
        <v>402</v>
      </c>
      <c r="F71" s="27">
        <f t="shared" si="10"/>
        <v>1170</v>
      </c>
      <c r="G71" s="27">
        <v>1258</v>
      </c>
      <c r="H71" s="53">
        <f t="shared" si="11"/>
        <v>0.93004769475357707</v>
      </c>
      <c r="I71" s="48">
        <f t="shared" si="12"/>
        <v>63</v>
      </c>
    </row>
    <row r="72" spans="1:9">
      <c r="A72" s="1" t="s">
        <v>138</v>
      </c>
      <c r="B72" s="1" t="s">
        <v>323</v>
      </c>
      <c r="C72" s="65" t="s">
        <v>139</v>
      </c>
      <c r="D72" s="20">
        <v>58</v>
      </c>
      <c r="E72" s="2">
        <v>96</v>
      </c>
      <c r="F72" s="27">
        <f t="shared" si="10"/>
        <v>154</v>
      </c>
      <c r="G72" s="27">
        <v>145</v>
      </c>
      <c r="H72" s="53">
        <f t="shared" si="11"/>
        <v>1.0620689655172413</v>
      </c>
      <c r="I72" s="48">
        <f t="shared" si="12"/>
        <v>22</v>
      </c>
    </row>
    <row r="73" spans="1:9">
      <c r="A73" s="1" t="s">
        <v>140</v>
      </c>
      <c r="B73" s="1" t="s">
        <v>323</v>
      </c>
      <c r="C73" s="65" t="s">
        <v>141</v>
      </c>
      <c r="D73" s="20">
        <v>6</v>
      </c>
      <c r="E73" s="2">
        <v>12</v>
      </c>
      <c r="F73" s="27">
        <f t="shared" si="10"/>
        <v>18</v>
      </c>
      <c r="G73" s="27">
        <v>20</v>
      </c>
      <c r="H73" s="53">
        <f t="shared" si="11"/>
        <v>0.9</v>
      </c>
      <c r="I73" s="48">
        <f t="shared" si="12"/>
        <v>65</v>
      </c>
    </row>
    <row r="74" spans="1:9">
      <c r="A74" s="1" t="s">
        <v>142</v>
      </c>
      <c r="B74" s="1" t="s">
        <v>328</v>
      </c>
      <c r="C74" s="65" t="s">
        <v>143</v>
      </c>
      <c r="D74" s="20">
        <v>0</v>
      </c>
      <c r="E74" s="2">
        <v>177</v>
      </c>
      <c r="F74" s="27">
        <f t="shared" si="10"/>
        <v>177</v>
      </c>
      <c r="G74" s="27">
        <v>198</v>
      </c>
      <c r="H74" s="53">
        <f t="shared" si="11"/>
        <v>0.89393939393939392</v>
      </c>
      <c r="I74" s="48">
        <f t="shared" si="12"/>
        <v>68</v>
      </c>
    </row>
    <row r="75" spans="1:9">
      <c r="A75" s="1" t="s">
        <v>144</v>
      </c>
      <c r="B75" s="1" t="s">
        <v>329</v>
      </c>
      <c r="C75" s="65" t="s">
        <v>145</v>
      </c>
      <c r="D75" s="20">
        <v>254</v>
      </c>
      <c r="E75" s="2">
        <v>89</v>
      </c>
      <c r="F75" s="27">
        <f t="shared" si="10"/>
        <v>343</v>
      </c>
      <c r="G75" s="27">
        <v>350</v>
      </c>
      <c r="H75" s="53">
        <f t="shared" si="11"/>
        <v>0.98</v>
      </c>
      <c r="I75" s="48">
        <f t="shared" si="12"/>
        <v>57</v>
      </c>
    </row>
    <row r="76" spans="1:9">
      <c r="A76" s="1" t="s">
        <v>146</v>
      </c>
      <c r="B76" s="1" t="s">
        <v>328</v>
      </c>
      <c r="C76" s="65" t="s">
        <v>147</v>
      </c>
      <c r="D76" s="20">
        <v>155</v>
      </c>
      <c r="E76" s="2">
        <v>38</v>
      </c>
      <c r="F76" s="27">
        <f t="shared" si="10"/>
        <v>193</v>
      </c>
      <c r="G76" s="27">
        <v>181</v>
      </c>
      <c r="H76" s="53">
        <f t="shared" si="11"/>
        <v>1.0662983425414365</v>
      </c>
      <c r="I76" s="48">
        <f t="shared" si="12"/>
        <v>20</v>
      </c>
    </row>
    <row r="77" spans="1:9">
      <c r="A77" s="1" t="s">
        <v>148</v>
      </c>
      <c r="B77" s="1" t="s">
        <v>327</v>
      </c>
      <c r="C77" s="65" t="s">
        <v>149</v>
      </c>
      <c r="D77" s="20">
        <v>231</v>
      </c>
      <c r="E77" s="2">
        <v>78</v>
      </c>
      <c r="F77" s="27">
        <f t="shared" si="10"/>
        <v>309</v>
      </c>
      <c r="G77" s="27">
        <v>292</v>
      </c>
      <c r="H77" s="53">
        <f t="shared" si="11"/>
        <v>1.0582191780821917</v>
      </c>
      <c r="I77" s="48">
        <f t="shared" si="12"/>
        <v>24</v>
      </c>
    </row>
    <row r="78" spans="1:9">
      <c r="A78" s="1" t="s">
        <v>150</v>
      </c>
      <c r="B78" s="1" t="s">
        <v>327</v>
      </c>
      <c r="C78" s="65" t="s">
        <v>151</v>
      </c>
      <c r="D78" s="20">
        <v>155</v>
      </c>
      <c r="E78" s="2">
        <v>66</v>
      </c>
      <c r="F78" s="27">
        <f t="shared" si="10"/>
        <v>221</v>
      </c>
      <c r="G78" s="27">
        <v>252</v>
      </c>
      <c r="H78" s="53">
        <f t="shared" si="11"/>
        <v>0.87698412698412698</v>
      </c>
      <c r="I78" s="48">
        <f t="shared" si="12"/>
        <v>69</v>
      </c>
    </row>
    <row r="79" spans="1:9">
      <c r="A79" s="1" t="s">
        <v>152</v>
      </c>
      <c r="B79" s="1" t="s">
        <v>322</v>
      </c>
      <c r="C79" s="65" t="s">
        <v>153</v>
      </c>
      <c r="D79" s="20">
        <v>597</v>
      </c>
      <c r="E79" s="2">
        <v>230</v>
      </c>
      <c r="F79" s="27">
        <f t="shared" si="10"/>
        <v>827</v>
      </c>
      <c r="G79" s="27">
        <v>785</v>
      </c>
      <c r="H79" s="53">
        <f t="shared" si="11"/>
        <v>1.0535031847133758</v>
      </c>
      <c r="I79" s="48">
        <f t="shared" si="12"/>
        <v>26</v>
      </c>
    </row>
    <row r="80" spans="1:9">
      <c r="A80" s="1" t="s">
        <v>154</v>
      </c>
      <c r="B80" s="1" t="s">
        <v>322</v>
      </c>
      <c r="C80" s="65" t="s">
        <v>155</v>
      </c>
      <c r="D80" s="20">
        <v>717</v>
      </c>
      <c r="E80" s="2">
        <v>315</v>
      </c>
      <c r="F80" s="27">
        <f t="shared" si="10"/>
        <v>1032</v>
      </c>
      <c r="G80" s="27">
        <v>1119</v>
      </c>
      <c r="H80" s="53">
        <f t="shared" si="11"/>
        <v>0.92225201072386054</v>
      </c>
      <c r="I80" s="48">
        <f t="shared" si="12"/>
        <v>64</v>
      </c>
    </row>
    <row r="81" spans="1:9">
      <c r="A81" s="1" t="s">
        <v>156</v>
      </c>
      <c r="B81" s="1" t="s">
        <v>327</v>
      </c>
      <c r="C81" s="65" t="s">
        <v>157</v>
      </c>
      <c r="D81" s="20">
        <v>382</v>
      </c>
      <c r="E81" s="2">
        <v>89</v>
      </c>
      <c r="F81" s="27">
        <f t="shared" si="10"/>
        <v>471</v>
      </c>
      <c r="G81" s="27">
        <v>499</v>
      </c>
      <c r="H81" s="53">
        <f t="shared" si="11"/>
        <v>0.94388777555110226</v>
      </c>
      <c r="I81" s="48">
        <f t="shared" si="12"/>
        <v>62</v>
      </c>
    </row>
    <row r="82" spans="1:9">
      <c r="A82" s="1" t="s">
        <v>158</v>
      </c>
      <c r="B82" s="1" t="s">
        <v>327</v>
      </c>
      <c r="C82" s="65" t="s">
        <v>159</v>
      </c>
      <c r="D82" s="20">
        <v>375</v>
      </c>
      <c r="E82" s="2">
        <v>119</v>
      </c>
      <c r="F82" s="27">
        <f t="shared" si="10"/>
        <v>494</v>
      </c>
      <c r="G82" s="27">
        <v>474</v>
      </c>
      <c r="H82" s="53">
        <f t="shared" si="11"/>
        <v>1.0421940928270041</v>
      </c>
      <c r="I82" s="48">
        <f t="shared" si="12"/>
        <v>29</v>
      </c>
    </row>
    <row r="83" spans="1:9">
      <c r="A83" s="1" t="s">
        <v>160</v>
      </c>
      <c r="B83" s="1" t="s">
        <v>323</v>
      </c>
      <c r="C83" s="65" t="s">
        <v>161</v>
      </c>
      <c r="D83" s="20">
        <v>38</v>
      </c>
      <c r="E83" s="2">
        <v>50</v>
      </c>
      <c r="F83" s="27">
        <f t="shared" si="10"/>
        <v>88</v>
      </c>
      <c r="G83" s="27">
        <v>120</v>
      </c>
      <c r="H83" s="53">
        <f t="shared" si="11"/>
        <v>0.73333333333333328</v>
      </c>
      <c r="I83" s="48">
        <f t="shared" si="12"/>
        <v>74</v>
      </c>
    </row>
    <row r="84" spans="1:9">
      <c r="A84" s="1" t="s">
        <v>162</v>
      </c>
      <c r="B84" s="1" t="s">
        <v>327</v>
      </c>
      <c r="C84" s="65" t="s">
        <v>163</v>
      </c>
      <c r="D84" s="20">
        <v>155</v>
      </c>
      <c r="E84" s="2">
        <v>85</v>
      </c>
      <c r="F84" s="27">
        <f t="shared" si="10"/>
        <v>240</v>
      </c>
      <c r="G84" s="27">
        <v>216</v>
      </c>
      <c r="H84" s="53">
        <f t="shared" si="11"/>
        <v>1.1111111111111112</v>
      </c>
      <c r="I84" s="48">
        <f t="shared" si="12"/>
        <v>13</v>
      </c>
    </row>
    <row r="85" spans="1:9">
      <c r="A85" s="1" t="s">
        <v>164</v>
      </c>
      <c r="B85" s="1" t="s">
        <v>327</v>
      </c>
      <c r="C85" s="65" t="s">
        <v>165</v>
      </c>
      <c r="D85" s="20">
        <v>273</v>
      </c>
      <c r="E85" s="2">
        <v>103</v>
      </c>
      <c r="F85" s="27">
        <f t="shared" si="10"/>
        <v>376</v>
      </c>
      <c r="G85" s="27">
        <v>364</v>
      </c>
      <c r="H85" s="53">
        <f t="shared" si="11"/>
        <v>1.0329670329670331</v>
      </c>
      <c r="I85" s="48">
        <f t="shared" si="12"/>
        <v>36</v>
      </c>
    </row>
    <row r="86" spans="1:9">
      <c r="A86" s="14" t="s">
        <v>166</v>
      </c>
      <c r="B86" s="14" t="s">
        <v>327</v>
      </c>
      <c r="C86" s="67" t="s">
        <v>167</v>
      </c>
      <c r="D86" s="38">
        <v>100</v>
      </c>
      <c r="E86" s="30">
        <v>41</v>
      </c>
      <c r="F86" s="31">
        <f t="shared" si="10"/>
        <v>141</v>
      </c>
      <c r="G86" s="31">
        <v>148</v>
      </c>
      <c r="H86" s="54">
        <f t="shared" si="11"/>
        <v>0.95270270270270274</v>
      </c>
      <c r="I86" s="50">
        <f t="shared" si="12"/>
        <v>60</v>
      </c>
    </row>
    <row r="87" spans="1:9">
      <c r="A87" s="1" t="s">
        <v>168</v>
      </c>
      <c r="B87" s="1" t="s">
        <v>324</v>
      </c>
      <c r="C87" s="65" t="s">
        <v>169</v>
      </c>
      <c r="D87" s="20">
        <v>544</v>
      </c>
      <c r="E87" s="2">
        <v>74</v>
      </c>
      <c r="F87" s="27">
        <f t="shared" si="10"/>
        <v>618</v>
      </c>
      <c r="G87" s="27">
        <v>620</v>
      </c>
      <c r="H87" s="53">
        <f t="shared" si="11"/>
        <v>0.99677419354838714</v>
      </c>
      <c r="I87" s="48">
        <f t="shared" si="12"/>
        <v>49</v>
      </c>
    </row>
    <row r="88" spans="1:9">
      <c r="A88" s="43" t="s">
        <v>170</v>
      </c>
      <c r="B88" s="43" t="s">
        <v>323</v>
      </c>
      <c r="C88" s="66" t="s">
        <v>171</v>
      </c>
      <c r="D88" s="37"/>
      <c r="E88" s="28"/>
      <c r="F88" s="29"/>
      <c r="G88" s="29"/>
      <c r="H88" s="68"/>
      <c r="I88" s="49"/>
    </row>
    <row r="89" spans="1:9">
      <c r="A89" s="1" t="s">
        <v>172</v>
      </c>
      <c r="B89" s="1" t="s">
        <v>322</v>
      </c>
      <c r="C89" s="65" t="s">
        <v>173</v>
      </c>
      <c r="D89" s="20">
        <v>1368</v>
      </c>
      <c r="E89" s="2">
        <v>428</v>
      </c>
      <c r="F89" s="27">
        <f t="shared" ref="F89:F97" si="13">SUM(D89:E89)</f>
        <v>1796</v>
      </c>
      <c r="G89" s="27">
        <v>1813</v>
      </c>
      <c r="H89" s="53">
        <f t="shared" ref="H89:H97" si="14">F89/G89</f>
        <v>0.99062327633756209</v>
      </c>
      <c r="I89" s="48">
        <f t="shared" ref="I89:I97" si="15">_xlfn.RANK.EQ(H89,$H$12:$H$97,0)</f>
        <v>52</v>
      </c>
    </row>
    <row r="90" spans="1:9">
      <c r="A90" s="1" t="s">
        <v>174</v>
      </c>
      <c r="B90" s="1" t="s">
        <v>327</v>
      </c>
      <c r="C90" s="65" t="s">
        <v>175</v>
      </c>
      <c r="D90" s="20">
        <v>211</v>
      </c>
      <c r="E90" s="2">
        <v>62</v>
      </c>
      <c r="F90" s="27">
        <f t="shared" si="13"/>
        <v>273</v>
      </c>
      <c r="G90" s="27">
        <v>271</v>
      </c>
      <c r="H90" s="53">
        <f t="shared" si="14"/>
        <v>1.0073800738007379</v>
      </c>
      <c r="I90" s="48">
        <f t="shared" si="15"/>
        <v>43</v>
      </c>
    </row>
    <row r="91" spans="1:9">
      <c r="A91" s="1" t="s">
        <v>176</v>
      </c>
      <c r="B91" s="1" t="s">
        <v>327</v>
      </c>
      <c r="C91" s="65" t="s">
        <v>177</v>
      </c>
      <c r="D91" s="20">
        <v>287</v>
      </c>
      <c r="E91" s="2">
        <v>78</v>
      </c>
      <c r="F91" s="27">
        <f t="shared" si="13"/>
        <v>365</v>
      </c>
      <c r="G91" s="27">
        <v>418</v>
      </c>
      <c r="H91" s="53">
        <f t="shared" si="14"/>
        <v>0.87320574162679421</v>
      </c>
      <c r="I91" s="48">
        <f t="shared" si="15"/>
        <v>71</v>
      </c>
    </row>
    <row r="92" spans="1:9">
      <c r="A92" s="1" t="s">
        <v>178</v>
      </c>
      <c r="B92" s="1" t="s">
        <v>327</v>
      </c>
      <c r="C92" s="65" t="s">
        <v>179</v>
      </c>
      <c r="D92" s="20">
        <v>454</v>
      </c>
      <c r="E92" s="2">
        <v>147</v>
      </c>
      <c r="F92" s="27">
        <f t="shared" si="13"/>
        <v>601</v>
      </c>
      <c r="G92" s="27">
        <v>591</v>
      </c>
      <c r="H92" s="53">
        <f t="shared" si="14"/>
        <v>1.0169204737732656</v>
      </c>
      <c r="I92" s="48">
        <f t="shared" si="15"/>
        <v>39</v>
      </c>
    </row>
    <row r="93" spans="1:9">
      <c r="A93" s="1" t="s">
        <v>180</v>
      </c>
      <c r="B93" s="1" t="s">
        <v>327</v>
      </c>
      <c r="C93" s="65" t="s">
        <v>181</v>
      </c>
      <c r="D93" s="20">
        <v>154</v>
      </c>
      <c r="E93" s="2">
        <v>31</v>
      </c>
      <c r="F93" s="27">
        <f t="shared" si="13"/>
        <v>185</v>
      </c>
      <c r="G93" s="27">
        <v>185</v>
      </c>
      <c r="H93" s="53">
        <f t="shared" si="14"/>
        <v>1</v>
      </c>
      <c r="I93" s="48">
        <f t="shared" si="15"/>
        <v>45</v>
      </c>
    </row>
    <row r="94" spans="1:9">
      <c r="A94" s="1" t="s">
        <v>182</v>
      </c>
      <c r="B94" s="1" t="s">
        <v>327</v>
      </c>
      <c r="C94" s="65" t="s">
        <v>183</v>
      </c>
      <c r="D94" s="20">
        <v>200</v>
      </c>
      <c r="E94" s="2">
        <v>55</v>
      </c>
      <c r="F94" s="27">
        <f t="shared" si="13"/>
        <v>255</v>
      </c>
      <c r="G94" s="27">
        <v>227</v>
      </c>
      <c r="H94" s="53">
        <f t="shared" si="14"/>
        <v>1.1233480176211454</v>
      </c>
      <c r="I94" s="48">
        <f t="shared" si="15"/>
        <v>11</v>
      </c>
    </row>
    <row r="95" spans="1:9">
      <c r="A95" s="1" t="s">
        <v>184</v>
      </c>
      <c r="B95" s="1" t="s">
        <v>327</v>
      </c>
      <c r="C95" s="65" t="s">
        <v>185</v>
      </c>
      <c r="D95" s="20">
        <v>342</v>
      </c>
      <c r="E95" s="2">
        <v>123</v>
      </c>
      <c r="F95" s="27">
        <f t="shared" si="13"/>
        <v>465</v>
      </c>
      <c r="G95" s="27">
        <v>467</v>
      </c>
      <c r="H95" s="53">
        <f t="shared" si="14"/>
        <v>0.99571734475374729</v>
      </c>
      <c r="I95" s="48">
        <f t="shared" si="15"/>
        <v>50</v>
      </c>
    </row>
    <row r="96" spans="1:9">
      <c r="A96" s="1" t="s">
        <v>186</v>
      </c>
      <c r="B96" s="1" t="s">
        <v>324</v>
      </c>
      <c r="C96" s="65" t="s">
        <v>187</v>
      </c>
      <c r="D96" s="20">
        <v>10</v>
      </c>
      <c r="E96" s="2">
        <v>3</v>
      </c>
      <c r="F96" s="27">
        <f t="shared" si="13"/>
        <v>13</v>
      </c>
      <c r="G96" s="27">
        <v>18</v>
      </c>
      <c r="H96" s="53">
        <f t="shared" si="14"/>
        <v>0.72222222222222221</v>
      </c>
      <c r="I96" s="48">
        <f t="shared" si="15"/>
        <v>75</v>
      </c>
    </row>
    <row r="97" spans="1:9" ht="14.25" thickBot="1">
      <c r="A97" s="1" t="s">
        <v>188</v>
      </c>
      <c r="B97" s="1" t="s">
        <v>327</v>
      </c>
      <c r="C97" s="65" t="s">
        <v>189</v>
      </c>
      <c r="D97" s="22">
        <v>148</v>
      </c>
      <c r="E97" s="23">
        <v>52</v>
      </c>
      <c r="F97" s="39">
        <f t="shared" si="13"/>
        <v>200</v>
      </c>
      <c r="G97" s="39">
        <v>240</v>
      </c>
      <c r="H97" s="58">
        <f t="shared" si="14"/>
        <v>0.83333333333333337</v>
      </c>
      <c r="I97" s="51">
        <f t="shared" si="15"/>
        <v>72</v>
      </c>
    </row>
    <row r="98" spans="1:9" ht="14.25" thickBot="1">
      <c r="A98" s="17"/>
      <c r="B98" s="17"/>
      <c r="C98" s="17"/>
    </row>
    <row r="99" spans="1:9" ht="14.25" thickBot="1">
      <c r="C99" s="253" t="s">
        <v>502</v>
      </c>
      <c r="D99" s="254">
        <f>SUM(D12:D97)</f>
        <v>31240</v>
      </c>
      <c r="E99" s="254">
        <f t="shared" ref="E99:G99" si="16">SUM(E12:E97)</f>
        <v>11043</v>
      </c>
      <c r="F99" s="254">
        <f t="shared" si="16"/>
        <v>42283</v>
      </c>
      <c r="G99" s="255">
        <f t="shared" si="16"/>
        <v>41788</v>
      </c>
    </row>
  </sheetData>
  <autoFilter ref="A11:M11" xr:uid="{00000000-0009-0000-0000-00001B000000}">
    <sortState xmlns:xlrd2="http://schemas.microsoft.com/office/spreadsheetml/2017/richdata2" ref="A12:M97">
      <sortCondition ref="A11"/>
    </sortState>
  </autoFilter>
  <mergeCells count="1">
    <mergeCell ref="D10:I10"/>
  </mergeCells>
  <phoneticPr fontId="1"/>
  <hyperlinks>
    <hyperlink ref="K1" location="目次!A1" display="目次に戻る" xr:uid="{62FB1F06-DD92-44D8-A65D-CC495F676196}"/>
  </hyperlinks>
  <pageMargins left="0.51181102362204722" right="0.51181102362204722" top="0.74803149606299213" bottom="0.74803149606299213" header="0.31496062992125984" footer="0.31496062992125984"/>
  <pageSetup paperSize="9" scale="94" orientation="portrait" r:id="rId1"/>
  <headerFooter>
    <oddFooter>&amp;R&amp;6出典：大学改革支援・学位授与機構「大学基本情報」（https://portal.niad.ac.jp/ptrt/table.html）を加工して作成
文部科学省　全国大学一覧</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912C2-0F27-4901-AA81-08ED8A8F734B}">
  <sheetPr>
    <tabColor theme="9"/>
  </sheetPr>
  <dimension ref="A1:M99"/>
  <sheetViews>
    <sheetView workbookViewId="0">
      <pane xSplit="3" ySplit="11" topLeftCell="D12" activePane="bottomRight" state="frozen"/>
      <selection activeCell="A13" sqref="A13:B13"/>
      <selection pane="topRight" activeCell="A13" sqref="A13:B13"/>
      <selection pane="bottomLeft" activeCell="A13" sqref="A13:B13"/>
      <selection pane="bottomRight" activeCell="C12" sqref="C12"/>
    </sheetView>
  </sheetViews>
  <sheetFormatPr defaultRowHeight="13.5"/>
  <cols>
    <col min="1" max="1" width="15" bestFit="1" customWidth="1"/>
    <col min="2" max="2" width="5.25" customWidth="1"/>
    <col min="3" max="3" width="29.375" bestFit="1" customWidth="1"/>
    <col min="4" max="6" width="7.5" style="17" bestFit="1" customWidth="1"/>
    <col min="7" max="10" width="9" style="17"/>
    <col min="11" max="11" width="11.625" style="17" bestFit="1" customWidth="1"/>
    <col min="12" max="13" width="9" style="17"/>
  </cols>
  <sheetData>
    <row r="1" spans="1:13" ht="24" customHeight="1" thickBot="1">
      <c r="A1" s="3" t="s">
        <v>260</v>
      </c>
      <c r="B1" s="3"/>
      <c r="C1" s="3"/>
      <c r="D1"/>
      <c r="E1"/>
      <c r="F1"/>
      <c r="G1"/>
      <c r="H1"/>
      <c r="I1"/>
      <c r="J1"/>
      <c r="K1" s="44" t="s">
        <v>258</v>
      </c>
      <c r="L1"/>
      <c r="M1"/>
    </row>
    <row r="2" spans="1:13" ht="24" customHeight="1">
      <c r="A2" s="3" t="s">
        <v>285</v>
      </c>
      <c r="B2" s="3"/>
      <c r="C2" s="3"/>
      <c r="D2"/>
      <c r="E2"/>
      <c r="F2"/>
      <c r="G2"/>
      <c r="H2"/>
      <c r="I2"/>
      <c r="J2"/>
      <c r="K2" s="13"/>
      <c r="L2"/>
      <c r="M2"/>
    </row>
    <row r="3" spans="1:13" ht="24" customHeight="1">
      <c r="A3" s="3" t="s">
        <v>476</v>
      </c>
      <c r="C3" s="3"/>
      <c r="D3"/>
      <c r="E3"/>
      <c r="F3"/>
      <c r="G3"/>
      <c r="H3"/>
      <c r="I3"/>
      <c r="J3"/>
      <c r="K3" s="13"/>
      <c r="L3"/>
      <c r="M3"/>
    </row>
    <row r="4" spans="1:13" ht="14.25" thickBot="1">
      <c r="B4" s="3"/>
      <c r="C4" s="3"/>
      <c r="D4"/>
      <c r="E4"/>
      <c r="F4"/>
      <c r="G4"/>
      <c r="H4"/>
      <c r="I4"/>
      <c r="J4"/>
      <c r="K4" s="13"/>
      <c r="L4"/>
      <c r="M4"/>
    </row>
    <row r="5" spans="1:13" ht="27.75" thickBot="1">
      <c r="C5" s="80" t="s">
        <v>12</v>
      </c>
      <c r="D5" s="55" t="s">
        <v>0</v>
      </c>
      <c r="E5" s="56" t="s">
        <v>1</v>
      </c>
      <c r="F5" s="57" t="s">
        <v>13</v>
      </c>
      <c r="G5" s="57" t="s">
        <v>259</v>
      </c>
      <c r="H5" s="64" t="s">
        <v>262</v>
      </c>
      <c r="I5" s="60" t="s">
        <v>263</v>
      </c>
    </row>
    <row r="6" spans="1:13">
      <c r="C6" s="18" t="s">
        <v>3</v>
      </c>
      <c r="D6" s="32">
        <f>INDEX(D12:D97,MATCH(C6,C12:C97,0),0)</f>
        <v>87</v>
      </c>
      <c r="E6" s="33">
        <f>INDEX(E12:E97,MATCH(C6,C12:C97,0),0)</f>
        <v>62</v>
      </c>
      <c r="F6" s="33">
        <f>SUM(D6:E6)</f>
        <v>149</v>
      </c>
      <c r="G6" s="46">
        <f>INDEX(G12:G97,MATCH(C6,C12:C97,0),0)</f>
        <v>154</v>
      </c>
      <c r="H6" s="59">
        <f t="shared" ref="H6:H8" si="0">F6/G6</f>
        <v>0.96753246753246758</v>
      </c>
      <c r="I6" s="61">
        <f>_xlfn.RANK.EQ(H6,$H$12:$H$97,0)</f>
        <v>60</v>
      </c>
    </row>
    <row r="7" spans="1:13">
      <c r="C7" s="19" t="s">
        <v>14</v>
      </c>
      <c r="D7" s="88">
        <f>ROUND(SUMIF($B$12:$B$97,"G",D12:D97)/(COUNTIFS(B12:B97,"G",D12:D97,"&lt;&gt;")),1)</f>
        <v>285.2</v>
      </c>
      <c r="E7" s="89">
        <f>ROUND(SUMIF($B$12:$B$97,"G",E12:E97)/(COUNTIFS(B12:B97,"G",D12:D97,"&lt;&gt;")),1)</f>
        <v>91.3</v>
      </c>
      <c r="F7" s="89">
        <f>ROUND(SUM(D7:E7),1)</f>
        <v>376.5</v>
      </c>
      <c r="G7" s="90">
        <f>ROUND(SUMIF($B$12:$B$97,"G",G12:G97)/(COUNTIFS(B12:B97,"G",D12:D97,"&lt;&gt;")),1)</f>
        <v>362.6</v>
      </c>
      <c r="H7" s="53">
        <f t="shared" si="0"/>
        <v>1.0383342526199668</v>
      </c>
      <c r="I7" s="62"/>
    </row>
    <row r="8" spans="1:13" ht="14.25" thickBot="1">
      <c r="C8" s="21" t="s">
        <v>15</v>
      </c>
      <c r="D8" s="91">
        <f>ROUND(AVERAGE(D12:D97),1)</f>
        <v>386</v>
      </c>
      <c r="E8" s="92">
        <f>ROUND(AVERAGE(E12:E97),1)</f>
        <v>137.19999999999999</v>
      </c>
      <c r="F8" s="92">
        <f>ROUND(SUM(D8:E8),1)</f>
        <v>523.20000000000005</v>
      </c>
      <c r="G8" s="93">
        <f>ROUND(AVERAGE(G12:G97),1)</f>
        <v>516.20000000000005</v>
      </c>
      <c r="H8" s="58">
        <f t="shared" si="0"/>
        <v>1.0135606354126308</v>
      </c>
      <c r="I8" s="63"/>
    </row>
    <row r="9" spans="1:13" ht="14.25" thickBot="1"/>
    <row r="10" spans="1:13" ht="21" customHeight="1">
      <c r="D10" s="330" t="str" cm="1">
        <f t="array" aca="1" ref="D10" ca="1">RIGHT(CELL("filename",A1),4)&amp;"年度（基準日：５月１日）"</f>
        <v>2024年度（基準日：５月１日）</v>
      </c>
      <c r="E10" s="331"/>
      <c r="F10" s="331"/>
      <c r="G10" s="331"/>
      <c r="H10" s="331"/>
      <c r="I10" s="332"/>
    </row>
    <row r="11" spans="1:13" ht="27">
      <c r="A11" s="15" t="s">
        <v>16</v>
      </c>
      <c r="B11" s="24" t="s">
        <v>17</v>
      </c>
      <c r="C11" s="80" t="s">
        <v>12</v>
      </c>
      <c r="D11" s="36" t="s">
        <v>0</v>
      </c>
      <c r="E11" s="25" t="s">
        <v>1</v>
      </c>
      <c r="F11" s="26" t="s">
        <v>13</v>
      </c>
      <c r="G11" s="26" t="s">
        <v>259</v>
      </c>
      <c r="H11" s="52" t="s">
        <v>262</v>
      </c>
      <c r="I11" s="47" t="s">
        <v>263</v>
      </c>
    </row>
    <row r="12" spans="1:13">
      <c r="A12" s="1" t="s">
        <v>18</v>
      </c>
      <c r="B12" s="1" t="s">
        <v>322</v>
      </c>
      <c r="C12" s="65" t="s">
        <v>19</v>
      </c>
      <c r="D12" s="20">
        <v>1181</v>
      </c>
      <c r="E12" s="2">
        <v>453</v>
      </c>
      <c r="F12" s="27">
        <f t="shared" ref="F12:F21" si="1">SUM(D12:E12)</f>
        <v>1634</v>
      </c>
      <c r="G12" s="27">
        <v>1649</v>
      </c>
      <c r="H12" s="53">
        <f t="shared" ref="H12:H21" si="2">F12/G12</f>
        <v>0.9909035779260158</v>
      </c>
      <c r="I12" s="48">
        <f t="shared" ref="I12:I21" si="3">_xlfn.RANK.EQ(H12,$H$12:$H$97,0)</f>
        <v>53</v>
      </c>
    </row>
    <row r="13" spans="1:13">
      <c r="A13" s="1" t="s">
        <v>20</v>
      </c>
      <c r="B13" s="1" t="s">
        <v>323</v>
      </c>
      <c r="C13" s="65" t="s">
        <v>21</v>
      </c>
      <c r="D13" s="20">
        <v>0</v>
      </c>
      <c r="E13" s="2">
        <v>9</v>
      </c>
      <c r="F13" s="27">
        <f t="shared" si="1"/>
        <v>9</v>
      </c>
      <c r="G13" s="27">
        <v>9</v>
      </c>
      <c r="H13" s="53">
        <f t="shared" si="2"/>
        <v>1</v>
      </c>
      <c r="I13" s="48">
        <f t="shared" si="3"/>
        <v>49</v>
      </c>
    </row>
    <row r="14" spans="1:13">
      <c r="A14" s="1" t="s">
        <v>22</v>
      </c>
      <c r="B14" s="1" t="s">
        <v>324</v>
      </c>
      <c r="C14" s="65" t="s">
        <v>23</v>
      </c>
      <c r="D14" s="20">
        <v>210</v>
      </c>
      <c r="E14" s="2">
        <v>26</v>
      </c>
      <c r="F14" s="27">
        <f t="shared" si="1"/>
        <v>236</v>
      </c>
      <c r="G14" s="27">
        <v>239</v>
      </c>
      <c r="H14" s="53">
        <f t="shared" si="2"/>
        <v>0.9874476987447699</v>
      </c>
      <c r="I14" s="48">
        <f t="shared" si="3"/>
        <v>55</v>
      </c>
    </row>
    <row r="15" spans="1:13">
      <c r="A15" s="1" t="s">
        <v>24</v>
      </c>
      <c r="B15" s="1" t="s">
        <v>325</v>
      </c>
      <c r="C15" s="65" t="s">
        <v>25</v>
      </c>
      <c r="D15" s="20">
        <v>1</v>
      </c>
      <c r="E15" s="2">
        <v>4</v>
      </c>
      <c r="F15" s="27">
        <f t="shared" si="1"/>
        <v>5</v>
      </c>
      <c r="G15" s="27">
        <v>10</v>
      </c>
      <c r="H15" s="53">
        <f t="shared" si="2"/>
        <v>0.5</v>
      </c>
      <c r="I15" s="48">
        <f t="shared" si="3"/>
        <v>81</v>
      </c>
    </row>
    <row r="16" spans="1:13">
      <c r="A16" s="1" t="s">
        <v>26</v>
      </c>
      <c r="B16" s="1" t="s">
        <v>324</v>
      </c>
      <c r="C16" s="65" t="s">
        <v>27</v>
      </c>
      <c r="D16" s="20">
        <v>27</v>
      </c>
      <c r="E16" s="2">
        <v>36</v>
      </c>
      <c r="F16" s="27">
        <f t="shared" si="1"/>
        <v>63</v>
      </c>
      <c r="G16" s="27">
        <v>48</v>
      </c>
      <c r="H16" s="53">
        <f t="shared" si="2"/>
        <v>1.3125</v>
      </c>
      <c r="I16" s="48">
        <f t="shared" si="3"/>
        <v>3</v>
      </c>
    </row>
    <row r="17" spans="1:9">
      <c r="A17" s="1" t="s">
        <v>28</v>
      </c>
      <c r="B17" s="1" t="s">
        <v>324</v>
      </c>
      <c r="C17" s="65" t="s">
        <v>29</v>
      </c>
      <c r="D17" s="20">
        <v>138</v>
      </c>
      <c r="E17" s="2">
        <v>23</v>
      </c>
      <c r="F17" s="27">
        <f t="shared" si="1"/>
        <v>161</v>
      </c>
      <c r="G17" s="27">
        <v>120</v>
      </c>
      <c r="H17" s="53">
        <f t="shared" si="2"/>
        <v>1.3416666666666666</v>
      </c>
      <c r="I17" s="48">
        <f t="shared" si="3"/>
        <v>2</v>
      </c>
    </row>
    <row r="18" spans="1:9">
      <c r="A18" s="1" t="s">
        <v>30</v>
      </c>
      <c r="B18" s="1" t="s">
        <v>326</v>
      </c>
      <c r="C18" s="65" t="s">
        <v>31</v>
      </c>
      <c r="D18" s="20">
        <v>1</v>
      </c>
      <c r="E18" s="2">
        <v>5</v>
      </c>
      <c r="F18" s="27">
        <f t="shared" si="1"/>
        <v>6</v>
      </c>
      <c r="G18" s="27">
        <v>16</v>
      </c>
      <c r="H18" s="53">
        <f t="shared" si="2"/>
        <v>0.375</v>
      </c>
      <c r="I18" s="48">
        <f t="shared" si="3"/>
        <v>82</v>
      </c>
    </row>
    <row r="19" spans="1:9">
      <c r="A19" s="1" t="s">
        <v>32</v>
      </c>
      <c r="B19" s="1" t="s">
        <v>327</v>
      </c>
      <c r="C19" s="65" t="s">
        <v>33</v>
      </c>
      <c r="D19" s="20">
        <v>185</v>
      </c>
      <c r="E19" s="2">
        <v>64</v>
      </c>
      <c r="F19" s="27">
        <f t="shared" si="1"/>
        <v>249</v>
      </c>
      <c r="G19" s="27">
        <v>252</v>
      </c>
      <c r="H19" s="53">
        <f t="shared" si="2"/>
        <v>0.98809523809523814</v>
      </c>
      <c r="I19" s="48">
        <f t="shared" si="3"/>
        <v>54</v>
      </c>
    </row>
    <row r="20" spans="1:9">
      <c r="A20" s="1" t="s">
        <v>34</v>
      </c>
      <c r="B20" s="1" t="s">
        <v>328</v>
      </c>
      <c r="C20" s="65" t="s">
        <v>35</v>
      </c>
      <c r="D20" s="20">
        <v>232</v>
      </c>
      <c r="E20" s="2">
        <v>72</v>
      </c>
      <c r="F20" s="27">
        <f t="shared" si="1"/>
        <v>304</v>
      </c>
      <c r="G20" s="27">
        <v>294</v>
      </c>
      <c r="H20" s="53">
        <f t="shared" si="2"/>
        <v>1.0340136054421769</v>
      </c>
      <c r="I20" s="48">
        <f t="shared" si="3"/>
        <v>33</v>
      </c>
    </row>
    <row r="21" spans="1:9">
      <c r="A21" s="1" t="s">
        <v>36</v>
      </c>
      <c r="B21" s="1" t="s">
        <v>322</v>
      </c>
      <c r="C21" s="65" t="s">
        <v>37</v>
      </c>
      <c r="D21" s="20">
        <v>1401</v>
      </c>
      <c r="E21" s="2">
        <v>377</v>
      </c>
      <c r="F21" s="27">
        <f t="shared" si="1"/>
        <v>1778</v>
      </c>
      <c r="G21" s="27">
        <v>1861</v>
      </c>
      <c r="H21" s="53">
        <f t="shared" si="2"/>
        <v>0.95540032240730788</v>
      </c>
      <c r="I21" s="48">
        <f t="shared" si="3"/>
        <v>62</v>
      </c>
    </row>
    <row r="22" spans="1:9">
      <c r="A22" s="43" t="s">
        <v>38</v>
      </c>
      <c r="B22" s="43" t="s">
        <v>323</v>
      </c>
      <c r="C22" s="66" t="s">
        <v>39</v>
      </c>
      <c r="D22" s="37"/>
      <c r="E22" s="28"/>
      <c r="F22" s="29"/>
      <c r="G22" s="29" t="s">
        <v>515</v>
      </c>
      <c r="H22" s="68"/>
      <c r="I22" s="49"/>
    </row>
    <row r="23" spans="1:9">
      <c r="A23" s="1" t="s">
        <v>40</v>
      </c>
      <c r="B23" s="1" t="s">
        <v>327</v>
      </c>
      <c r="C23" s="65" t="s">
        <v>41</v>
      </c>
      <c r="D23" s="20">
        <v>198</v>
      </c>
      <c r="E23" s="2">
        <v>43</v>
      </c>
      <c r="F23" s="27">
        <f t="shared" ref="F23:F45" si="4">SUM(D23:E23)</f>
        <v>241</v>
      </c>
      <c r="G23" s="27">
        <v>213</v>
      </c>
      <c r="H23" s="53">
        <f t="shared" ref="H23:H45" si="5">F23/G23</f>
        <v>1.1314553990610328</v>
      </c>
      <c r="I23" s="48">
        <f t="shared" ref="I23:I45" si="6">_xlfn.RANK.EQ(H23,$H$12:$H$97,0)</f>
        <v>12</v>
      </c>
    </row>
    <row r="24" spans="1:9">
      <c r="A24" s="1" t="s">
        <v>42</v>
      </c>
      <c r="B24" s="1" t="s">
        <v>327</v>
      </c>
      <c r="C24" s="65" t="s">
        <v>43</v>
      </c>
      <c r="D24" s="20">
        <v>371</v>
      </c>
      <c r="E24" s="2">
        <v>98</v>
      </c>
      <c r="F24" s="27">
        <f t="shared" si="4"/>
        <v>469</v>
      </c>
      <c r="G24" s="27">
        <v>433</v>
      </c>
      <c r="H24" s="53">
        <f t="shared" si="5"/>
        <v>1.0831408775981524</v>
      </c>
      <c r="I24" s="48">
        <f t="shared" si="6"/>
        <v>23</v>
      </c>
    </row>
    <row r="25" spans="1:9">
      <c r="A25" s="1" t="s">
        <v>44</v>
      </c>
      <c r="B25" s="1" t="s">
        <v>325</v>
      </c>
      <c r="C25" s="65" t="s">
        <v>45</v>
      </c>
      <c r="D25" s="20">
        <v>78</v>
      </c>
      <c r="E25" s="2">
        <v>44</v>
      </c>
      <c r="F25" s="27">
        <f t="shared" si="4"/>
        <v>122</v>
      </c>
      <c r="G25" s="27">
        <v>107</v>
      </c>
      <c r="H25" s="53">
        <f t="shared" si="5"/>
        <v>1.1401869158878504</v>
      </c>
      <c r="I25" s="48">
        <f t="shared" si="6"/>
        <v>10</v>
      </c>
    </row>
    <row r="26" spans="1:9">
      <c r="A26" s="1" t="s">
        <v>46</v>
      </c>
      <c r="B26" s="1" t="s">
        <v>328</v>
      </c>
      <c r="C26" s="65" t="s">
        <v>47</v>
      </c>
      <c r="D26" s="20">
        <v>424</v>
      </c>
      <c r="E26" s="2">
        <v>103</v>
      </c>
      <c r="F26" s="27">
        <f t="shared" si="4"/>
        <v>527</v>
      </c>
      <c r="G26" s="27">
        <v>467</v>
      </c>
      <c r="H26" s="53">
        <f t="shared" si="5"/>
        <v>1.1284796573875804</v>
      </c>
      <c r="I26" s="48">
        <f t="shared" si="6"/>
        <v>15</v>
      </c>
    </row>
    <row r="27" spans="1:9">
      <c r="A27" s="1" t="s">
        <v>48</v>
      </c>
      <c r="B27" s="1" t="s">
        <v>322</v>
      </c>
      <c r="C27" s="65" t="s">
        <v>49</v>
      </c>
      <c r="D27" s="20">
        <v>1244</v>
      </c>
      <c r="E27" s="2">
        <v>629</v>
      </c>
      <c r="F27" s="27">
        <f t="shared" si="4"/>
        <v>1873</v>
      </c>
      <c r="G27" s="27">
        <v>1905</v>
      </c>
      <c r="H27" s="53">
        <f t="shared" si="5"/>
        <v>0.98320209973753281</v>
      </c>
      <c r="I27" s="48">
        <f t="shared" si="6"/>
        <v>57</v>
      </c>
    </row>
    <row r="28" spans="1:9">
      <c r="A28" s="1" t="s">
        <v>50</v>
      </c>
      <c r="B28" s="1" t="s">
        <v>325</v>
      </c>
      <c r="C28" s="65" t="s">
        <v>51</v>
      </c>
      <c r="D28" s="20">
        <v>4</v>
      </c>
      <c r="E28" s="2">
        <v>7</v>
      </c>
      <c r="F28" s="27">
        <f t="shared" si="4"/>
        <v>11</v>
      </c>
      <c r="G28" s="27">
        <v>12</v>
      </c>
      <c r="H28" s="53">
        <f t="shared" si="5"/>
        <v>0.91666666666666663</v>
      </c>
      <c r="I28" s="48">
        <f t="shared" si="6"/>
        <v>70</v>
      </c>
    </row>
    <row r="29" spans="1:9">
      <c r="A29" s="1" t="s">
        <v>52</v>
      </c>
      <c r="B29" s="1" t="s">
        <v>328</v>
      </c>
      <c r="C29" s="65" t="s">
        <v>53</v>
      </c>
      <c r="D29" s="20">
        <v>278</v>
      </c>
      <c r="E29" s="2">
        <v>99</v>
      </c>
      <c r="F29" s="27">
        <f t="shared" si="4"/>
        <v>377</v>
      </c>
      <c r="G29" s="27">
        <v>335</v>
      </c>
      <c r="H29" s="53">
        <f t="shared" si="5"/>
        <v>1.1253731343283582</v>
      </c>
      <c r="I29" s="48">
        <f t="shared" si="6"/>
        <v>16</v>
      </c>
    </row>
    <row r="30" spans="1:9">
      <c r="A30" s="1" t="s">
        <v>54</v>
      </c>
      <c r="B30" s="1" t="s">
        <v>327</v>
      </c>
      <c r="C30" s="65" t="s">
        <v>55</v>
      </c>
      <c r="D30" s="20">
        <v>325</v>
      </c>
      <c r="E30" s="2">
        <v>115</v>
      </c>
      <c r="F30" s="27">
        <f t="shared" si="4"/>
        <v>440</v>
      </c>
      <c r="G30" s="27">
        <v>377</v>
      </c>
      <c r="H30" s="53">
        <f t="shared" si="5"/>
        <v>1.1671087533156499</v>
      </c>
      <c r="I30" s="48">
        <f t="shared" si="6"/>
        <v>7</v>
      </c>
    </row>
    <row r="31" spans="1:9">
      <c r="A31" s="1" t="s">
        <v>56</v>
      </c>
      <c r="B31" s="1" t="s">
        <v>328</v>
      </c>
      <c r="C31" s="65" t="s">
        <v>57</v>
      </c>
      <c r="D31" s="20">
        <v>462</v>
      </c>
      <c r="E31" s="2">
        <v>115</v>
      </c>
      <c r="F31" s="27">
        <f t="shared" si="4"/>
        <v>577</v>
      </c>
      <c r="G31" s="27">
        <v>516</v>
      </c>
      <c r="H31" s="53">
        <f t="shared" si="5"/>
        <v>1.1182170542635659</v>
      </c>
      <c r="I31" s="48">
        <f t="shared" si="6"/>
        <v>17</v>
      </c>
    </row>
    <row r="32" spans="1:9">
      <c r="A32" s="1" t="s">
        <v>58</v>
      </c>
      <c r="B32" s="1" t="s">
        <v>322</v>
      </c>
      <c r="C32" s="65" t="s">
        <v>59</v>
      </c>
      <c r="D32" s="20">
        <v>663</v>
      </c>
      <c r="E32" s="2">
        <v>281</v>
      </c>
      <c r="F32" s="27">
        <f t="shared" si="4"/>
        <v>944</v>
      </c>
      <c r="G32" s="27">
        <v>993</v>
      </c>
      <c r="H32" s="53">
        <f t="shared" si="5"/>
        <v>0.95065458207452169</v>
      </c>
      <c r="I32" s="48">
        <f t="shared" si="6"/>
        <v>65</v>
      </c>
    </row>
    <row r="33" spans="1:9">
      <c r="A33" s="1" t="s">
        <v>60</v>
      </c>
      <c r="B33" s="1" t="s">
        <v>322</v>
      </c>
      <c r="C33" s="65" t="s">
        <v>61</v>
      </c>
      <c r="D33" s="20">
        <v>2194</v>
      </c>
      <c r="E33" s="2">
        <v>736</v>
      </c>
      <c r="F33" s="27">
        <f t="shared" si="4"/>
        <v>2930</v>
      </c>
      <c r="G33" s="27">
        <v>2970</v>
      </c>
      <c r="H33" s="53">
        <f t="shared" si="5"/>
        <v>0.98653198653198648</v>
      </c>
      <c r="I33" s="48">
        <f t="shared" si="6"/>
        <v>56</v>
      </c>
    </row>
    <row r="34" spans="1:9">
      <c r="A34" s="1" t="s">
        <v>62</v>
      </c>
      <c r="B34" s="1" t="s">
        <v>326</v>
      </c>
      <c r="C34" s="65" t="s">
        <v>63</v>
      </c>
      <c r="D34" s="20">
        <v>61</v>
      </c>
      <c r="E34" s="2">
        <v>71</v>
      </c>
      <c r="F34" s="27">
        <f t="shared" si="4"/>
        <v>132</v>
      </c>
      <c r="G34" s="27">
        <v>131</v>
      </c>
      <c r="H34" s="53">
        <f t="shared" si="5"/>
        <v>1.0076335877862594</v>
      </c>
      <c r="I34" s="48">
        <f t="shared" si="6"/>
        <v>44</v>
      </c>
    </row>
    <row r="35" spans="1:9">
      <c r="A35" s="1" t="s">
        <v>64</v>
      </c>
      <c r="B35" s="1" t="s">
        <v>325</v>
      </c>
      <c r="C35" s="65" t="s">
        <v>65</v>
      </c>
      <c r="D35" s="20">
        <v>40</v>
      </c>
      <c r="E35" s="2">
        <v>57</v>
      </c>
      <c r="F35" s="27">
        <f t="shared" si="4"/>
        <v>97</v>
      </c>
      <c r="G35" s="27">
        <v>148</v>
      </c>
      <c r="H35" s="53">
        <f t="shared" si="5"/>
        <v>0.65540540540540537</v>
      </c>
      <c r="I35" s="48">
        <f t="shared" si="6"/>
        <v>79</v>
      </c>
    </row>
    <row r="36" spans="1:9">
      <c r="A36" s="1" t="s">
        <v>66</v>
      </c>
      <c r="B36" s="1" t="s">
        <v>325</v>
      </c>
      <c r="C36" s="65" t="s">
        <v>67</v>
      </c>
      <c r="D36" s="20">
        <v>143</v>
      </c>
      <c r="E36" s="2">
        <v>267</v>
      </c>
      <c r="F36" s="27">
        <f t="shared" si="4"/>
        <v>410</v>
      </c>
      <c r="G36" s="27">
        <v>403</v>
      </c>
      <c r="H36" s="53">
        <f t="shared" si="5"/>
        <v>1.0173697270471465</v>
      </c>
      <c r="I36" s="48">
        <f t="shared" si="6"/>
        <v>39</v>
      </c>
    </row>
    <row r="37" spans="1:9">
      <c r="A37" s="6" t="s">
        <v>68</v>
      </c>
      <c r="B37" s="6" t="s">
        <v>324</v>
      </c>
      <c r="C37" s="34" t="s">
        <v>69</v>
      </c>
      <c r="D37" s="20">
        <v>1321</v>
      </c>
      <c r="E37" s="2">
        <v>308</v>
      </c>
      <c r="F37" s="27">
        <f t="shared" si="4"/>
        <v>1629</v>
      </c>
      <c r="G37" s="27">
        <v>1544</v>
      </c>
      <c r="H37" s="53">
        <f t="shared" si="5"/>
        <v>1.0550518134715026</v>
      </c>
      <c r="I37" s="48">
        <f t="shared" si="6"/>
        <v>29</v>
      </c>
    </row>
    <row r="38" spans="1:9">
      <c r="A38" s="6" t="s">
        <v>70</v>
      </c>
      <c r="B38" s="6" t="s">
        <v>328</v>
      </c>
      <c r="C38" s="34" t="s">
        <v>71</v>
      </c>
      <c r="D38" s="20">
        <v>0</v>
      </c>
      <c r="E38" s="2">
        <v>267</v>
      </c>
      <c r="F38" s="27">
        <f t="shared" si="4"/>
        <v>267</v>
      </c>
      <c r="G38" s="27">
        <v>222</v>
      </c>
      <c r="H38" s="53">
        <f t="shared" si="5"/>
        <v>1.2027027027027026</v>
      </c>
      <c r="I38" s="48">
        <f t="shared" si="6"/>
        <v>5</v>
      </c>
    </row>
    <row r="39" spans="1:9">
      <c r="A39" s="6" t="s">
        <v>72</v>
      </c>
      <c r="B39" s="6" t="s">
        <v>323</v>
      </c>
      <c r="C39" s="34" t="s">
        <v>73</v>
      </c>
      <c r="D39" s="20">
        <v>35</v>
      </c>
      <c r="E39" s="2">
        <v>75</v>
      </c>
      <c r="F39" s="27">
        <f t="shared" si="4"/>
        <v>110</v>
      </c>
      <c r="G39" s="27">
        <v>109</v>
      </c>
      <c r="H39" s="53">
        <f t="shared" si="5"/>
        <v>1.0091743119266054</v>
      </c>
      <c r="I39" s="48">
        <f t="shared" si="6"/>
        <v>43</v>
      </c>
    </row>
    <row r="40" spans="1:9">
      <c r="A40" s="6" t="s">
        <v>74</v>
      </c>
      <c r="B40" s="6" t="s">
        <v>324</v>
      </c>
      <c r="C40" s="34" t="s">
        <v>75</v>
      </c>
      <c r="D40" s="20">
        <v>453</v>
      </c>
      <c r="E40" s="2">
        <v>214</v>
      </c>
      <c r="F40" s="27">
        <f t="shared" si="4"/>
        <v>667</v>
      </c>
      <c r="G40" s="27">
        <v>590</v>
      </c>
      <c r="H40" s="53">
        <f t="shared" si="5"/>
        <v>1.1305084745762712</v>
      </c>
      <c r="I40" s="48">
        <f t="shared" si="6"/>
        <v>14</v>
      </c>
    </row>
    <row r="41" spans="1:9">
      <c r="A41" s="6" t="s">
        <v>76</v>
      </c>
      <c r="B41" s="6" t="s">
        <v>324</v>
      </c>
      <c r="C41" s="34" t="s">
        <v>77</v>
      </c>
      <c r="D41" s="20">
        <v>531</v>
      </c>
      <c r="E41" s="2">
        <v>57</v>
      </c>
      <c r="F41" s="27">
        <f t="shared" si="4"/>
        <v>588</v>
      </c>
      <c r="G41" s="27">
        <v>520</v>
      </c>
      <c r="H41" s="53">
        <f t="shared" si="5"/>
        <v>1.1307692307692307</v>
      </c>
      <c r="I41" s="48">
        <f t="shared" si="6"/>
        <v>13</v>
      </c>
    </row>
    <row r="42" spans="1:9">
      <c r="A42" s="6" t="s">
        <v>78</v>
      </c>
      <c r="B42" s="6" t="s">
        <v>325</v>
      </c>
      <c r="C42" s="34" t="s">
        <v>79</v>
      </c>
      <c r="D42" s="20">
        <v>275</v>
      </c>
      <c r="E42" s="2">
        <v>179</v>
      </c>
      <c r="F42" s="27">
        <f t="shared" si="4"/>
        <v>454</v>
      </c>
      <c r="G42" s="27">
        <v>452</v>
      </c>
      <c r="H42" s="53">
        <f t="shared" si="5"/>
        <v>1.0044247787610618</v>
      </c>
      <c r="I42" s="48">
        <f t="shared" si="6"/>
        <v>46</v>
      </c>
    </row>
    <row r="43" spans="1:9">
      <c r="A43" s="6" t="s">
        <v>80</v>
      </c>
      <c r="B43" s="6" t="s">
        <v>329</v>
      </c>
      <c r="C43" s="34" t="s">
        <v>81</v>
      </c>
      <c r="D43" s="20">
        <v>64</v>
      </c>
      <c r="E43" s="2">
        <v>14</v>
      </c>
      <c r="F43" s="27">
        <f t="shared" si="4"/>
        <v>78</v>
      </c>
      <c r="G43" s="27">
        <v>149</v>
      </c>
      <c r="H43" s="53">
        <f t="shared" si="5"/>
        <v>0.52348993288590606</v>
      </c>
      <c r="I43" s="48">
        <f t="shared" si="6"/>
        <v>80</v>
      </c>
    </row>
    <row r="44" spans="1:9">
      <c r="A44" s="6" t="s">
        <v>82</v>
      </c>
      <c r="B44" s="6" t="s">
        <v>324</v>
      </c>
      <c r="C44" s="34" t="s">
        <v>83</v>
      </c>
      <c r="D44" s="20">
        <v>162</v>
      </c>
      <c r="E44" s="2">
        <v>91</v>
      </c>
      <c r="F44" s="27">
        <f t="shared" si="4"/>
        <v>253</v>
      </c>
      <c r="G44" s="27">
        <v>228</v>
      </c>
      <c r="H44" s="53">
        <f t="shared" si="5"/>
        <v>1.1096491228070176</v>
      </c>
      <c r="I44" s="48">
        <f t="shared" si="6"/>
        <v>18</v>
      </c>
    </row>
    <row r="45" spans="1:9">
      <c r="A45" s="6" t="s">
        <v>84</v>
      </c>
      <c r="B45" s="6" t="s">
        <v>328</v>
      </c>
      <c r="C45" s="34" t="s">
        <v>85</v>
      </c>
      <c r="D45" s="20">
        <v>640</v>
      </c>
      <c r="E45" s="2">
        <v>169</v>
      </c>
      <c r="F45" s="27">
        <f t="shared" si="4"/>
        <v>809</v>
      </c>
      <c r="G45" s="27">
        <v>811</v>
      </c>
      <c r="H45" s="53">
        <f t="shared" si="5"/>
        <v>0.99753390875462389</v>
      </c>
      <c r="I45" s="48">
        <f t="shared" si="6"/>
        <v>52</v>
      </c>
    </row>
    <row r="46" spans="1:9">
      <c r="A46" s="43" t="s">
        <v>86</v>
      </c>
      <c r="B46" s="43" t="s">
        <v>329</v>
      </c>
      <c r="C46" s="66" t="s">
        <v>87</v>
      </c>
      <c r="D46" s="37"/>
      <c r="E46" s="28"/>
      <c r="F46" s="29"/>
      <c r="G46" s="29" t="s">
        <v>515</v>
      </c>
      <c r="H46" s="68"/>
      <c r="I46" s="49"/>
    </row>
    <row r="47" spans="1:9">
      <c r="A47" s="1" t="s">
        <v>88</v>
      </c>
      <c r="B47" s="1" t="s">
        <v>322</v>
      </c>
      <c r="C47" s="65" t="s">
        <v>89</v>
      </c>
      <c r="D47" s="20">
        <v>485</v>
      </c>
      <c r="E47" s="2">
        <v>126</v>
      </c>
      <c r="F47" s="27">
        <f t="shared" ref="F47:F66" si="7">SUM(D47:E47)</f>
        <v>611</v>
      </c>
      <c r="G47" s="27">
        <v>593</v>
      </c>
      <c r="H47" s="53">
        <f t="shared" ref="H47:H66" si="8">F47/G47</f>
        <v>1.0303541315345699</v>
      </c>
      <c r="I47" s="48">
        <f t="shared" ref="I47:I66" si="9">_xlfn.RANK.EQ(H47,$H$12:$H$97,0)</f>
        <v>34</v>
      </c>
    </row>
    <row r="48" spans="1:9">
      <c r="A48" s="1" t="s">
        <v>90</v>
      </c>
      <c r="B48" s="1" t="s">
        <v>324</v>
      </c>
      <c r="C48" s="65" t="s">
        <v>91</v>
      </c>
      <c r="D48" s="20">
        <v>328</v>
      </c>
      <c r="E48" s="2">
        <v>47</v>
      </c>
      <c r="F48" s="27">
        <f t="shared" si="7"/>
        <v>375</v>
      </c>
      <c r="G48" s="27">
        <v>419</v>
      </c>
      <c r="H48" s="53">
        <f t="shared" si="8"/>
        <v>0.8949880668257757</v>
      </c>
      <c r="I48" s="48">
        <f t="shared" si="9"/>
        <v>71</v>
      </c>
    </row>
    <row r="49" spans="1:9">
      <c r="A49" s="1" t="s">
        <v>92</v>
      </c>
      <c r="B49" s="1" t="s">
        <v>323</v>
      </c>
      <c r="C49" s="65" t="s">
        <v>93</v>
      </c>
      <c r="D49" s="20">
        <v>5</v>
      </c>
      <c r="E49" s="2">
        <v>22</v>
      </c>
      <c r="F49" s="27">
        <f t="shared" si="7"/>
        <v>27</v>
      </c>
      <c r="G49" s="27">
        <v>20</v>
      </c>
      <c r="H49" s="53">
        <f t="shared" si="8"/>
        <v>1.35</v>
      </c>
      <c r="I49" s="48">
        <f t="shared" si="9"/>
        <v>1</v>
      </c>
    </row>
    <row r="50" spans="1:9">
      <c r="A50" s="1" t="s">
        <v>94</v>
      </c>
      <c r="B50" s="1" t="s">
        <v>327</v>
      </c>
      <c r="C50" s="65" t="s">
        <v>95</v>
      </c>
      <c r="D50" s="20">
        <v>376</v>
      </c>
      <c r="E50" s="2">
        <v>104</v>
      </c>
      <c r="F50" s="27">
        <f t="shared" si="7"/>
        <v>480</v>
      </c>
      <c r="G50" s="27">
        <v>424</v>
      </c>
      <c r="H50" s="53">
        <f t="shared" si="8"/>
        <v>1.1320754716981132</v>
      </c>
      <c r="I50" s="48">
        <f t="shared" si="9"/>
        <v>11</v>
      </c>
    </row>
    <row r="51" spans="1:9">
      <c r="A51" s="1" t="s">
        <v>96</v>
      </c>
      <c r="B51" s="1" t="s">
        <v>327</v>
      </c>
      <c r="C51" s="65" t="s">
        <v>97</v>
      </c>
      <c r="D51" s="20">
        <v>482</v>
      </c>
      <c r="E51" s="2">
        <v>140</v>
      </c>
      <c r="F51" s="27">
        <f t="shared" si="7"/>
        <v>622</v>
      </c>
      <c r="G51" s="27">
        <v>660</v>
      </c>
      <c r="H51" s="53">
        <f t="shared" si="8"/>
        <v>0.94242424242424239</v>
      </c>
      <c r="I51" s="48">
        <f t="shared" si="9"/>
        <v>67</v>
      </c>
    </row>
    <row r="52" spans="1:9">
      <c r="A52" s="1" t="s">
        <v>98</v>
      </c>
      <c r="B52" s="1" t="s">
        <v>329</v>
      </c>
      <c r="C52" s="65" t="s">
        <v>99</v>
      </c>
      <c r="D52" s="20">
        <v>206</v>
      </c>
      <c r="E52" s="2">
        <v>46</v>
      </c>
      <c r="F52" s="27">
        <f t="shared" si="7"/>
        <v>252</v>
      </c>
      <c r="G52" s="27">
        <v>292</v>
      </c>
      <c r="H52" s="53">
        <f t="shared" si="8"/>
        <v>0.86301369863013699</v>
      </c>
      <c r="I52" s="48">
        <f t="shared" si="9"/>
        <v>74</v>
      </c>
    </row>
    <row r="53" spans="1:9">
      <c r="A53" s="1" t="s">
        <v>100</v>
      </c>
      <c r="B53" s="1" t="s">
        <v>327</v>
      </c>
      <c r="C53" s="65" t="s">
        <v>101</v>
      </c>
      <c r="D53" s="20">
        <v>253</v>
      </c>
      <c r="E53" s="2">
        <v>45</v>
      </c>
      <c r="F53" s="27">
        <f t="shared" si="7"/>
        <v>298</v>
      </c>
      <c r="G53" s="27">
        <v>286</v>
      </c>
      <c r="H53" s="53">
        <f t="shared" si="8"/>
        <v>1.0419580419580419</v>
      </c>
      <c r="I53" s="48">
        <f t="shared" si="9"/>
        <v>30</v>
      </c>
    </row>
    <row r="54" spans="1:9">
      <c r="A54" s="1" t="s">
        <v>102</v>
      </c>
      <c r="B54" s="1" t="s">
        <v>327</v>
      </c>
      <c r="C54" s="65" t="s">
        <v>103</v>
      </c>
      <c r="D54" s="20">
        <v>198</v>
      </c>
      <c r="E54" s="2">
        <v>52</v>
      </c>
      <c r="F54" s="27">
        <f t="shared" si="7"/>
        <v>250</v>
      </c>
      <c r="G54" s="27">
        <v>250</v>
      </c>
      <c r="H54" s="53">
        <f t="shared" si="8"/>
        <v>1</v>
      </c>
      <c r="I54" s="48">
        <f t="shared" si="9"/>
        <v>49</v>
      </c>
    </row>
    <row r="55" spans="1:9">
      <c r="A55" s="1" t="s">
        <v>104</v>
      </c>
      <c r="B55" s="1" t="s">
        <v>327</v>
      </c>
      <c r="C55" s="65" t="s">
        <v>105</v>
      </c>
      <c r="D55" s="20">
        <v>572</v>
      </c>
      <c r="E55" s="2">
        <v>157</v>
      </c>
      <c r="F55" s="27">
        <f t="shared" si="7"/>
        <v>729</v>
      </c>
      <c r="G55" s="27">
        <v>681</v>
      </c>
      <c r="H55" s="53">
        <f t="shared" si="8"/>
        <v>1.0704845814977975</v>
      </c>
      <c r="I55" s="48">
        <f t="shared" si="9"/>
        <v>25</v>
      </c>
    </row>
    <row r="56" spans="1:9">
      <c r="A56" s="1" t="s">
        <v>106</v>
      </c>
      <c r="B56" s="1" t="s">
        <v>327</v>
      </c>
      <c r="C56" s="65" t="s">
        <v>107</v>
      </c>
      <c r="D56" s="20">
        <v>400</v>
      </c>
      <c r="E56" s="2">
        <v>121</v>
      </c>
      <c r="F56" s="27">
        <f t="shared" si="7"/>
        <v>521</v>
      </c>
      <c r="G56" s="27">
        <v>414</v>
      </c>
      <c r="H56" s="53">
        <f t="shared" si="8"/>
        <v>1.2584541062801933</v>
      </c>
      <c r="I56" s="48">
        <f t="shared" si="9"/>
        <v>4</v>
      </c>
    </row>
    <row r="57" spans="1:9">
      <c r="A57" s="1" t="s">
        <v>108</v>
      </c>
      <c r="B57" s="1" t="s">
        <v>328</v>
      </c>
      <c r="C57" s="65" t="s">
        <v>109</v>
      </c>
      <c r="D57" s="20">
        <v>506</v>
      </c>
      <c r="E57" s="2">
        <v>121</v>
      </c>
      <c r="F57" s="27">
        <f t="shared" si="7"/>
        <v>627</v>
      </c>
      <c r="G57" s="27">
        <v>575</v>
      </c>
      <c r="H57" s="53">
        <f t="shared" si="8"/>
        <v>1.0904347826086958</v>
      </c>
      <c r="I57" s="48">
        <f t="shared" si="9"/>
        <v>22</v>
      </c>
    </row>
    <row r="58" spans="1:9">
      <c r="A58" s="1" t="s">
        <v>110</v>
      </c>
      <c r="B58" s="1" t="s">
        <v>326</v>
      </c>
      <c r="C58" s="65" t="s">
        <v>111</v>
      </c>
      <c r="D58" s="20">
        <v>5</v>
      </c>
      <c r="E58" s="2">
        <v>14</v>
      </c>
      <c r="F58" s="27">
        <f t="shared" si="7"/>
        <v>19</v>
      </c>
      <c r="G58" s="27">
        <v>16</v>
      </c>
      <c r="H58" s="53">
        <f t="shared" si="8"/>
        <v>1.1875</v>
      </c>
      <c r="I58" s="48">
        <f t="shared" si="9"/>
        <v>6</v>
      </c>
    </row>
    <row r="59" spans="1:9">
      <c r="A59" s="1" t="s">
        <v>112</v>
      </c>
      <c r="B59" s="1" t="s">
        <v>322</v>
      </c>
      <c r="C59" s="65" t="s">
        <v>113</v>
      </c>
      <c r="D59" s="20">
        <v>1273</v>
      </c>
      <c r="E59" s="2">
        <v>457</v>
      </c>
      <c r="F59" s="27">
        <f t="shared" si="7"/>
        <v>1730</v>
      </c>
      <c r="G59" s="27">
        <v>1673</v>
      </c>
      <c r="H59" s="53">
        <f t="shared" si="8"/>
        <v>1.0340705319784818</v>
      </c>
      <c r="I59" s="48">
        <f t="shared" si="9"/>
        <v>32</v>
      </c>
    </row>
    <row r="60" spans="1:9">
      <c r="A60" s="1" t="s">
        <v>114</v>
      </c>
      <c r="B60" s="1" t="s">
        <v>324</v>
      </c>
      <c r="C60" s="65" t="s">
        <v>115</v>
      </c>
      <c r="D60" s="20">
        <v>606</v>
      </c>
      <c r="E60" s="2">
        <v>125</v>
      </c>
      <c r="F60" s="27">
        <f t="shared" si="7"/>
        <v>731</v>
      </c>
      <c r="G60" s="27">
        <v>686</v>
      </c>
      <c r="H60" s="53">
        <f t="shared" si="8"/>
        <v>1.065597667638484</v>
      </c>
      <c r="I60" s="48">
        <f t="shared" si="9"/>
        <v>27</v>
      </c>
    </row>
    <row r="61" spans="1:9">
      <c r="A61" s="1" t="s">
        <v>116</v>
      </c>
      <c r="B61" s="1" t="s">
        <v>323</v>
      </c>
      <c r="C61" s="65" t="s">
        <v>117</v>
      </c>
      <c r="D61" s="20">
        <v>8</v>
      </c>
      <c r="E61" s="2">
        <v>18</v>
      </c>
      <c r="F61" s="27">
        <f t="shared" si="7"/>
        <v>26</v>
      </c>
      <c r="G61" s="27">
        <v>30</v>
      </c>
      <c r="H61" s="53">
        <f t="shared" si="8"/>
        <v>0.8666666666666667</v>
      </c>
      <c r="I61" s="48">
        <f t="shared" si="9"/>
        <v>73</v>
      </c>
    </row>
    <row r="62" spans="1:9">
      <c r="A62" s="1" t="s">
        <v>118</v>
      </c>
      <c r="B62" s="1" t="s">
        <v>324</v>
      </c>
      <c r="C62" s="65" t="s">
        <v>119</v>
      </c>
      <c r="D62" s="20">
        <v>352</v>
      </c>
      <c r="E62" s="2">
        <v>48</v>
      </c>
      <c r="F62" s="27">
        <f t="shared" si="7"/>
        <v>400</v>
      </c>
      <c r="G62" s="27">
        <v>395</v>
      </c>
      <c r="H62" s="53">
        <f t="shared" si="8"/>
        <v>1.0126582278481013</v>
      </c>
      <c r="I62" s="48">
        <f t="shared" si="9"/>
        <v>40</v>
      </c>
    </row>
    <row r="63" spans="1:9">
      <c r="A63" s="1" t="s">
        <v>120</v>
      </c>
      <c r="B63" s="1" t="s">
        <v>327</v>
      </c>
      <c r="C63" s="65" t="s">
        <v>121</v>
      </c>
      <c r="D63" s="20">
        <v>273</v>
      </c>
      <c r="E63" s="2">
        <v>94</v>
      </c>
      <c r="F63" s="27">
        <f t="shared" si="7"/>
        <v>367</v>
      </c>
      <c r="G63" s="27">
        <v>357</v>
      </c>
      <c r="H63" s="53">
        <f t="shared" si="8"/>
        <v>1.0280112044817926</v>
      </c>
      <c r="I63" s="48">
        <f t="shared" si="9"/>
        <v>35</v>
      </c>
    </row>
    <row r="64" spans="1:9">
      <c r="A64" s="1" t="s">
        <v>122</v>
      </c>
      <c r="B64" s="1" t="s">
        <v>325</v>
      </c>
      <c r="C64" s="65" t="s">
        <v>123</v>
      </c>
      <c r="D64" s="20">
        <v>67</v>
      </c>
      <c r="E64" s="2">
        <v>16</v>
      </c>
      <c r="F64" s="27">
        <f t="shared" si="7"/>
        <v>83</v>
      </c>
      <c r="G64" s="27">
        <v>82</v>
      </c>
      <c r="H64" s="53">
        <f t="shared" si="8"/>
        <v>1.0121951219512195</v>
      </c>
      <c r="I64" s="48">
        <f t="shared" si="9"/>
        <v>41</v>
      </c>
    </row>
    <row r="65" spans="1:9">
      <c r="A65" s="1" t="s">
        <v>124</v>
      </c>
      <c r="B65" s="1" t="s">
        <v>326</v>
      </c>
      <c r="C65" s="65" t="s">
        <v>125</v>
      </c>
      <c r="D65" s="20">
        <v>5</v>
      </c>
      <c r="E65" s="2">
        <v>7</v>
      </c>
      <c r="F65" s="27">
        <f t="shared" si="7"/>
        <v>12</v>
      </c>
      <c r="G65" s="27">
        <v>16</v>
      </c>
      <c r="H65" s="53">
        <f t="shared" si="8"/>
        <v>0.75</v>
      </c>
      <c r="I65" s="48">
        <f t="shared" si="9"/>
        <v>76</v>
      </c>
    </row>
    <row r="66" spans="1:9">
      <c r="A66" s="1" t="s">
        <v>126</v>
      </c>
      <c r="B66" s="1" t="s">
        <v>322</v>
      </c>
      <c r="C66" s="65" t="s">
        <v>127</v>
      </c>
      <c r="D66" s="20">
        <v>1714</v>
      </c>
      <c r="E66" s="2">
        <v>528</v>
      </c>
      <c r="F66" s="27">
        <f t="shared" si="7"/>
        <v>2242</v>
      </c>
      <c r="G66" s="27">
        <v>2353</v>
      </c>
      <c r="H66" s="53">
        <f t="shared" si="8"/>
        <v>0.95282617934551639</v>
      </c>
      <c r="I66" s="48">
        <f t="shared" si="9"/>
        <v>63</v>
      </c>
    </row>
    <row r="67" spans="1:9">
      <c r="A67" s="43" t="s">
        <v>128</v>
      </c>
      <c r="B67" s="43" t="s">
        <v>323</v>
      </c>
      <c r="C67" s="66" t="s">
        <v>129</v>
      </c>
      <c r="D67" s="37"/>
      <c r="E67" s="28"/>
      <c r="F67" s="29"/>
      <c r="G67" s="29" t="s">
        <v>515</v>
      </c>
      <c r="H67" s="68"/>
      <c r="I67" s="49"/>
    </row>
    <row r="68" spans="1:9">
      <c r="A68" s="1" t="s">
        <v>130</v>
      </c>
      <c r="B68" s="1" t="s">
        <v>324</v>
      </c>
      <c r="C68" s="65" t="s">
        <v>131</v>
      </c>
      <c r="D68" s="20">
        <v>368</v>
      </c>
      <c r="E68" s="2">
        <v>156</v>
      </c>
      <c r="F68" s="27">
        <f t="shared" ref="F68:F87" si="10">SUM(D68:E68)</f>
        <v>524</v>
      </c>
      <c r="G68" s="27">
        <v>510</v>
      </c>
      <c r="H68" s="53">
        <f t="shared" ref="H68:H87" si="11">F68/G68</f>
        <v>1.0274509803921568</v>
      </c>
      <c r="I68" s="48">
        <f t="shared" ref="I68:I87" si="12">_xlfn.RANK.EQ(H68,$H$12:$H$97,0)</f>
        <v>36</v>
      </c>
    </row>
    <row r="69" spans="1:9">
      <c r="A69" s="1" t="s">
        <v>132</v>
      </c>
      <c r="B69" s="1" t="s">
        <v>322</v>
      </c>
      <c r="C69" s="65" t="s">
        <v>133</v>
      </c>
      <c r="D69" s="20">
        <v>1556</v>
      </c>
      <c r="E69" s="2">
        <v>536</v>
      </c>
      <c r="F69" s="27">
        <f t="shared" si="10"/>
        <v>2092</v>
      </c>
      <c r="G69" s="27">
        <v>2038</v>
      </c>
      <c r="H69" s="53">
        <f t="shared" si="11"/>
        <v>1.0264965652600588</v>
      </c>
      <c r="I69" s="48">
        <f t="shared" si="12"/>
        <v>38</v>
      </c>
    </row>
    <row r="70" spans="1:9">
      <c r="A70" s="1" t="s">
        <v>134</v>
      </c>
      <c r="B70" s="1" t="s">
        <v>323</v>
      </c>
      <c r="C70" s="65" t="s">
        <v>135</v>
      </c>
      <c r="D70" s="20">
        <v>19</v>
      </c>
      <c r="E70" s="2">
        <v>29</v>
      </c>
      <c r="F70" s="27">
        <f t="shared" si="10"/>
        <v>48</v>
      </c>
      <c r="G70" s="27">
        <v>50</v>
      </c>
      <c r="H70" s="53">
        <f t="shared" si="11"/>
        <v>0.96</v>
      </c>
      <c r="I70" s="48">
        <f t="shared" si="12"/>
        <v>61</v>
      </c>
    </row>
    <row r="71" spans="1:9">
      <c r="A71" s="1" t="s">
        <v>136</v>
      </c>
      <c r="B71" s="1" t="s">
        <v>322</v>
      </c>
      <c r="C71" s="65" t="s">
        <v>137</v>
      </c>
      <c r="D71" s="20">
        <v>838</v>
      </c>
      <c r="E71" s="2">
        <v>387</v>
      </c>
      <c r="F71" s="27">
        <f t="shared" si="10"/>
        <v>1225</v>
      </c>
      <c r="G71" s="27">
        <v>1310</v>
      </c>
      <c r="H71" s="53">
        <f t="shared" si="11"/>
        <v>0.93511450381679384</v>
      </c>
      <c r="I71" s="48">
        <f t="shared" si="12"/>
        <v>69</v>
      </c>
    </row>
    <row r="72" spans="1:9">
      <c r="A72" s="1" t="s">
        <v>138</v>
      </c>
      <c r="B72" s="1" t="s">
        <v>323</v>
      </c>
      <c r="C72" s="65" t="s">
        <v>139</v>
      </c>
      <c r="D72" s="20">
        <v>65</v>
      </c>
      <c r="E72" s="2">
        <v>95</v>
      </c>
      <c r="F72" s="27">
        <f t="shared" si="10"/>
        <v>160</v>
      </c>
      <c r="G72" s="27">
        <v>145</v>
      </c>
      <c r="H72" s="53">
        <f t="shared" si="11"/>
        <v>1.103448275862069</v>
      </c>
      <c r="I72" s="48">
        <f t="shared" si="12"/>
        <v>19</v>
      </c>
    </row>
    <row r="73" spans="1:9">
      <c r="A73" s="1" t="s">
        <v>140</v>
      </c>
      <c r="B73" s="1" t="s">
        <v>323</v>
      </c>
      <c r="C73" s="65" t="s">
        <v>141</v>
      </c>
      <c r="D73" s="20">
        <v>3</v>
      </c>
      <c r="E73" s="2">
        <v>14</v>
      </c>
      <c r="F73" s="27">
        <f t="shared" si="10"/>
        <v>17</v>
      </c>
      <c r="G73" s="27">
        <v>20</v>
      </c>
      <c r="H73" s="53">
        <f t="shared" si="11"/>
        <v>0.85</v>
      </c>
      <c r="I73" s="48">
        <f t="shared" si="12"/>
        <v>75</v>
      </c>
    </row>
    <row r="74" spans="1:9">
      <c r="A74" s="1" t="s">
        <v>142</v>
      </c>
      <c r="B74" s="1" t="s">
        <v>328</v>
      </c>
      <c r="C74" s="65" t="s">
        <v>143</v>
      </c>
      <c r="D74" s="20">
        <v>0</v>
      </c>
      <c r="E74" s="2">
        <v>176</v>
      </c>
      <c r="F74" s="27">
        <f t="shared" si="10"/>
        <v>176</v>
      </c>
      <c r="G74" s="27">
        <v>198</v>
      </c>
      <c r="H74" s="53">
        <f t="shared" si="11"/>
        <v>0.88888888888888884</v>
      </c>
      <c r="I74" s="48">
        <f t="shared" si="12"/>
        <v>72</v>
      </c>
    </row>
    <row r="75" spans="1:9">
      <c r="A75" s="1" t="s">
        <v>144</v>
      </c>
      <c r="B75" s="1" t="s">
        <v>329</v>
      </c>
      <c r="C75" s="65" t="s">
        <v>145</v>
      </c>
      <c r="D75" s="20">
        <v>248</v>
      </c>
      <c r="E75" s="2">
        <v>92</v>
      </c>
      <c r="F75" s="27">
        <f t="shared" si="10"/>
        <v>340</v>
      </c>
      <c r="G75" s="27">
        <v>350</v>
      </c>
      <c r="H75" s="53">
        <f t="shared" si="11"/>
        <v>0.97142857142857142</v>
      </c>
      <c r="I75" s="48">
        <f t="shared" si="12"/>
        <v>58</v>
      </c>
    </row>
    <row r="76" spans="1:9">
      <c r="A76" s="1" t="s">
        <v>146</v>
      </c>
      <c r="B76" s="1" t="s">
        <v>328</v>
      </c>
      <c r="C76" s="65" t="s">
        <v>147</v>
      </c>
      <c r="D76" s="20">
        <v>147</v>
      </c>
      <c r="E76" s="2">
        <v>42</v>
      </c>
      <c r="F76" s="27">
        <f t="shared" si="10"/>
        <v>189</v>
      </c>
      <c r="G76" s="27">
        <v>173</v>
      </c>
      <c r="H76" s="53">
        <f t="shared" si="11"/>
        <v>1.0924855491329479</v>
      </c>
      <c r="I76" s="48">
        <f t="shared" si="12"/>
        <v>21</v>
      </c>
    </row>
    <row r="77" spans="1:9">
      <c r="A77" s="1" t="s">
        <v>148</v>
      </c>
      <c r="B77" s="1" t="s">
        <v>327</v>
      </c>
      <c r="C77" s="65" t="s">
        <v>149</v>
      </c>
      <c r="D77" s="20">
        <v>251</v>
      </c>
      <c r="E77" s="2">
        <v>85</v>
      </c>
      <c r="F77" s="27">
        <f t="shared" si="10"/>
        <v>336</v>
      </c>
      <c r="G77" s="27">
        <v>292</v>
      </c>
      <c r="H77" s="53">
        <f t="shared" si="11"/>
        <v>1.1506849315068493</v>
      </c>
      <c r="I77" s="48">
        <f t="shared" si="12"/>
        <v>9</v>
      </c>
    </row>
    <row r="78" spans="1:9">
      <c r="A78" s="1" t="s">
        <v>150</v>
      </c>
      <c r="B78" s="1" t="s">
        <v>327</v>
      </c>
      <c r="C78" s="65" t="s">
        <v>151</v>
      </c>
      <c r="D78" s="20">
        <v>180</v>
      </c>
      <c r="E78" s="2">
        <v>75</v>
      </c>
      <c r="F78" s="27">
        <f t="shared" si="10"/>
        <v>255</v>
      </c>
      <c r="G78" s="27">
        <v>252</v>
      </c>
      <c r="H78" s="53">
        <f t="shared" si="11"/>
        <v>1.0119047619047619</v>
      </c>
      <c r="I78" s="48">
        <f t="shared" si="12"/>
        <v>42</v>
      </c>
    </row>
    <row r="79" spans="1:9">
      <c r="A79" s="1" t="s">
        <v>152</v>
      </c>
      <c r="B79" s="1" t="s">
        <v>322</v>
      </c>
      <c r="C79" s="65" t="s">
        <v>153</v>
      </c>
      <c r="D79" s="20">
        <v>632</v>
      </c>
      <c r="E79" s="2">
        <v>212</v>
      </c>
      <c r="F79" s="27">
        <f t="shared" si="10"/>
        <v>844</v>
      </c>
      <c r="G79" s="27">
        <v>789</v>
      </c>
      <c r="H79" s="53">
        <f t="shared" si="11"/>
        <v>1.0697084917617237</v>
      </c>
      <c r="I79" s="48">
        <f t="shared" si="12"/>
        <v>26</v>
      </c>
    </row>
    <row r="80" spans="1:9">
      <c r="A80" s="1" t="s">
        <v>154</v>
      </c>
      <c r="B80" s="1" t="s">
        <v>322</v>
      </c>
      <c r="C80" s="65" t="s">
        <v>155</v>
      </c>
      <c r="D80" s="20">
        <v>767</v>
      </c>
      <c r="E80" s="2">
        <v>353</v>
      </c>
      <c r="F80" s="27">
        <f t="shared" si="10"/>
        <v>1120</v>
      </c>
      <c r="G80" s="27">
        <v>1119</v>
      </c>
      <c r="H80" s="53">
        <f t="shared" si="11"/>
        <v>1.000893655049151</v>
      </c>
      <c r="I80" s="48">
        <f t="shared" si="12"/>
        <v>48</v>
      </c>
    </row>
    <row r="81" spans="1:9">
      <c r="A81" s="1" t="s">
        <v>156</v>
      </c>
      <c r="B81" s="1" t="s">
        <v>327</v>
      </c>
      <c r="C81" s="65" t="s">
        <v>157</v>
      </c>
      <c r="D81" s="20">
        <v>360</v>
      </c>
      <c r="E81" s="2">
        <v>114</v>
      </c>
      <c r="F81" s="27">
        <f t="shared" si="10"/>
        <v>474</v>
      </c>
      <c r="G81" s="27">
        <v>499</v>
      </c>
      <c r="H81" s="53">
        <f t="shared" si="11"/>
        <v>0.94989979959919835</v>
      </c>
      <c r="I81" s="48">
        <f t="shared" si="12"/>
        <v>66</v>
      </c>
    </row>
    <row r="82" spans="1:9">
      <c r="A82" s="1" t="s">
        <v>158</v>
      </c>
      <c r="B82" s="1" t="s">
        <v>327</v>
      </c>
      <c r="C82" s="65" t="s">
        <v>159</v>
      </c>
      <c r="D82" s="20">
        <v>351</v>
      </c>
      <c r="E82" s="2">
        <v>125</v>
      </c>
      <c r="F82" s="27">
        <f t="shared" si="10"/>
        <v>476</v>
      </c>
      <c r="G82" s="27">
        <v>474</v>
      </c>
      <c r="H82" s="53">
        <f t="shared" si="11"/>
        <v>1.0042194092827004</v>
      </c>
      <c r="I82" s="48">
        <f t="shared" si="12"/>
        <v>47</v>
      </c>
    </row>
    <row r="83" spans="1:9">
      <c r="A83" s="1" t="s">
        <v>160</v>
      </c>
      <c r="B83" s="1" t="s">
        <v>323</v>
      </c>
      <c r="C83" s="65" t="s">
        <v>161</v>
      </c>
      <c r="D83" s="20">
        <v>31</v>
      </c>
      <c r="E83" s="2">
        <v>52</v>
      </c>
      <c r="F83" s="27">
        <f t="shared" si="10"/>
        <v>83</v>
      </c>
      <c r="G83" s="27">
        <v>120</v>
      </c>
      <c r="H83" s="53">
        <f t="shared" si="11"/>
        <v>0.69166666666666665</v>
      </c>
      <c r="I83" s="48">
        <f t="shared" si="12"/>
        <v>78</v>
      </c>
    </row>
    <row r="84" spans="1:9">
      <c r="A84" s="1" t="s">
        <v>162</v>
      </c>
      <c r="B84" s="1" t="s">
        <v>327</v>
      </c>
      <c r="C84" s="65" t="s">
        <v>163</v>
      </c>
      <c r="D84" s="20">
        <v>158</v>
      </c>
      <c r="E84" s="2">
        <v>67</v>
      </c>
      <c r="F84" s="27">
        <f t="shared" si="10"/>
        <v>225</v>
      </c>
      <c r="G84" s="27">
        <v>219</v>
      </c>
      <c r="H84" s="53">
        <f t="shared" si="11"/>
        <v>1.0273972602739727</v>
      </c>
      <c r="I84" s="48">
        <f t="shared" si="12"/>
        <v>37</v>
      </c>
    </row>
    <row r="85" spans="1:9">
      <c r="A85" s="1" t="s">
        <v>164</v>
      </c>
      <c r="B85" s="1" t="s">
        <v>327</v>
      </c>
      <c r="C85" s="65" t="s">
        <v>165</v>
      </c>
      <c r="D85" s="20">
        <v>311</v>
      </c>
      <c r="E85" s="2">
        <v>110</v>
      </c>
      <c r="F85" s="27">
        <f t="shared" si="10"/>
        <v>421</v>
      </c>
      <c r="G85" s="27">
        <v>384</v>
      </c>
      <c r="H85" s="53">
        <f t="shared" si="11"/>
        <v>1.0963541666666667</v>
      </c>
      <c r="I85" s="48">
        <f t="shared" si="12"/>
        <v>20</v>
      </c>
    </row>
    <row r="86" spans="1:9">
      <c r="A86" s="14" t="s">
        <v>166</v>
      </c>
      <c r="B86" s="14" t="s">
        <v>327</v>
      </c>
      <c r="C86" s="67" t="s">
        <v>167</v>
      </c>
      <c r="D86" s="38">
        <v>87</v>
      </c>
      <c r="E86" s="30">
        <v>62</v>
      </c>
      <c r="F86" s="31">
        <f t="shared" si="10"/>
        <v>149</v>
      </c>
      <c r="G86" s="31">
        <v>154</v>
      </c>
      <c r="H86" s="54">
        <f t="shared" si="11"/>
        <v>0.96753246753246758</v>
      </c>
      <c r="I86" s="50">
        <f t="shared" si="12"/>
        <v>60</v>
      </c>
    </row>
    <row r="87" spans="1:9">
      <c r="A87" s="1" t="s">
        <v>168</v>
      </c>
      <c r="B87" s="1" t="s">
        <v>324</v>
      </c>
      <c r="C87" s="65" t="s">
        <v>169</v>
      </c>
      <c r="D87" s="20">
        <v>583</v>
      </c>
      <c r="E87" s="2">
        <v>74</v>
      </c>
      <c r="F87" s="27">
        <f t="shared" si="10"/>
        <v>657</v>
      </c>
      <c r="G87" s="27">
        <v>620</v>
      </c>
      <c r="H87" s="53">
        <f t="shared" si="11"/>
        <v>1.0596774193548386</v>
      </c>
      <c r="I87" s="48">
        <f t="shared" si="12"/>
        <v>28</v>
      </c>
    </row>
    <row r="88" spans="1:9">
      <c r="A88" s="43" t="s">
        <v>170</v>
      </c>
      <c r="B88" s="43" t="s">
        <v>323</v>
      </c>
      <c r="C88" s="66" t="s">
        <v>171</v>
      </c>
      <c r="D88" s="37"/>
      <c r="E88" s="28"/>
      <c r="F88" s="29"/>
      <c r="G88" s="29" t="s">
        <v>515</v>
      </c>
      <c r="H88" s="68"/>
      <c r="I88" s="49"/>
    </row>
    <row r="89" spans="1:9">
      <c r="A89" s="1" t="s">
        <v>172</v>
      </c>
      <c r="B89" s="1" t="s">
        <v>322</v>
      </c>
      <c r="C89" s="65" t="s">
        <v>173</v>
      </c>
      <c r="D89" s="20">
        <v>1428</v>
      </c>
      <c r="E89" s="2">
        <v>382</v>
      </c>
      <c r="F89" s="27">
        <f t="shared" ref="F89:F97" si="13">SUM(D89:E89)</f>
        <v>1810</v>
      </c>
      <c r="G89" s="27">
        <v>1799</v>
      </c>
      <c r="H89" s="53">
        <f t="shared" ref="H89:H97" si="14">F89/G89</f>
        <v>1.0061145080600333</v>
      </c>
      <c r="I89" s="48">
        <f t="shared" ref="I89:I97" si="15">_xlfn.RANK.EQ(H89,$H$12:$H$97,0)</f>
        <v>45</v>
      </c>
    </row>
    <row r="90" spans="1:9">
      <c r="A90" s="1" t="s">
        <v>174</v>
      </c>
      <c r="B90" s="1" t="s">
        <v>327</v>
      </c>
      <c r="C90" s="65" t="s">
        <v>175</v>
      </c>
      <c r="D90" s="20">
        <v>218</v>
      </c>
      <c r="E90" s="2">
        <v>73</v>
      </c>
      <c r="F90" s="27">
        <f t="shared" si="13"/>
        <v>291</v>
      </c>
      <c r="G90" s="27">
        <v>271</v>
      </c>
      <c r="H90" s="53">
        <f t="shared" si="14"/>
        <v>1.0738007380073802</v>
      </c>
      <c r="I90" s="48">
        <f t="shared" si="15"/>
        <v>24</v>
      </c>
    </row>
    <row r="91" spans="1:9">
      <c r="A91" s="1" t="s">
        <v>176</v>
      </c>
      <c r="B91" s="1" t="s">
        <v>327</v>
      </c>
      <c r="C91" s="65" t="s">
        <v>177</v>
      </c>
      <c r="D91" s="20">
        <v>322</v>
      </c>
      <c r="E91" s="2">
        <v>104</v>
      </c>
      <c r="F91" s="27">
        <f t="shared" si="13"/>
        <v>426</v>
      </c>
      <c r="G91" s="27">
        <v>453</v>
      </c>
      <c r="H91" s="53">
        <f t="shared" si="14"/>
        <v>0.94039735099337751</v>
      </c>
      <c r="I91" s="48">
        <f t="shared" si="15"/>
        <v>68</v>
      </c>
    </row>
    <row r="92" spans="1:9">
      <c r="A92" s="1" t="s">
        <v>178</v>
      </c>
      <c r="B92" s="1" t="s">
        <v>327</v>
      </c>
      <c r="C92" s="65" t="s">
        <v>179</v>
      </c>
      <c r="D92" s="20">
        <v>456</v>
      </c>
      <c r="E92" s="2">
        <v>157</v>
      </c>
      <c r="F92" s="27">
        <f t="shared" si="13"/>
        <v>613</v>
      </c>
      <c r="G92" s="27">
        <v>591</v>
      </c>
      <c r="H92" s="53">
        <f t="shared" si="14"/>
        <v>1.0372250423011844</v>
      </c>
      <c r="I92" s="48">
        <f t="shared" si="15"/>
        <v>31</v>
      </c>
    </row>
    <row r="93" spans="1:9">
      <c r="A93" s="1" t="s">
        <v>180</v>
      </c>
      <c r="B93" s="1" t="s">
        <v>327</v>
      </c>
      <c r="C93" s="65" t="s">
        <v>181</v>
      </c>
      <c r="D93" s="20">
        <v>132</v>
      </c>
      <c r="E93" s="2">
        <v>44</v>
      </c>
      <c r="F93" s="27">
        <f t="shared" si="13"/>
        <v>176</v>
      </c>
      <c r="G93" s="27">
        <v>185</v>
      </c>
      <c r="H93" s="53">
        <f t="shared" si="14"/>
        <v>0.9513513513513514</v>
      </c>
      <c r="I93" s="48">
        <f t="shared" si="15"/>
        <v>64</v>
      </c>
    </row>
    <row r="94" spans="1:9">
      <c r="A94" s="1" t="s">
        <v>182</v>
      </c>
      <c r="B94" s="1" t="s">
        <v>327</v>
      </c>
      <c r="C94" s="65" t="s">
        <v>183</v>
      </c>
      <c r="D94" s="20">
        <v>219</v>
      </c>
      <c r="E94" s="2">
        <v>55</v>
      </c>
      <c r="F94" s="27">
        <f t="shared" si="13"/>
        <v>274</v>
      </c>
      <c r="G94" s="27">
        <v>237</v>
      </c>
      <c r="H94" s="53">
        <f t="shared" si="14"/>
        <v>1.1561181434599157</v>
      </c>
      <c r="I94" s="48">
        <f t="shared" si="15"/>
        <v>8</v>
      </c>
    </row>
    <row r="95" spans="1:9">
      <c r="A95" s="1" t="s">
        <v>184</v>
      </c>
      <c r="B95" s="1" t="s">
        <v>327</v>
      </c>
      <c r="C95" s="65" t="s">
        <v>185</v>
      </c>
      <c r="D95" s="20">
        <v>326</v>
      </c>
      <c r="E95" s="2">
        <v>126</v>
      </c>
      <c r="F95" s="27">
        <f t="shared" si="13"/>
        <v>452</v>
      </c>
      <c r="G95" s="27">
        <v>467</v>
      </c>
      <c r="H95" s="53">
        <f t="shared" si="14"/>
        <v>0.9678800856531049</v>
      </c>
      <c r="I95" s="48">
        <f t="shared" si="15"/>
        <v>59</v>
      </c>
    </row>
    <row r="96" spans="1:9">
      <c r="A96" s="1" t="s">
        <v>186</v>
      </c>
      <c r="B96" s="1" t="s">
        <v>324</v>
      </c>
      <c r="C96" s="65" t="s">
        <v>187</v>
      </c>
      <c r="D96" s="20">
        <v>15</v>
      </c>
      <c r="E96" s="2">
        <v>3</v>
      </c>
      <c r="F96" s="27">
        <f t="shared" si="13"/>
        <v>18</v>
      </c>
      <c r="G96" s="27">
        <v>18</v>
      </c>
      <c r="H96" s="53">
        <f t="shared" si="14"/>
        <v>1</v>
      </c>
      <c r="I96" s="48">
        <f t="shared" si="15"/>
        <v>49</v>
      </c>
    </row>
    <row r="97" spans="1:9" ht="14.25" thickBot="1">
      <c r="A97" s="1" t="s">
        <v>188</v>
      </c>
      <c r="B97" s="1" t="s">
        <v>327</v>
      </c>
      <c r="C97" s="65" t="s">
        <v>189</v>
      </c>
      <c r="D97" s="22">
        <v>127</v>
      </c>
      <c r="E97" s="23">
        <v>53</v>
      </c>
      <c r="F97" s="39">
        <f t="shared" si="13"/>
        <v>180</v>
      </c>
      <c r="G97" s="39">
        <v>240</v>
      </c>
      <c r="H97" s="58">
        <f t="shared" si="14"/>
        <v>0.75</v>
      </c>
      <c r="I97" s="51">
        <f t="shared" si="15"/>
        <v>76</v>
      </c>
    </row>
    <row r="98" spans="1:9" ht="14.25" thickBot="1">
      <c r="A98" s="17"/>
      <c r="B98" s="17"/>
      <c r="C98" s="17"/>
    </row>
    <row r="99" spans="1:9" ht="14.25" thickBot="1">
      <c r="C99" s="253" t="s">
        <v>502</v>
      </c>
      <c r="D99" s="279">
        <f>SUM(D12:D97)</f>
        <v>31654</v>
      </c>
      <c r="E99" s="279">
        <f t="shared" ref="E99:G99" si="16">SUM(E12:E97)</f>
        <v>11249</v>
      </c>
      <c r="F99" s="279">
        <f t="shared" si="16"/>
        <v>42903</v>
      </c>
      <c r="G99" s="255">
        <f t="shared" si="16"/>
        <v>42332</v>
      </c>
    </row>
  </sheetData>
  <autoFilter ref="A11:M11" xr:uid="{00000000-0009-0000-0000-00001B000000}">
    <sortState xmlns:xlrd2="http://schemas.microsoft.com/office/spreadsheetml/2017/richdata2" ref="A12:M97">
      <sortCondition ref="A11"/>
    </sortState>
  </autoFilter>
  <mergeCells count="1">
    <mergeCell ref="D10:I10"/>
  </mergeCells>
  <phoneticPr fontId="1"/>
  <hyperlinks>
    <hyperlink ref="K1" location="目次!A1" display="目次に戻る" xr:uid="{F3C465E8-10DD-4194-8848-33E750EA01AC}"/>
  </hyperlinks>
  <pageMargins left="0.51181102362204722" right="0.51181102362204722" top="0.74803149606299213" bottom="0.74803149606299213" header="0.31496062992125984" footer="0.31496062992125984"/>
  <pageSetup paperSize="9" scale="94" orientation="portrait" r:id="rId1"/>
  <headerFooter>
    <oddFooter>&amp;R&amp;6出典：大学改革支援・学位授与機構「大学基本情報」（https://portal.niad.ac.jp/ptrt/table.html）を加工して作成
文部科学省　全国大学一覧</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9"/>
  </sheetPr>
  <dimension ref="A1:M99"/>
  <sheetViews>
    <sheetView workbookViewId="0">
      <pane xSplit="3" ySplit="11" topLeftCell="D12" activePane="bottomRight" state="frozen"/>
      <selection activeCell="A13" sqref="A13:B13"/>
      <selection pane="topRight" activeCell="A13" sqref="A13:B13"/>
      <selection pane="bottomLeft" activeCell="A13" sqref="A13:B13"/>
      <selection pane="bottomRight" activeCell="A13" sqref="A13:B13"/>
    </sheetView>
  </sheetViews>
  <sheetFormatPr defaultRowHeight="13.5"/>
  <cols>
    <col min="1" max="1" width="15" bestFit="1" customWidth="1"/>
    <col min="2" max="2" width="5.75" customWidth="1"/>
    <col min="3" max="3" width="29.375" bestFit="1" customWidth="1"/>
    <col min="4" max="6" width="9.5" style="17" bestFit="1" customWidth="1"/>
    <col min="7" max="10" width="9" style="17"/>
    <col min="11" max="11" width="11.625" style="17" bestFit="1" customWidth="1"/>
    <col min="12" max="13" width="9" style="17"/>
  </cols>
  <sheetData>
    <row r="1" spans="1:13" ht="24" customHeight="1" thickBot="1">
      <c r="A1" s="3" t="s">
        <v>260</v>
      </c>
      <c r="B1" s="3"/>
      <c r="C1" s="3"/>
      <c r="D1"/>
      <c r="E1"/>
      <c r="F1"/>
      <c r="G1"/>
      <c r="H1"/>
      <c r="I1"/>
      <c r="J1"/>
      <c r="K1" s="44" t="s">
        <v>258</v>
      </c>
      <c r="L1"/>
      <c r="M1"/>
    </row>
    <row r="2" spans="1:13" ht="24" customHeight="1">
      <c r="A2" s="3" t="s">
        <v>294</v>
      </c>
      <c r="B2" s="3"/>
      <c r="C2" s="3"/>
      <c r="D2"/>
      <c r="E2"/>
      <c r="F2"/>
      <c r="G2"/>
      <c r="H2"/>
      <c r="I2"/>
      <c r="J2"/>
      <c r="K2" s="13"/>
      <c r="L2"/>
      <c r="M2"/>
    </row>
    <row r="3" spans="1:13" ht="24" customHeight="1">
      <c r="A3" s="3" t="s">
        <v>476</v>
      </c>
      <c r="C3" s="3"/>
      <c r="D3"/>
      <c r="E3"/>
      <c r="F3"/>
      <c r="G3"/>
      <c r="H3"/>
      <c r="I3"/>
      <c r="J3"/>
      <c r="K3" s="13"/>
      <c r="L3"/>
      <c r="M3"/>
    </row>
    <row r="4" spans="1:13" ht="14.25" thickBot="1">
      <c r="B4" s="3"/>
      <c r="C4" s="3"/>
      <c r="D4"/>
      <c r="E4"/>
      <c r="F4"/>
      <c r="G4"/>
      <c r="H4"/>
      <c r="I4"/>
      <c r="J4"/>
      <c r="K4" s="13"/>
      <c r="L4"/>
      <c r="M4"/>
    </row>
    <row r="5" spans="1:13" ht="27.75" thickBot="1">
      <c r="C5" s="16" t="s">
        <v>12</v>
      </c>
      <c r="D5" s="55" t="s">
        <v>0</v>
      </c>
      <c r="E5" s="56" t="s">
        <v>1</v>
      </c>
      <c r="F5" s="57" t="s">
        <v>13</v>
      </c>
      <c r="G5" s="57" t="s">
        <v>261</v>
      </c>
      <c r="H5" s="64" t="s">
        <v>262</v>
      </c>
      <c r="I5" s="60" t="s">
        <v>263</v>
      </c>
    </row>
    <row r="6" spans="1:13">
      <c r="C6" s="18" t="s">
        <v>3</v>
      </c>
      <c r="D6" s="32">
        <f>INDEX(D12:D97,MATCH(C6,C12:C97,0),0)</f>
        <v>16</v>
      </c>
      <c r="E6" s="33">
        <f>INDEX(E12:E97,MATCH(C6,C12:C97,0),0)</f>
        <v>8</v>
      </c>
      <c r="F6" s="33">
        <f>SUM(D6:E6)</f>
        <v>24</v>
      </c>
      <c r="G6" s="46">
        <f>INDEX(G12:G97,MATCH(C6,C12:C97,0),0)</f>
        <v>42</v>
      </c>
      <c r="H6" s="59">
        <f t="shared" ref="H6:H8" si="0">F6/G6</f>
        <v>0.5714285714285714</v>
      </c>
      <c r="I6" s="61">
        <f>_xlfn.RANK.EQ(H6,$H$12:$H$97,0)</f>
        <v>62</v>
      </c>
    </row>
    <row r="7" spans="1:13">
      <c r="C7" s="19" t="s">
        <v>14</v>
      </c>
      <c r="D7" s="88">
        <f>ROUND(SUMIF($B$12:$B$97,"G",D12:D97)/(COUNTIFS(B12:B97,"G",D12:D97,"&lt;&gt;")),1)</f>
        <v>44.5</v>
      </c>
      <c r="E7" s="89">
        <f>ROUND(SUMIF($B$12:$B$97,"G",E12:E97)/(COUNTIFS(B12:B97,"G",D12:D97,"&lt;&gt;")),1)</f>
        <v>18.2</v>
      </c>
      <c r="F7" s="89">
        <f>ROUND(SUM(D7:E7),1)</f>
        <v>62.7</v>
      </c>
      <c r="G7" s="90">
        <f>ROUND(SUMIF($B$12:$B$97,"G",G12:G97)/(COUNTIFS(B12:B97,"G",D12:D97,"&lt;&gt;")),1)</f>
        <v>88.2</v>
      </c>
      <c r="H7" s="53">
        <f t="shared" si="0"/>
        <v>0.71088435374149661</v>
      </c>
      <c r="I7" s="62"/>
    </row>
    <row r="8" spans="1:13" ht="14.25" thickBot="1">
      <c r="C8" s="21" t="s">
        <v>15</v>
      </c>
      <c r="D8" s="91">
        <f>ROUND(AVERAGE(D12:D97),1)</f>
        <v>89.2</v>
      </c>
      <c r="E8" s="92">
        <f>ROUND(AVERAGE(E12:E97),1)</f>
        <v>38.1</v>
      </c>
      <c r="F8" s="92">
        <f>ROUND(SUM(D8:E8),1)</f>
        <v>127.3</v>
      </c>
      <c r="G8" s="93">
        <f>ROUND(AVERAGE(G12:G97),1)</f>
        <v>176.6</v>
      </c>
      <c r="H8" s="58">
        <f t="shared" si="0"/>
        <v>0.7208380520951303</v>
      </c>
      <c r="I8" s="63"/>
    </row>
    <row r="9" spans="1:13" ht="14.25" thickBot="1"/>
    <row r="10" spans="1:13" ht="21" customHeight="1">
      <c r="D10" s="330" t="str" cm="1">
        <f t="array" aca="1" ref="D10" ca="1">RIGHT(CELL("filename",A1),4)&amp;"年度（基準日：５月１日）"</f>
        <v>2020年度（基準日：５月１日）</v>
      </c>
      <c r="E10" s="331"/>
      <c r="F10" s="331"/>
      <c r="G10" s="331"/>
      <c r="H10" s="331"/>
      <c r="I10" s="332"/>
    </row>
    <row r="11" spans="1:13" ht="27">
      <c r="A11" s="15" t="s">
        <v>16</v>
      </c>
      <c r="B11" s="24" t="s">
        <v>17</v>
      </c>
      <c r="C11" s="16" t="s">
        <v>12</v>
      </c>
      <c r="D11" s="36" t="s">
        <v>0</v>
      </c>
      <c r="E11" s="25" t="s">
        <v>1</v>
      </c>
      <c r="F11" s="26" t="s">
        <v>13</v>
      </c>
      <c r="G11" s="26" t="s">
        <v>261</v>
      </c>
      <c r="H11" s="52" t="s">
        <v>262</v>
      </c>
      <c r="I11" s="47" t="s">
        <v>263</v>
      </c>
    </row>
    <row r="12" spans="1:13">
      <c r="A12" s="1" t="s">
        <v>18</v>
      </c>
      <c r="B12" s="1" t="s">
        <v>322</v>
      </c>
      <c r="C12" s="65" t="s">
        <v>19</v>
      </c>
      <c r="D12" s="20">
        <v>329</v>
      </c>
      <c r="E12" s="2">
        <v>156</v>
      </c>
      <c r="F12" s="27">
        <f>SUM(D12:E12)</f>
        <v>485</v>
      </c>
      <c r="G12" s="27">
        <v>643</v>
      </c>
      <c r="H12" s="53">
        <f>F12/G12</f>
        <v>0.75427682737169521</v>
      </c>
      <c r="I12" s="48">
        <f>_xlfn.RANK.EQ(H12,$H$12:$H$97,0)</f>
        <v>35</v>
      </c>
    </row>
    <row r="13" spans="1:13">
      <c r="A13" s="43" t="s">
        <v>20</v>
      </c>
      <c r="B13" s="43" t="s">
        <v>323</v>
      </c>
      <c r="C13" s="66" t="s">
        <v>21</v>
      </c>
      <c r="D13" s="37"/>
      <c r="E13" s="28"/>
      <c r="F13" s="29"/>
      <c r="G13" s="29"/>
      <c r="H13" s="68"/>
      <c r="I13" s="49"/>
    </row>
    <row r="14" spans="1:13">
      <c r="A14" s="1" t="s">
        <v>22</v>
      </c>
      <c r="B14" s="1" t="s">
        <v>324</v>
      </c>
      <c r="C14" s="65" t="s">
        <v>23</v>
      </c>
      <c r="D14" s="20">
        <v>12</v>
      </c>
      <c r="E14" s="2">
        <v>1</v>
      </c>
      <c r="F14" s="27">
        <f t="shared" ref="F14:F21" si="1">SUM(D14:E14)</f>
        <v>13</v>
      </c>
      <c r="G14" s="27">
        <v>15</v>
      </c>
      <c r="H14" s="53">
        <f t="shared" ref="H14:H21" si="2">F14/G14</f>
        <v>0.8666666666666667</v>
      </c>
      <c r="I14" s="48">
        <f t="shared" ref="I14:I76" si="3">_xlfn.RANK.EQ(H14,$H$12:$H$97,0)</f>
        <v>21</v>
      </c>
    </row>
    <row r="15" spans="1:13">
      <c r="A15" s="1" t="s">
        <v>24</v>
      </c>
      <c r="B15" s="1" t="s">
        <v>325</v>
      </c>
      <c r="C15" s="65" t="s">
        <v>25</v>
      </c>
      <c r="D15" s="20">
        <v>1</v>
      </c>
      <c r="E15" s="2">
        <v>1</v>
      </c>
      <c r="F15" s="27">
        <f t="shared" si="1"/>
        <v>2</v>
      </c>
      <c r="G15" s="27">
        <v>3</v>
      </c>
      <c r="H15" s="53">
        <f t="shared" si="2"/>
        <v>0.66666666666666663</v>
      </c>
      <c r="I15" s="48">
        <f t="shared" si="3"/>
        <v>47</v>
      </c>
    </row>
    <row r="16" spans="1:13">
      <c r="A16" s="1" t="s">
        <v>26</v>
      </c>
      <c r="B16" s="1" t="s">
        <v>324</v>
      </c>
      <c r="C16" s="65" t="s">
        <v>27</v>
      </c>
      <c r="D16" s="20">
        <v>8</v>
      </c>
      <c r="E16" s="2">
        <v>4</v>
      </c>
      <c r="F16" s="27">
        <f t="shared" si="1"/>
        <v>12</v>
      </c>
      <c r="G16" s="27">
        <v>15</v>
      </c>
      <c r="H16" s="53">
        <f t="shared" si="2"/>
        <v>0.8</v>
      </c>
      <c r="I16" s="48">
        <f t="shared" si="3"/>
        <v>25</v>
      </c>
    </row>
    <row r="17" spans="1:9">
      <c r="A17" s="1" t="s">
        <v>28</v>
      </c>
      <c r="B17" s="1" t="s">
        <v>324</v>
      </c>
      <c r="C17" s="65" t="s">
        <v>29</v>
      </c>
      <c r="D17" s="20">
        <v>5</v>
      </c>
      <c r="E17" s="2">
        <v>2</v>
      </c>
      <c r="F17" s="27">
        <f t="shared" si="1"/>
        <v>7</v>
      </c>
      <c r="G17" s="27">
        <v>8</v>
      </c>
      <c r="H17" s="53">
        <f t="shared" si="2"/>
        <v>0.875</v>
      </c>
      <c r="I17" s="48">
        <f t="shared" si="3"/>
        <v>20</v>
      </c>
    </row>
    <row r="18" spans="1:9">
      <c r="A18" s="1" t="s">
        <v>30</v>
      </c>
      <c r="B18" s="1" t="s">
        <v>326</v>
      </c>
      <c r="C18" s="65" t="s">
        <v>31</v>
      </c>
      <c r="D18" s="20">
        <v>5</v>
      </c>
      <c r="E18" s="2">
        <v>3</v>
      </c>
      <c r="F18" s="27">
        <f t="shared" si="1"/>
        <v>8</v>
      </c>
      <c r="G18" s="27">
        <v>15</v>
      </c>
      <c r="H18" s="53">
        <f t="shared" si="2"/>
        <v>0.53333333333333333</v>
      </c>
      <c r="I18" s="48">
        <f t="shared" si="3"/>
        <v>66</v>
      </c>
    </row>
    <row r="19" spans="1:9">
      <c r="A19" s="1" t="s">
        <v>32</v>
      </c>
      <c r="B19" s="1" t="s">
        <v>327</v>
      </c>
      <c r="C19" s="65" t="s">
        <v>33</v>
      </c>
      <c r="D19" s="20">
        <v>45</v>
      </c>
      <c r="E19" s="2">
        <v>20</v>
      </c>
      <c r="F19" s="27">
        <f t="shared" si="1"/>
        <v>65</v>
      </c>
      <c r="G19" s="27">
        <v>90</v>
      </c>
      <c r="H19" s="53">
        <f t="shared" si="2"/>
        <v>0.72222222222222221</v>
      </c>
      <c r="I19" s="48">
        <f t="shared" si="3"/>
        <v>37</v>
      </c>
    </row>
    <row r="20" spans="1:9">
      <c r="A20" s="1" t="s">
        <v>34</v>
      </c>
      <c r="B20" s="1" t="s">
        <v>328</v>
      </c>
      <c r="C20" s="65" t="s">
        <v>35</v>
      </c>
      <c r="D20" s="20">
        <v>19</v>
      </c>
      <c r="E20" s="2">
        <v>8</v>
      </c>
      <c r="F20" s="27">
        <f t="shared" si="1"/>
        <v>27</v>
      </c>
      <c r="G20" s="27">
        <v>47</v>
      </c>
      <c r="H20" s="53">
        <f t="shared" si="2"/>
        <v>0.57446808510638303</v>
      </c>
      <c r="I20" s="48">
        <f t="shared" si="3"/>
        <v>60</v>
      </c>
    </row>
    <row r="21" spans="1:9">
      <c r="A21" s="1" t="s">
        <v>36</v>
      </c>
      <c r="B21" s="1" t="s">
        <v>322</v>
      </c>
      <c r="C21" s="65" t="s">
        <v>37</v>
      </c>
      <c r="D21" s="20">
        <v>393</v>
      </c>
      <c r="E21" s="2">
        <v>155</v>
      </c>
      <c r="F21" s="27">
        <f t="shared" si="1"/>
        <v>548</v>
      </c>
      <c r="G21" s="27">
        <v>768</v>
      </c>
      <c r="H21" s="53">
        <f t="shared" si="2"/>
        <v>0.71354166666666663</v>
      </c>
      <c r="I21" s="48">
        <f t="shared" si="3"/>
        <v>39</v>
      </c>
    </row>
    <row r="22" spans="1:9">
      <c r="A22" s="43" t="s">
        <v>38</v>
      </c>
      <c r="B22" s="43" t="s">
        <v>323</v>
      </c>
      <c r="C22" s="66" t="s">
        <v>39</v>
      </c>
      <c r="D22" s="37"/>
      <c r="E22" s="28"/>
      <c r="F22" s="29"/>
      <c r="G22" s="29"/>
      <c r="H22" s="68"/>
      <c r="I22" s="49"/>
    </row>
    <row r="23" spans="1:9">
      <c r="A23" s="1" t="s">
        <v>40</v>
      </c>
      <c r="B23" s="1" t="s">
        <v>327</v>
      </c>
      <c r="C23" s="65" t="s">
        <v>41</v>
      </c>
      <c r="D23" s="20">
        <v>37</v>
      </c>
      <c r="E23" s="2">
        <v>12</v>
      </c>
      <c r="F23" s="27">
        <f>SUM(D23:E23)</f>
        <v>49</v>
      </c>
      <c r="G23" s="27">
        <v>53</v>
      </c>
      <c r="H23" s="53">
        <f>F23/G23</f>
        <v>0.92452830188679247</v>
      </c>
      <c r="I23" s="48">
        <f t="shared" si="3"/>
        <v>15</v>
      </c>
    </row>
    <row r="24" spans="1:9">
      <c r="A24" s="1" t="s">
        <v>42</v>
      </c>
      <c r="B24" s="1" t="s">
        <v>327</v>
      </c>
      <c r="C24" s="65" t="s">
        <v>43</v>
      </c>
      <c r="D24" s="20">
        <v>41</v>
      </c>
      <c r="E24" s="2">
        <v>8</v>
      </c>
      <c r="F24" s="27">
        <f>SUM(D24:E24)</f>
        <v>49</v>
      </c>
      <c r="G24" s="27">
        <v>64</v>
      </c>
      <c r="H24" s="53">
        <f>F24/G24</f>
        <v>0.765625</v>
      </c>
      <c r="I24" s="48">
        <f t="shared" si="3"/>
        <v>32</v>
      </c>
    </row>
    <row r="25" spans="1:9">
      <c r="A25" s="1" t="s">
        <v>44</v>
      </c>
      <c r="B25" s="1" t="s">
        <v>325</v>
      </c>
      <c r="C25" s="65" t="s">
        <v>45</v>
      </c>
      <c r="D25" s="20">
        <v>3</v>
      </c>
      <c r="E25" s="2">
        <v>0</v>
      </c>
      <c r="F25" s="27">
        <f>SUM(D25:E25)</f>
        <v>3</v>
      </c>
      <c r="G25" s="27">
        <v>6</v>
      </c>
      <c r="H25" s="53">
        <f>F25/G25</f>
        <v>0.5</v>
      </c>
      <c r="I25" s="48">
        <f t="shared" si="3"/>
        <v>67</v>
      </c>
    </row>
    <row r="26" spans="1:9">
      <c r="A26" s="1" t="s">
        <v>46</v>
      </c>
      <c r="B26" s="1" t="s">
        <v>328</v>
      </c>
      <c r="C26" s="65" t="s">
        <v>47</v>
      </c>
      <c r="D26" s="20">
        <v>13</v>
      </c>
      <c r="E26" s="2">
        <v>3</v>
      </c>
      <c r="F26" s="27">
        <f>SUM(D26:E26)</f>
        <v>16</v>
      </c>
      <c r="G26" s="27">
        <v>38</v>
      </c>
      <c r="H26" s="53">
        <f>F26/G26</f>
        <v>0.42105263157894735</v>
      </c>
      <c r="I26" s="48">
        <f t="shared" si="3"/>
        <v>72</v>
      </c>
    </row>
    <row r="27" spans="1:9">
      <c r="A27" s="1" t="s">
        <v>48</v>
      </c>
      <c r="B27" s="1" t="s">
        <v>322</v>
      </c>
      <c r="C27" s="65" t="s">
        <v>49</v>
      </c>
      <c r="D27" s="20">
        <v>365</v>
      </c>
      <c r="E27" s="2">
        <v>199</v>
      </c>
      <c r="F27" s="27">
        <f>SUM(D27:E27)</f>
        <v>564</v>
      </c>
      <c r="G27" s="27">
        <v>627</v>
      </c>
      <c r="H27" s="53">
        <f>F27/G27</f>
        <v>0.8995215311004785</v>
      </c>
      <c r="I27" s="48">
        <f t="shared" si="3"/>
        <v>17</v>
      </c>
    </row>
    <row r="28" spans="1:9">
      <c r="A28" s="43" t="s">
        <v>50</v>
      </c>
      <c r="B28" s="43" t="s">
        <v>325</v>
      </c>
      <c r="C28" s="66" t="s">
        <v>51</v>
      </c>
      <c r="D28" s="37"/>
      <c r="E28" s="28"/>
      <c r="F28" s="29"/>
      <c r="G28" s="29"/>
      <c r="H28" s="68"/>
      <c r="I28" s="49"/>
    </row>
    <row r="29" spans="1:9">
      <c r="A29" s="1" t="s">
        <v>52</v>
      </c>
      <c r="B29" s="1" t="s">
        <v>328</v>
      </c>
      <c r="C29" s="65" t="s">
        <v>53</v>
      </c>
      <c r="D29" s="20">
        <v>7</v>
      </c>
      <c r="E29" s="2">
        <v>4</v>
      </c>
      <c r="F29" s="27">
        <f t="shared" ref="F29:F48" si="4">SUM(D29:E29)</f>
        <v>11</v>
      </c>
      <c r="G29" s="27">
        <v>33</v>
      </c>
      <c r="H29" s="53">
        <f t="shared" ref="H29:H48" si="5">F29/G29</f>
        <v>0.33333333333333331</v>
      </c>
      <c r="I29" s="48">
        <f t="shared" si="3"/>
        <v>75</v>
      </c>
    </row>
    <row r="30" spans="1:9">
      <c r="A30" s="1" t="s">
        <v>54</v>
      </c>
      <c r="B30" s="1" t="s">
        <v>327</v>
      </c>
      <c r="C30" s="65" t="s">
        <v>55</v>
      </c>
      <c r="D30" s="20">
        <v>45</v>
      </c>
      <c r="E30" s="2">
        <v>22</v>
      </c>
      <c r="F30" s="27">
        <f t="shared" si="4"/>
        <v>67</v>
      </c>
      <c r="G30" s="27">
        <v>106</v>
      </c>
      <c r="H30" s="53">
        <f t="shared" si="5"/>
        <v>0.63207547169811318</v>
      </c>
      <c r="I30" s="48">
        <f t="shared" si="3"/>
        <v>55</v>
      </c>
    </row>
    <row r="31" spans="1:9">
      <c r="A31" s="1" t="s">
        <v>56</v>
      </c>
      <c r="B31" s="1" t="s">
        <v>328</v>
      </c>
      <c r="C31" s="65" t="s">
        <v>57</v>
      </c>
      <c r="D31" s="20">
        <v>30</v>
      </c>
      <c r="E31" s="2">
        <v>9</v>
      </c>
      <c r="F31" s="27">
        <f t="shared" si="4"/>
        <v>39</v>
      </c>
      <c r="G31" s="27">
        <v>72</v>
      </c>
      <c r="H31" s="53">
        <f t="shared" si="5"/>
        <v>0.54166666666666663</v>
      </c>
      <c r="I31" s="48">
        <f t="shared" si="3"/>
        <v>64</v>
      </c>
    </row>
    <row r="32" spans="1:9">
      <c r="A32" s="1" t="s">
        <v>58</v>
      </c>
      <c r="B32" s="1" t="s">
        <v>322</v>
      </c>
      <c r="C32" s="65" t="s">
        <v>59</v>
      </c>
      <c r="D32" s="20">
        <v>160</v>
      </c>
      <c r="E32" s="2">
        <v>81</v>
      </c>
      <c r="F32" s="27">
        <f t="shared" si="4"/>
        <v>241</v>
      </c>
      <c r="G32" s="27">
        <v>268</v>
      </c>
      <c r="H32" s="53">
        <f t="shared" si="5"/>
        <v>0.89925373134328357</v>
      </c>
      <c r="I32" s="48">
        <f t="shared" si="3"/>
        <v>18</v>
      </c>
    </row>
    <row r="33" spans="1:9">
      <c r="A33" s="1" t="s">
        <v>60</v>
      </c>
      <c r="B33" s="1" t="s">
        <v>322</v>
      </c>
      <c r="C33" s="65" t="s">
        <v>61</v>
      </c>
      <c r="D33" s="20">
        <v>891</v>
      </c>
      <c r="E33" s="2">
        <v>299</v>
      </c>
      <c r="F33" s="27">
        <f t="shared" si="4"/>
        <v>1190</v>
      </c>
      <c r="G33" s="27">
        <v>1699</v>
      </c>
      <c r="H33" s="53">
        <f t="shared" si="5"/>
        <v>0.70041200706297824</v>
      </c>
      <c r="I33" s="48">
        <f t="shared" si="3"/>
        <v>42</v>
      </c>
    </row>
    <row r="34" spans="1:9">
      <c r="A34" s="1" t="s">
        <v>62</v>
      </c>
      <c r="B34" s="1" t="s">
        <v>326</v>
      </c>
      <c r="C34" s="65" t="s">
        <v>63</v>
      </c>
      <c r="D34" s="20">
        <v>144</v>
      </c>
      <c r="E34" s="2">
        <v>83</v>
      </c>
      <c r="F34" s="27">
        <f t="shared" si="4"/>
        <v>227</v>
      </c>
      <c r="G34" s="27">
        <v>230</v>
      </c>
      <c r="H34" s="53">
        <f t="shared" si="5"/>
        <v>0.9869565217391304</v>
      </c>
      <c r="I34" s="48">
        <f t="shared" si="3"/>
        <v>8</v>
      </c>
    </row>
    <row r="35" spans="1:9">
      <c r="A35" s="1" t="s">
        <v>64</v>
      </c>
      <c r="B35" s="1" t="s">
        <v>325</v>
      </c>
      <c r="C35" s="65" t="s">
        <v>65</v>
      </c>
      <c r="D35" s="20">
        <v>11</v>
      </c>
      <c r="E35" s="2">
        <v>16</v>
      </c>
      <c r="F35" s="27">
        <f t="shared" si="4"/>
        <v>27</v>
      </c>
      <c r="G35" s="27">
        <v>40</v>
      </c>
      <c r="H35" s="53">
        <f t="shared" si="5"/>
        <v>0.67500000000000004</v>
      </c>
      <c r="I35" s="48">
        <f t="shared" si="3"/>
        <v>46</v>
      </c>
    </row>
    <row r="36" spans="1:9">
      <c r="A36" s="1" t="s">
        <v>66</v>
      </c>
      <c r="B36" s="1" t="s">
        <v>325</v>
      </c>
      <c r="C36" s="65" t="s">
        <v>67</v>
      </c>
      <c r="D36" s="20">
        <v>24</v>
      </c>
      <c r="E36" s="2">
        <v>42</v>
      </c>
      <c r="F36" s="27">
        <f t="shared" si="4"/>
        <v>66</v>
      </c>
      <c r="G36" s="27">
        <v>63</v>
      </c>
      <c r="H36" s="53">
        <f t="shared" si="5"/>
        <v>1.0476190476190477</v>
      </c>
      <c r="I36" s="48">
        <f t="shared" si="3"/>
        <v>5</v>
      </c>
    </row>
    <row r="37" spans="1:9">
      <c r="A37" s="1" t="s">
        <v>68</v>
      </c>
      <c r="B37" s="1" t="s">
        <v>324</v>
      </c>
      <c r="C37" s="65" t="s">
        <v>69</v>
      </c>
      <c r="D37" s="20">
        <v>226</v>
      </c>
      <c r="E37" s="2">
        <v>37</v>
      </c>
      <c r="F37" s="27">
        <f t="shared" si="4"/>
        <v>263</v>
      </c>
      <c r="G37" s="27">
        <v>567</v>
      </c>
      <c r="H37" s="53">
        <f t="shared" si="5"/>
        <v>0.46384479717813049</v>
      </c>
      <c r="I37" s="48">
        <f t="shared" si="3"/>
        <v>70</v>
      </c>
    </row>
    <row r="38" spans="1:9">
      <c r="A38" s="1" t="s">
        <v>70</v>
      </c>
      <c r="B38" s="1" t="s">
        <v>328</v>
      </c>
      <c r="C38" s="65" t="s">
        <v>71</v>
      </c>
      <c r="D38" s="20">
        <v>0</v>
      </c>
      <c r="E38" s="2">
        <v>46</v>
      </c>
      <c r="F38" s="27">
        <f t="shared" si="4"/>
        <v>46</v>
      </c>
      <c r="G38" s="27">
        <v>73</v>
      </c>
      <c r="H38" s="53">
        <f t="shared" si="5"/>
        <v>0.63013698630136983</v>
      </c>
      <c r="I38" s="48">
        <f t="shared" si="3"/>
        <v>57</v>
      </c>
    </row>
    <row r="39" spans="1:9">
      <c r="A39" s="1" t="s">
        <v>72</v>
      </c>
      <c r="B39" s="1" t="s">
        <v>323</v>
      </c>
      <c r="C39" s="65" t="s">
        <v>73</v>
      </c>
      <c r="D39" s="20">
        <v>19</v>
      </c>
      <c r="E39" s="2">
        <v>12</v>
      </c>
      <c r="F39" s="27">
        <f t="shared" si="4"/>
        <v>31</v>
      </c>
      <c r="G39" s="27">
        <v>30</v>
      </c>
      <c r="H39" s="53">
        <f t="shared" si="5"/>
        <v>1.0333333333333334</v>
      </c>
      <c r="I39" s="48">
        <f t="shared" si="3"/>
        <v>6</v>
      </c>
    </row>
    <row r="40" spans="1:9">
      <c r="A40" s="1" t="s">
        <v>74</v>
      </c>
      <c r="B40" s="1" t="s">
        <v>324</v>
      </c>
      <c r="C40" s="65" t="s">
        <v>75</v>
      </c>
      <c r="D40" s="20">
        <v>77</v>
      </c>
      <c r="E40" s="2">
        <v>33</v>
      </c>
      <c r="F40" s="27">
        <f t="shared" si="4"/>
        <v>110</v>
      </c>
      <c r="G40" s="27">
        <v>143</v>
      </c>
      <c r="H40" s="53">
        <f t="shared" si="5"/>
        <v>0.76923076923076927</v>
      </c>
      <c r="I40" s="48">
        <f t="shared" si="3"/>
        <v>31</v>
      </c>
    </row>
    <row r="41" spans="1:9">
      <c r="A41" s="1" t="s">
        <v>76</v>
      </c>
      <c r="B41" s="1" t="s">
        <v>324</v>
      </c>
      <c r="C41" s="65" t="s">
        <v>77</v>
      </c>
      <c r="D41" s="20">
        <v>32</v>
      </c>
      <c r="E41" s="2">
        <v>7</v>
      </c>
      <c r="F41" s="27">
        <f t="shared" si="4"/>
        <v>39</v>
      </c>
      <c r="G41" s="27">
        <v>59</v>
      </c>
      <c r="H41" s="53">
        <f t="shared" si="5"/>
        <v>0.66101694915254239</v>
      </c>
      <c r="I41" s="48">
        <f t="shared" si="3"/>
        <v>49</v>
      </c>
    </row>
    <row r="42" spans="1:9">
      <c r="A42" s="1" t="s">
        <v>78</v>
      </c>
      <c r="B42" s="1" t="s">
        <v>325</v>
      </c>
      <c r="C42" s="65" t="s">
        <v>79</v>
      </c>
      <c r="D42" s="20">
        <v>52</v>
      </c>
      <c r="E42" s="2">
        <v>44</v>
      </c>
      <c r="F42" s="27">
        <f t="shared" si="4"/>
        <v>96</v>
      </c>
      <c r="G42" s="27">
        <v>152</v>
      </c>
      <c r="H42" s="53">
        <f t="shared" si="5"/>
        <v>0.63157894736842102</v>
      </c>
      <c r="I42" s="48">
        <f t="shared" si="3"/>
        <v>56</v>
      </c>
    </row>
    <row r="43" spans="1:9">
      <c r="A43" s="1" t="s">
        <v>80</v>
      </c>
      <c r="B43" s="1" t="s">
        <v>329</v>
      </c>
      <c r="C43" s="65" t="s">
        <v>81</v>
      </c>
      <c r="D43" s="20">
        <v>3</v>
      </c>
      <c r="E43" s="2">
        <v>1</v>
      </c>
      <c r="F43" s="27">
        <f t="shared" si="4"/>
        <v>4</v>
      </c>
      <c r="G43" s="27">
        <v>24</v>
      </c>
      <c r="H43" s="53">
        <f t="shared" si="5"/>
        <v>0.16666666666666666</v>
      </c>
      <c r="I43" s="48">
        <f t="shared" si="3"/>
        <v>77</v>
      </c>
    </row>
    <row r="44" spans="1:9">
      <c r="A44" s="1" t="s">
        <v>82</v>
      </c>
      <c r="B44" s="1" t="s">
        <v>324</v>
      </c>
      <c r="C44" s="65" t="s">
        <v>83</v>
      </c>
      <c r="D44" s="20">
        <v>13</v>
      </c>
      <c r="E44" s="2">
        <v>6</v>
      </c>
      <c r="F44" s="27">
        <f t="shared" si="4"/>
        <v>19</v>
      </c>
      <c r="G44" s="27">
        <v>40</v>
      </c>
      <c r="H44" s="53">
        <f t="shared" si="5"/>
        <v>0.47499999999999998</v>
      </c>
      <c r="I44" s="48">
        <f t="shared" si="3"/>
        <v>69</v>
      </c>
    </row>
    <row r="45" spans="1:9">
      <c r="A45" s="1" t="s">
        <v>84</v>
      </c>
      <c r="B45" s="1" t="s">
        <v>328</v>
      </c>
      <c r="C45" s="65" t="s">
        <v>85</v>
      </c>
      <c r="D45" s="20">
        <v>63</v>
      </c>
      <c r="E45" s="2">
        <v>12</v>
      </c>
      <c r="F45" s="27">
        <f t="shared" si="4"/>
        <v>75</v>
      </c>
      <c r="G45" s="27">
        <v>116</v>
      </c>
      <c r="H45" s="53">
        <f t="shared" si="5"/>
        <v>0.64655172413793105</v>
      </c>
      <c r="I45" s="48">
        <f t="shared" si="3"/>
        <v>51</v>
      </c>
    </row>
    <row r="46" spans="1:9">
      <c r="A46" s="1" t="s">
        <v>86</v>
      </c>
      <c r="B46" s="1" t="s">
        <v>329</v>
      </c>
      <c r="C46" s="65" t="s">
        <v>87</v>
      </c>
      <c r="D46" s="20">
        <v>36</v>
      </c>
      <c r="E46" s="2">
        <v>18</v>
      </c>
      <c r="F46" s="27">
        <f t="shared" si="4"/>
        <v>54</v>
      </c>
      <c r="G46" s="27">
        <v>56</v>
      </c>
      <c r="H46" s="53">
        <f t="shared" si="5"/>
        <v>0.9642857142857143</v>
      </c>
      <c r="I46" s="48">
        <f t="shared" si="3"/>
        <v>9</v>
      </c>
    </row>
    <row r="47" spans="1:9">
      <c r="A47" s="1" t="s">
        <v>88</v>
      </c>
      <c r="B47" s="1" t="s">
        <v>322</v>
      </c>
      <c r="C47" s="65" t="s">
        <v>89</v>
      </c>
      <c r="D47" s="20">
        <v>95</v>
      </c>
      <c r="E47" s="2">
        <v>51</v>
      </c>
      <c r="F47" s="27">
        <f t="shared" si="4"/>
        <v>146</v>
      </c>
      <c r="G47" s="27">
        <v>200</v>
      </c>
      <c r="H47" s="53">
        <f t="shared" si="5"/>
        <v>0.73</v>
      </c>
      <c r="I47" s="48">
        <f t="shared" si="3"/>
        <v>36</v>
      </c>
    </row>
    <row r="48" spans="1:9">
      <c r="A48" s="1" t="s">
        <v>90</v>
      </c>
      <c r="B48" s="1" t="s">
        <v>324</v>
      </c>
      <c r="C48" s="65" t="s">
        <v>91</v>
      </c>
      <c r="D48" s="20">
        <v>30</v>
      </c>
      <c r="E48" s="2">
        <v>7</v>
      </c>
      <c r="F48" s="27">
        <f t="shared" si="4"/>
        <v>37</v>
      </c>
      <c r="G48" s="27">
        <v>40</v>
      </c>
      <c r="H48" s="53">
        <f t="shared" si="5"/>
        <v>0.92500000000000004</v>
      </c>
      <c r="I48" s="48">
        <f t="shared" si="3"/>
        <v>14</v>
      </c>
    </row>
    <row r="49" spans="1:9">
      <c r="A49" s="43" t="s">
        <v>92</v>
      </c>
      <c r="B49" s="43" t="s">
        <v>323</v>
      </c>
      <c r="C49" s="66" t="s">
        <v>93</v>
      </c>
      <c r="D49" s="37"/>
      <c r="E49" s="28"/>
      <c r="F49" s="29"/>
      <c r="G49" s="29"/>
      <c r="H49" s="68"/>
      <c r="I49" s="49"/>
    </row>
    <row r="50" spans="1:9">
      <c r="A50" s="1" t="s">
        <v>94</v>
      </c>
      <c r="B50" s="1" t="s">
        <v>327</v>
      </c>
      <c r="C50" s="65" t="s">
        <v>95</v>
      </c>
      <c r="D50" s="20">
        <v>38</v>
      </c>
      <c r="E50" s="2">
        <v>20</v>
      </c>
      <c r="F50" s="27">
        <f t="shared" ref="F50:F66" si="6">SUM(D50:E50)</f>
        <v>58</v>
      </c>
      <c r="G50" s="27">
        <v>73</v>
      </c>
      <c r="H50" s="53">
        <f t="shared" ref="H50:H66" si="7">F50/G50</f>
        <v>0.79452054794520544</v>
      </c>
      <c r="I50" s="48">
        <f t="shared" si="3"/>
        <v>26</v>
      </c>
    </row>
    <row r="51" spans="1:9">
      <c r="A51" s="1" t="s">
        <v>96</v>
      </c>
      <c r="B51" s="1" t="s">
        <v>327</v>
      </c>
      <c r="C51" s="65" t="s">
        <v>97</v>
      </c>
      <c r="D51" s="20">
        <v>85</v>
      </c>
      <c r="E51" s="2">
        <v>39</v>
      </c>
      <c r="F51" s="27">
        <f t="shared" si="6"/>
        <v>124</v>
      </c>
      <c r="G51" s="27">
        <v>251</v>
      </c>
      <c r="H51" s="53">
        <f t="shared" si="7"/>
        <v>0.49402390438247012</v>
      </c>
      <c r="I51" s="48">
        <f t="shared" si="3"/>
        <v>68</v>
      </c>
    </row>
    <row r="52" spans="1:9">
      <c r="A52" s="1" t="s">
        <v>98</v>
      </c>
      <c r="B52" s="1" t="s">
        <v>329</v>
      </c>
      <c r="C52" s="65" t="s">
        <v>99</v>
      </c>
      <c r="D52" s="20">
        <v>53</v>
      </c>
      <c r="E52" s="2">
        <v>15</v>
      </c>
      <c r="F52" s="27">
        <f t="shared" si="6"/>
        <v>68</v>
      </c>
      <c r="G52" s="27">
        <v>95</v>
      </c>
      <c r="H52" s="53">
        <f t="shared" si="7"/>
        <v>0.71578947368421053</v>
      </c>
      <c r="I52" s="48">
        <f t="shared" si="3"/>
        <v>38</v>
      </c>
    </row>
    <row r="53" spans="1:9">
      <c r="A53" s="1" t="s">
        <v>100</v>
      </c>
      <c r="B53" s="1" t="s">
        <v>327</v>
      </c>
      <c r="C53" s="65" t="s">
        <v>101</v>
      </c>
      <c r="D53" s="20">
        <v>20</v>
      </c>
      <c r="E53" s="2">
        <v>7</v>
      </c>
      <c r="F53" s="27">
        <f t="shared" si="6"/>
        <v>27</v>
      </c>
      <c r="G53" s="27">
        <v>47</v>
      </c>
      <c r="H53" s="53">
        <f t="shared" si="7"/>
        <v>0.57446808510638303</v>
      </c>
      <c r="I53" s="48">
        <f t="shared" si="3"/>
        <v>60</v>
      </c>
    </row>
    <row r="54" spans="1:9">
      <c r="A54" s="1" t="s">
        <v>102</v>
      </c>
      <c r="B54" s="1" t="s">
        <v>327</v>
      </c>
      <c r="C54" s="65" t="s">
        <v>103</v>
      </c>
      <c r="D54" s="20">
        <v>35</v>
      </c>
      <c r="E54" s="2">
        <v>17</v>
      </c>
      <c r="F54" s="27">
        <f t="shared" si="6"/>
        <v>52</v>
      </c>
      <c r="G54" s="27">
        <v>57</v>
      </c>
      <c r="H54" s="53">
        <f t="shared" si="7"/>
        <v>0.91228070175438591</v>
      </c>
      <c r="I54" s="48">
        <f t="shared" si="3"/>
        <v>16</v>
      </c>
    </row>
    <row r="55" spans="1:9">
      <c r="A55" s="1" t="s">
        <v>104</v>
      </c>
      <c r="B55" s="1" t="s">
        <v>327</v>
      </c>
      <c r="C55" s="65" t="s">
        <v>105</v>
      </c>
      <c r="D55" s="20">
        <v>77</v>
      </c>
      <c r="E55" s="2">
        <v>20</v>
      </c>
      <c r="F55" s="27">
        <f t="shared" si="6"/>
        <v>97</v>
      </c>
      <c r="G55" s="27">
        <v>101</v>
      </c>
      <c r="H55" s="53">
        <f t="shared" si="7"/>
        <v>0.96039603960396036</v>
      </c>
      <c r="I55" s="48">
        <f t="shared" si="3"/>
        <v>10</v>
      </c>
    </row>
    <row r="56" spans="1:9">
      <c r="A56" s="1" t="s">
        <v>106</v>
      </c>
      <c r="B56" s="1" t="s">
        <v>327</v>
      </c>
      <c r="C56" s="65" t="s">
        <v>107</v>
      </c>
      <c r="D56" s="20">
        <v>58</v>
      </c>
      <c r="E56" s="2">
        <v>17</v>
      </c>
      <c r="F56" s="27">
        <f t="shared" si="6"/>
        <v>75</v>
      </c>
      <c r="G56" s="27">
        <v>106</v>
      </c>
      <c r="H56" s="53">
        <f t="shared" si="7"/>
        <v>0.70754716981132071</v>
      </c>
      <c r="I56" s="48">
        <f t="shared" si="3"/>
        <v>40</v>
      </c>
    </row>
    <row r="57" spans="1:9">
      <c r="A57" s="1" t="s">
        <v>108</v>
      </c>
      <c r="B57" s="1" t="s">
        <v>328</v>
      </c>
      <c r="C57" s="65" t="s">
        <v>109</v>
      </c>
      <c r="D57" s="20">
        <v>24</v>
      </c>
      <c r="E57" s="2">
        <v>8</v>
      </c>
      <c r="F57" s="27">
        <f t="shared" si="6"/>
        <v>32</v>
      </c>
      <c r="G57" s="27">
        <v>54</v>
      </c>
      <c r="H57" s="53">
        <f t="shared" si="7"/>
        <v>0.59259259259259256</v>
      </c>
      <c r="I57" s="48">
        <f t="shared" si="3"/>
        <v>59</v>
      </c>
    </row>
    <row r="58" spans="1:9">
      <c r="A58" s="1" t="s">
        <v>110</v>
      </c>
      <c r="B58" s="1" t="s">
        <v>326</v>
      </c>
      <c r="C58" s="65" t="s">
        <v>111</v>
      </c>
      <c r="D58" s="20">
        <v>29</v>
      </c>
      <c r="E58" s="2">
        <v>6</v>
      </c>
      <c r="F58" s="27">
        <f t="shared" si="6"/>
        <v>35</v>
      </c>
      <c r="G58" s="27">
        <v>33</v>
      </c>
      <c r="H58" s="53">
        <f t="shared" si="7"/>
        <v>1.0606060606060606</v>
      </c>
      <c r="I58" s="48">
        <f t="shared" si="3"/>
        <v>4</v>
      </c>
    </row>
    <row r="59" spans="1:9">
      <c r="A59" s="1" t="s">
        <v>112</v>
      </c>
      <c r="B59" s="1" t="s">
        <v>322</v>
      </c>
      <c r="C59" s="65" t="s">
        <v>113</v>
      </c>
      <c r="D59" s="20">
        <v>339</v>
      </c>
      <c r="E59" s="2">
        <v>133</v>
      </c>
      <c r="F59" s="27">
        <f t="shared" si="6"/>
        <v>472</v>
      </c>
      <c r="G59" s="27">
        <v>732</v>
      </c>
      <c r="H59" s="53">
        <f t="shared" si="7"/>
        <v>0.64480874316939896</v>
      </c>
      <c r="I59" s="48">
        <f t="shared" si="3"/>
        <v>53</v>
      </c>
    </row>
    <row r="60" spans="1:9">
      <c r="A60" s="1" t="s">
        <v>114</v>
      </c>
      <c r="B60" s="1" t="s">
        <v>324</v>
      </c>
      <c r="C60" s="65" t="s">
        <v>115</v>
      </c>
      <c r="D60" s="20">
        <v>44</v>
      </c>
      <c r="E60" s="2">
        <v>9</v>
      </c>
      <c r="F60" s="27">
        <f t="shared" si="6"/>
        <v>53</v>
      </c>
      <c r="G60" s="27">
        <v>42</v>
      </c>
      <c r="H60" s="53">
        <f t="shared" si="7"/>
        <v>1.2619047619047619</v>
      </c>
      <c r="I60" s="48">
        <f t="shared" si="3"/>
        <v>1</v>
      </c>
    </row>
    <row r="61" spans="1:9">
      <c r="A61" s="1" t="s">
        <v>116</v>
      </c>
      <c r="B61" s="1" t="s">
        <v>323</v>
      </c>
      <c r="C61" s="65" t="s">
        <v>117</v>
      </c>
      <c r="D61" s="20">
        <v>4</v>
      </c>
      <c r="E61" s="2">
        <v>0</v>
      </c>
      <c r="F61" s="27">
        <f t="shared" si="6"/>
        <v>4</v>
      </c>
      <c r="G61" s="27">
        <v>4</v>
      </c>
      <c r="H61" s="53">
        <f t="shared" si="7"/>
        <v>1</v>
      </c>
      <c r="I61" s="48">
        <f t="shared" si="3"/>
        <v>7</v>
      </c>
    </row>
    <row r="62" spans="1:9">
      <c r="A62" s="1" t="s">
        <v>118</v>
      </c>
      <c r="B62" s="1" t="s">
        <v>324</v>
      </c>
      <c r="C62" s="65" t="s">
        <v>119</v>
      </c>
      <c r="D62" s="20">
        <v>11</v>
      </c>
      <c r="E62" s="2">
        <v>2</v>
      </c>
      <c r="F62" s="27">
        <f t="shared" si="6"/>
        <v>13</v>
      </c>
      <c r="G62" s="27">
        <v>34</v>
      </c>
      <c r="H62" s="53">
        <f t="shared" si="7"/>
        <v>0.38235294117647056</v>
      </c>
      <c r="I62" s="48">
        <f t="shared" si="3"/>
        <v>74</v>
      </c>
    </row>
    <row r="63" spans="1:9">
      <c r="A63" s="1" t="s">
        <v>120</v>
      </c>
      <c r="B63" s="1" t="s">
        <v>327</v>
      </c>
      <c r="C63" s="65" t="s">
        <v>121</v>
      </c>
      <c r="D63" s="20">
        <v>40</v>
      </c>
      <c r="E63" s="2">
        <v>18</v>
      </c>
      <c r="F63" s="27">
        <f t="shared" si="6"/>
        <v>58</v>
      </c>
      <c r="G63" s="27">
        <v>82</v>
      </c>
      <c r="H63" s="53">
        <f t="shared" si="7"/>
        <v>0.70731707317073167</v>
      </c>
      <c r="I63" s="48">
        <f t="shared" si="3"/>
        <v>41</v>
      </c>
    </row>
    <row r="64" spans="1:9">
      <c r="A64" s="1" t="s">
        <v>122</v>
      </c>
      <c r="B64" s="1" t="s">
        <v>325</v>
      </c>
      <c r="C64" s="65" t="s">
        <v>123</v>
      </c>
      <c r="D64" s="20">
        <v>4</v>
      </c>
      <c r="E64" s="2">
        <v>0</v>
      </c>
      <c r="F64" s="27">
        <f t="shared" si="6"/>
        <v>4</v>
      </c>
      <c r="G64" s="27">
        <v>6</v>
      </c>
      <c r="H64" s="53">
        <f t="shared" si="7"/>
        <v>0.66666666666666663</v>
      </c>
      <c r="I64" s="48">
        <f t="shared" si="3"/>
        <v>47</v>
      </c>
    </row>
    <row r="65" spans="1:9">
      <c r="A65" s="1" t="s">
        <v>124</v>
      </c>
      <c r="B65" s="1" t="s">
        <v>326</v>
      </c>
      <c r="C65" s="65" t="s">
        <v>125</v>
      </c>
      <c r="D65" s="20">
        <v>13</v>
      </c>
      <c r="E65" s="2">
        <v>8</v>
      </c>
      <c r="F65" s="27">
        <f t="shared" si="6"/>
        <v>21</v>
      </c>
      <c r="G65" s="27">
        <v>30</v>
      </c>
      <c r="H65" s="53">
        <f t="shared" si="7"/>
        <v>0.7</v>
      </c>
      <c r="I65" s="48">
        <f t="shared" si="3"/>
        <v>43</v>
      </c>
    </row>
    <row r="66" spans="1:9">
      <c r="A66" s="1" t="s">
        <v>126</v>
      </c>
      <c r="B66" s="1" t="s">
        <v>322</v>
      </c>
      <c r="C66" s="65" t="s">
        <v>127</v>
      </c>
      <c r="D66" s="20">
        <v>598</v>
      </c>
      <c r="E66" s="2">
        <v>249</v>
      </c>
      <c r="F66" s="27">
        <f t="shared" si="6"/>
        <v>847</v>
      </c>
      <c r="G66" s="27">
        <v>1111</v>
      </c>
      <c r="H66" s="53">
        <f t="shared" si="7"/>
        <v>0.76237623762376239</v>
      </c>
      <c r="I66" s="48">
        <f t="shared" si="3"/>
        <v>33</v>
      </c>
    </row>
    <row r="67" spans="1:9">
      <c r="A67" s="43" t="s">
        <v>128</v>
      </c>
      <c r="B67" s="43" t="s">
        <v>323</v>
      </c>
      <c r="C67" s="66" t="s">
        <v>129</v>
      </c>
      <c r="D67" s="37"/>
      <c r="E67" s="28"/>
      <c r="F67" s="29"/>
      <c r="G67" s="29"/>
      <c r="H67" s="68"/>
      <c r="I67" s="49"/>
    </row>
    <row r="68" spans="1:9">
      <c r="A68" s="1" t="s">
        <v>130</v>
      </c>
      <c r="B68" s="1" t="s">
        <v>324</v>
      </c>
      <c r="C68" s="65" t="s">
        <v>131</v>
      </c>
      <c r="D68" s="20">
        <v>25</v>
      </c>
      <c r="E68" s="2">
        <v>8</v>
      </c>
      <c r="F68" s="27">
        <f>SUM(D68:E68)</f>
        <v>33</v>
      </c>
      <c r="G68" s="27">
        <v>60</v>
      </c>
      <c r="H68" s="53">
        <f>F68/G68</f>
        <v>0.55000000000000004</v>
      </c>
      <c r="I68" s="48">
        <f t="shared" si="3"/>
        <v>63</v>
      </c>
    </row>
    <row r="69" spans="1:9">
      <c r="A69" s="1" t="s">
        <v>132</v>
      </c>
      <c r="B69" s="1" t="s">
        <v>322</v>
      </c>
      <c r="C69" s="65" t="s">
        <v>133</v>
      </c>
      <c r="D69" s="20">
        <v>510</v>
      </c>
      <c r="E69" s="2">
        <v>247</v>
      </c>
      <c r="F69" s="27">
        <f>SUM(D69:E69)</f>
        <v>757</v>
      </c>
      <c r="G69" s="27">
        <v>927</v>
      </c>
      <c r="H69" s="53">
        <f>F69/G69</f>
        <v>0.81661272923408845</v>
      </c>
      <c r="I69" s="48">
        <f t="shared" si="3"/>
        <v>24</v>
      </c>
    </row>
    <row r="70" spans="1:9">
      <c r="A70" s="43" t="s">
        <v>134</v>
      </c>
      <c r="B70" s="43" t="s">
        <v>323</v>
      </c>
      <c r="C70" s="66" t="s">
        <v>135</v>
      </c>
      <c r="D70" s="37"/>
      <c r="E70" s="28"/>
      <c r="F70" s="29"/>
      <c r="G70" s="29"/>
      <c r="H70" s="68"/>
      <c r="I70" s="49"/>
    </row>
    <row r="71" spans="1:9">
      <c r="A71" s="1" t="s">
        <v>136</v>
      </c>
      <c r="B71" s="1" t="s">
        <v>322</v>
      </c>
      <c r="C71" s="65" t="s">
        <v>137</v>
      </c>
      <c r="D71" s="20">
        <v>204</v>
      </c>
      <c r="E71" s="2">
        <v>105</v>
      </c>
      <c r="F71" s="27">
        <f>SUM(D71:E71)</f>
        <v>309</v>
      </c>
      <c r="G71" s="27">
        <v>395</v>
      </c>
      <c r="H71" s="53">
        <f>F71/G71</f>
        <v>0.78227848101265818</v>
      </c>
      <c r="I71" s="48">
        <f t="shared" si="3"/>
        <v>28</v>
      </c>
    </row>
    <row r="72" spans="1:9">
      <c r="A72" s="1" t="s">
        <v>138</v>
      </c>
      <c r="B72" s="1" t="s">
        <v>323</v>
      </c>
      <c r="C72" s="65" t="s">
        <v>139</v>
      </c>
      <c r="D72" s="20">
        <v>23</v>
      </c>
      <c r="E72" s="2">
        <v>16</v>
      </c>
      <c r="F72" s="27">
        <f>SUM(D72:E72)</f>
        <v>39</v>
      </c>
      <c r="G72" s="27">
        <v>36</v>
      </c>
      <c r="H72" s="53">
        <f>F72/G72</f>
        <v>1.0833333333333333</v>
      </c>
      <c r="I72" s="48">
        <f t="shared" si="3"/>
        <v>3</v>
      </c>
    </row>
    <row r="73" spans="1:9">
      <c r="A73" s="43" t="s">
        <v>140</v>
      </c>
      <c r="B73" s="43" t="s">
        <v>323</v>
      </c>
      <c r="C73" s="66" t="s">
        <v>141</v>
      </c>
      <c r="D73" s="37"/>
      <c r="E73" s="28"/>
      <c r="F73" s="29"/>
      <c r="G73" s="29"/>
      <c r="H73" s="68"/>
      <c r="I73" s="49"/>
    </row>
    <row r="74" spans="1:9">
      <c r="A74" s="1" t="s">
        <v>142</v>
      </c>
      <c r="B74" s="1" t="s">
        <v>328</v>
      </c>
      <c r="C74" s="65" t="s">
        <v>143</v>
      </c>
      <c r="D74" s="20">
        <v>0</v>
      </c>
      <c r="E74" s="2">
        <v>16</v>
      </c>
      <c r="F74" s="27">
        <f t="shared" ref="F74:F82" si="8">SUM(D74:E74)</f>
        <v>16</v>
      </c>
      <c r="G74" s="27">
        <v>38</v>
      </c>
      <c r="H74" s="53">
        <f t="shared" ref="H74:H82" si="9">F74/G74</f>
        <v>0.42105263157894735</v>
      </c>
      <c r="I74" s="48">
        <f t="shared" si="3"/>
        <v>72</v>
      </c>
    </row>
    <row r="75" spans="1:9">
      <c r="A75" s="1" t="s">
        <v>144</v>
      </c>
      <c r="B75" s="1" t="s">
        <v>329</v>
      </c>
      <c r="C75" s="65" t="s">
        <v>145</v>
      </c>
      <c r="D75" s="20">
        <v>62</v>
      </c>
      <c r="E75" s="2">
        <v>22</v>
      </c>
      <c r="F75" s="27">
        <f t="shared" si="8"/>
        <v>84</v>
      </c>
      <c r="G75" s="27">
        <v>107</v>
      </c>
      <c r="H75" s="53">
        <f t="shared" si="9"/>
        <v>0.78504672897196259</v>
      </c>
      <c r="I75" s="48">
        <f t="shared" si="3"/>
        <v>27</v>
      </c>
    </row>
    <row r="76" spans="1:9">
      <c r="A76" s="1" t="s">
        <v>146</v>
      </c>
      <c r="B76" s="1" t="s">
        <v>328</v>
      </c>
      <c r="C76" s="65" t="s">
        <v>147</v>
      </c>
      <c r="D76" s="20">
        <v>9</v>
      </c>
      <c r="E76" s="2">
        <v>3</v>
      </c>
      <c r="F76" s="27">
        <f t="shared" si="8"/>
        <v>12</v>
      </c>
      <c r="G76" s="27">
        <v>14</v>
      </c>
      <c r="H76" s="53">
        <f t="shared" si="9"/>
        <v>0.8571428571428571</v>
      </c>
      <c r="I76" s="48">
        <f t="shared" si="3"/>
        <v>22</v>
      </c>
    </row>
    <row r="77" spans="1:9">
      <c r="A77" s="1" t="s">
        <v>148</v>
      </c>
      <c r="B77" s="1" t="s">
        <v>327</v>
      </c>
      <c r="C77" s="65" t="s">
        <v>149</v>
      </c>
      <c r="D77" s="20">
        <v>45</v>
      </c>
      <c r="E77" s="2">
        <v>19</v>
      </c>
      <c r="F77" s="27">
        <f t="shared" si="8"/>
        <v>64</v>
      </c>
      <c r="G77" s="27">
        <v>83</v>
      </c>
      <c r="H77" s="53">
        <f t="shared" si="9"/>
        <v>0.77108433734939763</v>
      </c>
      <c r="I77" s="48">
        <f t="shared" ref="I77:I97" si="10">_xlfn.RANK.EQ(H77,$H$12:$H$97,0)</f>
        <v>30</v>
      </c>
    </row>
    <row r="78" spans="1:9">
      <c r="A78" s="1" t="s">
        <v>150</v>
      </c>
      <c r="B78" s="1" t="s">
        <v>327</v>
      </c>
      <c r="C78" s="65" t="s">
        <v>151</v>
      </c>
      <c r="D78" s="20">
        <v>26</v>
      </c>
      <c r="E78" s="2">
        <v>14</v>
      </c>
      <c r="F78" s="27">
        <f t="shared" si="8"/>
        <v>40</v>
      </c>
      <c r="G78" s="27">
        <v>47</v>
      </c>
      <c r="H78" s="53">
        <f t="shared" si="9"/>
        <v>0.85106382978723405</v>
      </c>
      <c r="I78" s="48">
        <f t="shared" si="10"/>
        <v>23</v>
      </c>
    </row>
    <row r="79" spans="1:9">
      <c r="A79" s="1" t="s">
        <v>152</v>
      </c>
      <c r="B79" s="1" t="s">
        <v>322</v>
      </c>
      <c r="C79" s="65" t="s">
        <v>153</v>
      </c>
      <c r="D79" s="20">
        <v>134</v>
      </c>
      <c r="E79" s="2">
        <v>50</v>
      </c>
      <c r="F79" s="27">
        <f t="shared" si="8"/>
        <v>184</v>
      </c>
      <c r="G79" s="27">
        <v>271</v>
      </c>
      <c r="H79" s="53">
        <f t="shared" si="9"/>
        <v>0.6789667896678967</v>
      </c>
      <c r="I79" s="48">
        <f t="shared" si="10"/>
        <v>44</v>
      </c>
    </row>
    <row r="80" spans="1:9">
      <c r="A80" s="1" t="s">
        <v>154</v>
      </c>
      <c r="B80" s="1" t="s">
        <v>322</v>
      </c>
      <c r="C80" s="65" t="s">
        <v>155</v>
      </c>
      <c r="D80" s="20">
        <v>174</v>
      </c>
      <c r="E80" s="2">
        <v>114</v>
      </c>
      <c r="F80" s="27">
        <f t="shared" si="8"/>
        <v>288</v>
      </c>
      <c r="G80" s="27">
        <v>455</v>
      </c>
      <c r="H80" s="53">
        <f t="shared" si="9"/>
        <v>0.63296703296703294</v>
      </c>
      <c r="I80" s="48">
        <f t="shared" si="10"/>
        <v>54</v>
      </c>
    </row>
    <row r="81" spans="1:9">
      <c r="A81" s="1" t="s">
        <v>156</v>
      </c>
      <c r="B81" s="1" t="s">
        <v>327</v>
      </c>
      <c r="C81" s="65" t="s">
        <v>157</v>
      </c>
      <c r="D81" s="20">
        <v>53</v>
      </c>
      <c r="E81" s="2">
        <v>21</v>
      </c>
      <c r="F81" s="27">
        <f t="shared" si="8"/>
        <v>74</v>
      </c>
      <c r="G81" s="27">
        <v>98</v>
      </c>
      <c r="H81" s="53">
        <f t="shared" si="9"/>
        <v>0.75510204081632648</v>
      </c>
      <c r="I81" s="48">
        <f t="shared" si="10"/>
        <v>34</v>
      </c>
    </row>
    <row r="82" spans="1:9">
      <c r="A82" s="1" t="s">
        <v>158</v>
      </c>
      <c r="B82" s="1" t="s">
        <v>327</v>
      </c>
      <c r="C82" s="65" t="s">
        <v>159</v>
      </c>
      <c r="D82" s="20">
        <v>52</v>
      </c>
      <c r="E82" s="2">
        <v>26</v>
      </c>
      <c r="F82" s="27">
        <f t="shared" si="8"/>
        <v>78</v>
      </c>
      <c r="G82" s="27">
        <v>146</v>
      </c>
      <c r="H82" s="53">
        <f t="shared" si="9"/>
        <v>0.53424657534246578</v>
      </c>
      <c r="I82" s="48">
        <f t="shared" si="10"/>
        <v>65</v>
      </c>
    </row>
    <row r="83" spans="1:9">
      <c r="A83" s="43" t="s">
        <v>160</v>
      </c>
      <c r="B83" s="43" t="s">
        <v>323</v>
      </c>
      <c r="C83" s="66" t="s">
        <v>161</v>
      </c>
      <c r="D83" s="37"/>
      <c r="E83" s="28"/>
      <c r="F83" s="29"/>
      <c r="G83" s="29"/>
      <c r="H83" s="68"/>
      <c r="I83" s="49"/>
    </row>
    <row r="84" spans="1:9">
      <c r="A84" s="1" t="s">
        <v>162</v>
      </c>
      <c r="B84" s="1" t="s">
        <v>327</v>
      </c>
      <c r="C84" s="65" t="s">
        <v>163</v>
      </c>
      <c r="D84" s="20">
        <v>22</v>
      </c>
      <c r="E84" s="2">
        <v>12</v>
      </c>
      <c r="F84" s="27">
        <f>SUM(D84:E84)</f>
        <v>34</v>
      </c>
      <c r="G84" s="27">
        <v>52</v>
      </c>
      <c r="H84" s="53">
        <f>F84/G84</f>
        <v>0.65384615384615385</v>
      </c>
      <c r="I84" s="48">
        <f t="shared" si="10"/>
        <v>50</v>
      </c>
    </row>
    <row r="85" spans="1:9">
      <c r="A85" s="1" t="s">
        <v>164</v>
      </c>
      <c r="B85" s="1" t="s">
        <v>327</v>
      </c>
      <c r="C85" s="65" t="s">
        <v>165</v>
      </c>
      <c r="D85" s="20">
        <v>42</v>
      </c>
      <c r="E85" s="2">
        <v>22</v>
      </c>
      <c r="F85" s="27">
        <f>SUM(D85:E85)</f>
        <v>64</v>
      </c>
      <c r="G85" s="27">
        <v>72</v>
      </c>
      <c r="H85" s="53">
        <f>F85/G85</f>
        <v>0.88888888888888884</v>
      </c>
      <c r="I85" s="48">
        <f t="shared" si="10"/>
        <v>19</v>
      </c>
    </row>
    <row r="86" spans="1:9">
      <c r="A86" s="14" t="s">
        <v>166</v>
      </c>
      <c r="B86" s="14" t="s">
        <v>327</v>
      </c>
      <c r="C86" s="67" t="s">
        <v>167</v>
      </c>
      <c r="D86" s="38">
        <v>16</v>
      </c>
      <c r="E86" s="30">
        <v>8</v>
      </c>
      <c r="F86" s="31">
        <f>SUM(D86:E86)</f>
        <v>24</v>
      </c>
      <c r="G86" s="31">
        <v>42</v>
      </c>
      <c r="H86" s="54">
        <f>F86/G86</f>
        <v>0.5714285714285714</v>
      </c>
      <c r="I86" s="50">
        <f t="shared" si="10"/>
        <v>62</v>
      </c>
    </row>
    <row r="87" spans="1:9">
      <c r="A87" s="1" t="s">
        <v>168</v>
      </c>
      <c r="B87" s="1" t="s">
        <v>324</v>
      </c>
      <c r="C87" s="65" t="s">
        <v>169</v>
      </c>
      <c r="D87" s="20">
        <v>39</v>
      </c>
      <c r="E87" s="2">
        <v>5</v>
      </c>
      <c r="F87" s="27">
        <f>SUM(D87:E87)</f>
        <v>44</v>
      </c>
      <c r="G87" s="27">
        <v>74</v>
      </c>
      <c r="H87" s="53">
        <f>F87/G87</f>
        <v>0.59459459459459463</v>
      </c>
      <c r="I87" s="48">
        <f t="shared" si="10"/>
        <v>58</v>
      </c>
    </row>
    <row r="88" spans="1:9">
      <c r="A88" s="43" t="s">
        <v>170</v>
      </c>
      <c r="B88" s="43" t="s">
        <v>323</v>
      </c>
      <c r="C88" s="66" t="s">
        <v>171</v>
      </c>
      <c r="D88" s="37"/>
      <c r="E88" s="28"/>
      <c r="F88" s="29"/>
      <c r="G88" s="29"/>
      <c r="H88" s="68"/>
      <c r="I88" s="49"/>
    </row>
    <row r="89" spans="1:9">
      <c r="A89" s="1" t="s">
        <v>172</v>
      </c>
      <c r="B89" s="1" t="s">
        <v>322</v>
      </c>
      <c r="C89" s="65" t="s">
        <v>173</v>
      </c>
      <c r="D89" s="20">
        <v>382</v>
      </c>
      <c r="E89" s="2">
        <v>122</v>
      </c>
      <c r="F89" s="27">
        <f t="shared" ref="F89:F97" si="11">SUM(D89:E89)</f>
        <v>504</v>
      </c>
      <c r="G89" s="27">
        <v>780</v>
      </c>
      <c r="H89" s="53">
        <f t="shared" ref="H89:H97" si="12">F89/G89</f>
        <v>0.64615384615384619</v>
      </c>
      <c r="I89" s="48">
        <f t="shared" si="10"/>
        <v>52</v>
      </c>
    </row>
    <row r="90" spans="1:9">
      <c r="A90" s="1" t="s">
        <v>174</v>
      </c>
      <c r="B90" s="1" t="s">
        <v>327</v>
      </c>
      <c r="C90" s="65" t="s">
        <v>175</v>
      </c>
      <c r="D90" s="20">
        <v>8</v>
      </c>
      <c r="E90" s="2">
        <v>2</v>
      </c>
      <c r="F90" s="27">
        <f t="shared" si="11"/>
        <v>10</v>
      </c>
      <c r="G90" s="27">
        <v>49</v>
      </c>
      <c r="H90" s="53">
        <f t="shared" si="12"/>
        <v>0.20408163265306123</v>
      </c>
      <c r="I90" s="48">
        <f t="shared" si="10"/>
        <v>76</v>
      </c>
    </row>
    <row r="91" spans="1:9">
      <c r="A91" s="1" t="s">
        <v>176</v>
      </c>
      <c r="B91" s="1" t="s">
        <v>327</v>
      </c>
      <c r="C91" s="65" t="s">
        <v>177</v>
      </c>
      <c r="D91" s="20">
        <v>84</v>
      </c>
      <c r="E91" s="2">
        <v>38</v>
      </c>
      <c r="F91" s="27">
        <f t="shared" si="11"/>
        <v>122</v>
      </c>
      <c r="G91" s="27">
        <v>158</v>
      </c>
      <c r="H91" s="53">
        <f t="shared" si="12"/>
        <v>0.77215189873417722</v>
      </c>
      <c r="I91" s="48">
        <f t="shared" si="10"/>
        <v>29</v>
      </c>
    </row>
    <row r="92" spans="1:9">
      <c r="A92" s="1" t="s">
        <v>178</v>
      </c>
      <c r="B92" s="1" t="s">
        <v>327</v>
      </c>
      <c r="C92" s="65" t="s">
        <v>179</v>
      </c>
      <c r="D92" s="20">
        <v>99</v>
      </c>
      <c r="E92" s="2">
        <v>26</v>
      </c>
      <c r="F92" s="27">
        <f t="shared" si="11"/>
        <v>125</v>
      </c>
      <c r="G92" s="27">
        <v>185</v>
      </c>
      <c r="H92" s="53">
        <f t="shared" si="12"/>
        <v>0.67567567567567566</v>
      </c>
      <c r="I92" s="48">
        <f t="shared" si="10"/>
        <v>45</v>
      </c>
    </row>
    <row r="93" spans="1:9">
      <c r="A93" s="1" t="s">
        <v>180</v>
      </c>
      <c r="B93" s="1" t="s">
        <v>327</v>
      </c>
      <c r="C93" s="65" t="s">
        <v>181</v>
      </c>
      <c r="D93" s="20">
        <v>14</v>
      </c>
      <c r="E93" s="2">
        <v>4</v>
      </c>
      <c r="F93" s="27">
        <f t="shared" si="11"/>
        <v>18</v>
      </c>
      <c r="G93" s="27">
        <v>41</v>
      </c>
      <c r="H93" s="53">
        <f t="shared" si="12"/>
        <v>0.43902439024390244</v>
      </c>
      <c r="I93" s="48">
        <f t="shared" si="10"/>
        <v>71</v>
      </c>
    </row>
    <row r="94" spans="1:9">
      <c r="A94" s="1" t="s">
        <v>182</v>
      </c>
      <c r="B94" s="1" t="s">
        <v>327</v>
      </c>
      <c r="C94" s="65" t="s">
        <v>183</v>
      </c>
      <c r="D94" s="20">
        <v>27</v>
      </c>
      <c r="E94" s="2">
        <v>10</v>
      </c>
      <c r="F94" s="27">
        <f t="shared" si="11"/>
        <v>37</v>
      </c>
      <c r="G94" s="27">
        <v>39</v>
      </c>
      <c r="H94" s="53">
        <f t="shared" si="12"/>
        <v>0.94871794871794868</v>
      </c>
      <c r="I94" s="48">
        <f t="shared" si="10"/>
        <v>13</v>
      </c>
    </row>
    <row r="95" spans="1:9">
      <c r="A95" s="1" t="s">
        <v>184</v>
      </c>
      <c r="B95" s="1" t="s">
        <v>327</v>
      </c>
      <c r="C95" s="65" t="s">
        <v>185</v>
      </c>
      <c r="D95" s="20">
        <v>73</v>
      </c>
      <c r="E95" s="2">
        <v>37</v>
      </c>
      <c r="F95" s="27">
        <f t="shared" si="11"/>
        <v>110</v>
      </c>
      <c r="G95" s="27">
        <v>115</v>
      </c>
      <c r="H95" s="53">
        <f t="shared" si="12"/>
        <v>0.95652173913043481</v>
      </c>
      <c r="I95" s="48">
        <f t="shared" si="10"/>
        <v>12</v>
      </c>
    </row>
    <row r="96" spans="1:9">
      <c r="A96" s="1" t="s">
        <v>186</v>
      </c>
      <c r="B96" s="1" t="s">
        <v>324</v>
      </c>
      <c r="C96" s="65" t="s">
        <v>187</v>
      </c>
      <c r="D96" s="20">
        <v>7</v>
      </c>
      <c r="E96" s="2">
        <v>2</v>
      </c>
      <c r="F96" s="27">
        <f t="shared" si="11"/>
        <v>9</v>
      </c>
      <c r="G96" s="27">
        <v>8</v>
      </c>
      <c r="H96" s="53">
        <f t="shared" si="12"/>
        <v>1.125</v>
      </c>
      <c r="I96" s="48">
        <f t="shared" si="10"/>
        <v>2</v>
      </c>
    </row>
    <row r="97" spans="1:9" ht="14.25" thickBot="1">
      <c r="A97" s="1" t="s">
        <v>188</v>
      </c>
      <c r="B97" s="1" t="s">
        <v>327</v>
      </c>
      <c r="C97" s="65" t="s">
        <v>189</v>
      </c>
      <c r="D97" s="22">
        <v>30</v>
      </c>
      <c r="E97" s="23">
        <v>17</v>
      </c>
      <c r="F97" s="39">
        <f t="shared" si="11"/>
        <v>47</v>
      </c>
      <c r="G97" s="39">
        <v>49</v>
      </c>
      <c r="H97" s="58">
        <f t="shared" si="12"/>
        <v>0.95918367346938771</v>
      </c>
      <c r="I97" s="51">
        <f t="shared" si="10"/>
        <v>11</v>
      </c>
    </row>
    <row r="98" spans="1:9" ht="14.25" thickBot="1">
      <c r="B98" s="17"/>
    </row>
    <row r="99" spans="1:9" ht="14.25" thickBot="1">
      <c r="C99" s="253" t="s">
        <v>502</v>
      </c>
      <c r="D99" s="254">
        <f>SUM(D12:D97)</f>
        <v>6866</v>
      </c>
      <c r="E99" s="254">
        <f t="shared" ref="E99:G99" si="13">SUM(E12:E97)</f>
        <v>2936</v>
      </c>
      <c r="F99" s="254">
        <f t="shared" si="13"/>
        <v>9802</v>
      </c>
      <c r="G99" s="255">
        <f t="shared" si="13"/>
        <v>13602</v>
      </c>
    </row>
  </sheetData>
  <autoFilter ref="A11:I97" xr:uid="{00000000-0009-0000-0000-00001F000000}">
    <sortState xmlns:xlrd2="http://schemas.microsoft.com/office/spreadsheetml/2017/richdata2" ref="A12:I97">
      <sortCondition ref="A11:A97"/>
    </sortState>
  </autoFilter>
  <mergeCells count="1">
    <mergeCell ref="D10:I10"/>
  </mergeCells>
  <phoneticPr fontId="1"/>
  <hyperlinks>
    <hyperlink ref="K1" location="目次!A1" display="目次に戻る" xr:uid="{00000000-0004-0000-1F00-000000000000}"/>
  </hyperlinks>
  <pageMargins left="0.51181102362204722" right="0.51181102362204722" top="0.74803149606299213" bottom="0.74803149606299213" header="0.31496062992125984" footer="0.31496062992125984"/>
  <pageSetup paperSize="9" scale="89" orientation="portrait" r:id="rId1"/>
  <headerFooter>
    <oddFooter>&amp;R&amp;6出典：大学改革支援・学位授与機構「大学基本情報」（https://portal.niad.ac.jp/ptrt/table.html）を加工して作成
文部科学省　全国大学一覧</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sheetPr>
  <dimension ref="A1:M99"/>
  <sheetViews>
    <sheetView workbookViewId="0">
      <pane xSplit="3" ySplit="11" topLeftCell="D12" activePane="bottomRight" state="frozen"/>
      <selection activeCell="A13" sqref="A13:B13"/>
      <selection pane="topRight" activeCell="A13" sqref="A13:B13"/>
      <selection pane="bottomLeft" activeCell="A13" sqref="A13:B13"/>
      <selection pane="bottomRight" activeCell="C12" sqref="C12"/>
    </sheetView>
  </sheetViews>
  <sheetFormatPr defaultRowHeight="13.5"/>
  <cols>
    <col min="1" max="1" width="15" bestFit="1" customWidth="1"/>
    <col min="2" max="2" width="5.75" customWidth="1"/>
    <col min="3" max="3" width="29.375" bestFit="1" customWidth="1"/>
    <col min="4" max="6" width="9.5" style="17" bestFit="1" customWidth="1"/>
    <col min="7" max="10" width="9" style="17"/>
    <col min="11" max="11" width="11.625" style="17" bestFit="1" customWidth="1"/>
    <col min="12" max="13" width="9" style="17"/>
  </cols>
  <sheetData>
    <row r="1" spans="1:13" ht="24" customHeight="1" thickBot="1">
      <c r="A1" s="3" t="s">
        <v>260</v>
      </c>
      <c r="B1" s="3"/>
      <c r="C1" s="3"/>
      <c r="D1"/>
      <c r="E1"/>
      <c r="F1"/>
      <c r="G1"/>
      <c r="H1"/>
      <c r="I1"/>
      <c r="J1"/>
      <c r="K1" s="44" t="s">
        <v>258</v>
      </c>
      <c r="L1"/>
      <c r="M1"/>
    </row>
    <row r="2" spans="1:13" ht="24" customHeight="1">
      <c r="A2" s="3" t="s">
        <v>294</v>
      </c>
      <c r="B2" s="3"/>
      <c r="C2" s="3"/>
      <c r="D2"/>
      <c r="E2"/>
      <c r="F2"/>
      <c r="G2"/>
      <c r="H2"/>
      <c r="I2"/>
      <c r="J2"/>
      <c r="K2" s="13"/>
      <c r="L2"/>
      <c r="M2"/>
    </row>
    <row r="3" spans="1:13" ht="24" customHeight="1">
      <c r="A3" s="3" t="s">
        <v>476</v>
      </c>
      <c r="C3" s="3"/>
      <c r="D3"/>
      <c r="E3"/>
      <c r="F3"/>
      <c r="G3"/>
      <c r="H3"/>
      <c r="I3"/>
      <c r="J3"/>
      <c r="K3" s="13"/>
      <c r="L3"/>
      <c r="M3"/>
    </row>
    <row r="4" spans="1:13" ht="14.25" thickBot="1">
      <c r="B4" s="3"/>
      <c r="C4" s="3"/>
      <c r="D4"/>
      <c r="E4"/>
      <c r="F4"/>
      <c r="G4"/>
      <c r="H4"/>
      <c r="I4"/>
      <c r="J4"/>
      <c r="K4" s="13"/>
      <c r="L4"/>
      <c r="M4"/>
    </row>
    <row r="5" spans="1:13" ht="27.75" thickBot="1">
      <c r="C5" s="16" t="s">
        <v>12</v>
      </c>
      <c r="D5" s="55" t="s">
        <v>0</v>
      </c>
      <c r="E5" s="56" t="s">
        <v>1</v>
      </c>
      <c r="F5" s="57" t="s">
        <v>13</v>
      </c>
      <c r="G5" s="57" t="s">
        <v>261</v>
      </c>
      <c r="H5" s="64" t="s">
        <v>262</v>
      </c>
      <c r="I5" s="60" t="s">
        <v>263</v>
      </c>
    </row>
    <row r="6" spans="1:13">
      <c r="C6" s="18" t="s">
        <v>3</v>
      </c>
      <c r="D6" s="32">
        <f>INDEX(D12:D97,MATCH(C6,C12:C97,0),0)</f>
        <v>17</v>
      </c>
      <c r="E6" s="33">
        <f>INDEX(E12:E97,MATCH(C6,C12:C97,0),0)</f>
        <v>9</v>
      </c>
      <c r="F6" s="33">
        <f>SUM(D6:E6)</f>
        <v>26</v>
      </c>
      <c r="G6" s="46">
        <f>INDEX(G12:G97,MATCH(C6,C12:C97,0),0)</f>
        <v>42</v>
      </c>
      <c r="H6" s="59">
        <f t="shared" ref="H6:H8" si="0">F6/G6</f>
        <v>0.61904761904761907</v>
      </c>
      <c r="I6" s="61">
        <f>_xlfn.RANK.EQ(H6,$H$12:$H$97,0)</f>
        <v>62</v>
      </c>
    </row>
    <row r="7" spans="1:13">
      <c r="C7" s="19" t="s">
        <v>14</v>
      </c>
      <c r="D7" s="88">
        <f>ROUND(SUMIF($B$12:$B$97,"G",D12:D97)/(COUNTIFS(B12:B97,"G",D12:D97,"&lt;&gt;")),1)</f>
        <v>46.7</v>
      </c>
      <c r="E7" s="89">
        <f>ROUND(SUMIF($B$12:$B$97,"G",E12:E97)/(COUNTIFS(B12:B97,"G",D12:D97,"&lt;&gt;")),1)</f>
        <v>18.600000000000001</v>
      </c>
      <c r="F7" s="89">
        <f>ROUND(SUM(D7:E7),1)</f>
        <v>65.3</v>
      </c>
      <c r="G7" s="90">
        <f>ROUND(SUMIF($B$12:$B$97,"G",G12:G97)/(COUNTIFS(B12:B97,"G",D12:D97,"&lt;&gt;")),1)</f>
        <v>88.1</v>
      </c>
      <c r="H7" s="53">
        <f t="shared" si="0"/>
        <v>0.74120317820658344</v>
      </c>
      <c r="I7" s="62"/>
    </row>
    <row r="8" spans="1:13" ht="14.25" thickBot="1">
      <c r="C8" s="21" t="s">
        <v>15</v>
      </c>
      <c r="D8" s="91">
        <f>ROUND(AVERAGE(D12:D97),1)</f>
        <v>91.7</v>
      </c>
      <c r="E8" s="92">
        <f>ROUND(AVERAGE(E12:E97),1)</f>
        <v>38.4</v>
      </c>
      <c r="F8" s="92">
        <f>ROUND(SUM(D8:E8),1)</f>
        <v>130.1</v>
      </c>
      <c r="G8" s="93">
        <f>ROUND(AVERAGE(G12:G97),1)</f>
        <v>176.6</v>
      </c>
      <c r="H8" s="58">
        <f t="shared" si="0"/>
        <v>0.73669309173272934</v>
      </c>
      <c r="I8" s="63"/>
    </row>
    <row r="9" spans="1:13" ht="14.25" thickBot="1"/>
    <row r="10" spans="1:13" ht="21" customHeight="1">
      <c r="D10" s="330" t="str" cm="1">
        <f t="array" aca="1" ref="D10" ca="1">RIGHT(CELL("filename",A1),4)&amp;"年度（基準日：５月１日）"</f>
        <v>2021年度（基準日：５月１日）</v>
      </c>
      <c r="E10" s="331"/>
      <c r="F10" s="331"/>
      <c r="G10" s="331"/>
      <c r="H10" s="331"/>
      <c r="I10" s="332"/>
    </row>
    <row r="11" spans="1:13" ht="27">
      <c r="A11" s="15" t="s">
        <v>16</v>
      </c>
      <c r="B11" s="24" t="s">
        <v>17</v>
      </c>
      <c r="C11" s="16" t="s">
        <v>12</v>
      </c>
      <c r="D11" s="36" t="s">
        <v>0</v>
      </c>
      <c r="E11" s="25" t="s">
        <v>1</v>
      </c>
      <c r="F11" s="26" t="s">
        <v>13</v>
      </c>
      <c r="G11" s="26" t="s">
        <v>261</v>
      </c>
      <c r="H11" s="52" t="s">
        <v>262</v>
      </c>
      <c r="I11" s="47" t="s">
        <v>263</v>
      </c>
    </row>
    <row r="12" spans="1:13">
      <c r="A12" s="1" t="s">
        <v>18</v>
      </c>
      <c r="B12" s="1" t="s">
        <v>322</v>
      </c>
      <c r="C12" s="65" t="s">
        <v>19</v>
      </c>
      <c r="D12" s="20">
        <v>366</v>
      </c>
      <c r="E12" s="2">
        <v>134</v>
      </c>
      <c r="F12" s="27">
        <f>SUM(D12:E12)</f>
        <v>500</v>
      </c>
      <c r="G12" s="27">
        <v>643</v>
      </c>
      <c r="H12" s="53">
        <f>F12/G12</f>
        <v>0.77760497667185069</v>
      </c>
      <c r="I12" s="48">
        <f>_xlfn.RANK.EQ(H12,$H$12:$H$97,0)</f>
        <v>36</v>
      </c>
    </row>
    <row r="13" spans="1:13">
      <c r="A13" s="43" t="s">
        <v>20</v>
      </c>
      <c r="B13" s="43" t="s">
        <v>323</v>
      </c>
      <c r="C13" s="66" t="s">
        <v>21</v>
      </c>
      <c r="D13" s="37"/>
      <c r="E13" s="28"/>
      <c r="F13" s="29"/>
      <c r="G13" s="29"/>
      <c r="H13" s="68"/>
      <c r="I13" s="49"/>
    </row>
    <row r="14" spans="1:13">
      <c r="A14" s="1" t="s">
        <v>22</v>
      </c>
      <c r="B14" s="1" t="s">
        <v>324</v>
      </c>
      <c r="C14" s="65" t="s">
        <v>23</v>
      </c>
      <c r="D14" s="20">
        <v>8</v>
      </c>
      <c r="E14" s="2">
        <v>1</v>
      </c>
      <c r="F14" s="27">
        <f t="shared" ref="F14:F21" si="1">SUM(D14:E14)</f>
        <v>9</v>
      </c>
      <c r="G14" s="27">
        <v>15</v>
      </c>
      <c r="H14" s="53">
        <f t="shared" ref="H14:H21" si="2">F14/G14</f>
        <v>0.6</v>
      </c>
      <c r="I14" s="48">
        <f t="shared" ref="I14:I76" si="3">_xlfn.RANK.EQ(H14,$H$12:$H$97,0)</f>
        <v>64</v>
      </c>
    </row>
    <row r="15" spans="1:13">
      <c r="A15" s="1" t="s">
        <v>24</v>
      </c>
      <c r="B15" s="1" t="s">
        <v>325</v>
      </c>
      <c r="C15" s="65" t="s">
        <v>25</v>
      </c>
      <c r="D15" s="20">
        <v>0</v>
      </c>
      <c r="E15" s="2">
        <v>1</v>
      </c>
      <c r="F15" s="27">
        <f t="shared" si="1"/>
        <v>1</v>
      </c>
      <c r="G15" s="27">
        <v>3</v>
      </c>
      <c r="H15" s="53">
        <f t="shared" si="2"/>
        <v>0.33333333333333331</v>
      </c>
      <c r="I15" s="48">
        <f t="shared" si="3"/>
        <v>75</v>
      </c>
    </row>
    <row r="16" spans="1:13">
      <c r="A16" s="1" t="s">
        <v>26</v>
      </c>
      <c r="B16" s="1" t="s">
        <v>324</v>
      </c>
      <c r="C16" s="65" t="s">
        <v>27</v>
      </c>
      <c r="D16" s="20">
        <v>7</v>
      </c>
      <c r="E16" s="2">
        <v>7</v>
      </c>
      <c r="F16" s="27">
        <f t="shared" si="1"/>
        <v>14</v>
      </c>
      <c r="G16" s="27">
        <v>15</v>
      </c>
      <c r="H16" s="53">
        <f t="shared" si="2"/>
        <v>0.93333333333333335</v>
      </c>
      <c r="I16" s="48">
        <f t="shared" si="3"/>
        <v>16</v>
      </c>
    </row>
    <row r="17" spans="1:9">
      <c r="A17" s="1" t="s">
        <v>28</v>
      </c>
      <c r="B17" s="1" t="s">
        <v>324</v>
      </c>
      <c r="C17" s="65" t="s">
        <v>29</v>
      </c>
      <c r="D17" s="20">
        <v>6</v>
      </c>
      <c r="E17" s="2">
        <v>1</v>
      </c>
      <c r="F17" s="27">
        <f t="shared" si="1"/>
        <v>7</v>
      </c>
      <c r="G17" s="27">
        <v>8</v>
      </c>
      <c r="H17" s="53">
        <f t="shared" si="2"/>
        <v>0.875</v>
      </c>
      <c r="I17" s="48">
        <f t="shared" si="3"/>
        <v>25</v>
      </c>
    </row>
    <row r="18" spans="1:9">
      <c r="A18" s="1" t="s">
        <v>30</v>
      </c>
      <c r="B18" s="1" t="s">
        <v>326</v>
      </c>
      <c r="C18" s="65" t="s">
        <v>31</v>
      </c>
      <c r="D18" s="20">
        <v>7</v>
      </c>
      <c r="E18" s="2">
        <v>3</v>
      </c>
      <c r="F18" s="27">
        <f t="shared" si="1"/>
        <v>10</v>
      </c>
      <c r="G18" s="27">
        <v>15</v>
      </c>
      <c r="H18" s="53">
        <f t="shared" si="2"/>
        <v>0.66666666666666663</v>
      </c>
      <c r="I18" s="48">
        <f t="shared" si="3"/>
        <v>55</v>
      </c>
    </row>
    <row r="19" spans="1:9">
      <c r="A19" s="1" t="s">
        <v>32</v>
      </c>
      <c r="B19" s="1" t="s">
        <v>327</v>
      </c>
      <c r="C19" s="65" t="s">
        <v>33</v>
      </c>
      <c r="D19" s="20">
        <v>54</v>
      </c>
      <c r="E19" s="2">
        <v>26</v>
      </c>
      <c r="F19" s="27">
        <f t="shared" si="1"/>
        <v>80</v>
      </c>
      <c r="G19" s="27">
        <v>90</v>
      </c>
      <c r="H19" s="53">
        <f t="shared" si="2"/>
        <v>0.88888888888888884</v>
      </c>
      <c r="I19" s="48">
        <f t="shared" si="3"/>
        <v>22</v>
      </c>
    </row>
    <row r="20" spans="1:9">
      <c r="A20" s="1" t="s">
        <v>34</v>
      </c>
      <c r="B20" s="1" t="s">
        <v>328</v>
      </c>
      <c r="C20" s="65" t="s">
        <v>35</v>
      </c>
      <c r="D20" s="20">
        <v>24</v>
      </c>
      <c r="E20" s="2">
        <v>10</v>
      </c>
      <c r="F20" s="27">
        <f t="shared" si="1"/>
        <v>34</v>
      </c>
      <c r="G20" s="27">
        <v>47</v>
      </c>
      <c r="H20" s="53">
        <f t="shared" si="2"/>
        <v>0.72340425531914898</v>
      </c>
      <c r="I20" s="48">
        <f t="shared" si="3"/>
        <v>43</v>
      </c>
    </row>
    <row r="21" spans="1:9">
      <c r="A21" s="1" t="s">
        <v>36</v>
      </c>
      <c r="B21" s="1" t="s">
        <v>322</v>
      </c>
      <c r="C21" s="65" t="s">
        <v>37</v>
      </c>
      <c r="D21" s="20">
        <v>408</v>
      </c>
      <c r="E21" s="2">
        <v>157</v>
      </c>
      <c r="F21" s="27">
        <f t="shared" si="1"/>
        <v>565</v>
      </c>
      <c r="G21" s="27">
        <v>768</v>
      </c>
      <c r="H21" s="53">
        <f t="shared" si="2"/>
        <v>0.73567708333333337</v>
      </c>
      <c r="I21" s="48">
        <f t="shared" si="3"/>
        <v>41</v>
      </c>
    </row>
    <row r="22" spans="1:9">
      <c r="A22" s="43" t="s">
        <v>38</v>
      </c>
      <c r="B22" s="43" t="s">
        <v>323</v>
      </c>
      <c r="C22" s="66" t="s">
        <v>39</v>
      </c>
      <c r="D22" s="37"/>
      <c r="E22" s="28"/>
      <c r="F22" s="29"/>
      <c r="G22" s="29"/>
      <c r="H22" s="68"/>
      <c r="I22" s="49"/>
    </row>
    <row r="23" spans="1:9">
      <c r="A23" s="1" t="s">
        <v>40</v>
      </c>
      <c r="B23" s="1" t="s">
        <v>327</v>
      </c>
      <c r="C23" s="65" t="s">
        <v>41</v>
      </c>
      <c r="D23" s="20">
        <v>42</v>
      </c>
      <c r="E23" s="2">
        <v>12</v>
      </c>
      <c r="F23" s="27">
        <f>SUM(D23:E23)</f>
        <v>54</v>
      </c>
      <c r="G23" s="27">
        <v>53</v>
      </c>
      <c r="H23" s="53">
        <f>F23/G23</f>
        <v>1.0188679245283019</v>
      </c>
      <c r="I23" s="48">
        <f t="shared" si="3"/>
        <v>11</v>
      </c>
    </row>
    <row r="24" spans="1:9">
      <c r="A24" s="1" t="s">
        <v>42</v>
      </c>
      <c r="B24" s="1" t="s">
        <v>327</v>
      </c>
      <c r="C24" s="65" t="s">
        <v>43</v>
      </c>
      <c r="D24" s="20">
        <v>51</v>
      </c>
      <c r="E24" s="2">
        <v>13</v>
      </c>
      <c r="F24" s="27">
        <f>SUM(D24:E24)</f>
        <v>64</v>
      </c>
      <c r="G24" s="27">
        <v>64</v>
      </c>
      <c r="H24" s="53">
        <f>F24/G24</f>
        <v>1</v>
      </c>
      <c r="I24" s="48">
        <f t="shared" si="3"/>
        <v>12</v>
      </c>
    </row>
    <row r="25" spans="1:9">
      <c r="A25" s="1" t="s">
        <v>44</v>
      </c>
      <c r="B25" s="1" t="s">
        <v>325</v>
      </c>
      <c r="C25" s="65" t="s">
        <v>45</v>
      </c>
      <c r="D25" s="20">
        <v>3</v>
      </c>
      <c r="E25" s="2">
        <v>3</v>
      </c>
      <c r="F25" s="27">
        <f>SUM(D25:E25)</f>
        <v>6</v>
      </c>
      <c r="G25" s="27">
        <v>6</v>
      </c>
      <c r="H25" s="53">
        <f>F25/G25</f>
        <v>1</v>
      </c>
      <c r="I25" s="48">
        <f t="shared" si="3"/>
        <v>12</v>
      </c>
    </row>
    <row r="26" spans="1:9">
      <c r="A26" s="1" t="s">
        <v>46</v>
      </c>
      <c r="B26" s="1" t="s">
        <v>328</v>
      </c>
      <c r="C26" s="65" t="s">
        <v>47</v>
      </c>
      <c r="D26" s="20">
        <v>22</v>
      </c>
      <c r="E26" s="2">
        <v>2</v>
      </c>
      <c r="F26" s="27">
        <f>SUM(D26:E26)</f>
        <v>24</v>
      </c>
      <c r="G26" s="27">
        <v>38</v>
      </c>
      <c r="H26" s="53">
        <f>F26/G26</f>
        <v>0.63157894736842102</v>
      </c>
      <c r="I26" s="48">
        <f t="shared" si="3"/>
        <v>61</v>
      </c>
    </row>
    <row r="27" spans="1:9">
      <c r="A27" s="1" t="s">
        <v>48</v>
      </c>
      <c r="B27" s="1" t="s">
        <v>322</v>
      </c>
      <c r="C27" s="65" t="s">
        <v>49</v>
      </c>
      <c r="D27" s="20">
        <v>389</v>
      </c>
      <c r="E27" s="2">
        <v>176</v>
      </c>
      <c r="F27" s="27">
        <f>SUM(D27:E27)</f>
        <v>565</v>
      </c>
      <c r="G27" s="27">
        <v>627</v>
      </c>
      <c r="H27" s="53">
        <f>F27/G27</f>
        <v>0.90111642743221687</v>
      </c>
      <c r="I27" s="48">
        <f t="shared" si="3"/>
        <v>20</v>
      </c>
    </row>
    <row r="28" spans="1:9">
      <c r="A28" s="43" t="s">
        <v>50</v>
      </c>
      <c r="B28" s="43" t="s">
        <v>325</v>
      </c>
      <c r="C28" s="66" t="s">
        <v>51</v>
      </c>
      <c r="D28" s="37"/>
      <c r="E28" s="28"/>
      <c r="F28" s="29"/>
      <c r="G28" s="29"/>
      <c r="H28" s="68"/>
      <c r="I28" s="49"/>
    </row>
    <row r="29" spans="1:9">
      <c r="A29" s="1" t="s">
        <v>52</v>
      </c>
      <c r="B29" s="1" t="s">
        <v>328</v>
      </c>
      <c r="C29" s="65" t="s">
        <v>53</v>
      </c>
      <c r="D29" s="20">
        <v>22</v>
      </c>
      <c r="E29" s="2">
        <v>8</v>
      </c>
      <c r="F29" s="27">
        <f t="shared" ref="F29:F48" si="4">SUM(D29:E29)</f>
        <v>30</v>
      </c>
      <c r="G29" s="27">
        <v>25</v>
      </c>
      <c r="H29" s="53">
        <f t="shared" ref="H29:H48" si="5">F29/G29</f>
        <v>1.2</v>
      </c>
      <c r="I29" s="48">
        <f t="shared" si="3"/>
        <v>2</v>
      </c>
    </row>
    <row r="30" spans="1:9">
      <c r="A30" s="1" t="s">
        <v>54</v>
      </c>
      <c r="B30" s="1" t="s">
        <v>327</v>
      </c>
      <c r="C30" s="65" t="s">
        <v>55</v>
      </c>
      <c r="D30" s="20">
        <v>35</v>
      </c>
      <c r="E30" s="2">
        <v>17</v>
      </c>
      <c r="F30" s="27">
        <f t="shared" si="4"/>
        <v>52</v>
      </c>
      <c r="G30" s="27">
        <v>106</v>
      </c>
      <c r="H30" s="53">
        <f t="shared" si="5"/>
        <v>0.49056603773584906</v>
      </c>
      <c r="I30" s="48">
        <f t="shared" si="3"/>
        <v>71</v>
      </c>
    </row>
    <row r="31" spans="1:9">
      <c r="A31" s="1" t="s">
        <v>56</v>
      </c>
      <c r="B31" s="1" t="s">
        <v>328</v>
      </c>
      <c r="C31" s="65" t="s">
        <v>57</v>
      </c>
      <c r="D31" s="20">
        <v>35</v>
      </c>
      <c r="E31" s="2">
        <v>16</v>
      </c>
      <c r="F31" s="27">
        <f t="shared" si="4"/>
        <v>51</v>
      </c>
      <c r="G31" s="27">
        <v>72</v>
      </c>
      <c r="H31" s="53">
        <f t="shared" si="5"/>
        <v>0.70833333333333337</v>
      </c>
      <c r="I31" s="48">
        <f t="shared" si="3"/>
        <v>46</v>
      </c>
    </row>
    <row r="32" spans="1:9">
      <c r="A32" s="1" t="s">
        <v>58</v>
      </c>
      <c r="B32" s="1" t="s">
        <v>322</v>
      </c>
      <c r="C32" s="65" t="s">
        <v>59</v>
      </c>
      <c r="D32" s="20">
        <v>156</v>
      </c>
      <c r="E32" s="2">
        <v>76</v>
      </c>
      <c r="F32" s="27">
        <f t="shared" si="4"/>
        <v>232</v>
      </c>
      <c r="G32" s="27">
        <v>269</v>
      </c>
      <c r="H32" s="53">
        <f t="shared" si="5"/>
        <v>0.86245353159851301</v>
      </c>
      <c r="I32" s="48">
        <f t="shared" si="3"/>
        <v>27</v>
      </c>
    </row>
    <row r="33" spans="1:9">
      <c r="A33" s="1" t="s">
        <v>60</v>
      </c>
      <c r="B33" s="1" t="s">
        <v>322</v>
      </c>
      <c r="C33" s="65" t="s">
        <v>61</v>
      </c>
      <c r="D33" s="20">
        <v>908</v>
      </c>
      <c r="E33" s="2">
        <v>332</v>
      </c>
      <c r="F33" s="27">
        <f t="shared" si="4"/>
        <v>1240</v>
      </c>
      <c r="G33" s="27">
        <v>1699</v>
      </c>
      <c r="H33" s="53">
        <f t="shared" si="5"/>
        <v>0.72984108298999406</v>
      </c>
      <c r="I33" s="48">
        <f t="shared" si="3"/>
        <v>42</v>
      </c>
    </row>
    <row r="34" spans="1:9">
      <c r="A34" s="1" t="s">
        <v>62</v>
      </c>
      <c r="B34" s="1" t="s">
        <v>326</v>
      </c>
      <c r="C34" s="65" t="s">
        <v>63</v>
      </c>
      <c r="D34" s="20">
        <v>131</v>
      </c>
      <c r="E34" s="2">
        <v>91</v>
      </c>
      <c r="F34" s="27">
        <f t="shared" si="4"/>
        <v>222</v>
      </c>
      <c r="G34" s="27">
        <v>228</v>
      </c>
      <c r="H34" s="53">
        <f t="shared" si="5"/>
        <v>0.97368421052631582</v>
      </c>
      <c r="I34" s="48">
        <f t="shared" si="3"/>
        <v>15</v>
      </c>
    </row>
    <row r="35" spans="1:9">
      <c r="A35" s="1" t="s">
        <v>64</v>
      </c>
      <c r="B35" s="1" t="s">
        <v>325</v>
      </c>
      <c r="C35" s="65" t="s">
        <v>65</v>
      </c>
      <c r="D35" s="20">
        <v>20</v>
      </c>
      <c r="E35" s="2">
        <v>17</v>
      </c>
      <c r="F35" s="27">
        <f t="shared" si="4"/>
        <v>37</v>
      </c>
      <c r="G35" s="27">
        <v>40</v>
      </c>
      <c r="H35" s="53">
        <f t="shared" si="5"/>
        <v>0.92500000000000004</v>
      </c>
      <c r="I35" s="48">
        <f t="shared" si="3"/>
        <v>17</v>
      </c>
    </row>
    <row r="36" spans="1:9">
      <c r="A36" s="1" t="s">
        <v>66</v>
      </c>
      <c r="B36" s="1" t="s">
        <v>325</v>
      </c>
      <c r="C36" s="65" t="s">
        <v>67</v>
      </c>
      <c r="D36" s="20">
        <v>21</v>
      </c>
      <c r="E36" s="2">
        <v>29</v>
      </c>
      <c r="F36" s="27">
        <f t="shared" si="4"/>
        <v>50</v>
      </c>
      <c r="G36" s="27">
        <v>63</v>
      </c>
      <c r="H36" s="53">
        <f t="shared" si="5"/>
        <v>0.79365079365079361</v>
      </c>
      <c r="I36" s="48">
        <f t="shared" si="3"/>
        <v>33</v>
      </c>
    </row>
    <row r="37" spans="1:9">
      <c r="A37" s="1" t="s">
        <v>68</v>
      </c>
      <c r="B37" s="1" t="s">
        <v>324</v>
      </c>
      <c r="C37" s="65" t="s">
        <v>69</v>
      </c>
      <c r="D37" s="20">
        <v>203</v>
      </c>
      <c r="E37" s="2">
        <v>44</v>
      </c>
      <c r="F37" s="27">
        <f t="shared" si="4"/>
        <v>247</v>
      </c>
      <c r="G37" s="27">
        <v>567</v>
      </c>
      <c r="H37" s="53">
        <f t="shared" si="5"/>
        <v>0.43562610229276894</v>
      </c>
      <c r="I37" s="48">
        <f t="shared" si="3"/>
        <v>72</v>
      </c>
    </row>
    <row r="38" spans="1:9">
      <c r="A38" s="1" t="s">
        <v>70</v>
      </c>
      <c r="B38" s="1" t="s">
        <v>328</v>
      </c>
      <c r="C38" s="65" t="s">
        <v>71</v>
      </c>
      <c r="D38" s="20">
        <v>0</v>
      </c>
      <c r="E38" s="2">
        <v>50</v>
      </c>
      <c r="F38" s="27">
        <f t="shared" si="4"/>
        <v>50</v>
      </c>
      <c r="G38" s="27">
        <v>73</v>
      </c>
      <c r="H38" s="53">
        <f t="shared" si="5"/>
        <v>0.68493150684931503</v>
      </c>
      <c r="I38" s="48">
        <f t="shared" si="3"/>
        <v>51</v>
      </c>
    </row>
    <row r="39" spans="1:9">
      <c r="A39" s="1" t="s">
        <v>72</v>
      </c>
      <c r="B39" s="1" t="s">
        <v>323</v>
      </c>
      <c r="C39" s="65" t="s">
        <v>73</v>
      </c>
      <c r="D39" s="20">
        <v>22</v>
      </c>
      <c r="E39" s="2">
        <v>9</v>
      </c>
      <c r="F39" s="27">
        <f t="shared" si="4"/>
        <v>31</v>
      </c>
      <c r="G39" s="27">
        <v>30</v>
      </c>
      <c r="H39" s="53">
        <f t="shared" si="5"/>
        <v>1.0333333333333334</v>
      </c>
      <c r="I39" s="48">
        <f t="shared" si="3"/>
        <v>9</v>
      </c>
    </row>
    <row r="40" spans="1:9">
      <c r="A40" s="1" t="s">
        <v>74</v>
      </c>
      <c r="B40" s="1" t="s">
        <v>324</v>
      </c>
      <c r="C40" s="65" t="s">
        <v>75</v>
      </c>
      <c r="D40" s="20">
        <v>79</v>
      </c>
      <c r="E40" s="2">
        <v>51</v>
      </c>
      <c r="F40" s="27">
        <f t="shared" si="4"/>
        <v>130</v>
      </c>
      <c r="G40" s="27">
        <v>143</v>
      </c>
      <c r="H40" s="53">
        <f t="shared" si="5"/>
        <v>0.90909090909090906</v>
      </c>
      <c r="I40" s="48">
        <f t="shared" si="3"/>
        <v>19</v>
      </c>
    </row>
    <row r="41" spans="1:9">
      <c r="A41" s="1" t="s">
        <v>76</v>
      </c>
      <c r="B41" s="1" t="s">
        <v>324</v>
      </c>
      <c r="C41" s="65" t="s">
        <v>77</v>
      </c>
      <c r="D41" s="20">
        <v>39</v>
      </c>
      <c r="E41" s="2">
        <v>2</v>
      </c>
      <c r="F41" s="27">
        <f t="shared" si="4"/>
        <v>41</v>
      </c>
      <c r="G41" s="27">
        <v>59</v>
      </c>
      <c r="H41" s="53">
        <f t="shared" si="5"/>
        <v>0.69491525423728817</v>
      </c>
      <c r="I41" s="48">
        <f t="shared" si="3"/>
        <v>49</v>
      </c>
    </row>
    <row r="42" spans="1:9">
      <c r="A42" s="1" t="s">
        <v>78</v>
      </c>
      <c r="B42" s="1" t="s">
        <v>325</v>
      </c>
      <c r="C42" s="65" t="s">
        <v>79</v>
      </c>
      <c r="D42" s="20">
        <v>62</v>
      </c>
      <c r="E42" s="2">
        <v>28</v>
      </c>
      <c r="F42" s="27">
        <f t="shared" si="4"/>
        <v>90</v>
      </c>
      <c r="G42" s="27">
        <v>152</v>
      </c>
      <c r="H42" s="53">
        <f t="shared" si="5"/>
        <v>0.59210526315789469</v>
      </c>
      <c r="I42" s="48">
        <f t="shared" si="3"/>
        <v>66</v>
      </c>
    </row>
    <row r="43" spans="1:9">
      <c r="A43" s="1" t="s">
        <v>80</v>
      </c>
      <c r="B43" s="1" t="s">
        <v>329</v>
      </c>
      <c r="C43" s="65" t="s">
        <v>81</v>
      </c>
      <c r="D43" s="20">
        <v>6</v>
      </c>
      <c r="E43" s="2">
        <v>2</v>
      </c>
      <c r="F43" s="27">
        <f t="shared" si="4"/>
        <v>8</v>
      </c>
      <c r="G43" s="27">
        <v>24</v>
      </c>
      <c r="H43" s="53">
        <f t="shared" si="5"/>
        <v>0.33333333333333331</v>
      </c>
      <c r="I43" s="48">
        <f t="shared" si="3"/>
        <v>75</v>
      </c>
    </row>
    <row r="44" spans="1:9">
      <c r="A44" s="1" t="s">
        <v>82</v>
      </c>
      <c r="B44" s="1" t="s">
        <v>324</v>
      </c>
      <c r="C44" s="65" t="s">
        <v>83</v>
      </c>
      <c r="D44" s="20">
        <v>13</v>
      </c>
      <c r="E44" s="2">
        <v>10</v>
      </c>
      <c r="F44" s="27">
        <f t="shared" si="4"/>
        <v>23</v>
      </c>
      <c r="G44" s="27">
        <v>40</v>
      </c>
      <c r="H44" s="53">
        <f t="shared" si="5"/>
        <v>0.57499999999999996</v>
      </c>
      <c r="I44" s="48">
        <f t="shared" si="3"/>
        <v>67</v>
      </c>
    </row>
    <row r="45" spans="1:9">
      <c r="A45" s="1" t="s">
        <v>84</v>
      </c>
      <c r="B45" s="1" t="s">
        <v>328</v>
      </c>
      <c r="C45" s="65" t="s">
        <v>85</v>
      </c>
      <c r="D45" s="20">
        <v>54</v>
      </c>
      <c r="E45" s="2">
        <v>11</v>
      </c>
      <c r="F45" s="27">
        <f t="shared" si="4"/>
        <v>65</v>
      </c>
      <c r="G45" s="27">
        <v>116</v>
      </c>
      <c r="H45" s="53">
        <f t="shared" si="5"/>
        <v>0.56034482758620685</v>
      </c>
      <c r="I45" s="48">
        <f t="shared" si="3"/>
        <v>68</v>
      </c>
    </row>
    <row r="46" spans="1:9">
      <c r="A46" s="1" t="s">
        <v>86</v>
      </c>
      <c r="B46" s="1" t="s">
        <v>329</v>
      </c>
      <c r="C46" s="65" t="s">
        <v>87</v>
      </c>
      <c r="D46" s="20">
        <v>47</v>
      </c>
      <c r="E46" s="2">
        <v>11</v>
      </c>
      <c r="F46" s="27">
        <f t="shared" si="4"/>
        <v>58</v>
      </c>
      <c r="G46" s="27">
        <v>56</v>
      </c>
      <c r="H46" s="53">
        <f t="shared" si="5"/>
        <v>1.0357142857142858</v>
      </c>
      <c r="I46" s="48">
        <f t="shared" si="3"/>
        <v>8</v>
      </c>
    </row>
    <row r="47" spans="1:9">
      <c r="A47" s="1" t="s">
        <v>88</v>
      </c>
      <c r="B47" s="1" t="s">
        <v>322</v>
      </c>
      <c r="C47" s="65" t="s">
        <v>89</v>
      </c>
      <c r="D47" s="20">
        <v>97</v>
      </c>
      <c r="E47" s="2">
        <v>62</v>
      </c>
      <c r="F47" s="27">
        <f t="shared" si="4"/>
        <v>159</v>
      </c>
      <c r="G47" s="27">
        <v>200</v>
      </c>
      <c r="H47" s="53">
        <f t="shared" si="5"/>
        <v>0.79500000000000004</v>
      </c>
      <c r="I47" s="48">
        <f t="shared" si="3"/>
        <v>32</v>
      </c>
    </row>
    <row r="48" spans="1:9">
      <c r="A48" s="1" t="s">
        <v>90</v>
      </c>
      <c r="B48" s="1" t="s">
        <v>324</v>
      </c>
      <c r="C48" s="65" t="s">
        <v>91</v>
      </c>
      <c r="D48" s="20">
        <v>23</v>
      </c>
      <c r="E48" s="2">
        <v>5</v>
      </c>
      <c r="F48" s="27">
        <f t="shared" si="4"/>
        <v>28</v>
      </c>
      <c r="G48" s="27">
        <v>40</v>
      </c>
      <c r="H48" s="53">
        <f t="shared" si="5"/>
        <v>0.7</v>
      </c>
      <c r="I48" s="48">
        <f t="shared" si="3"/>
        <v>48</v>
      </c>
    </row>
    <row r="49" spans="1:9">
      <c r="A49" s="43" t="s">
        <v>92</v>
      </c>
      <c r="B49" s="43" t="s">
        <v>323</v>
      </c>
      <c r="C49" s="66" t="s">
        <v>93</v>
      </c>
      <c r="D49" s="37"/>
      <c r="E49" s="28"/>
      <c r="F49" s="29"/>
      <c r="G49" s="29"/>
      <c r="H49" s="68"/>
      <c r="I49" s="49"/>
    </row>
    <row r="50" spans="1:9">
      <c r="A50" s="1" t="s">
        <v>94</v>
      </c>
      <c r="B50" s="1" t="s">
        <v>327</v>
      </c>
      <c r="C50" s="65" t="s">
        <v>95</v>
      </c>
      <c r="D50" s="20">
        <v>33</v>
      </c>
      <c r="E50" s="2">
        <v>15</v>
      </c>
      <c r="F50" s="27">
        <f t="shared" ref="F50:F66" si="6">SUM(D50:E50)</f>
        <v>48</v>
      </c>
      <c r="G50" s="27">
        <v>73</v>
      </c>
      <c r="H50" s="53">
        <f t="shared" ref="H50:H66" si="7">F50/G50</f>
        <v>0.65753424657534243</v>
      </c>
      <c r="I50" s="48">
        <f t="shared" si="3"/>
        <v>58</v>
      </c>
    </row>
    <row r="51" spans="1:9">
      <c r="A51" s="1" t="s">
        <v>96</v>
      </c>
      <c r="B51" s="1" t="s">
        <v>327</v>
      </c>
      <c r="C51" s="65" t="s">
        <v>97</v>
      </c>
      <c r="D51" s="20">
        <v>97</v>
      </c>
      <c r="E51" s="2">
        <v>32</v>
      </c>
      <c r="F51" s="27">
        <f t="shared" si="6"/>
        <v>129</v>
      </c>
      <c r="G51" s="27">
        <v>251</v>
      </c>
      <c r="H51" s="53">
        <f t="shared" si="7"/>
        <v>0.51394422310756971</v>
      </c>
      <c r="I51" s="48">
        <f t="shared" si="3"/>
        <v>69</v>
      </c>
    </row>
    <row r="52" spans="1:9">
      <c r="A52" s="1" t="s">
        <v>98</v>
      </c>
      <c r="B52" s="1" t="s">
        <v>329</v>
      </c>
      <c r="C52" s="65" t="s">
        <v>99</v>
      </c>
      <c r="D52" s="20">
        <v>53</v>
      </c>
      <c r="E52" s="2">
        <v>10</v>
      </c>
      <c r="F52" s="27">
        <f t="shared" si="6"/>
        <v>63</v>
      </c>
      <c r="G52" s="27">
        <v>95</v>
      </c>
      <c r="H52" s="53">
        <f t="shared" si="7"/>
        <v>0.66315789473684206</v>
      </c>
      <c r="I52" s="48">
        <f t="shared" si="3"/>
        <v>56</v>
      </c>
    </row>
    <row r="53" spans="1:9">
      <c r="A53" s="1" t="s">
        <v>100</v>
      </c>
      <c r="B53" s="1" t="s">
        <v>327</v>
      </c>
      <c r="C53" s="65" t="s">
        <v>101</v>
      </c>
      <c r="D53" s="20">
        <v>31</v>
      </c>
      <c r="E53" s="2">
        <v>9</v>
      </c>
      <c r="F53" s="27">
        <f t="shared" si="6"/>
        <v>40</v>
      </c>
      <c r="G53" s="27">
        <v>47</v>
      </c>
      <c r="H53" s="53">
        <f t="shared" si="7"/>
        <v>0.85106382978723405</v>
      </c>
      <c r="I53" s="48">
        <f t="shared" si="3"/>
        <v>28</v>
      </c>
    </row>
    <row r="54" spans="1:9">
      <c r="A54" s="1" t="s">
        <v>102</v>
      </c>
      <c r="B54" s="1" t="s">
        <v>327</v>
      </c>
      <c r="C54" s="65" t="s">
        <v>103</v>
      </c>
      <c r="D54" s="20">
        <v>33</v>
      </c>
      <c r="E54" s="2">
        <v>13</v>
      </c>
      <c r="F54" s="27">
        <f t="shared" si="6"/>
        <v>46</v>
      </c>
      <c r="G54" s="27">
        <v>57</v>
      </c>
      <c r="H54" s="53">
        <f t="shared" si="7"/>
        <v>0.80701754385964908</v>
      </c>
      <c r="I54" s="48">
        <f t="shared" si="3"/>
        <v>29</v>
      </c>
    </row>
    <row r="55" spans="1:9">
      <c r="A55" s="1" t="s">
        <v>104</v>
      </c>
      <c r="B55" s="1" t="s">
        <v>327</v>
      </c>
      <c r="C55" s="65" t="s">
        <v>105</v>
      </c>
      <c r="D55" s="20">
        <v>76</v>
      </c>
      <c r="E55" s="2">
        <v>15</v>
      </c>
      <c r="F55" s="27">
        <f t="shared" si="6"/>
        <v>91</v>
      </c>
      <c r="G55" s="27">
        <v>101</v>
      </c>
      <c r="H55" s="53">
        <f t="shared" si="7"/>
        <v>0.90099009900990101</v>
      </c>
      <c r="I55" s="48">
        <f t="shared" si="3"/>
        <v>21</v>
      </c>
    </row>
    <row r="56" spans="1:9">
      <c r="A56" s="1" t="s">
        <v>106</v>
      </c>
      <c r="B56" s="1" t="s">
        <v>327</v>
      </c>
      <c r="C56" s="65" t="s">
        <v>107</v>
      </c>
      <c r="D56" s="20">
        <v>69</v>
      </c>
      <c r="E56" s="2">
        <v>14</v>
      </c>
      <c r="F56" s="27">
        <f t="shared" si="6"/>
        <v>83</v>
      </c>
      <c r="G56" s="27">
        <v>106</v>
      </c>
      <c r="H56" s="53">
        <f t="shared" si="7"/>
        <v>0.78301886792452835</v>
      </c>
      <c r="I56" s="48">
        <f t="shared" si="3"/>
        <v>34</v>
      </c>
    </row>
    <row r="57" spans="1:9">
      <c r="A57" s="1" t="s">
        <v>108</v>
      </c>
      <c r="B57" s="1" t="s">
        <v>328</v>
      </c>
      <c r="C57" s="65" t="s">
        <v>109</v>
      </c>
      <c r="D57" s="20">
        <v>28</v>
      </c>
      <c r="E57" s="2">
        <v>5</v>
      </c>
      <c r="F57" s="27">
        <f t="shared" si="6"/>
        <v>33</v>
      </c>
      <c r="G57" s="27">
        <v>54</v>
      </c>
      <c r="H57" s="53">
        <f t="shared" si="7"/>
        <v>0.61111111111111116</v>
      </c>
      <c r="I57" s="48">
        <f t="shared" si="3"/>
        <v>63</v>
      </c>
    </row>
    <row r="58" spans="1:9">
      <c r="A58" s="1" t="s">
        <v>110</v>
      </c>
      <c r="B58" s="1" t="s">
        <v>326</v>
      </c>
      <c r="C58" s="65" t="s">
        <v>111</v>
      </c>
      <c r="D58" s="20">
        <v>30</v>
      </c>
      <c r="E58" s="2">
        <v>4</v>
      </c>
      <c r="F58" s="27">
        <f t="shared" si="6"/>
        <v>34</v>
      </c>
      <c r="G58" s="27">
        <v>33</v>
      </c>
      <c r="H58" s="53">
        <f t="shared" si="7"/>
        <v>1.0303030303030303</v>
      </c>
      <c r="I58" s="48">
        <f t="shared" si="3"/>
        <v>10</v>
      </c>
    </row>
    <row r="59" spans="1:9">
      <c r="A59" s="1" t="s">
        <v>112</v>
      </c>
      <c r="B59" s="1" t="s">
        <v>322</v>
      </c>
      <c r="C59" s="65" t="s">
        <v>113</v>
      </c>
      <c r="D59" s="20">
        <v>355</v>
      </c>
      <c r="E59" s="2">
        <v>130</v>
      </c>
      <c r="F59" s="27">
        <f t="shared" si="6"/>
        <v>485</v>
      </c>
      <c r="G59" s="27">
        <v>732</v>
      </c>
      <c r="H59" s="53">
        <f t="shared" si="7"/>
        <v>0.66256830601092898</v>
      </c>
      <c r="I59" s="48">
        <f t="shared" si="3"/>
        <v>57</v>
      </c>
    </row>
    <row r="60" spans="1:9">
      <c r="A60" s="1" t="s">
        <v>114</v>
      </c>
      <c r="B60" s="1" t="s">
        <v>324</v>
      </c>
      <c r="C60" s="65" t="s">
        <v>115</v>
      </c>
      <c r="D60" s="20">
        <v>38</v>
      </c>
      <c r="E60" s="2">
        <v>7</v>
      </c>
      <c r="F60" s="27">
        <f t="shared" si="6"/>
        <v>45</v>
      </c>
      <c r="G60" s="27">
        <v>42</v>
      </c>
      <c r="H60" s="53">
        <f t="shared" si="7"/>
        <v>1.0714285714285714</v>
      </c>
      <c r="I60" s="48">
        <f t="shared" si="3"/>
        <v>7</v>
      </c>
    </row>
    <row r="61" spans="1:9">
      <c r="A61" s="1" t="s">
        <v>116</v>
      </c>
      <c r="B61" s="1" t="s">
        <v>323</v>
      </c>
      <c r="C61" s="65" t="s">
        <v>117</v>
      </c>
      <c r="D61" s="20">
        <v>2</v>
      </c>
      <c r="E61" s="2">
        <v>3</v>
      </c>
      <c r="F61" s="27">
        <f t="shared" si="6"/>
        <v>5</v>
      </c>
      <c r="G61" s="27">
        <v>4</v>
      </c>
      <c r="H61" s="53">
        <f t="shared" si="7"/>
        <v>1.25</v>
      </c>
      <c r="I61" s="48">
        <f t="shared" si="3"/>
        <v>1</v>
      </c>
    </row>
    <row r="62" spans="1:9">
      <c r="A62" s="1" t="s">
        <v>118</v>
      </c>
      <c r="B62" s="1" t="s">
        <v>324</v>
      </c>
      <c r="C62" s="65" t="s">
        <v>119</v>
      </c>
      <c r="D62" s="20">
        <v>12</v>
      </c>
      <c r="E62" s="2">
        <v>1</v>
      </c>
      <c r="F62" s="27">
        <f t="shared" si="6"/>
        <v>13</v>
      </c>
      <c r="G62" s="27">
        <v>34</v>
      </c>
      <c r="H62" s="53">
        <f t="shared" si="7"/>
        <v>0.38235294117647056</v>
      </c>
      <c r="I62" s="48">
        <f t="shared" si="3"/>
        <v>73</v>
      </c>
    </row>
    <row r="63" spans="1:9">
      <c r="A63" s="1" t="s">
        <v>120</v>
      </c>
      <c r="B63" s="1" t="s">
        <v>327</v>
      </c>
      <c r="C63" s="65" t="s">
        <v>121</v>
      </c>
      <c r="D63" s="20">
        <v>46</v>
      </c>
      <c r="E63" s="2">
        <v>26</v>
      </c>
      <c r="F63" s="27">
        <f t="shared" si="6"/>
        <v>72</v>
      </c>
      <c r="G63" s="27">
        <v>82</v>
      </c>
      <c r="H63" s="53">
        <f t="shared" si="7"/>
        <v>0.87804878048780488</v>
      </c>
      <c r="I63" s="48">
        <f t="shared" si="3"/>
        <v>23</v>
      </c>
    </row>
    <row r="64" spans="1:9">
      <c r="A64" s="1" t="s">
        <v>122</v>
      </c>
      <c r="B64" s="1" t="s">
        <v>325</v>
      </c>
      <c r="C64" s="65" t="s">
        <v>123</v>
      </c>
      <c r="D64" s="20">
        <v>5</v>
      </c>
      <c r="E64" s="2">
        <v>1</v>
      </c>
      <c r="F64" s="27">
        <f t="shared" si="6"/>
        <v>6</v>
      </c>
      <c r="G64" s="27">
        <v>6</v>
      </c>
      <c r="H64" s="53">
        <f t="shared" si="7"/>
        <v>1</v>
      </c>
      <c r="I64" s="48">
        <f t="shared" si="3"/>
        <v>12</v>
      </c>
    </row>
    <row r="65" spans="1:9">
      <c r="A65" s="1" t="s">
        <v>124</v>
      </c>
      <c r="B65" s="1" t="s">
        <v>326</v>
      </c>
      <c r="C65" s="65" t="s">
        <v>125</v>
      </c>
      <c r="D65" s="20">
        <v>16</v>
      </c>
      <c r="E65" s="2">
        <v>10</v>
      </c>
      <c r="F65" s="27">
        <f t="shared" si="6"/>
        <v>26</v>
      </c>
      <c r="G65" s="27">
        <v>30</v>
      </c>
      <c r="H65" s="53">
        <f t="shared" si="7"/>
        <v>0.8666666666666667</v>
      </c>
      <c r="I65" s="48">
        <f t="shared" si="3"/>
        <v>26</v>
      </c>
    </row>
    <row r="66" spans="1:9">
      <c r="A66" s="1" t="s">
        <v>126</v>
      </c>
      <c r="B66" s="1" t="s">
        <v>322</v>
      </c>
      <c r="C66" s="65" t="s">
        <v>127</v>
      </c>
      <c r="D66" s="20">
        <v>635</v>
      </c>
      <c r="E66" s="2">
        <v>267</v>
      </c>
      <c r="F66" s="27">
        <f t="shared" si="6"/>
        <v>902</v>
      </c>
      <c r="G66" s="27">
        <v>1121</v>
      </c>
      <c r="H66" s="53">
        <f t="shared" si="7"/>
        <v>0.80463871543264942</v>
      </c>
      <c r="I66" s="48">
        <f t="shared" si="3"/>
        <v>31</v>
      </c>
    </row>
    <row r="67" spans="1:9">
      <c r="A67" s="43" t="s">
        <v>128</v>
      </c>
      <c r="B67" s="43" t="s">
        <v>323</v>
      </c>
      <c r="C67" s="66" t="s">
        <v>129</v>
      </c>
      <c r="D67" s="37"/>
      <c r="E67" s="28"/>
      <c r="F67" s="29"/>
      <c r="G67" s="29"/>
      <c r="H67" s="68"/>
      <c r="I67" s="49"/>
    </row>
    <row r="68" spans="1:9">
      <c r="A68" s="1" t="s">
        <v>130</v>
      </c>
      <c r="B68" s="1" t="s">
        <v>324</v>
      </c>
      <c r="C68" s="65" t="s">
        <v>131</v>
      </c>
      <c r="D68" s="20">
        <v>21</v>
      </c>
      <c r="E68" s="2">
        <v>9</v>
      </c>
      <c r="F68" s="27">
        <f>SUM(D68:E68)</f>
        <v>30</v>
      </c>
      <c r="G68" s="27">
        <v>60</v>
      </c>
      <c r="H68" s="53">
        <f>F68/G68</f>
        <v>0.5</v>
      </c>
      <c r="I68" s="48">
        <f t="shared" si="3"/>
        <v>70</v>
      </c>
    </row>
    <row r="69" spans="1:9">
      <c r="A69" s="1" t="s">
        <v>132</v>
      </c>
      <c r="B69" s="1" t="s">
        <v>322</v>
      </c>
      <c r="C69" s="65" t="s">
        <v>133</v>
      </c>
      <c r="D69" s="20">
        <v>488</v>
      </c>
      <c r="E69" s="2">
        <v>218</v>
      </c>
      <c r="F69" s="27">
        <f>SUM(D69:E69)</f>
        <v>706</v>
      </c>
      <c r="G69" s="27">
        <v>927</v>
      </c>
      <c r="H69" s="53">
        <f>F69/G69</f>
        <v>0.76159654800431498</v>
      </c>
      <c r="I69" s="48">
        <f t="shared" si="3"/>
        <v>38</v>
      </c>
    </row>
    <row r="70" spans="1:9">
      <c r="A70" s="43" t="s">
        <v>134</v>
      </c>
      <c r="B70" s="43" t="s">
        <v>323</v>
      </c>
      <c r="C70" s="66" t="s">
        <v>135</v>
      </c>
      <c r="D70" s="37"/>
      <c r="E70" s="28"/>
      <c r="F70" s="29"/>
      <c r="G70" s="29"/>
      <c r="H70" s="68"/>
      <c r="I70" s="49"/>
    </row>
    <row r="71" spans="1:9">
      <c r="A71" s="1" t="s">
        <v>136</v>
      </c>
      <c r="B71" s="1" t="s">
        <v>322</v>
      </c>
      <c r="C71" s="65" t="s">
        <v>137</v>
      </c>
      <c r="D71" s="20">
        <v>203</v>
      </c>
      <c r="E71" s="2">
        <v>103</v>
      </c>
      <c r="F71" s="27">
        <f>SUM(D71:E71)</f>
        <v>306</v>
      </c>
      <c r="G71" s="27">
        <v>395</v>
      </c>
      <c r="H71" s="53">
        <f>F71/G71</f>
        <v>0.77468354430379749</v>
      </c>
      <c r="I71" s="48">
        <f t="shared" si="3"/>
        <v>37</v>
      </c>
    </row>
    <row r="72" spans="1:9">
      <c r="A72" s="1" t="s">
        <v>138</v>
      </c>
      <c r="B72" s="1" t="s">
        <v>323</v>
      </c>
      <c r="C72" s="65" t="s">
        <v>139</v>
      </c>
      <c r="D72" s="20">
        <v>21</v>
      </c>
      <c r="E72" s="2">
        <v>18</v>
      </c>
      <c r="F72" s="27">
        <f>SUM(D72:E72)</f>
        <v>39</v>
      </c>
      <c r="G72" s="27">
        <v>36</v>
      </c>
      <c r="H72" s="53">
        <f>F72/G72</f>
        <v>1.0833333333333333</v>
      </c>
      <c r="I72" s="48">
        <f t="shared" si="3"/>
        <v>5</v>
      </c>
    </row>
    <row r="73" spans="1:9">
      <c r="A73" s="43" t="s">
        <v>140</v>
      </c>
      <c r="B73" s="43" t="s">
        <v>323</v>
      </c>
      <c r="C73" s="66" t="s">
        <v>141</v>
      </c>
      <c r="D73" s="37"/>
      <c r="E73" s="28"/>
      <c r="F73" s="29"/>
      <c r="G73" s="29"/>
      <c r="H73" s="68"/>
      <c r="I73" s="49"/>
    </row>
    <row r="74" spans="1:9">
      <c r="A74" s="1" t="s">
        <v>142</v>
      </c>
      <c r="B74" s="1" t="s">
        <v>328</v>
      </c>
      <c r="C74" s="65" t="s">
        <v>143</v>
      </c>
      <c r="D74" s="20">
        <v>0</v>
      </c>
      <c r="E74" s="2">
        <v>12</v>
      </c>
      <c r="F74" s="27">
        <f t="shared" ref="F74:F82" si="8">SUM(D74:E74)</f>
        <v>12</v>
      </c>
      <c r="G74" s="27">
        <v>38</v>
      </c>
      <c r="H74" s="53">
        <f t="shared" ref="H74:H82" si="9">F74/G74</f>
        <v>0.31578947368421051</v>
      </c>
      <c r="I74" s="48">
        <f t="shared" si="3"/>
        <v>77</v>
      </c>
    </row>
    <row r="75" spans="1:9">
      <c r="A75" s="1" t="s">
        <v>144</v>
      </c>
      <c r="B75" s="1" t="s">
        <v>329</v>
      </c>
      <c r="C75" s="65" t="s">
        <v>145</v>
      </c>
      <c r="D75" s="20">
        <v>48</v>
      </c>
      <c r="E75" s="2">
        <v>20</v>
      </c>
      <c r="F75" s="27">
        <f t="shared" si="8"/>
        <v>68</v>
      </c>
      <c r="G75" s="27">
        <v>107</v>
      </c>
      <c r="H75" s="53">
        <f t="shared" si="9"/>
        <v>0.63551401869158874</v>
      </c>
      <c r="I75" s="48">
        <f t="shared" si="3"/>
        <v>60</v>
      </c>
    </row>
    <row r="76" spans="1:9">
      <c r="A76" s="1" t="s">
        <v>146</v>
      </c>
      <c r="B76" s="1" t="s">
        <v>328</v>
      </c>
      <c r="C76" s="65" t="s">
        <v>147</v>
      </c>
      <c r="D76" s="20">
        <v>9</v>
      </c>
      <c r="E76" s="2">
        <v>7</v>
      </c>
      <c r="F76" s="27">
        <f t="shared" si="8"/>
        <v>16</v>
      </c>
      <c r="G76" s="27">
        <v>14</v>
      </c>
      <c r="H76" s="53">
        <f t="shared" si="9"/>
        <v>1.1428571428571428</v>
      </c>
      <c r="I76" s="48">
        <f t="shared" si="3"/>
        <v>3</v>
      </c>
    </row>
    <row r="77" spans="1:9">
      <c r="A77" s="1" t="s">
        <v>148</v>
      </c>
      <c r="B77" s="1" t="s">
        <v>327</v>
      </c>
      <c r="C77" s="65" t="s">
        <v>149</v>
      </c>
      <c r="D77" s="20">
        <v>47</v>
      </c>
      <c r="E77" s="2">
        <v>12</v>
      </c>
      <c r="F77" s="27">
        <f t="shared" si="8"/>
        <v>59</v>
      </c>
      <c r="G77" s="27">
        <v>83</v>
      </c>
      <c r="H77" s="53">
        <f t="shared" si="9"/>
        <v>0.71084337349397586</v>
      </c>
      <c r="I77" s="48">
        <f t="shared" ref="I77:I97" si="10">_xlfn.RANK.EQ(H77,$H$12:$H$97,0)</f>
        <v>45</v>
      </c>
    </row>
    <row r="78" spans="1:9">
      <c r="A78" s="1" t="s">
        <v>150</v>
      </c>
      <c r="B78" s="1" t="s">
        <v>327</v>
      </c>
      <c r="C78" s="65" t="s">
        <v>151</v>
      </c>
      <c r="D78" s="20">
        <v>26</v>
      </c>
      <c r="E78" s="2">
        <v>17</v>
      </c>
      <c r="F78" s="27">
        <f t="shared" si="8"/>
        <v>43</v>
      </c>
      <c r="G78" s="27">
        <v>47</v>
      </c>
      <c r="H78" s="53">
        <f t="shared" si="9"/>
        <v>0.91489361702127658</v>
      </c>
      <c r="I78" s="48">
        <f t="shared" si="10"/>
        <v>18</v>
      </c>
    </row>
    <row r="79" spans="1:9">
      <c r="A79" s="1" t="s">
        <v>152</v>
      </c>
      <c r="B79" s="1" t="s">
        <v>322</v>
      </c>
      <c r="C79" s="65" t="s">
        <v>153</v>
      </c>
      <c r="D79" s="20">
        <v>134</v>
      </c>
      <c r="E79" s="2">
        <v>54</v>
      </c>
      <c r="F79" s="27">
        <f t="shared" si="8"/>
        <v>188</v>
      </c>
      <c r="G79" s="27">
        <v>271</v>
      </c>
      <c r="H79" s="53">
        <f t="shared" si="9"/>
        <v>0.69372693726937273</v>
      </c>
      <c r="I79" s="48">
        <f t="shared" si="10"/>
        <v>50</v>
      </c>
    </row>
    <row r="80" spans="1:9">
      <c r="A80" s="1" t="s">
        <v>154</v>
      </c>
      <c r="B80" s="1" t="s">
        <v>322</v>
      </c>
      <c r="C80" s="65" t="s">
        <v>155</v>
      </c>
      <c r="D80" s="20">
        <v>210</v>
      </c>
      <c r="E80" s="2">
        <v>111</v>
      </c>
      <c r="F80" s="27">
        <f t="shared" si="8"/>
        <v>321</v>
      </c>
      <c r="G80" s="27">
        <v>455</v>
      </c>
      <c r="H80" s="53">
        <f t="shared" si="9"/>
        <v>0.70549450549450554</v>
      </c>
      <c r="I80" s="48">
        <f t="shared" si="10"/>
        <v>47</v>
      </c>
    </row>
    <row r="81" spans="1:9">
      <c r="A81" s="1" t="s">
        <v>156</v>
      </c>
      <c r="B81" s="1" t="s">
        <v>327</v>
      </c>
      <c r="C81" s="65" t="s">
        <v>157</v>
      </c>
      <c r="D81" s="20">
        <v>50</v>
      </c>
      <c r="E81" s="2">
        <v>20</v>
      </c>
      <c r="F81" s="27">
        <f t="shared" si="8"/>
        <v>70</v>
      </c>
      <c r="G81" s="27">
        <v>98</v>
      </c>
      <c r="H81" s="53">
        <f t="shared" si="9"/>
        <v>0.7142857142857143</v>
      </c>
      <c r="I81" s="48">
        <f t="shared" si="10"/>
        <v>44</v>
      </c>
    </row>
    <row r="82" spans="1:9">
      <c r="A82" s="1" t="s">
        <v>158</v>
      </c>
      <c r="B82" s="1" t="s">
        <v>327</v>
      </c>
      <c r="C82" s="65" t="s">
        <v>159</v>
      </c>
      <c r="D82" s="20">
        <v>57</v>
      </c>
      <c r="E82" s="2">
        <v>38</v>
      </c>
      <c r="F82" s="27">
        <f t="shared" si="8"/>
        <v>95</v>
      </c>
      <c r="G82" s="27">
        <v>146</v>
      </c>
      <c r="H82" s="53">
        <f t="shared" si="9"/>
        <v>0.65068493150684936</v>
      </c>
      <c r="I82" s="48">
        <f t="shared" si="10"/>
        <v>59</v>
      </c>
    </row>
    <row r="83" spans="1:9">
      <c r="A83" s="43" t="s">
        <v>160</v>
      </c>
      <c r="B83" s="43" t="s">
        <v>323</v>
      </c>
      <c r="C83" s="66" t="s">
        <v>161</v>
      </c>
      <c r="D83" s="37"/>
      <c r="E83" s="28"/>
      <c r="F83" s="29"/>
      <c r="G83" s="29"/>
      <c r="H83" s="68"/>
      <c r="I83" s="49"/>
    </row>
    <row r="84" spans="1:9">
      <c r="A84" s="1" t="s">
        <v>162</v>
      </c>
      <c r="B84" s="1" t="s">
        <v>327</v>
      </c>
      <c r="C84" s="65" t="s">
        <v>163</v>
      </c>
      <c r="D84" s="20">
        <v>28</v>
      </c>
      <c r="E84" s="2">
        <v>7</v>
      </c>
      <c r="F84" s="27">
        <f>SUM(D84:E84)</f>
        <v>35</v>
      </c>
      <c r="G84" s="27">
        <v>52</v>
      </c>
      <c r="H84" s="53">
        <f>F84/G84</f>
        <v>0.67307692307692313</v>
      </c>
      <c r="I84" s="48">
        <f t="shared" si="10"/>
        <v>53</v>
      </c>
    </row>
    <row r="85" spans="1:9">
      <c r="A85" s="1" t="s">
        <v>164</v>
      </c>
      <c r="B85" s="1" t="s">
        <v>327</v>
      </c>
      <c r="C85" s="65" t="s">
        <v>165</v>
      </c>
      <c r="D85" s="20">
        <v>42</v>
      </c>
      <c r="E85" s="2">
        <v>16</v>
      </c>
      <c r="F85" s="27">
        <f>SUM(D85:E85)</f>
        <v>58</v>
      </c>
      <c r="G85" s="27">
        <v>72</v>
      </c>
      <c r="H85" s="53">
        <f>F85/G85</f>
        <v>0.80555555555555558</v>
      </c>
      <c r="I85" s="48">
        <f t="shared" si="10"/>
        <v>30</v>
      </c>
    </row>
    <row r="86" spans="1:9">
      <c r="A86" s="14" t="s">
        <v>166</v>
      </c>
      <c r="B86" s="14" t="s">
        <v>327</v>
      </c>
      <c r="C86" s="67" t="s">
        <v>167</v>
      </c>
      <c r="D86" s="38">
        <v>17</v>
      </c>
      <c r="E86" s="30">
        <v>9</v>
      </c>
      <c r="F86" s="31">
        <f>SUM(D86:E86)</f>
        <v>26</v>
      </c>
      <c r="G86" s="31">
        <v>42</v>
      </c>
      <c r="H86" s="54">
        <f>F86/G86</f>
        <v>0.61904761904761907</v>
      </c>
      <c r="I86" s="50">
        <f t="shared" si="10"/>
        <v>62</v>
      </c>
    </row>
    <row r="87" spans="1:9">
      <c r="A87" s="1" t="s">
        <v>168</v>
      </c>
      <c r="B87" s="1" t="s">
        <v>324</v>
      </c>
      <c r="C87" s="65" t="s">
        <v>169</v>
      </c>
      <c r="D87" s="20">
        <v>19</v>
      </c>
      <c r="E87" s="2">
        <v>6</v>
      </c>
      <c r="F87" s="27">
        <f>SUM(D87:E87)</f>
        <v>25</v>
      </c>
      <c r="G87" s="27">
        <v>74</v>
      </c>
      <c r="H87" s="53">
        <f>F87/G87</f>
        <v>0.33783783783783783</v>
      </c>
      <c r="I87" s="48">
        <f t="shared" si="10"/>
        <v>74</v>
      </c>
    </row>
    <row r="88" spans="1:9">
      <c r="A88" s="43" t="s">
        <v>170</v>
      </c>
      <c r="B88" s="43" t="s">
        <v>323</v>
      </c>
      <c r="C88" s="66" t="s">
        <v>171</v>
      </c>
      <c r="D88" s="37"/>
      <c r="E88" s="28"/>
      <c r="F88" s="29"/>
      <c r="G88" s="29"/>
      <c r="H88" s="68"/>
      <c r="I88" s="49"/>
    </row>
    <row r="89" spans="1:9">
      <c r="A89" s="1" t="s">
        <v>172</v>
      </c>
      <c r="B89" s="1" t="s">
        <v>322</v>
      </c>
      <c r="C89" s="65" t="s">
        <v>173</v>
      </c>
      <c r="D89" s="20">
        <v>382</v>
      </c>
      <c r="E89" s="2">
        <v>142</v>
      </c>
      <c r="F89" s="27">
        <f t="shared" ref="F89:F97" si="11">SUM(D89:E89)</f>
        <v>524</v>
      </c>
      <c r="G89" s="27">
        <v>780</v>
      </c>
      <c r="H89" s="53">
        <f t="shared" ref="H89:H97" si="12">F89/G89</f>
        <v>0.67179487179487174</v>
      </c>
      <c r="I89" s="48">
        <f t="shared" si="10"/>
        <v>54</v>
      </c>
    </row>
    <row r="90" spans="1:9">
      <c r="A90" s="1" t="s">
        <v>174</v>
      </c>
      <c r="B90" s="1" t="s">
        <v>327</v>
      </c>
      <c r="C90" s="65" t="s">
        <v>175</v>
      </c>
      <c r="D90" s="20">
        <v>20</v>
      </c>
      <c r="E90" s="2">
        <v>7</v>
      </c>
      <c r="F90" s="27">
        <f t="shared" si="11"/>
        <v>27</v>
      </c>
      <c r="G90" s="27">
        <v>45</v>
      </c>
      <c r="H90" s="53">
        <f t="shared" si="12"/>
        <v>0.6</v>
      </c>
      <c r="I90" s="48">
        <f t="shared" si="10"/>
        <v>64</v>
      </c>
    </row>
    <row r="91" spans="1:9">
      <c r="A91" s="1" t="s">
        <v>176</v>
      </c>
      <c r="B91" s="1" t="s">
        <v>327</v>
      </c>
      <c r="C91" s="65" t="s">
        <v>177</v>
      </c>
      <c r="D91" s="20">
        <v>79</v>
      </c>
      <c r="E91" s="2">
        <v>39</v>
      </c>
      <c r="F91" s="27">
        <f t="shared" si="11"/>
        <v>118</v>
      </c>
      <c r="G91" s="27">
        <v>158</v>
      </c>
      <c r="H91" s="53">
        <f t="shared" si="12"/>
        <v>0.74683544303797467</v>
      </c>
      <c r="I91" s="48">
        <f t="shared" si="10"/>
        <v>40</v>
      </c>
    </row>
    <row r="92" spans="1:9">
      <c r="A92" s="1" t="s">
        <v>178</v>
      </c>
      <c r="B92" s="1" t="s">
        <v>327</v>
      </c>
      <c r="C92" s="65" t="s">
        <v>179</v>
      </c>
      <c r="D92" s="20">
        <v>95</v>
      </c>
      <c r="E92" s="2">
        <v>44</v>
      </c>
      <c r="F92" s="27">
        <f t="shared" si="11"/>
        <v>139</v>
      </c>
      <c r="G92" s="27">
        <v>185</v>
      </c>
      <c r="H92" s="53">
        <f t="shared" si="12"/>
        <v>0.75135135135135134</v>
      </c>
      <c r="I92" s="48">
        <f t="shared" si="10"/>
        <v>39</v>
      </c>
    </row>
    <row r="93" spans="1:9">
      <c r="A93" s="1" t="s">
        <v>180</v>
      </c>
      <c r="B93" s="1" t="s">
        <v>327</v>
      </c>
      <c r="C93" s="65" t="s">
        <v>181</v>
      </c>
      <c r="D93" s="20">
        <v>20</v>
      </c>
      <c r="E93" s="2">
        <v>8</v>
      </c>
      <c r="F93" s="27">
        <f t="shared" si="11"/>
        <v>28</v>
      </c>
      <c r="G93" s="27">
        <v>41</v>
      </c>
      <c r="H93" s="53">
        <f t="shared" si="12"/>
        <v>0.68292682926829273</v>
      </c>
      <c r="I93" s="48">
        <f t="shared" si="10"/>
        <v>52</v>
      </c>
    </row>
    <row r="94" spans="1:9">
      <c r="A94" s="1" t="s">
        <v>182</v>
      </c>
      <c r="B94" s="1" t="s">
        <v>327</v>
      </c>
      <c r="C94" s="65" t="s">
        <v>183</v>
      </c>
      <c r="D94" s="20">
        <v>22</v>
      </c>
      <c r="E94" s="2">
        <v>20</v>
      </c>
      <c r="F94" s="27">
        <f t="shared" si="11"/>
        <v>42</v>
      </c>
      <c r="G94" s="27">
        <v>39</v>
      </c>
      <c r="H94" s="53">
        <f t="shared" si="12"/>
        <v>1.0769230769230769</v>
      </c>
      <c r="I94" s="48">
        <f t="shared" si="10"/>
        <v>6</v>
      </c>
    </row>
    <row r="95" spans="1:9">
      <c r="A95" s="1" t="s">
        <v>184</v>
      </c>
      <c r="B95" s="1" t="s">
        <v>327</v>
      </c>
      <c r="C95" s="65" t="s">
        <v>185</v>
      </c>
      <c r="D95" s="20">
        <v>71</v>
      </c>
      <c r="E95" s="2">
        <v>19</v>
      </c>
      <c r="F95" s="27">
        <f t="shared" si="11"/>
        <v>90</v>
      </c>
      <c r="G95" s="27">
        <v>115</v>
      </c>
      <c r="H95" s="53">
        <f t="shared" si="12"/>
        <v>0.78260869565217395</v>
      </c>
      <c r="I95" s="48">
        <f t="shared" si="10"/>
        <v>35</v>
      </c>
    </row>
    <row r="96" spans="1:9">
      <c r="A96" s="1" t="s">
        <v>186</v>
      </c>
      <c r="B96" s="1" t="s">
        <v>324</v>
      </c>
      <c r="C96" s="65" t="s">
        <v>187</v>
      </c>
      <c r="D96" s="20">
        <v>7</v>
      </c>
      <c r="E96" s="2">
        <v>2</v>
      </c>
      <c r="F96" s="27">
        <f t="shared" si="11"/>
        <v>9</v>
      </c>
      <c r="G96" s="27">
        <v>8</v>
      </c>
      <c r="H96" s="53">
        <f t="shared" si="12"/>
        <v>1.125</v>
      </c>
      <c r="I96" s="48">
        <f t="shared" si="10"/>
        <v>4</v>
      </c>
    </row>
    <row r="97" spans="1:9" ht="14.25" thickBot="1">
      <c r="A97" s="1" t="s">
        <v>188</v>
      </c>
      <c r="B97" s="1" t="s">
        <v>327</v>
      </c>
      <c r="C97" s="65" t="s">
        <v>189</v>
      </c>
      <c r="D97" s="22">
        <v>27</v>
      </c>
      <c r="E97" s="23">
        <v>16</v>
      </c>
      <c r="F97" s="39">
        <f t="shared" si="11"/>
        <v>43</v>
      </c>
      <c r="G97" s="39">
        <v>49</v>
      </c>
      <c r="H97" s="58">
        <f t="shared" si="12"/>
        <v>0.87755102040816324</v>
      </c>
      <c r="I97" s="51">
        <f t="shared" si="10"/>
        <v>24</v>
      </c>
    </row>
    <row r="98" spans="1:9" ht="14.25" thickBot="1">
      <c r="B98" s="17"/>
    </row>
    <row r="99" spans="1:9" ht="14.25" thickBot="1">
      <c r="C99" s="253" t="s">
        <v>502</v>
      </c>
      <c r="D99" s="254">
        <f>SUM(D12:D97)</f>
        <v>7062</v>
      </c>
      <c r="E99" s="254">
        <f t="shared" ref="E99:G99" si="13">SUM(E12:E97)</f>
        <v>2953</v>
      </c>
      <c r="F99" s="254">
        <f t="shared" si="13"/>
        <v>10015</v>
      </c>
      <c r="G99" s="255">
        <f t="shared" si="13"/>
        <v>13599</v>
      </c>
    </row>
  </sheetData>
  <autoFilter ref="A11:I11" xr:uid="{00000000-0009-0000-0000-000020000000}">
    <sortState xmlns:xlrd2="http://schemas.microsoft.com/office/spreadsheetml/2017/richdata2" ref="A12:I97">
      <sortCondition ref="A11"/>
    </sortState>
  </autoFilter>
  <mergeCells count="1">
    <mergeCell ref="D10:I10"/>
  </mergeCells>
  <phoneticPr fontId="1"/>
  <hyperlinks>
    <hyperlink ref="K1" location="目次!A1" display="目次に戻る" xr:uid="{00000000-0004-0000-2000-000000000000}"/>
  </hyperlinks>
  <pageMargins left="0.51181102362204722" right="0.51181102362204722" top="0.74803149606299213" bottom="0.74803149606299213" header="0.31496062992125984" footer="0.31496062992125984"/>
  <pageSetup paperSize="9" scale="89" orientation="portrait" r:id="rId1"/>
  <headerFooter>
    <oddFooter>&amp;R&amp;6出典：大学改革支援・学位授与機構「大学基本情報」（https://portal.niad.ac.jp/ptrt/table.html）を加工して作成
文部科学省　全国大学一覧</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sheetPr>
  <dimension ref="A1:M99"/>
  <sheetViews>
    <sheetView workbookViewId="0">
      <pane xSplit="3" ySplit="11" topLeftCell="D12" activePane="bottomRight" state="frozen"/>
      <selection activeCell="A13" sqref="A13:B13"/>
      <selection pane="topRight" activeCell="A13" sqref="A13:B13"/>
      <selection pane="bottomLeft" activeCell="A13" sqref="A13:B13"/>
      <selection pane="bottomRight" activeCell="D12" sqref="D12"/>
    </sheetView>
  </sheetViews>
  <sheetFormatPr defaultRowHeight="13.5"/>
  <cols>
    <col min="1" max="1" width="15" bestFit="1" customWidth="1"/>
    <col min="2" max="2" width="5.75" customWidth="1"/>
    <col min="3" max="3" width="29.375" bestFit="1" customWidth="1"/>
    <col min="4" max="6" width="9.5" style="17" bestFit="1" customWidth="1"/>
    <col min="7" max="10" width="9" style="17"/>
    <col min="11" max="11" width="11.625" style="17" bestFit="1" customWidth="1"/>
    <col min="12" max="13" width="9" style="17"/>
  </cols>
  <sheetData>
    <row r="1" spans="1:13" ht="24" customHeight="1" thickBot="1">
      <c r="A1" s="3" t="s">
        <v>260</v>
      </c>
      <c r="B1" s="3"/>
      <c r="C1" s="3"/>
      <c r="D1"/>
      <c r="E1"/>
      <c r="F1"/>
      <c r="G1"/>
      <c r="H1"/>
      <c r="I1"/>
      <c r="J1"/>
      <c r="K1" s="44" t="s">
        <v>258</v>
      </c>
      <c r="L1"/>
      <c r="M1"/>
    </row>
    <row r="2" spans="1:13" ht="24" customHeight="1">
      <c r="A2" s="3" t="s">
        <v>294</v>
      </c>
      <c r="B2" s="3"/>
      <c r="C2" s="3"/>
      <c r="D2"/>
      <c r="E2"/>
      <c r="F2"/>
      <c r="G2"/>
      <c r="H2"/>
      <c r="I2"/>
      <c r="J2"/>
      <c r="K2" s="13"/>
      <c r="L2"/>
      <c r="M2"/>
    </row>
    <row r="3" spans="1:13" ht="24" customHeight="1">
      <c r="A3" s="3" t="s">
        <v>476</v>
      </c>
      <c r="C3" s="3"/>
      <c r="D3"/>
      <c r="E3"/>
      <c r="F3"/>
      <c r="G3"/>
      <c r="H3"/>
      <c r="I3"/>
      <c r="J3"/>
      <c r="K3" s="13"/>
      <c r="L3"/>
      <c r="M3"/>
    </row>
    <row r="4" spans="1:13" ht="14.25" thickBot="1">
      <c r="B4" s="3"/>
      <c r="C4" s="3"/>
      <c r="D4"/>
      <c r="E4"/>
      <c r="F4"/>
      <c r="G4"/>
      <c r="H4"/>
      <c r="I4"/>
      <c r="J4"/>
      <c r="K4" s="13"/>
      <c r="L4"/>
      <c r="M4"/>
    </row>
    <row r="5" spans="1:13" ht="27.75" thickBot="1">
      <c r="C5" s="80" t="s">
        <v>12</v>
      </c>
      <c r="D5" s="55" t="s">
        <v>0</v>
      </c>
      <c r="E5" s="56" t="s">
        <v>1</v>
      </c>
      <c r="F5" s="57" t="s">
        <v>13</v>
      </c>
      <c r="G5" s="57" t="s">
        <v>259</v>
      </c>
      <c r="H5" s="64" t="s">
        <v>262</v>
      </c>
      <c r="I5" s="60" t="s">
        <v>263</v>
      </c>
    </row>
    <row r="6" spans="1:13">
      <c r="C6" s="18" t="s">
        <v>3</v>
      </c>
      <c r="D6" s="32">
        <f>INDEX(D12:D97,MATCH(C6,C12:C97,0),0)</f>
        <v>25</v>
      </c>
      <c r="E6" s="33">
        <f>INDEX(E12:E97,MATCH(C6,C12:C97,0),0)</f>
        <v>8</v>
      </c>
      <c r="F6" s="33">
        <f>SUM(D6:E6)</f>
        <v>33</v>
      </c>
      <c r="G6" s="46">
        <f>INDEX(G12:G97,MATCH(C6,C12:C97,0),0)</f>
        <v>42</v>
      </c>
      <c r="H6" s="59">
        <f t="shared" ref="H6:H8" si="0">F6/G6</f>
        <v>0.7857142857142857</v>
      </c>
      <c r="I6" s="61">
        <f>_xlfn.RANK.EQ(H6,$H$12:$H$97,0)</f>
        <v>32</v>
      </c>
    </row>
    <row r="7" spans="1:13">
      <c r="C7" s="19" t="s">
        <v>14</v>
      </c>
      <c r="D7" s="88">
        <f>ROUND(SUMIF($B$12:$B$97,"G",D12:D97)/(COUNTIFS(B12:B97,"G",D12:D97,"&lt;&gt;")),1)</f>
        <v>47.3</v>
      </c>
      <c r="E7" s="89">
        <f>ROUND(SUMIF($B$12:$B$97,"G",E12:E97)/(COUNTIFS(B12:B97,"G",D12:D97,"&lt;&gt;")),1)</f>
        <v>18.2</v>
      </c>
      <c r="F7" s="89">
        <f>ROUND(SUM(D7:E7),1)</f>
        <v>65.5</v>
      </c>
      <c r="G7" s="90">
        <f>ROUND(SUMIF($B$12:$B$97,"G",G12:G97)/(COUNTIFS(B12:B97,"G",D12:D97,"&lt;&gt;")),1)</f>
        <v>87.6</v>
      </c>
      <c r="H7" s="53">
        <f t="shared" si="0"/>
        <v>0.74771689497716898</v>
      </c>
      <c r="I7" s="62"/>
    </row>
    <row r="8" spans="1:13" ht="14.25" thickBot="1">
      <c r="C8" s="21" t="s">
        <v>15</v>
      </c>
      <c r="D8" s="91">
        <f>ROUND(AVERAGE(D12:D97),1)</f>
        <v>88</v>
      </c>
      <c r="E8" s="92">
        <f>ROUND(AVERAGE(E12:E97),1)</f>
        <v>39.6</v>
      </c>
      <c r="F8" s="92">
        <f>ROUND(SUM(D8:E8),1)</f>
        <v>127.6</v>
      </c>
      <c r="G8" s="93">
        <f>ROUND(AVERAGE(G12:G97),1)</f>
        <v>176.7</v>
      </c>
      <c r="H8" s="58">
        <f t="shared" si="0"/>
        <v>0.72212790039615171</v>
      </c>
      <c r="I8" s="63"/>
    </row>
    <row r="9" spans="1:13" ht="14.25" thickBot="1"/>
    <row r="10" spans="1:13" ht="21" customHeight="1">
      <c r="D10" s="330" t="str" cm="1">
        <f t="array" aca="1" ref="D10" ca="1">RIGHT(CELL("filename",A1),4)&amp;"年度（基準日：５月１日）"</f>
        <v>2022年度（基準日：５月１日）</v>
      </c>
      <c r="E10" s="331"/>
      <c r="F10" s="331"/>
      <c r="G10" s="331"/>
      <c r="H10" s="331"/>
      <c r="I10" s="332"/>
    </row>
    <row r="11" spans="1:13" ht="27">
      <c r="A11" s="15" t="s">
        <v>16</v>
      </c>
      <c r="B11" s="24" t="s">
        <v>17</v>
      </c>
      <c r="C11" s="80" t="s">
        <v>12</v>
      </c>
      <c r="D11" s="36" t="s">
        <v>0</v>
      </c>
      <c r="E11" s="25" t="s">
        <v>1</v>
      </c>
      <c r="F11" s="26" t="s">
        <v>13</v>
      </c>
      <c r="G11" s="26" t="s">
        <v>259</v>
      </c>
      <c r="H11" s="52" t="s">
        <v>262</v>
      </c>
      <c r="I11" s="47" t="s">
        <v>263</v>
      </c>
    </row>
    <row r="12" spans="1:13">
      <c r="A12" s="1" t="s">
        <v>18</v>
      </c>
      <c r="B12" s="1" t="s">
        <v>322</v>
      </c>
      <c r="C12" s="65" t="s">
        <v>19</v>
      </c>
      <c r="D12" s="20">
        <v>310</v>
      </c>
      <c r="E12" s="2">
        <v>135</v>
      </c>
      <c r="F12" s="27">
        <f>SUM(D12:E12)</f>
        <v>445</v>
      </c>
      <c r="G12" s="27">
        <v>643</v>
      </c>
      <c r="H12" s="53">
        <f>F12/G12</f>
        <v>0.69206842923794709</v>
      </c>
      <c r="I12" s="48">
        <f>_xlfn.RANK.EQ(H12,$H$12:$H$97,0)</f>
        <v>48</v>
      </c>
    </row>
    <row r="13" spans="1:13">
      <c r="A13" s="43" t="s">
        <v>20</v>
      </c>
      <c r="B13" s="43" t="s">
        <v>323</v>
      </c>
      <c r="C13" s="66" t="s">
        <v>21</v>
      </c>
      <c r="D13" s="37"/>
      <c r="E13" s="28"/>
      <c r="F13" s="29"/>
      <c r="G13" s="29"/>
      <c r="H13" s="68"/>
      <c r="I13" s="49"/>
    </row>
    <row r="14" spans="1:13">
      <c r="A14" s="1" t="s">
        <v>22</v>
      </c>
      <c r="B14" s="1" t="s">
        <v>324</v>
      </c>
      <c r="C14" s="65" t="s">
        <v>23</v>
      </c>
      <c r="D14" s="20">
        <v>7</v>
      </c>
      <c r="E14" s="2">
        <v>1</v>
      </c>
      <c r="F14" s="27">
        <f t="shared" ref="F14:F21" si="1">SUM(D14:E14)</f>
        <v>8</v>
      </c>
      <c r="G14" s="27">
        <v>15</v>
      </c>
      <c r="H14" s="53">
        <f t="shared" ref="H14:H21" si="2">F14/G14</f>
        <v>0.53333333333333333</v>
      </c>
      <c r="I14" s="48">
        <f t="shared" ref="I14:I76" si="3">_xlfn.RANK.EQ(H14,$H$12:$H$97,0)</f>
        <v>63</v>
      </c>
    </row>
    <row r="15" spans="1:13">
      <c r="A15" s="1" t="s">
        <v>24</v>
      </c>
      <c r="B15" s="1" t="s">
        <v>325</v>
      </c>
      <c r="C15" s="65" t="s">
        <v>25</v>
      </c>
      <c r="D15" s="20">
        <v>2</v>
      </c>
      <c r="E15" s="2">
        <v>0</v>
      </c>
      <c r="F15" s="27">
        <f t="shared" si="1"/>
        <v>2</v>
      </c>
      <c r="G15" s="27">
        <v>3</v>
      </c>
      <c r="H15" s="53">
        <f t="shared" si="2"/>
        <v>0.66666666666666663</v>
      </c>
      <c r="I15" s="48">
        <f t="shared" si="3"/>
        <v>52</v>
      </c>
    </row>
    <row r="16" spans="1:13">
      <c r="A16" s="1" t="s">
        <v>26</v>
      </c>
      <c r="B16" s="1" t="s">
        <v>324</v>
      </c>
      <c r="C16" s="65" t="s">
        <v>27</v>
      </c>
      <c r="D16" s="20">
        <v>4</v>
      </c>
      <c r="E16" s="2">
        <v>5</v>
      </c>
      <c r="F16" s="27">
        <f t="shared" si="1"/>
        <v>9</v>
      </c>
      <c r="G16" s="27">
        <v>15</v>
      </c>
      <c r="H16" s="53">
        <f t="shared" si="2"/>
        <v>0.6</v>
      </c>
      <c r="I16" s="48">
        <f t="shared" si="3"/>
        <v>57</v>
      </c>
    </row>
    <row r="17" spans="1:9">
      <c r="A17" s="1" t="s">
        <v>28</v>
      </c>
      <c r="B17" s="1" t="s">
        <v>324</v>
      </c>
      <c r="C17" s="65" t="s">
        <v>29</v>
      </c>
      <c r="D17" s="20">
        <v>6</v>
      </c>
      <c r="E17" s="2">
        <v>2</v>
      </c>
      <c r="F17" s="27">
        <f t="shared" si="1"/>
        <v>8</v>
      </c>
      <c r="G17" s="27">
        <v>8</v>
      </c>
      <c r="H17" s="53">
        <f t="shared" si="2"/>
        <v>1</v>
      </c>
      <c r="I17" s="48">
        <f t="shared" si="3"/>
        <v>8</v>
      </c>
    </row>
    <row r="18" spans="1:9">
      <c r="A18" s="1" t="s">
        <v>30</v>
      </c>
      <c r="B18" s="1" t="s">
        <v>326</v>
      </c>
      <c r="C18" s="65" t="s">
        <v>31</v>
      </c>
      <c r="D18" s="20">
        <v>13</v>
      </c>
      <c r="E18" s="2">
        <v>5</v>
      </c>
      <c r="F18" s="27">
        <f t="shared" si="1"/>
        <v>18</v>
      </c>
      <c r="G18" s="27">
        <v>15</v>
      </c>
      <c r="H18" s="53">
        <f t="shared" si="2"/>
        <v>1.2</v>
      </c>
      <c r="I18" s="48">
        <f t="shared" si="3"/>
        <v>2</v>
      </c>
    </row>
    <row r="19" spans="1:9">
      <c r="A19" s="1" t="s">
        <v>32</v>
      </c>
      <c r="B19" s="1" t="s">
        <v>327</v>
      </c>
      <c r="C19" s="65" t="s">
        <v>33</v>
      </c>
      <c r="D19" s="20">
        <v>52</v>
      </c>
      <c r="E19" s="2">
        <v>31</v>
      </c>
      <c r="F19" s="27">
        <f t="shared" si="1"/>
        <v>83</v>
      </c>
      <c r="G19" s="27">
        <v>90</v>
      </c>
      <c r="H19" s="53">
        <f t="shared" si="2"/>
        <v>0.92222222222222228</v>
      </c>
      <c r="I19" s="48">
        <f t="shared" si="3"/>
        <v>13</v>
      </c>
    </row>
    <row r="20" spans="1:9">
      <c r="A20" s="1" t="s">
        <v>34</v>
      </c>
      <c r="B20" s="1" t="s">
        <v>328</v>
      </c>
      <c r="C20" s="65" t="s">
        <v>35</v>
      </c>
      <c r="D20" s="20">
        <v>20</v>
      </c>
      <c r="E20" s="2">
        <v>7</v>
      </c>
      <c r="F20" s="27">
        <f t="shared" si="1"/>
        <v>27</v>
      </c>
      <c r="G20" s="27">
        <v>47</v>
      </c>
      <c r="H20" s="53">
        <f t="shared" si="2"/>
        <v>0.57446808510638303</v>
      </c>
      <c r="I20" s="48">
        <f t="shared" si="3"/>
        <v>61</v>
      </c>
    </row>
    <row r="21" spans="1:9">
      <c r="A21" s="1" t="s">
        <v>36</v>
      </c>
      <c r="B21" s="1" t="s">
        <v>322</v>
      </c>
      <c r="C21" s="65" t="s">
        <v>37</v>
      </c>
      <c r="D21" s="20">
        <v>371</v>
      </c>
      <c r="E21" s="2">
        <v>148</v>
      </c>
      <c r="F21" s="27">
        <f t="shared" si="1"/>
        <v>519</v>
      </c>
      <c r="G21" s="27">
        <v>768</v>
      </c>
      <c r="H21" s="53">
        <f t="shared" si="2"/>
        <v>0.67578125</v>
      </c>
      <c r="I21" s="48">
        <f t="shared" si="3"/>
        <v>49</v>
      </c>
    </row>
    <row r="22" spans="1:9">
      <c r="A22" s="43" t="s">
        <v>38</v>
      </c>
      <c r="B22" s="43" t="s">
        <v>323</v>
      </c>
      <c r="C22" s="66" t="s">
        <v>39</v>
      </c>
      <c r="D22" s="37"/>
      <c r="E22" s="28"/>
      <c r="F22" s="29"/>
      <c r="G22" s="29"/>
      <c r="H22" s="68"/>
      <c r="I22" s="49"/>
    </row>
    <row r="23" spans="1:9">
      <c r="A23" s="1" t="s">
        <v>40</v>
      </c>
      <c r="B23" s="1" t="s">
        <v>327</v>
      </c>
      <c r="C23" s="65" t="s">
        <v>41</v>
      </c>
      <c r="D23" s="20">
        <v>41</v>
      </c>
      <c r="E23" s="2">
        <v>16</v>
      </c>
      <c r="F23" s="27">
        <f>SUM(D23:E23)</f>
        <v>57</v>
      </c>
      <c r="G23" s="27">
        <v>53</v>
      </c>
      <c r="H23" s="53">
        <f>F23/G23</f>
        <v>1.0754716981132075</v>
      </c>
      <c r="I23" s="48">
        <f t="shared" si="3"/>
        <v>7</v>
      </c>
    </row>
    <row r="24" spans="1:9">
      <c r="A24" s="1" t="s">
        <v>42</v>
      </c>
      <c r="B24" s="1" t="s">
        <v>327</v>
      </c>
      <c r="C24" s="65" t="s">
        <v>43</v>
      </c>
      <c r="D24" s="20">
        <v>39</v>
      </c>
      <c r="E24" s="2">
        <v>7</v>
      </c>
      <c r="F24" s="27">
        <f>SUM(D24:E24)</f>
        <v>46</v>
      </c>
      <c r="G24" s="27">
        <v>64</v>
      </c>
      <c r="H24" s="53">
        <f>F24/G24</f>
        <v>0.71875</v>
      </c>
      <c r="I24" s="48">
        <f t="shared" si="3"/>
        <v>42</v>
      </c>
    </row>
    <row r="25" spans="1:9">
      <c r="A25" s="1" t="s">
        <v>44</v>
      </c>
      <c r="B25" s="1" t="s">
        <v>325</v>
      </c>
      <c r="C25" s="65" t="s">
        <v>45</v>
      </c>
      <c r="D25" s="20">
        <v>2</v>
      </c>
      <c r="E25" s="2">
        <v>3</v>
      </c>
      <c r="F25" s="27">
        <f>SUM(D25:E25)</f>
        <v>5</v>
      </c>
      <c r="G25" s="27">
        <v>6</v>
      </c>
      <c r="H25" s="53">
        <f>F25/G25</f>
        <v>0.83333333333333337</v>
      </c>
      <c r="I25" s="48">
        <f t="shared" si="3"/>
        <v>26</v>
      </c>
    </row>
    <row r="26" spans="1:9">
      <c r="A26" s="1" t="s">
        <v>46</v>
      </c>
      <c r="B26" s="1" t="s">
        <v>328</v>
      </c>
      <c r="C26" s="65" t="s">
        <v>47</v>
      </c>
      <c r="D26" s="20">
        <v>21</v>
      </c>
      <c r="E26" s="2">
        <v>1</v>
      </c>
      <c r="F26" s="27">
        <f>SUM(D26:E26)</f>
        <v>22</v>
      </c>
      <c r="G26" s="27">
        <v>38</v>
      </c>
      <c r="H26" s="53">
        <f>F26/G26</f>
        <v>0.57894736842105265</v>
      </c>
      <c r="I26" s="48">
        <f t="shared" si="3"/>
        <v>58</v>
      </c>
    </row>
    <row r="27" spans="1:9">
      <c r="A27" s="1" t="s">
        <v>48</v>
      </c>
      <c r="B27" s="1" t="s">
        <v>322</v>
      </c>
      <c r="C27" s="65" t="s">
        <v>49</v>
      </c>
      <c r="D27" s="20">
        <v>377</v>
      </c>
      <c r="E27" s="2">
        <v>209</v>
      </c>
      <c r="F27" s="27">
        <f>SUM(D27:E27)</f>
        <v>586</v>
      </c>
      <c r="G27" s="27">
        <v>627</v>
      </c>
      <c r="H27" s="53">
        <f>F27/G27</f>
        <v>0.93460925039872411</v>
      </c>
      <c r="I27" s="48">
        <f t="shared" si="3"/>
        <v>11</v>
      </c>
    </row>
    <row r="28" spans="1:9">
      <c r="A28" s="43" t="s">
        <v>50</v>
      </c>
      <c r="B28" s="43" t="s">
        <v>325</v>
      </c>
      <c r="C28" s="66" t="s">
        <v>51</v>
      </c>
      <c r="D28" s="37"/>
      <c r="E28" s="28"/>
      <c r="F28" s="29"/>
      <c r="G28" s="29"/>
      <c r="H28" s="68"/>
      <c r="I28" s="49"/>
    </row>
    <row r="29" spans="1:9">
      <c r="A29" s="1" t="s">
        <v>52</v>
      </c>
      <c r="B29" s="1" t="s">
        <v>328</v>
      </c>
      <c r="C29" s="65" t="s">
        <v>53</v>
      </c>
      <c r="D29" s="20">
        <v>13</v>
      </c>
      <c r="E29" s="2">
        <v>8</v>
      </c>
      <c r="F29" s="27">
        <f t="shared" ref="F29:F48" si="4">SUM(D29:E29)</f>
        <v>21</v>
      </c>
      <c r="G29" s="27">
        <v>25</v>
      </c>
      <c r="H29" s="53">
        <f t="shared" ref="H29:H48" si="5">F29/G29</f>
        <v>0.84</v>
      </c>
      <c r="I29" s="48">
        <f t="shared" si="3"/>
        <v>24</v>
      </c>
    </row>
    <row r="30" spans="1:9">
      <c r="A30" s="1" t="s">
        <v>54</v>
      </c>
      <c r="B30" s="1" t="s">
        <v>327</v>
      </c>
      <c r="C30" s="65" t="s">
        <v>55</v>
      </c>
      <c r="D30" s="20">
        <v>39</v>
      </c>
      <c r="E30" s="2">
        <v>19</v>
      </c>
      <c r="F30" s="27">
        <f t="shared" si="4"/>
        <v>58</v>
      </c>
      <c r="G30" s="27">
        <v>106</v>
      </c>
      <c r="H30" s="53">
        <f t="shared" si="5"/>
        <v>0.54716981132075471</v>
      </c>
      <c r="I30" s="48">
        <f t="shared" si="3"/>
        <v>62</v>
      </c>
    </row>
    <row r="31" spans="1:9">
      <c r="A31" s="1" t="s">
        <v>56</v>
      </c>
      <c r="B31" s="1" t="s">
        <v>328</v>
      </c>
      <c r="C31" s="65" t="s">
        <v>57</v>
      </c>
      <c r="D31" s="20">
        <v>24</v>
      </c>
      <c r="E31" s="2">
        <v>7</v>
      </c>
      <c r="F31" s="27">
        <f t="shared" si="4"/>
        <v>31</v>
      </c>
      <c r="G31" s="27">
        <v>72</v>
      </c>
      <c r="H31" s="53">
        <f t="shared" si="5"/>
        <v>0.43055555555555558</v>
      </c>
      <c r="I31" s="48">
        <f t="shared" si="3"/>
        <v>72</v>
      </c>
    </row>
    <row r="32" spans="1:9">
      <c r="A32" s="1" t="s">
        <v>58</v>
      </c>
      <c r="B32" s="1" t="s">
        <v>322</v>
      </c>
      <c r="C32" s="65" t="s">
        <v>59</v>
      </c>
      <c r="D32" s="20">
        <v>126</v>
      </c>
      <c r="E32" s="2">
        <v>80</v>
      </c>
      <c r="F32" s="27">
        <f t="shared" si="4"/>
        <v>206</v>
      </c>
      <c r="G32" s="27">
        <v>269</v>
      </c>
      <c r="H32" s="53">
        <f t="shared" si="5"/>
        <v>0.76579925650557623</v>
      </c>
      <c r="I32" s="48">
        <f t="shared" si="3"/>
        <v>37</v>
      </c>
    </row>
    <row r="33" spans="1:9">
      <c r="A33" s="1" t="s">
        <v>60</v>
      </c>
      <c r="B33" s="1" t="s">
        <v>322</v>
      </c>
      <c r="C33" s="65" t="s">
        <v>61</v>
      </c>
      <c r="D33" s="20">
        <v>865</v>
      </c>
      <c r="E33" s="2">
        <v>347</v>
      </c>
      <c r="F33" s="27">
        <f t="shared" si="4"/>
        <v>1212</v>
      </c>
      <c r="G33" s="27">
        <v>1719</v>
      </c>
      <c r="H33" s="53">
        <f t="shared" si="5"/>
        <v>0.70506108202443285</v>
      </c>
      <c r="I33" s="48">
        <f t="shared" si="3"/>
        <v>45</v>
      </c>
    </row>
    <row r="34" spans="1:9">
      <c r="A34" s="1" t="s">
        <v>62</v>
      </c>
      <c r="B34" s="1" t="s">
        <v>326</v>
      </c>
      <c r="C34" s="65" t="s">
        <v>63</v>
      </c>
      <c r="D34" s="20">
        <v>120</v>
      </c>
      <c r="E34" s="2">
        <v>105</v>
      </c>
      <c r="F34" s="27">
        <f t="shared" si="4"/>
        <v>225</v>
      </c>
      <c r="G34" s="27">
        <v>228</v>
      </c>
      <c r="H34" s="53">
        <f t="shared" si="5"/>
        <v>0.98684210526315785</v>
      </c>
      <c r="I34" s="48">
        <f t="shared" si="3"/>
        <v>10</v>
      </c>
    </row>
    <row r="35" spans="1:9">
      <c r="A35" s="1" t="s">
        <v>64</v>
      </c>
      <c r="B35" s="1" t="s">
        <v>325</v>
      </c>
      <c r="C35" s="65" t="s">
        <v>65</v>
      </c>
      <c r="D35" s="20">
        <v>14</v>
      </c>
      <c r="E35" s="2">
        <v>21</v>
      </c>
      <c r="F35" s="27">
        <f t="shared" si="4"/>
        <v>35</v>
      </c>
      <c r="G35" s="27">
        <v>40</v>
      </c>
      <c r="H35" s="53">
        <f t="shared" si="5"/>
        <v>0.875</v>
      </c>
      <c r="I35" s="48">
        <f t="shared" si="3"/>
        <v>20</v>
      </c>
    </row>
    <row r="36" spans="1:9">
      <c r="A36" s="1" t="s">
        <v>66</v>
      </c>
      <c r="B36" s="1" t="s">
        <v>325</v>
      </c>
      <c r="C36" s="65" t="s">
        <v>67</v>
      </c>
      <c r="D36" s="20">
        <v>23</v>
      </c>
      <c r="E36" s="2">
        <v>32</v>
      </c>
      <c r="F36" s="27">
        <f t="shared" si="4"/>
        <v>55</v>
      </c>
      <c r="G36" s="27">
        <v>63</v>
      </c>
      <c r="H36" s="53">
        <f t="shared" si="5"/>
        <v>0.87301587301587302</v>
      </c>
      <c r="I36" s="48">
        <f t="shared" si="3"/>
        <v>22</v>
      </c>
    </row>
    <row r="37" spans="1:9">
      <c r="A37" s="1" t="s">
        <v>68</v>
      </c>
      <c r="B37" s="1" t="s">
        <v>324</v>
      </c>
      <c r="C37" s="65" t="s">
        <v>69</v>
      </c>
      <c r="D37" s="20">
        <v>213</v>
      </c>
      <c r="E37" s="2">
        <v>51</v>
      </c>
      <c r="F37" s="27">
        <f t="shared" si="4"/>
        <v>264</v>
      </c>
      <c r="G37" s="27">
        <v>567</v>
      </c>
      <c r="H37" s="53">
        <f t="shared" si="5"/>
        <v>0.46560846560846558</v>
      </c>
      <c r="I37" s="48">
        <f t="shared" si="3"/>
        <v>70</v>
      </c>
    </row>
    <row r="38" spans="1:9">
      <c r="A38" s="1" t="s">
        <v>70</v>
      </c>
      <c r="B38" s="1" t="s">
        <v>328</v>
      </c>
      <c r="C38" s="65" t="s">
        <v>71</v>
      </c>
      <c r="D38" s="20">
        <v>0</v>
      </c>
      <c r="E38" s="2">
        <v>42</v>
      </c>
      <c r="F38" s="27">
        <f t="shared" si="4"/>
        <v>42</v>
      </c>
      <c r="G38" s="27">
        <v>73</v>
      </c>
      <c r="H38" s="53">
        <f t="shared" si="5"/>
        <v>0.57534246575342463</v>
      </c>
      <c r="I38" s="48">
        <f t="shared" si="3"/>
        <v>59</v>
      </c>
    </row>
    <row r="39" spans="1:9">
      <c r="A39" s="1" t="s">
        <v>72</v>
      </c>
      <c r="B39" s="1" t="s">
        <v>323</v>
      </c>
      <c r="C39" s="65" t="s">
        <v>73</v>
      </c>
      <c r="D39" s="20">
        <v>21</v>
      </c>
      <c r="E39" s="2">
        <v>13</v>
      </c>
      <c r="F39" s="27">
        <f t="shared" si="4"/>
        <v>34</v>
      </c>
      <c r="G39" s="27">
        <v>30</v>
      </c>
      <c r="H39" s="53">
        <f t="shared" si="5"/>
        <v>1.1333333333333333</v>
      </c>
      <c r="I39" s="48">
        <f t="shared" si="3"/>
        <v>4</v>
      </c>
    </row>
    <row r="40" spans="1:9">
      <c r="A40" s="1" t="s">
        <v>74</v>
      </c>
      <c r="B40" s="1" t="s">
        <v>324</v>
      </c>
      <c r="C40" s="65" t="s">
        <v>75</v>
      </c>
      <c r="D40" s="20">
        <v>84</v>
      </c>
      <c r="E40" s="2">
        <v>42</v>
      </c>
      <c r="F40" s="27">
        <f t="shared" si="4"/>
        <v>126</v>
      </c>
      <c r="G40" s="27">
        <v>143</v>
      </c>
      <c r="H40" s="53">
        <f t="shared" si="5"/>
        <v>0.88111888111888115</v>
      </c>
      <c r="I40" s="48">
        <f t="shared" si="3"/>
        <v>17</v>
      </c>
    </row>
    <row r="41" spans="1:9">
      <c r="A41" s="1" t="s">
        <v>76</v>
      </c>
      <c r="B41" s="1" t="s">
        <v>324</v>
      </c>
      <c r="C41" s="65" t="s">
        <v>77</v>
      </c>
      <c r="D41" s="20">
        <v>40</v>
      </c>
      <c r="E41" s="2">
        <v>6</v>
      </c>
      <c r="F41" s="27">
        <f t="shared" si="4"/>
        <v>46</v>
      </c>
      <c r="G41" s="27">
        <v>59</v>
      </c>
      <c r="H41" s="53">
        <f t="shared" si="5"/>
        <v>0.77966101694915257</v>
      </c>
      <c r="I41" s="48">
        <f t="shared" si="3"/>
        <v>33</v>
      </c>
    </row>
    <row r="42" spans="1:9">
      <c r="A42" s="1" t="s">
        <v>78</v>
      </c>
      <c r="B42" s="1" t="s">
        <v>325</v>
      </c>
      <c r="C42" s="65" t="s">
        <v>79</v>
      </c>
      <c r="D42" s="20">
        <v>44</v>
      </c>
      <c r="E42" s="2">
        <v>36</v>
      </c>
      <c r="F42" s="27">
        <f t="shared" si="4"/>
        <v>80</v>
      </c>
      <c r="G42" s="27">
        <v>152</v>
      </c>
      <c r="H42" s="53">
        <f t="shared" si="5"/>
        <v>0.52631578947368418</v>
      </c>
      <c r="I42" s="48">
        <f t="shared" si="3"/>
        <v>64</v>
      </c>
    </row>
    <row r="43" spans="1:9">
      <c r="A43" s="1" t="s">
        <v>80</v>
      </c>
      <c r="B43" s="1" t="s">
        <v>329</v>
      </c>
      <c r="C43" s="65" t="s">
        <v>81</v>
      </c>
      <c r="D43" s="20">
        <v>2</v>
      </c>
      <c r="E43" s="2">
        <v>3</v>
      </c>
      <c r="F43" s="27">
        <f t="shared" si="4"/>
        <v>5</v>
      </c>
      <c r="G43" s="27">
        <v>24</v>
      </c>
      <c r="H43" s="53">
        <f t="shared" si="5"/>
        <v>0.20833333333333334</v>
      </c>
      <c r="I43" s="48">
        <f t="shared" si="3"/>
        <v>77</v>
      </c>
    </row>
    <row r="44" spans="1:9">
      <c r="A44" s="1" t="s">
        <v>82</v>
      </c>
      <c r="B44" s="1" t="s">
        <v>324</v>
      </c>
      <c r="C44" s="65" t="s">
        <v>83</v>
      </c>
      <c r="D44" s="20">
        <v>12</v>
      </c>
      <c r="E44" s="2">
        <v>7</v>
      </c>
      <c r="F44" s="27">
        <f t="shared" si="4"/>
        <v>19</v>
      </c>
      <c r="G44" s="27">
        <v>40</v>
      </c>
      <c r="H44" s="53">
        <f t="shared" si="5"/>
        <v>0.47499999999999998</v>
      </c>
      <c r="I44" s="48">
        <f t="shared" si="3"/>
        <v>69</v>
      </c>
    </row>
    <row r="45" spans="1:9">
      <c r="A45" s="1" t="s">
        <v>84</v>
      </c>
      <c r="B45" s="1" t="s">
        <v>328</v>
      </c>
      <c r="C45" s="65" t="s">
        <v>85</v>
      </c>
      <c r="D45" s="20">
        <v>45</v>
      </c>
      <c r="E45" s="2">
        <v>13</v>
      </c>
      <c r="F45" s="27">
        <f t="shared" si="4"/>
        <v>58</v>
      </c>
      <c r="G45" s="27">
        <v>116</v>
      </c>
      <c r="H45" s="53">
        <f t="shared" si="5"/>
        <v>0.5</v>
      </c>
      <c r="I45" s="48">
        <f t="shared" si="3"/>
        <v>66</v>
      </c>
    </row>
    <row r="46" spans="1:9">
      <c r="A46" s="1" t="s">
        <v>86</v>
      </c>
      <c r="B46" s="1" t="s">
        <v>329</v>
      </c>
      <c r="C46" s="65" t="s">
        <v>87</v>
      </c>
      <c r="D46" s="20">
        <v>45</v>
      </c>
      <c r="E46" s="2">
        <v>16</v>
      </c>
      <c r="F46" s="27">
        <f t="shared" si="4"/>
        <v>61</v>
      </c>
      <c r="G46" s="27">
        <v>56</v>
      </c>
      <c r="H46" s="53">
        <f t="shared" si="5"/>
        <v>1.0892857142857142</v>
      </c>
      <c r="I46" s="48">
        <f t="shared" si="3"/>
        <v>5</v>
      </c>
    </row>
    <row r="47" spans="1:9">
      <c r="A47" s="1" t="s">
        <v>88</v>
      </c>
      <c r="B47" s="1" t="s">
        <v>322</v>
      </c>
      <c r="C47" s="65" t="s">
        <v>89</v>
      </c>
      <c r="D47" s="20">
        <v>76</v>
      </c>
      <c r="E47" s="2">
        <v>39</v>
      </c>
      <c r="F47" s="27">
        <f t="shared" si="4"/>
        <v>115</v>
      </c>
      <c r="G47" s="27">
        <v>200</v>
      </c>
      <c r="H47" s="53">
        <f t="shared" si="5"/>
        <v>0.57499999999999996</v>
      </c>
      <c r="I47" s="48">
        <f t="shared" si="3"/>
        <v>60</v>
      </c>
    </row>
    <row r="48" spans="1:9">
      <c r="A48" s="1" t="s">
        <v>90</v>
      </c>
      <c r="B48" s="1" t="s">
        <v>324</v>
      </c>
      <c r="C48" s="65" t="s">
        <v>91</v>
      </c>
      <c r="D48" s="20">
        <v>17</v>
      </c>
      <c r="E48" s="2">
        <v>5</v>
      </c>
      <c r="F48" s="27">
        <f t="shared" si="4"/>
        <v>22</v>
      </c>
      <c r="G48" s="27">
        <v>45</v>
      </c>
      <c r="H48" s="53">
        <f t="shared" si="5"/>
        <v>0.48888888888888887</v>
      </c>
      <c r="I48" s="48">
        <f t="shared" si="3"/>
        <v>68</v>
      </c>
    </row>
    <row r="49" spans="1:9">
      <c r="A49" s="43" t="s">
        <v>92</v>
      </c>
      <c r="B49" s="43" t="s">
        <v>323</v>
      </c>
      <c r="C49" s="66" t="s">
        <v>93</v>
      </c>
      <c r="D49" s="37"/>
      <c r="E49" s="28"/>
      <c r="F49" s="29"/>
      <c r="G49" s="29"/>
      <c r="H49" s="68"/>
      <c r="I49" s="49"/>
    </row>
    <row r="50" spans="1:9">
      <c r="A50" s="1" t="s">
        <v>94</v>
      </c>
      <c r="B50" s="1" t="s">
        <v>327</v>
      </c>
      <c r="C50" s="65" t="s">
        <v>95</v>
      </c>
      <c r="D50" s="20">
        <v>40</v>
      </c>
      <c r="E50" s="2">
        <v>9</v>
      </c>
      <c r="F50" s="27">
        <f t="shared" ref="F50:F66" si="6">SUM(D50:E50)</f>
        <v>49</v>
      </c>
      <c r="G50" s="27">
        <v>73</v>
      </c>
      <c r="H50" s="53">
        <f t="shared" ref="H50:H66" si="7">F50/G50</f>
        <v>0.67123287671232879</v>
      </c>
      <c r="I50" s="48">
        <f t="shared" si="3"/>
        <v>51</v>
      </c>
    </row>
    <row r="51" spans="1:9">
      <c r="A51" s="1" t="s">
        <v>96</v>
      </c>
      <c r="B51" s="1" t="s">
        <v>327</v>
      </c>
      <c r="C51" s="65" t="s">
        <v>97</v>
      </c>
      <c r="D51" s="20">
        <v>123</v>
      </c>
      <c r="E51" s="2">
        <v>37</v>
      </c>
      <c r="F51" s="27">
        <f t="shared" si="6"/>
        <v>160</v>
      </c>
      <c r="G51" s="27">
        <v>251</v>
      </c>
      <c r="H51" s="53">
        <f t="shared" si="7"/>
        <v>0.63745019920318724</v>
      </c>
      <c r="I51" s="48">
        <f t="shared" si="3"/>
        <v>55</v>
      </c>
    </row>
    <row r="52" spans="1:9">
      <c r="A52" s="1" t="s">
        <v>98</v>
      </c>
      <c r="B52" s="1" t="s">
        <v>329</v>
      </c>
      <c r="C52" s="65" t="s">
        <v>99</v>
      </c>
      <c r="D52" s="20">
        <v>36</v>
      </c>
      <c r="E52" s="2">
        <v>14</v>
      </c>
      <c r="F52" s="27">
        <f t="shared" si="6"/>
        <v>50</v>
      </c>
      <c r="G52" s="27">
        <v>95</v>
      </c>
      <c r="H52" s="53">
        <f t="shared" si="7"/>
        <v>0.52631578947368418</v>
      </c>
      <c r="I52" s="48">
        <f t="shared" si="3"/>
        <v>64</v>
      </c>
    </row>
    <row r="53" spans="1:9">
      <c r="A53" s="1" t="s">
        <v>100</v>
      </c>
      <c r="B53" s="1" t="s">
        <v>327</v>
      </c>
      <c r="C53" s="65" t="s">
        <v>101</v>
      </c>
      <c r="D53" s="20">
        <v>14</v>
      </c>
      <c r="E53" s="2">
        <v>9</v>
      </c>
      <c r="F53" s="27">
        <f t="shared" si="6"/>
        <v>23</v>
      </c>
      <c r="G53" s="27">
        <v>47</v>
      </c>
      <c r="H53" s="53">
        <f t="shared" si="7"/>
        <v>0.48936170212765956</v>
      </c>
      <c r="I53" s="48">
        <f t="shared" si="3"/>
        <v>67</v>
      </c>
    </row>
    <row r="54" spans="1:9">
      <c r="A54" s="1" t="s">
        <v>102</v>
      </c>
      <c r="B54" s="1" t="s">
        <v>327</v>
      </c>
      <c r="C54" s="65" t="s">
        <v>103</v>
      </c>
      <c r="D54" s="20">
        <v>33</v>
      </c>
      <c r="E54" s="2">
        <v>12</v>
      </c>
      <c r="F54" s="27">
        <f t="shared" si="6"/>
        <v>45</v>
      </c>
      <c r="G54" s="27">
        <v>57</v>
      </c>
      <c r="H54" s="53">
        <f t="shared" si="7"/>
        <v>0.78947368421052633</v>
      </c>
      <c r="I54" s="48">
        <f t="shared" si="3"/>
        <v>31</v>
      </c>
    </row>
    <row r="55" spans="1:9">
      <c r="A55" s="1" t="s">
        <v>104</v>
      </c>
      <c r="B55" s="1" t="s">
        <v>327</v>
      </c>
      <c r="C55" s="65" t="s">
        <v>105</v>
      </c>
      <c r="D55" s="20">
        <v>76</v>
      </c>
      <c r="E55" s="2">
        <v>17</v>
      </c>
      <c r="F55" s="27">
        <f t="shared" si="6"/>
        <v>93</v>
      </c>
      <c r="G55" s="27">
        <v>101</v>
      </c>
      <c r="H55" s="53">
        <f t="shared" si="7"/>
        <v>0.92079207920792083</v>
      </c>
      <c r="I55" s="48">
        <f t="shared" si="3"/>
        <v>14</v>
      </c>
    </row>
    <row r="56" spans="1:9">
      <c r="A56" s="1" t="s">
        <v>106</v>
      </c>
      <c r="B56" s="1" t="s">
        <v>327</v>
      </c>
      <c r="C56" s="65" t="s">
        <v>107</v>
      </c>
      <c r="D56" s="20">
        <v>71</v>
      </c>
      <c r="E56" s="2">
        <v>22</v>
      </c>
      <c r="F56" s="27">
        <f t="shared" si="6"/>
        <v>93</v>
      </c>
      <c r="G56" s="27">
        <v>106</v>
      </c>
      <c r="H56" s="53">
        <f t="shared" si="7"/>
        <v>0.87735849056603776</v>
      </c>
      <c r="I56" s="48">
        <f t="shared" si="3"/>
        <v>19</v>
      </c>
    </row>
    <row r="57" spans="1:9">
      <c r="A57" s="1" t="s">
        <v>108</v>
      </c>
      <c r="B57" s="1" t="s">
        <v>328</v>
      </c>
      <c r="C57" s="65" t="s">
        <v>109</v>
      </c>
      <c r="D57" s="20">
        <v>19</v>
      </c>
      <c r="E57" s="2">
        <v>5</v>
      </c>
      <c r="F57" s="27">
        <f t="shared" si="6"/>
        <v>24</v>
      </c>
      <c r="G57" s="27">
        <v>54</v>
      </c>
      <c r="H57" s="53">
        <f t="shared" si="7"/>
        <v>0.44444444444444442</v>
      </c>
      <c r="I57" s="48">
        <f t="shared" si="3"/>
        <v>71</v>
      </c>
    </row>
    <row r="58" spans="1:9">
      <c r="A58" s="1" t="s">
        <v>110</v>
      </c>
      <c r="B58" s="1" t="s">
        <v>326</v>
      </c>
      <c r="C58" s="65" t="s">
        <v>111</v>
      </c>
      <c r="D58" s="20">
        <v>33</v>
      </c>
      <c r="E58" s="2">
        <v>10</v>
      </c>
      <c r="F58" s="27">
        <f t="shared" si="6"/>
        <v>43</v>
      </c>
      <c r="G58" s="27">
        <v>36</v>
      </c>
      <c r="H58" s="53">
        <f t="shared" si="7"/>
        <v>1.1944444444444444</v>
      </c>
      <c r="I58" s="48">
        <f t="shared" si="3"/>
        <v>3</v>
      </c>
    </row>
    <row r="59" spans="1:9">
      <c r="A59" s="1" t="s">
        <v>112</v>
      </c>
      <c r="B59" s="1" t="s">
        <v>322</v>
      </c>
      <c r="C59" s="65" t="s">
        <v>113</v>
      </c>
      <c r="D59" s="20">
        <v>363</v>
      </c>
      <c r="E59" s="2">
        <v>131</v>
      </c>
      <c r="F59" s="27">
        <f t="shared" si="6"/>
        <v>494</v>
      </c>
      <c r="G59" s="27">
        <v>732</v>
      </c>
      <c r="H59" s="53">
        <f t="shared" si="7"/>
        <v>0.67486338797814205</v>
      </c>
      <c r="I59" s="48">
        <f t="shared" si="3"/>
        <v>50</v>
      </c>
    </row>
    <row r="60" spans="1:9">
      <c r="A60" s="1" t="s">
        <v>114</v>
      </c>
      <c r="B60" s="1" t="s">
        <v>324</v>
      </c>
      <c r="C60" s="65" t="s">
        <v>115</v>
      </c>
      <c r="D60" s="20">
        <v>30</v>
      </c>
      <c r="E60" s="2">
        <v>5</v>
      </c>
      <c r="F60" s="27">
        <f t="shared" si="6"/>
        <v>35</v>
      </c>
      <c r="G60" s="27">
        <v>42</v>
      </c>
      <c r="H60" s="53">
        <f t="shared" si="7"/>
        <v>0.83333333333333337</v>
      </c>
      <c r="I60" s="48">
        <f t="shared" si="3"/>
        <v>26</v>
      </c>
    </row>
    <row r="61" spans="1:9">
      <c r="A61" s="1" t="s">
        <v>116</v>
      </c>
      <c r="B61" s="1" t="s">
        <v>323</v>
      </c>
      <c r="C61" s="65" t="s">
        <v>117</v>
      </c>
      <c r="D61" s="20">
        <v>2</v>
      </c>
      <c r="E61" s="2">
        <v>2</v>
      </c>
      <c r="F61" s="27">
        <f t="shared" si="6"/>
        <v>4</v>
      </c>
      <c r="G61" s="27">
        <v>4</v>
      </c>
      <c r="H61" s="53">
        <f t="shared" si="7"/>
        <v>1</v>
      </c>
      <c r="I61" s="48">
        <f t="shared" si="3"/>
        <v>8</v>
      </c>
    </row>
    <row r="62" spans="1:9">
      <c r="A62" s="1" t="s">
        <v>118</v>
      </c>
      <c r="B62" s="1" t="s">
        <v>324</v>
      </c>
      <c r="C62" s="65" t="s">
        <v>119</v>
      </c>
      <c r="D62" s="20">
        <v>11</v>
      </c>
      <c r="E62" s="2">
        <v>2</v>
      </c>
      <c r="F62" s="27">
        <f t="shared" si="6"/>
        <v>13</v>
      </c>
      <c r="G62" s="27">
        <v>34</v>
      </c>
      <c r="H62" s="53">
        <f t="shared" si="7"/>
        <v>0.38235294117647056</v>
      </c>
      <c r="I62" s="48">
        <f t="shared" si="3"/>
        <v>74</v>
      </c>
    </row>
    <row r="63" spans="1:9">
      <c r="A63" s="1" t="s">
        <v>120</v>
      </c>
      <c r="B63" s="1" t="s">
        <v>327</v>
      </c>
      <c r="C63" s="65" t="s">
        <v>121</v>
      </c>
      <c r="D63" s="20">
        <v>47</v>
      </c>
      <c r="E63" s="2">
        <v>10</v>
      </c>
      <c r="F63" s="27">
        <f t="shared" si="6"/>
        <v>57</v>
      </c>
      <c r="G63" s="27">
        <v>82</v>
      </c>
      <c r="H63" s="53">
        <f t="shared" si="7"/>
        <v>0.69512195121951215</v>
      </c>
      <c r="I63" s="48">
        <f t="shared" si="3"/>
        <v>47</v>
      </c>
    </row>
    <row r="64" spans="1:9">
      <c r="A64" s="1" t="s">
        <v>122</v>
      </c>
      <c r="B64" s="1" t="s">
        <v>325</v>
      </c>
      <c r="C64" s="65" t="s">
        <v>123</v>
      </c>
      <c r="D64" s="20">
        <v>6</v>
      </c>
      <c r="E64" s="2">
        <v>3</v>
      </c>
      <c r="F64" s="27">
        <f t="shared" si="6"/>
        <v>9</v>
      </c>
      <c r="G64" s="27">
        <v>6</v>
      </c>
      <c r="H64" s="53">
        <f t="shared" si="7"/>
        <v>1.5</v>
      </c>
      <c r="I64" s="48">
        <f t="shared" si="3"/>
        <v>1</v>
      </c>
    </row>
    <row r="65" spans="1:9">
      <c r="A65" s="1" t="s">
        <v>124</v>
      </c>
      <c r="B65" s="1" t="s">
        <v>326</v>
      </c>
      <c r="C65" s="65" t="s">
        <v>125</v>
      </c>
      <c r="D65" s="20">
        <v>16</v>
      </c>
      <c r="E65" s="2">
        <v>7</v>
      </c>
      <c r="F65" s="27">
        <f t="shared" si="6"/>
        <v>23</v>
      </c>
      <c r="G65" s="27">
        <v>30</v>
      </c>
      <c r="H65" s="53">
        <f t="shared" si="7"/>
        <v>0.76666666666666672</v>
      </c>
      <c r="I65" s="48">
        <f t="shared" si="3"/>
        <v>36</v>
      </c>
    </row>
    <row r="66" spans="1:9">
      <c r="A66" s="1" t="s">
        <v>126</v>
      </c>
      <c r="B66" s="1" t="s">
        <v>322</v>
      </c>
      <c r="C66" s="65" t="s">
        <v>127</v>
      </c>
      <c r="D66" s="20">
        <v>617</v>
      </c>
      <c r="E66" s="2">
        <v>273</v>
      </c>
      <c r="F66" s="27">
        <f t="shared" si="6"/>
        <v>890</v>
      </c>
      <c r="G66" s="27">
        <v>1111</v>
      </c>
      <c r="H66" s="53">
        <f t="shared" si="7"/>
        <v>0.8010801080108011</v>
      </c>
      <c r="I66" s="48">
        <f t="shared" si="3"/>
        <v>29</v>
      </c>
    </row>
    <row r="67" spans="1:9">
      <c r="A67" s="43" t="s">
        <v>128</v>
      </c>
      <c r="B67" s="43" t="s">
        <v>323</v>
      </c>
      <c r="C67" s="66" t="s">
        <v>129</v>
      </c>
      <c r="D67" s="37"/>
      <c r="E67" s="28"/>
      <c r="F67" s="29"/>
      <c r="G67" s="29"/>
      <c r="H67" s="68"/>
      <c r="I67" s="49"/>
    </row>
    <row r="68" spans="1:9">
      <c r="A68" s="1" t="s">
        <v>130</v>
      </c>
      <c r="B68" s="1" t="s">
        <v>324</v>
      </c>
      <c r="C68" s="65" t="s">
        <v>131</v>
      </c>
      <c r="D68" s="20">
        <v>36</v>
      </c>
      <c r="E68" s="2">
        <v>9</v>
      </c>
      <c r="F68" s="27">
        <f>SUM(D68:E68)</f>
        <v>45</v>
      </c>
      <c r="G68" s="27">
        <v>60</v>
      </c>
      <c r="H68" s="53">
        <f>F68/G68</f>
        <v>0.75</v>
      </c>
      <c r="I68" s="48">
        <f t="shared" si="3"/>
        <v>39</v>
      </c>
    </row>
    <row r="69" spans="1:9">
      <c r="A69" s="1" t="s">
        <v>132</v>
      </c>
      <c r="B69" s="1" t="s">
        <v>322</v>
      </c>
      <c r="C69" s="65" t="s">
        <v>133</v>
      </c>
      <c r="D69" s="20">
        <v>440</v>
      </c>
      <c r="E69" s="2">
        <v>279</v>
      </c>
      <c r="F69" s="27">
        <f>SUM(D69:E69)</f>
        <v>719</v>
      </c>
      <c r="G69" s="27">
        <v>923</v>
      </c>
      <c r="H69" s="53">
        <f>F69/G69</f>
        <v>0.7789815817984832</v>
      </c>
      <c r="I69" s="48">
        <f t="shared" si="3"/>
        <v>34</v>
      </c>
    </row>
    <row r="70" spans="1:9">
      <c r="A70" s="43" t="s">
        <v>134</v>
      </c>
      <c r="B70" s="43" t="s">
        <v>323</v>
      </c>
      <c r="C70" s="66" t="s">
        <v>135</v>
      </c>
      <c r="D70" s="37"/>
      <c r="E70" s="28"/>
      <c r="F70" s="29"/>
      <c r="G70" s="29"/>
      <c r="H70" s="68"/>
      <c r="I70" s="49"/>
    </row>
    <row r="71" spans="1:9">
      <c r="A71" s="1" t="s">
        <v>136</v>
      </c>
      <c r="B71" s="1" t="s">
        <v>322</v>
      </c>
      <c r="C71" s="65" t="s">
        <v>137</v>
      </c>
      <c r="D71" s="20">
        <v>210</v>
      </c>
      <c r="E71" s="2">
        <v>89</v>
      </c>
      <c r="F71" s="27">
        <f>SUM(D71:E71)</f>
        <v>299</v>
      </c>
      <c r="G71" s="27">
        <v>395</v>
      </c>
      <c r="H71" s="53">
        <f>F71/G71</f>
        <v>0.75696202531645573</v>
      </c>
      <c r="I71" s="48">
        <f t="shared" si="3"/>
        <v>38</v>
      </c>
    </row>
    <row r="72" spans="1:9">
      <c r="A72" s="1" t="s">
        <v>138</v>
      </c>
      <c r="B72" s="1" t="s">
        <v>323</v>
      </c>
      <c r="C72" s="65" t="s">
        <v>139</v>
      </c>
      <c r="D72" s="20">
        <v>23</v>
      </c>
      <c r="E72" s="2">
        <v>16</v>
      </c>
      <c r="F72" s="27">
        <f>SUM(D72:E72)</f>
        <v>39</v>
      </c>
      <c r="G72" s="27">
        <v>36</v>
      </c>
      <c r="H72" s="53">
        <f>F72/G72</f>
        <v>1.0833333333333333</v>
      </c>
      <c r="I72" s="48">
        <f t="shared" si="3"/>
        <v>6</v>
      </c>
    </row>
    <row r="73" spans="1:9">
      <c r="A73" s="43" t="s">
        <v>140</v>
      </c>
      <c r="B73" s="43" t="s">
        <v>323</v>
      </c>
      <c r="C73" s="66" t="s">
        <v>141</v>
      </c>
      <c r="D73" s="37"/>
      <c r="E73" s="28"/>
      <c r="F73" s="29"/>
      <c r="G73" s="29"/>
      <c r="H73" s="68"/>
      <c r="I73" s="49"/>
    </row>
    <row r="74" spans="1:9">
      <c r="A74" s="1" t="s">
        <v>142</v>
      </c>
      <c r="B74" s="1" t="s">
        <v>328</v>
      </c>
      <c r="C74" s="65" t="s">
        <v>143</v>
      </c>
      <c r="D74" s="20">
        <v>0</v>
      </c>
      <c r="E74" s="2">
        <v>13</v>
      </c>
      <c r="F74" s="27">
        <f t="shared" ref="F74:F82" si="8">SUM(D74:E74)</f>
        <v>13</v>
      </c>
      <c r="G74" s="27">
        <v>38</v>
      </c>
      <c r="H74" s="53">
        <f t="shared" ref="H74:H82" si="9">F74/G74</f>
        <v>0.34210526315789475</v>
      </c>
      <c r="I74" s="48">
        <f t="shared" si="3"/>
        <v>75</v>
      </c>
    </row>
    <row r="75" spans="1:9">
      <c r="A75" s="1" t="s">
        <v>144</v>
      </c>
      <c r="B75" s="1" t="s">
        <v>329</v>
      </c>
      <c r="C75" s="65" t="s">
        <v>145</v>
      </c>
      <c r="D75" s="20">
        <v>57</v>
      </c>
      <c r="E75" s="2">
        <v>10</v>
      </c>
      <c r="F75" s="27">
        <f t="shared" si="8"/>
        <v>67</v>
      </c>
      <c r="G75" s="27">
        <v>107</v>
      </c>
      <c r="H75" s="53">
        <f t="shared" si="9"/>
        <v>0.62616822429906538</v>
      </c>
      <c r="I75" s="48">
        <f t="shared" si="3"/>
        <v>56</v>
      </c>
    </row>
    <row r="76" spans="1:9">
      <c r="A76" s="1" t="s">
        <v>146</v>
      </c>
      <c r="B76" s="1" t="s">
        <v>328</v>
      </c>
      <c r="C76" s="65" t="s">
        <v>147</v>
      </c>
      <c r="D76" s="20">
        <v>9</v>
      </c>
      <c r="E76" s="2">
        <v>3</v>
      </c>
      <c r="F76" s="27">
        <f t="shared" si="8"/>
        <v>12</v>
      </c>
      <c r="G76" s="27">
        <v>14</v>
      </c>
      <c r="H76" s="53">
        <f t="shared" si="9"/>
        <v>0.8571428571428571</v>
      </c>
      <c r="I76" s="48">
        <f t="shared" si="3"/>
        <v>23</v>
      </c>
    </row>
    <row r="77" spans="1:9">
      <c r="A77" s="1" t="s">
        <v>148</v>
      </c>
      <c r="B77" s="1" t="s">
        <v>327</v>
      </c>
      <c r="C77" s="65" t="s">
        <v>149</v>
      </c>
      <c r="D77" s="20">
        <v>37</v>
      </c>
      <c r="E77" s="2">
        <v>18</v>
      </c>
      <c r="F77" s="27">
        <f t="shared" si="8"/>
        <v>55</v>
      </c>
      <c r="G77" s="27">
        <v>74</v>
      </c>
      <c r="H77" s="53">
        <f t="shared" si="9"/>
        <v>0.7432432432432432</v>
      </c>
      <c r="I77" s="48">
        <f t="shared" ref="I77:I97" si="10">_xlfn.RANK.EQ(H77,$H$12:$H$97,0)</f>
        <v>40</v>
      </c>
    </row>
    <row r="78" spans="1:9">
      <c r="A78" s="1" t="s">
        <v>150</v>
      </c>
      <c r="B78" s="1" t="s">
        <v>327</v>
      </c>
      <c r="C78" s="65" t="s">
        <v>151</v>
      </c>
      <c r="D78" s="20">
        <v>25</v>
      </c>
      <c r="E78" s="2">
        <v>14</v>
      </c>
      <c r="F78" s="27">
        <f t="shared" si="8"/>
        <v>39</v>
      </c>
      <c r="G78" s="27">
        <v>47</v>
      </c>
      <c r="H78" s="53">
        <f t="shared" si="9"/>
        <v>0.82978723404255317</v>
      </c>
      <c r="I78" s="48">
        <f t="shared" si="10"/>
        <v>28</v>
      </c>
    </row>
    <row r="79" spans="1:9">
      <c r="A79" s="1" t="s">
        <v>152</v>
      </c>
      <c r="B79" s="1" t="s">
        <v>322</v>
      </c>
      <c r="C79" s="65" t="s">
        <v>153</v>
      </c>
      <c r="D79" s="20">
        <v>161</v>
      </c>
      <c r="E79" s="2">
        <v>66</v>
      </c>
      <c r="F79" s="27">
        <f t="shared" si="8"/>
        <v>227</v>
      </c>
      <c r="G79" s="27">
        <v>271</v>
      </c>
      <c r="H79" s="53">
        <f t="shared" si="9"/>
        <v>0.83763837638376382</v>
      </c>
      <c r="I79" s="48">
        <f t="shared" si="10"/>
        <v>25</v>
      </c>
    </row>
    <row r="80" spans="1:9">
      <c r="A80" s="1" t="s">
        <v>154</v>
      </c>
      <c r="B80" s="1" t="s">
        <v>322</v>
      </c>
      <c r="C80" s="65" t="s">
        <v>155</v>
      </c>
      <c r="D80" s="20">
        <v>199</v>
      </c>
      <c r="E80" s="2">
        <v>101</v>
      </c>
      <c r="F80" s="27">
        <f t="shared" si="8"/>
        <v>300</v>
      </c>
      <c r="G80" s="27">
        <v>455</v>
      </c>
      <c r="H80" s="53">
        <f t="shared" si="9"/>
        <v>0.65934065934065933</v>
      </c>
      <c r="I80" s="48">
        <f t="shared" si="10"/>
        <v>53</v>
      </c>
    </row>
    <row r="81" spans="1:9">
      <c r="A81" s="1" t="s">
        <v>156</v>
      </c>
      <c r="B81" s="1" t="s">
        <v>327</v>
      </c>
      <c r="C81" s="65" t="s">
        <v>157</v>
      </c>
      <c r="D81" s="20">
        <v>56</v>
      </c>
      <c r="E81" s="2">
        <v>20</v>
      </c>
      <c r="F81" s="27">
        <f t="shared" si="8"/>
        <v>76</v>
      </c>
      <c r="G81" s="27">
        <v>98</v>
      </c>
      <c r="H81" s="53">
        <f t="shared" si="9"/>
        <v>0.77551020408163263</v>
      </c>
      <c r="I81" s="48">
        <f t="shared" si="10"/>
        <v>35</v>
      </c>
    </row>
    <row r="82" spans="1:9">
      <c r="A82" s="1" t="s">
        <v>158</v>
      </c>
      <c r="B82" s="1" t="s">
        <v>327</v>
      </c>
      <c r="C82" s="65" t="s">
        <v>159</v>
      </c>
      <c r="D82" s="20">
        <v>68</v>
      </c>
      <c r="E82" s="2">
        <v>26</v>
      </c>
      <c r="F82" s="27">
        <f t="shared" si="8"/>
        <v>94</v>
      </c>
      <c r="G82" s="27">
        <v>146</v>
      </c>
      <c r="H82" s="53">
        <f t="shared" si="9"/>
        <v>0.64383561643835618</v>
      </c>
      <c r="I82" s="48">
        <f t="shared" si="10"/>
        <v>54</v>
      </c>
    </row>
    <row r="83" spans="1:9">
      <c r="A83" s="43" t="s">
        <v>160</v>
      </c>
      <c r="B83" s="43" t="s">
        <v>323</v>
      </c>
      <c r="C83" s="66" t="s">
        <v>161</v>
      </c>
      <c r="D83" s="37"/>
      <c r="E83" s="28"/>
      <c r="F83" s="29"/>
      <c r="G83" s="29"/>
      <c r="H83" s="68"/>
      <c r="I83" s="49"/>
    </row>
    <row r="84" spans="1:9">
      <c r="A84" s="1" t="s">
        <v>162</v>
      </c>
      <c r="B84" s="1" t="s">
        <v>327</v>
      </c>
      <c r="C84" s="65" t="s">
        <v>163</v>
      </c>
      <c r="D84" s="20">
        <v>31</v>
      </c>
      <c r="E84" s="2">
        <v>17</v>
      </c>
      <c r="F84" s="27">
        <f>SUM(D84:E84)</f>
        <v>48</v>
      </c>
      <c r="G84" s="27">
        <v>54</v>
      </c>
      <c r="H84" s="53">
        <f>F84/G84</f>
        <v>0.88888888888888884</v>
      </c>
      <c r="I84" s="48">
        <f t="shared" si="10"/>
        <v>16</v>
      </c>
    </row>
    <row r="85" spans="1:9">
      <c r="A85" s="1" t="s">
        <v>164</v>
      </c>
      <c r="B85" s="1" t="s">
        <v>327</v>
      </c>
      <c r="C85" s="65" t="s">
        <v>165</v>
      </c>
      <c r="D85" s="20">
        <v>40</v>
      </c>
      <c r="E85" s="2">
        <v>17</v>
      </c>
      <c r="F85" s="27">
        <f>SUM(D85:E85)</f>
        <v>57</v>
      </c>
      <c r="G85" s="27">
        <v>72</v>
      </c>
      <c r="H85" s="53">
        <f>F85/G85</f>
        <v>0.79166666666666663</v>
      </c>
      <c r="I85" s="48">
        <f t="shared" si="10"/>
        <v>30</v>
      </c>
    </row>
    <row r="86" spans="1:9">
      <c r="A86" s="14" t="s">
        <v>166</v>
      </c>
      <c r="B86" s="14" t="s">
        <v>327</v>
      </c>
      <c r="C86" s="67" t="s">
        <v>167</v>
      </c>
      <c r="D86" s="38">
        <v>25</v>
      </c>
      <c r="E86" s="30">
        <v>8</v>
      </c>
      <c r="F86" s="31">
        <f>SUM(D86:E86)</f>
        <v>33</v>
      </c>
      <c r="G86" s="31">
        <v>42</v>
      </c>
      <c r="H86" s="54">
        <f>F86/G86</f>
        <v>0.7857142857142857</v>
      </c>
      <c r="I86" s="50">
        <f t="shared" si="10"/>
        <v>32</v>
      </c>
    </row>
    <row r="87" spans="1:9">
      <c r="A87" s="1" t="s">
        <v>168</v>
      </c>
      <c r="B87" s="1" t="s">
        <v>324</v>
      </c>
      <c r="C87" s="65" t="s">
        <v>169</v>
      </c>
      <c r="D87" s="20">
        <v>20</v>
      </c>
      <c r="E87" s="2">
        <v>5</v>
      </c>
      <c r="F87" s="27">
        <f>SUM(D87:E87)</f>
        <v>25</v>
      </c>
      <c r="G87" s="27">
        <v>80</v>
      </c>
      <c r="H87" s="53">
        <f>F87/G87</f>
        <v>0.3125</v>
      </c>
      <c r="I87" s="48">
        <f t="shared" si="10"/>
        <v>76</v>
      </c>
    </row>
    <row r="88" spans="1:9">
      <c r="A88" s="43" t="s">
        <v>170</v>
      </c>
      <c r="B88" s="43" t="s">
        <v>323</v>
      </c>
      <c r="C88" s="66" t="s">
        <v>171</v>
      </c>
      <c r="D88" s="37"/>
      <c r="E88" s="28"/>
      <c r="F88" s="29"/>
      <c r="G88" s="29"/>
      <c r="H88" s="68"/>
      <c r="I88" s="49"/>
    </row>
    <row r="89" spans="1:9">
      <c r="A89" s="1" t="s">
        <v>172</v>
      </c>
      <c r="B89" s="1" t="s">
        <v>322</v>
      </c>
      <c r="C89" s="65" t="s">
        <v>173</v>
      </c>
      <c r="D89" s="20">
        <v>385</v>
      </c>
      <c r="E89" s="2">
        <v>163</v>
      </c>
      <c r="F89" s="27">
        <f t="shared" ref="F89:F97" si="11">SUM(D89:E89)</f>
        <v>548</v>
      </c>
      <c r="G89" s="27">
        <v>780</v>
      </c>
      <c r="H89" s="53">
        <f t="shared" ref="H89:H97" si="12">F89/G89</f>
        <v>0.70256410256410251</v>
      </c>
      <c r="I89" s="48">
        <f t="shared" si="10"/>
        <v>46</v>
      </c>
    </row>
    <row r="90" spans="1:9">
      <c r="A90" s="1" t="s">
        <v>174</v>
      </c>
      <c r="B90" s="1" t="s">
        <v>327</v>
      </c>
      <c r="C90" s="65" t="s">
        <v>175</v>
      </c>
      <c r="D90" s="20">
        <v>15</v>
      </c>
      <c r="E90" s="2">
        <v>3</v>
      </c>
      <c r="F90" s="27">
        <f t="shared" si="11"/>
        <v>18</v>
      </c>
      <c r="G90" s="27">
        <v>45</v>
      </c>
      <c r="H90" s="53">
        <f t="shared" si="12"/>
        <v>0.4</v>
      </c>
      <c r="I90" s="48">
        <f t="shared" si="10"/>
        <v>73</v>
      </c>
    </row>
    <row r="91" spans="1:9">
      <c r="A91" s="1" t="s">
        <v>176</v>
      </c>
      <c r="B91" s="1" t="s">
        <v>327</v>
      </c>
      <c r="C91" s="65" t="s">
        <v>177</v>
      </c>
      <c r="D91" s="20">
        <v>74</v>
      </c>
      <c r="E91" s="2">
        <v>38</v>
      </c>
      <c r="F91" s="27">
        <f t="shared" si="11"/>
        <v>112</v>
      </c>
      <c r="G91" s="27">
        <v>153</v>
      </c>
      <c r="H91" s="53">
        <f t="shared" si="12"/>
        <v>0.73202614379084963</v>
      </c>
      <c r="I91" s="48">
        <f t="shared" si="10"/>
        <v>41</v>
      </c>
    </row>
    <row r="92" spans="1:9">
      <c r="A92" s="1" t="s">
        <v>178</v>
      </c>
      <c r="B92" s="1" t="s">
        <v>327</v>
      </c>
      <c r="C92" s="65" t="s">
        <v>179</v>
      </c>
      <c r="D92" s="20">
        <v>92</v>
      </c>
      <c r="E92" s="2">
        <v>39</v>
      </c>
      <c r="F92" s="27">
        <f t="shared" si="11"/>
        <v>131</v>
      </c>
      <c r="G92" s="27">
        <v>185</v>
      </c>
      <c r="H92" s="53">
        <f t="shared" si="12"/>
        <v>0.70810810810810809</v>
      </c>
      <c r="I92" s="48">
        <f t="shared" si="10"/>
        <v>43</v>
      </c>
    </row>
    <row r="93" spans="1:9">
      <c r="A93" s="1" t="s">
        <v>180</v>
      </c>
      <c r="B93" s="1" t="s">
        <v>327</v>
      </c>
      <c r="C93" s="65" t="s">
        <v>181</v>
      </c>
      <c r="D93" s="20">
        <v>21</v>
      </c>
      <c r="E93" s="2">
        <v>8</v>
      </c>
      <c r="F93" s="27">
        <f t="shared" si="11"/>
        <v>29</v>
      </c>
      <c r="G93" s="27">
        <v>41</v>
      </c>
      <c r="H93" s="53">
        <f t="shared" si="12"/>
        <v>0.70731707317073167</v>
      </c>
      <c r="I93" s="48">
        <f t="shared" si="10"/>
        <v>44</v>
      </c>
    </row>
    <row r="94" spans="1:9">
      <c r="A94" s="1" t="s">
        <v>182</v>
      </c>
      <c r="B94" s="1" t="s">
        <v>327</v>
      </c>
      <c r="C94" s="65" t="s">
        <v>183</v>
      </c>
      <c r="D94" s="20">
        <v>27</v>
      </c>
      <c r="E94" s="2">
        <v>9</v>
      </c>
      <c r="F94" s="27">
        <f t="shared" si="11"/>
        <v>36</v>
      </c>
      <c r="G94" s="27">
        <v>39</v>
      </c>
      <c r="H94" s="53">
        <f t="shared" si="12"/>
        <v>0.92307692307692313</v>
      </c>
      <c r="I94" s="48">
        <f t="shared" si="10"/>
        <v>12</v>
      </c>
    </row>
    <row r="95" spans="1:9">
      <c r="A95" s="1" t="s">
        <v>184</v>
      </c>
      <c r="B95" s="1" t="s">
        <v>327</v>
      </c>
      <c r="C95" s="65" t="s">
        <v>185</v>
      </c>
      <c r="D95" s="20">
        <v>66</v>
      </c>
      <c r="E95" s="2">
        <v>35</v>
      </c>
      <c r="F95" s="27">
        <f t="shared" si="11"/>
        <v>101</v>
      </c>
      <c r="G95" s="27">
        <v>115</v>
      </c>
      <c r="H95" s="53">
        <f t="shared" si="12"/>
        <v>0.87826086956521743</v>
      </c>
      <c r="I95" s="48">
        <f t="shared" si="10"/>
        <v>18</v>
      </c>
    </row>
    <row r="96" spans="1:9">
      <c r="A96" s="1" t="s">
        <v>186</v>
      </c>
      <c r="B96" s="1" t="s">
        <v>324</v>
      </c>
      <c r="C96" s="65" t="s">
        <v>187</v>
      </c>
      <c r="D96" s="20">
        <v>5</v>
      </c>
      <c r="E96" s="2">
        <v>2</v>
      </c>
      <c r="F96" s="27">
        <f t="shared" si="11"/>
        <v>7</v>
      </c>
      <c r="G96" s="27">
        <v>8</v>
      </c>
      <c r="H96" s="53">
        <f t="shared" si="12"/>
        <v>0.875</v>
      </c>
      <c r="I96" s="48">
        <f t="shared" si="10"/>
        <v>20</v>
      </c>
    </row>
    <row r="97" spans="1:9" ht="14.25" thickBot="1">
      <c r="A97" s="1" t="s">
        <v>188</v>
      </c>
      <c r="B97" s="1" t="s">
        <v>327</v>
      </c>
      <c r="C97" s="65" t="s">
        <v>189</v>
      </c>
      <c r="D97" s="22">
        <v>31</v>
      </c>
      <c r="E97" s="23">
        <v>14</v>
      </c>
      <c r="F97" s="39">
        <f t="shared" si="11"/>
        <v>45</v>
      </c>
      <c r="G97" s="39">
        <v>49</v>
      </c>
      <c r="H97" s="58">
        <f t="shared" si="12"/>
        <v>0.91836734693877553</v>
      </c>
      <c r="I97" s="51">
        <f t="shared" si="10"/>
        <v>15</v>
      </c>
    </row>
    <row r="98" spans="1:9" ht="14.25" thickBot="1">
      <c r="B98" s="17"/>
    </row>
    <row r="99" spans="1:9" ht="14.25" thickBot="1">
      <c r="C99" s="253" t="s">
        <v>502</v>
      </c>
      <c r="D99" s="254">
        <f>SUM(D12:D97)</f>
        <v>6778</v>
      </c>
      <c r="E99" s="254">
        <f t="shared" ref="E99:G99" si="13">SUM(E12:E97)</f>
        <v>3052</v>
      </c>
      <c r="F99" s="254">
        <f t="shared" si="13"/>
        <v>9830</v>
      </c>
      <c r="G99" s="255">
        <f t="shared" si="13"/>
        <v>13607</v>
      </c>
    </row>
  </sheetData>
  <autoFilter ref="A11:I11" xr:uid="{00000000-0009-0000-0000-000021000000}">
    <sortState xmlns:xlrd2="http://schemas.microsoft.com/office/spreadsheetml/2017/richdata2" ref="A12:I97">
      <sortCondition ref="A11"/>
    </sortState>
  </autoFilter>
  <mergeCells count="1">
    <mergeCell ref="D10:I10"/>
  </mergeCells>
  <phoneticPr fontId="1"/>
  <hyperlinks>
    <hyperlink ref="K1" location="目次!A1" display="目次に戻る" xr:uid="{00000000-0004-0000-2100-000000000000}"/>
  </hyperlinks>
  <pageMargins left="0.51181102362204722" right="0.51181102362204722" top="0.74803149606299213" bottom="0.74803149606299213" header="0.31496062992125984" footer="0.31496062992125984"/>
  <pageSetup paperSize="9" scale="89" orientation="portrait" r:id="rId1"/>
  <headerFooter>
    <oddFooter>&amp;R&amp;6出典：大学改革支援・学位授与機構「大学基本情報」（https://portal.niad.ac.jp/ptrt/table.html）を加工して作成
文部科学省　全国大学一覧</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B6A88-3AD3-476A-9731-88A5AA8587FE}">
  <sheetPr>
    <tabColor theme="9"/>
  </sheetPr>
  <dimension ref="A1:M99"/>
  <sheetViews>
    <sheetView workbookViewId="0">
      <pane xSplit="3" ySplit="11" topLeftCell="D12" activePane="bottomRight" state="frozen"/>
      <selection activeCell="A13" sqref="A13:B13"/>
      <selection pane="topRight" activeCell="A13" sqref="A13:B13"/>
      <selection pane="bottomLeft" activeCell="A13" sqref="A13:B13"/>
      <selection pane="bottomRight" activeCell="C12" sqref="C12"/>
    </sheetView>
  </sheetViews>
  <sheetFormatPr defaultRowHeight="13.5"/>
  <cols>
    <col min="1" max="1" width="15" bestFit="1" customWidth="1"/>
    <col min="2" max="2" width="5.75" customWidth="1"/>
    <col min="3" max="3" width="29.375" bestFit="1" customWidth="1"/>
    <col min="4" max="6" width="9.5" style="17" bestFit="1" customWidth="1"/>
    <col min="7" max="10" width="9" style="17"/>
    <col min="11" max="11" width="11.625" style="17" bestFit="1" customWidth="1"/>
    <col min="12" max="13" width="9" style="17"/>
  </cols>
  <sheetData>
    <row r="1" spans="1:13" ht="24" customHeight="1" thickBot="1">
      <c r="A1" s="3" t="s">
        <v>260</v>
      </c>
      <c r="B1" s="3"/>
      <c r="C1" s="3"/>
      <c r="D1"/>
      <c r="E1"/>
      <c r="F1"/>
      <c r="G1"/>
      <c r="H1"/>
      <c r="I1"/>
      <c r="J1"/>
      <c r="K1" s="44" t="s">
        <v>258</v>
      </c>
      <c r="L1"/>
      <c r="M1"/>
    </row>
    <row r="2" spans="1:13" ht="24" customHeight="1">
      <c r="A2" s="3" t="s">
        <v>294</v>
      </c>
      <c r="B2" s="3"/>
      <c r="C2" s="3"/>
      <c r="D2"/>
      <c r="E2"/>
      <c r="F2"/>
      <c r="G2"/>
      <c r="H2"/>
      <c r="I2"/>
      <c r="J2"/>
      <c r="K2" s="13"/>
      <c r="L2"/>
      <c r="M2"/>
    </row>
    <row r="3" spans="1:13" ht="24" customHeight="1">
      <c r="A3" s="3" t="s">
        <v>476</v>
      </c>
      <c r="C3" s="3"/>
      <c r="D3"/>
      <c r="E3"/>
      <c r="F3"/>
      <c r="G3"/>
      <c r="H3"/>
      <c r="I3"/>
      <c r="J3"/>
      <c r="K3" s="13"/>
      <c r="L3"/>
      <c r="M3"/>
    </row>
    <row r="4" spans="1:13" ht="14.25" thickBot="1">
      <c r="B4" s="3"/>
      <c r="C4" s="3"/>
      <c r="D4"/>
      <c r="E4"/>
      <c r="F4"/>
      <c r="G4"/>
      <c r="H4"/>
      <c r="I4"/>
      <c r="J4"/>
      <c r="K4" s="13"/>
      <c r="L4"/>
      <c r="M4"/>
    </row>
    <row r="5" spans="1:13" ht="27.75" thickBot="1">
      <c r="C5" s="80" t="s">
        <v>12</v>
      </c>
      <c r="D5" s="55" t="s">
        <v>0</v>
      </c>
      <c r="E5" s="56" t="s">
        <v>1</v>
      </c>
      <c r="F5" s="57" t="s">
        <v>13</v>
      </c>
      <c r="G5" s="57" t="s">
        <v>259</v>
      </c>
      <c r="H5" s="64" t="s">
        <v>262</v>
      </c>
      <c r="I5" s="60" t="s">
        <v>263</v>
      </c>
    </row>
    <row r="6" spans="1:13">
      <c r="C6" s="18" t="s">
        <v>3</v>
      </c>
      <c r="D6" s="32">
        <f>INDEX(D12:D97,MATCH(C6,C12:C97,0),0)</f>
        <v>15</v>
      </c>
      <c r="E6" s="33">
        <f>INDEX(E12:E97,MATCH(C6,C12:C97,0),0)</f>
        <v>6</v>
      </c>
      <c r="F6" s="33">
        <f>SUM(D6:E6)</f>
        <v>21</v>
      </c>
      <c r="G6" s="46">
        <f>INDEX(G12:G97,MATCH(C6,C12:C97,0),0)</f>
        <v>42</v>
      </c>
      <c r="H6" s="59">
        <f t="shared" ref="H6:H8" si="0">F6/G6</f>
        <v>0.5</v>
      </c>
      <c r="I6" s="61">
        <f>_xlfn.RANK.EQ(H6,$H$12:$H$97,0)</f>
        <v>69</v>
      </c>
    </row>
    <row r="7" spans="1:13">
      <c r="C7" s="19" t="s">
        <v>14</v>
      </c>
      <c r="D7" s="88">
        <f>ROUND(SUMIF($B$12:$B$97,"G",D12:D97)/(COUNTIFS(B12:B97,"G",D12:D97,"&lt;&gt;")),1)</f>
        <v>44.2</v>
      </c>
      <c r="E7" s="89">
        <f>ROUND(SUMIF($B$12:$B$97,"G",E12:E97)/(COUNTIFS(B12:B97,"G",D12:D97,"&lt;&gt;")),1)</f>
        <v>20.8</v>
      </c>
      <c r="F7" s="89">
        <f>ROUND(SUM(D7:E7),1)</f>
        <v>65</v>
      </c>
      <c r="G7" s="90">
        <f>ROUND(SUMIF($B$12:$B$97,"G",G12:G97)/(COUNTIFS(B12:B97,"G",D12:D97,"&lt;&gt;")),1)</f>
        <v>87.6</v>
      </c>
      <c r="H7" s="53">
        <f t="shared" si="0"/>
        <v>0.74200913242009137</v>
      </c>
      <c r="I7" s="62"/>
    </row>
    <row r="8" spans="1:13" ht="14.25" thickBot="1">
      <c r="C8" s="21" t="s">
        <v>15</v>
      </c>
      <c r="D8" s="91">
        <f>ROUND(AVERAGE(D12:D97),1)</f>
        <v>90</v>
      </c>
      <c r="E8" s="92">
        <f>ROUND(AVERAGE(E12:E97),1)</f>
        <v>41.4</v>
      </c>
      <c r="F8" s="92">
        <f>ROUND(SUM(D8:E8),1)</f>
        <v>131.4</v>
      </c>
      <c r="G8" s="93">
        <f>ROUND(AVERAGE(G12:G97),1)</f>
        <v>176.7</v>
      </c>
      <c r="H8" s="58">
        <f t="shared" si="0"/>
        <v>0.74363327674023783</v>
      </c>
      <c r="I8" s="63"/>
    </row>
    <row r="9" spans="1:13" ht="14.25" thickBot="1"/>
    <row r="10" spans="1:13" ht="21" customHeight="1">
      <c r="D10" s="330" t="str" cm="1">
        <f t="array" aca="1" ref="D10" ca="1">RIGHT(CELL("filename",A1),4)&amp;"年度（基準日：５月１日）"</f>
        <v>2023年度（基準日：５月１日）</v>
      </c>
      <c r="E10" s="331"/>
      <c r="F10" s="331"/>
      <c r="G10" s="331"/>
      <c r="H10" s="331"/>
      <c r="I10" s="332"/>
    </row>
    <row r="11" spans="1:13" ht="27">
      <c r="A11" s="15" t="s">
        <v>16</v>
      </c>
      <c r="B11" s="24" t="s">
        <v>17</v>
      </c>
      <c r="C11" s="80" t="s">
        <v>12</v>
      </c>
      <c r="D11" s="36" t="s">
        <v>0</v>
      </c>
      <c r="E11" s="25" t="s">
        <v>1</v>
      </c>
      <c r="F11" s="26" t="s">
        <v>13</v>
      </c>
      <c r="G11" s="26" t="s">
        <v>259</v>
      </c>
      <c r="H11" s="52" t="s">
        <v>262</v>
      </c>
      <c r="I11" s="47" t="s">
        <v>263</v>
      </c>
    </row>
    <row r="12" spans="1:13">
      <c r="A12" s="1" t="s">
        <v>18</v>
      </c>
      <c r="B12" s="1" t="s">
        <v>322</v>
      </c>
      <c r="C12" s="65" t="s">
        <v>19</v>
      </c>
      <c r="D12" s="20">
        <v>328</v>
      </c>
      <c r="E12" s="2">
        <v>151</v>
      </c>
      <c r="F12" s="27">
        <f>SUM(D12:E12)</f>
        <v>479</v>
      </c>
      <c r="G12" s="27">
        <v>643</v>
      </c>
      <c r="H12" s="53">
        <f>F12/G12</f>
        <v>0.744945567651633</v>
      </c>
      <c r="I12" s="48">
        <f>_xlfn.RANK.EQ(H12,$H$12:$H$97,0)</f>
        <v>40</v>
      </c>
    </row>
    <row r="13" spans="1:13">
      <c r="A13" s="43" t="s">
        <v>20</v>
      </c>
      <c r="B13" s="43" t="s">
        <v>323</v>
      </c>
      <c r="C13" s="66" t="s">
        <v>21</v>
      </c>
      <c r="D13" s="37"/>
      <c r="E13" s="28"/>
      <c r="F13" s="29"/>
      <c r="G13" s="29"/>
      <c r="H13" s="68"/>
      <c r="I13" s="49"/>
    </row>
    <row r="14" spans="1:13">
      <c r="A14" s="1" t="s">
        <v>22</v>
      </c>
      <c r="B14" s="1" t="s">
        <v>324</v>
      </c>
      <c r="C14" s="65" t="s">
        <v>23</v>
      </c>
      <c r="D14" s="20">
        <v>6</v>
      </c>
      <c r="E14" s="2">
        <v>3</v>
      </c>
      <c r="F14" s="27">
        <f t="shared" ref="F14:F21" si="1">SUM(D14:E14)</f>
        <v>9</v>
      </c>
      <c r="G14" s="27">
        <v>15</v>
      </c>
      <c r="H14" s="53">
        <f t="shared" ref="H14:H21" si="2">F14/G14</f>
        <v>0.6</v>
      </c>
      <c r="I14" s="48">
        <f t="shared" ref="I14:I21" si="3">_xlfn.RANK.EQ(H14,$H$12:$H$97,0)</f>
        <v>62</v>
      </c>
    </row>
    <row r="15" spans="1:13">
      <c r="A15" s="1" t="s">
        <v>24</v>
      </c>
      <c r="B15" s="1" t="s">
        <v>325</v>
      </c>
      <c r="C15" s="65" t="s">
        <v>25</v>
      </c>
      <c r="D15" s="20">
        <v>0</v>
      </c>
      <c r="E15" s="2">
        <v>1</v>
      </c>
      <c r="F15" s="27">
        <f t="shared" si="1"/>
        <v>1</v>
      </c>
      <c r="G15" s="27">
        <v>3</v>
      </c>
      <c r="H15" s="53">
        <f t="shared" si="2"/>
        <v>0.33333333333333331</v>
      </c>
      <c r="I15" s="48">
        <f t="shared" si="3"/>
        <v>76</v>
      </c>
    </row>
    <row r="16" spans="1:13">
      <c r="A16" s="1" t="s">
        <v>26</v>
      </c>
      <c r="B16" s="1" t="s">
        <v>324</v>
      </c>
      <c r="C16" s="65" t="s">
        <v>27</v>
      </c>
      <c r="D16" s="20">
        <v>11</v>
      </c>
      <c r="E16" s="2">
        <v>11</v>
      </c>
      <c r="F16" s="27">
        <f t="shared" si="1"/>
        <v>22</v>
      </c>
      <c r="G16" s="27">
        <v>15</v>
      </c>
      <c r="H16" s="53">
        <f t="shared" si="2"/>
        <v>1.4666666666666666</v>
      </c>
      <c r="I16" s="48">
        <f t="shared" si="3"/>
        <v>1</v>
      </c>
    </row>
    <row r="17" spans="1:9">
      <c r="A17" s="1" t="s">
        <v>28</v>
      </c>
      <c r="B17" s="1" t="s">
        <v>324</v>
      </c>
      <c r="C17" s="65" t="s">
        <v>29</v>
      </c>
      <c r="D17" s="20">
        <v>6</v>
      </c>
      <c r="E17" s="2">
        <v>3</v>
      </c>
      <c r="F17" s="27">
        <f t="shared" si="1"/>
        <v>9</v>
      </c>
      <c r="G17" s="27">
        <v>8</v>
      </c>
      <c r="H17" s="53">
        <f t="shared" si="2"/>
        <v>1.125</v>
      </c>
      <c r="I17" s="48">
        <f t="shared" si="3"/>
        <v>7</v>
      </c>
    </row>
    <row r="18" spans="1:9">
      <c r="A18" s="1" t="s">
        <v>30</v>
      </c>
      <c r="B18" s="1" t="s">
        <v>326</v>
      </c>
      <c r="C18" s="65" t="s">
        <v>31</v>
      </c>
      <c r="D18" s="20">
        <v>10</v>
      </c>
      <c r="E18" s="2">
        <v>3</v>
      </c>
      <c r="F18" s="27">
        <f t="shared" si="1"/>
        <v>13</v>
      </c>
      <c r="G18" s="27">
        <v>15</v>
      </c>
      <c r="H18" s="53">
        <f t="shared" si="2"/>
        <v>0.8666666666666667</v>
      </c>
      <c r="I18" s="48">
        <f t="shared" si="3"/>
        <v>20</v>
      </c>
    </row>
    <row r="19" spans="1:9">
      <c r="A19" s="1" t="s">
        <v>32</v>
      </c>
      <c r="B19" s="1" t="s">
        <v>327</v>
      </c>
      <c r="C19" s="65" t="s">
        <v>33</v>
      </c>
      <c r="D19" s="20">
        <v>54</v>
      </c>
      <c r="E19" s="2">
        <v>20</v>
      </c>
      <c r="F19" s="27">
        <f t="shared" si="1"/>
        <v>74</v>
      </c>
      <c r="G19" s="27">
        <v>90</v>
      </c>
      <c r="H19" s="53">
        <f t="shared" si="2"/>
        <v>0.82222222222222219</v>
      </c>
      <c r="I19" s="48">
        <f t="shared" si="3"/>
        <v>26</v>
      </c>
    </row>
    <row r="20" spans="1:9">
      <c r="A20" s="1" t="s">
        <v>34</v>
      </c>
      <c r="B20" s="1" t="s">
        <v>328</v>
      </c>
      <c r="C20" s="65" t="s">
        <v>35</v>
      </c>
      <c r="D20" s="20">
        <v>21</v>
      </c>
      <c r="E20" s="2">
        <v>10</v>
      </c>
      <c r="F20" s="27">
        <f t="shared" si="1"/>
        <v>31</v>
      </c>
      <c r="G20" s="27">
        <v>47</v>
      </c>
      <c r="H20" s="53">
        <f t="shared" si="2"/>
        <v>0.65957446808510634</v>
      </c>
      <c r="I20" s="48">
        <f t="shared" si="3"/>
        <v>52</v>
      </c>
    </row>
    <row r="21" spans="1:9">
      <c r="A21" s="1" t="s">
        <v>36</v>
      </c>
      <c r="B21" s="1" t="s">
        <v>322</v>
      </c>
      <c r="C21" s="65" t="s">
        <v>37</v>
      </c>
      <c r="D21" s="20">
        <v>405</v>
      </c>
      <c r="E21" s="2">
        <v>170</v>
      </c>
      <c r="F21" s="27">
        <f t="shared" si="1"/>
        <v>575</v>
      </c>
      <c r="G21" s="27">
        <v>768</v>
      </c>
      <c r="H21" s="53">
        <f t="shared" si="2"/>
        <v>0.74869791666666663</v>
      </c>
      <c r="I21" s="48">
        <f t="shared" si="3"/>
        <v>39</v>
      </c>
    </row>
    <row r="22" spans="1:9">
      <c r="A22" s="43" t="s">
        <v>38</v>
      </c>
      <c r="B22" s="43" t="s">
        <v>323</v>
      </c>
      <c r="C22" s="66" t="s">
        <v>39</v>
      </c>
      <c r="D22" s="37"/>
      <c r="E22" s="28"/>
      <c r="F22" s="29"/>
      <c r="G22" s="29"/>
      <c r="H22" s="68"/>
      <c r="I22" s="49"/>
    </row>
    <row r="23" spans="1:9">
      <c r="A23" s="1" t="s">
        <v>40</v>
      </c>
      <c r="B23" s="1" t="s">
        <v>327</v>
      </c>
      <c r="C23" s="65" t="s">
        <v>41</v>
      </c>
      <c r="D23" s="20">
        <v>31</v>
      </c>
      <c r="E23" s="2">
        <v>22</v>
      </c>
      <c r="F23" s="27">
        <f>SUM(D23:E23)</f>
        <v>53</v>
      </c>
      <c r="G23" s="27">
        <v>53</v>
      </c>
      <c r="H23" s="53">
        <f>F23/G23</f>
        <v>1</v>
      </c>
      <c r="I23" s="48">
        <f>_xlfn.RANK.EQ(H23,$H$12:$H$97,0)</f>
        <v>11</v>
      </c>
    </row>
    <row r="24" spans="1:9">
      <c r="A24" s="1" t="s">
        <v>42</v>
      </c>
      <c r="B24" s="1" t="s">
        <v>327</v>
      </c>
      <c r="C24" s="65" t="s">
        <v>43</v>
      </c>
      <c r="D24" s="20">
        <v>36</v>
      </c>
      <c r="E24" s="2">
        <v>8</v>
      </c>
      <c r="F24" s="27">
        <f>SUM(D24:E24)</f>
        <v>44</v>
      </c>
      <c r="G24" s="27">
        <v>64</v>
      </c>
      <c r="H24" s="53">
        <f>F24/G24</f>
        <v>0.6875</v>
      </c>
      <c r="I24" s="48">
        <f>_xlfn.RANK.EQ(H24,$H$12:$H$97,0)</f>
        <v>47</v>
      </c>
    </row>
    <row r="25" spans="1:9">
      <c r="A25" s="1" t="s">
        <v>44</v>
      </c>
      <c r="B25" s="1" t="s">
        <v>325</v>
      </c>
      <c r="C25" s="65" t="s">
        <v>45</v>
      </c>
      <c r="D25" s="20">
        <v>5</v>
      </c>
      <c r="E25" s="2">
        <v>2</v>
      </c>
      <c r="F25" s="27">
        <f>SUM(D25:E25)</f>
        <v>7</v>
      </c>
      <c r="G25" s="27">
        <v>6</v>
      </c>
      <c r="H25" s="53">
        <f>F25/G25</f>
        <v>1.1666666666666667</v>
      </c>
      <c r="I25" s="48">
        <f>_xlfn.RANK.EQ(H25,$H$12:$H$97,0)</f>
        <v>4</v>
      </c>
    </row>
    <row r="26" spans="1:9">
      <c r="A26" s="1" t="s">
        <v>46</v>
      </c>
      <c r="B26" s="1" t="s">
        <v>328</v>
      </c>
      <c r="C26" s="65" t="s">
        <v>47</v>
      </c>
      <c r="D26" s="20">
        <v>22</v>
      </c>
      <c r="E26" s="2">
        <v>2</v>
      </c>
      <c r="F26" s="27">
        <f>SUM(D26:E26)</f>
        <v>24</v>
      </c>
      <c r="G26" s="27">
        <v>38</v>
      </c>
      <c r="H26" s="53">
        <f>F26/G26</f>
        <v>0.63157894736842102</v>
      </c>
      <c r="I26" s="48">
        <f>_xlfn.RANK.EQ(H26,$H$12:$H$97,0)</f>
        <v>60</v>
      </c>
    </row>
    <row r="27" spans="1:9">
      <c r="A27" s="1" t="s">
        <v>48</v>
      </c>
      <c r="B27" s="1" t="s">
        <v>322</v>
      </c>
      <c r="C27" s="65" t="s">
        <v>49</v>
      </c>
      <c r="D27" s="20">
        <v>398</v>
      </c>
      <c r="E27" s="2">
        <v>200</v>
      </c>
      <c r="F27" s="27">
        <f>SUM(D27:E27)</f>
        <v>598</v>
      </c>
      <c r="G27" s="27">
        <v>627</v>
      </c>
      <c r="H27" s="53">
        <f>F27/G27</f>
        <v>0.95374800637958534</v>
      </c>
      <c r="I27" s="48">
        <f>_xlfn.RANK.EQ(H27,$H$12:$H$97,0)</f>
        <v>16</v>
      </c>
    </row>
    <row r="28" spans="1:9">
      <c r="A28" s="43" t="s">
        <v>50</v>
      </c>
      <c r="B28" s="43" t="s">
        <v>325</v>
      </c>
      <c r="C28" s="66" t="s">
        <v>51</v>
      </c>
      <c r="D28" s="37"/>
      <c r="E28" s="28"/>
      <c r="F28" s="29"/>
      <c r="G28" s="29"/>
      <c r="H28" s="68"/>
      <c r="I28" s="49"/>
    </row>
    <row r="29" spans="1:9">
      <c r="A29" s="1" t="s">
        <v>52</v>
      </c>
      <c r="B29" s="1" t="s">
        <v>328</v>
      </c>
      <c r="C29" s="65" t="s">
        <v>53</v>
      </c>
      <c r="D29" s="20">
        <v>13</v>
      </c>
      <c r="E29" s="2">
        <v>8</v>
      </c>
      <c r="F29" s="27">
        <f t="shared" ref="F29:F48" si="4">SUM(D29:E29)</f>
        <v>21</v>
      </c>
      <c r="G29" s="27">
        <v>25</v>
      </c>
      <c r="H29" s="53">
        <f t="shared" ref="H29:H48" si="5">F29/G29</f>
        <v>0.84</v>
      </c>
      <c r="I29" s="48">
        <f t="shared" ref="I29:I48" si="6">_xlfn.RANK.EQ(H29,$H$12:$H$97,0)</f>
        <v>24</v>
      </c>
    </row>
    <row r="30" spans="1:9">
      <c r="A30" s="1" t="s">
        <v>54</v>
      </c>
      <c r="B30" s="1" t="s">
        <v>327</v>
      </c>
      <c r="C30" s="65" t="s">
        <v>55</v>
      </c>
      <c r="D30" s="20">
        <v>50</v>
      </c>
      <c r="E30" s="2">
        <v>19</v>
      </c>
      <c r="F30" s="27">
        <f t="shared" si="4"/>
        <v>69</v>
      </c>
      <c r="G30" s="27">
        <v>106</v>
      </c>
      <c r="H30" s="53">
        <f t="shared" si="5"/>
        <v>0.65094339622641506</v>
      </c>
      <c r="I30" s="48">
        <f t="shared" si="6"/>
        <v>54</v>
      </c>
    </row>
    <row r="31" spans="1:9">
      <c r="A31" s="1" t="s">
        <v>56</v>
      </c>
      <c r="B31" s="1" t="s">
        <v>328</v>
      </c>
      <c r="C31" s="65" t="s">
        <v>57</v>
      </c>
      <c r="D31" s="20">
        <v>18</v>
      </c>
      <c r="E31" s="2">
        <v>9</v>
      </c>
      <c r="F31" s="27">
        <f t="shared" si="4"/>
        <v>27</v>
      </c>
      <c r="G31" s="27">
        <v>72</v>
      </c>
      <c r="H31" s="53">
        <f t="shared" si="5"/>
        <v>0.375</v>
      </c>
      <c r="I31" s="48">
        <f t="shared" si="6"/>
        <v>75</v>
      </c>
    </row>
    <row r="32" spans="1:9">
      <c r="A32" s="1" t="s">
        <v>58</v>
      </c>
      <c r="B32" s="1" t="s">
        <v>322</v>
      </c>
      <c r="C32" s="65" t="s">
        <v>59</v>
      </c>
      <c r="D32" s="20">
        <v>176</v>
      </c>
      <c r="E32" s="2">
        <v>91</v>
      </c>
      <c r="F32" s="27">
        <f t="shared" si="4"/>
        <v>267</v>
      </c>
      <c r="G32" s="27">
        <v>269</v>
      </c>
      <c r="H32" s="53">
        <f t="shared" si="5"/>
        <v>0.99256505576208176</v>
      </c>
      <c r="I32" s="48">
        <f t="shared" si="6"/>
        <v>14</v>
      </c>
    </row>
    <row r="33" spans="1:9">
      <c r="A33" s="1" t="s">
        <v>60</v>
      </c>
      <c r="B33" s="1" t="s">
        <v>322</v>
      </c>
      <c r="C33" s="65" t="s">
        <v>61</v>
      </c>
      <c r="D33" s="20">
        <v>940</v>
      </c>
      <c r="E33" s="2">
        <v>349</v>
      </c>
      <c r="F33" s="27">
        <f t="shared" si="4"/>
        <v>1289</v>
      </c>
      <c r="G33" s="27">
        <v>1719</v>
      </c>
      <c r="H33" s="53">
        <f t="shared" si="5"/>
        <v>0.74985456660849326</v>
      </c>
      <c r="I33" s="48">
        <f t="shared" si="6"/>
        <v>38</v>
      </c>
    </row>
    <row r="34" spans="1:9">
      <c r="A34" s="1" t="s">
        <v>62</v>
      </c>
      <c r="B34" s="1" t="s">
        <v>326</v>
      </c>
      <c r="C34" s="65" t="s">
        <v>63</v>
      </c>
      <c r="D34" s="20">
        <v>124</v>
      </c>
      <c r="E34" s="2">
        <v>99</v>
      </c>
      <c r="F34" s="27">
        <f t="shared" si="4"/>
        <v>223</v>
      </c>
      <c r="G34" s="27">
        <v>228</v>
      </c>
      <c r="H34" s="53">
        <f t="shared" si="5"/>
        <v>0.97807017543859653</v>
      </c>
      <c r="I34" s="48">
        <f t="shared" si="6"/>
        <v>15</v>
      </c>
    </row>
    <row r="35" spans="1:9">
      <c r="A35" s="1" t="s">
        <v>64</v>
      </c>
      <c r="B35" s="1" t="s">
        <v>325</v>
      </c>
      <c r="C35" s="65" t="s">
        <v>65</v>
      </c>
      <c r="D35" s="20">
        <v>14</v>
      </c>
      <c r="E35" s="2">
        <v>19</v>
      </c>
      <c r="F35" s="27">
        <f t="shared" si="4"/>
        <v>33</v>
      </c>
      <c r="G35" s="27">
        <v>40</v>
      </c>
      <c r="H35" s="53">
        <f t="shared" si="5"/>
        <v>0.82499999999999996</v>
      </c>
      <c r="I35" s="48">
        <f t="shared" si="6"/>
        <v>25</v>
      </c>
    </row>
    <row r="36" spans="1:9">
      <c r="A36" s="1" t="s">
        <v>66</v>
      </c>
      <c r="B36" s="1" t="s">
        <v>325</v>
      </c>
      <c r="C36" s="65" t="s">
        <v>67</v>
      </c>
      <c r="D36" s="20">
        <v>25</v>
      </c>
      <c r="E36" s="2">
        <v>38</v>
      </c>
      <c r="F36" s="27">
        <f t="shared" si="4"/>
        <v>63</v>
      </c>
      <c r="G36" s="27">
        <v>63</v>
      </c>
      <c r="H36" s="53">
        <f t="shared" si="5"/>
        <v>1</v>
      </c>
      <c r="I36" s="48">
        <f t="shared" si="6"/>
        <v>11</v>
      </c>
    </row>
    <row r="37" spans="1:9">
      <c r="A37" s="1" t="s">
        <v>68</v>
      </c>
      <c r="B37" s="1" t="s">
        <v>324</v>
      </c>
      <c r="C37" s="65" t="s">
        <v>69</v>
      </c>
      <c r="D37" s="20">
        <v>204</v>
      </c>
      <c r="E37" s="2">
        <v>46</v>
      </c>
      <c r="F37" s="27">
        <f t="shared" si="4"/>
        <v>250</v>
      </c>
      <c r="G37" s="27">
        <v>567</v>
      </c>
      <c r="H37" s="53">
        <f t="shared" si="5"/>
        <v>0.44091710758377423</v>
      </c>
      <c r="I37" s="48">
        <f t="shared" si="6"/>
        <v>73</v>
      </c>
    </row>
    <row r="38" spans="1:9">
      <c r="A38" s="1" t="s">
        <v>70</v>
      </c>
      <c r="B38" s="1" t="s">
        <v>328</v>
      </c>
      <c r="C38" s="65" t="s">
        <v>71</v>
      </c>
      <c r="D38" s="20">
        <v>0</v>
      </c>
      <c r="E38" s="2">
        <v>51</v>
      </c>
      <c r="F38" s="27">
        <f t="shared" si="4"/>
        <v>51</v>
      </c>
      <c r="G38" s="27">
        <v>73</v>
      </c>
      <c r="H38" s="53">
        <f t="shared" si="5"/>
        <v>0.69863013698630139</v>
      </c>
      <c r="I38" s="48">
        <f t="shared" si="6"/>
        <v>46</v>
      </c>
    </row>
    <row r="39" spans="1:9">
      <c r="A39" s="1" t="s">
        <v>72</v>
      </c>
      <c r="B39" s="1" t="s">
        <v>323</v>
      </c>
      <c r="C39" s="65" t="s">
        <v>73</v>
      </c>
      <c r="D39" s="20">
        <v>18</v>
      </c>
      <c r="E39" s="2">
        <v>14</v>
      </c>
      <c r="F39" s="27">
        <f t="shared" si="4"/>
        <v>32</v>
      </c>
      <c r="G39" s="27">
        <v>30</v>
      </c>
      <c r="H39" s="53">
        <f t="shared" si="5"/>
        <v>1.0666666666666667</v>
      </c>
      <c r="I39" s="48">
        <f t="shared" si="6"/>
        <v>9</v>
      </c>
    </row>
    <row r="40" spans="1:9">
      <c r="A40" s="1" t="s">
        <v>74</v>
      </c>
      <c r="B40" s="1" t="s">
        <v>324</v>
      </c>
      <c r="C40" s="65" t="s">
        <v>75</v>
      </c>
      <c r="D40" s="20">
        <v>76</v>
      </c>
      <c r="E40" s="2">
        <v>38</v>
      </c>
      <c r="F40" s="27">
        <f t="shared" si="4"/>
        <v>114</v>
      </c>
      <c r="G40" s="27">
        <v>143</v>
      </c>
      <c r="H40" s="53">
        <f t="shared" si="5"/>
        <v>0.79720279720279719</v>
      </c>
      <c r="I40" s="48">
        <f t="shared" si="6"/>
        <v>30</v>
      </c>
    </row>
    <row r="41" spans="1:9">
      <c r="A41" s="1" t="s">
        <v>76</v>
      </c>
      <c r="B41" s="1" t="s">
        <v>324</v>
      </c>
      <c r="C41" s="65" t="s">
        <v>77</v>
      </c>
      <c r="D41" s="20">
        <v>45</v>
      </c>
      <c r="E41" s="2">
        <v>7</v>
      </c>
      <c r="F41" s="27">
        <f t="shared" si="4"/>
        <v>52</v>
      </c>
      <c r="G41" s="27">
        <v>59</v>
      </c>
      <c r="H41" s="53">
        <f t="shared" si="5"/>
        <v>0.88135593220338981</v>
      </c>
      <c r="I41" s="48">
        <f t="shared" si="6"/>
        <v>19</v>
      </c>
    </row>
    <row r="42" spans="1:9">
      <c r="A42" s="1" t="s">
        <v>78</v>
      </c>
      <c r="B42" s="1" t="s">
        <v>325</v>
      </c>
      <c r="C42" s="65" t="s">
        <v>79</v>
      </c>
      <c r="D42" s="20">
        <v>39</v>
      </c>
      <c r="E42" s="2">
        <v>42</v>
      </c>
      <c r="F42" s="27">
        <f t="shared" si="4"/>
        <v>81</v>
      </c>
      <c r="G42" s="27">
        <v>152</v>
      </c>
      <c r="H42" s="53">
        <f t="shared" si="5"/>
        <v>0.53289473684210531</v>
      </c>
      <c r="I42" s="48">
        <f t="shared" si="6"/>
        <v>65</v>
      </c>
    </row>
    <row r="43" spans="1:9">
      <c r="A43" s="1" t="s">
        <v>80</v>
      </c>
      <c r="B43" s="1" t="s">
        <v>329</v>
      </c>
      <c r="C43" s="65" t="s">
        <v>81</v>
      </c>
      <c r="D43" s="20">
        <v>3</v>
      </c>
      <c r="E43" s="2">
        <v>0</v>
      </c>
      <c r="F43" s="27">
        <f t="shared" si="4"/>
        <v>3</v>
      </c>
      <c r="G43" s="27">
        <v>24</v>
      </c>
      <c r="H43" s="53">
        <f t="shared" si="5"/>
        <v>0.125</v>
      </c>
      <c r="I43" s="48">
        <f t="shared" si="6"/>
        <v>77</v>
      </c>
    </row>
    <row r="44" spans="1:9">
      <c r="A44" s="1" t="s">
        <v>82</v>
      </c>
      <c r="B44" s="1" t="s">
        <v>324</v>
      </c>
      <c r="C44" s="65" t="s">
        <v>83</v>
      </c>
      <c r="D44" s="20">
        <v>14</v>
      </c>
      <c r="E44" s="2">
        <v>7</v>
      </c>
      <c r="F44" s="27">
        <f t="shared" si="4"/>
        <v>21</v>
      </c>
      <c r="G44" s="27">
        <v>40</v>
      </c>
      <c r="H44" s="53">
        <f t="shared" si="5"/>
        <v>0.52500000000000002</v>
      </c>
      <c r="I44" s="48">
        <f t="shared" si="6"/>
        <v>67</v>
      </c>
    </row>
    <row r="45" spans="1:9">
      <c r="A45" s="1" t="s">
        <v>84</v>
      </c>
      <c r="B45" s="1" t="s">
        <v>328</v>
      </c>
      <c r="C45" s="65" t="s">
        <v>85</v>
      </c>
      <c r="D45" s="20">
        <v>57</v>
      </c>
      <c r="E45" s="2">
        <v>12</v>
      </c>
      <c r="F45" s="27">
        <f t="shared" si="4"/>
        <v>69</v>
      </c>
      <c r="G45" s="27">
        <v>116</v>
      </c>
      <c r="H45" s="53">
        <f t="shared" si="5"/>
        <v>0.59482758620689657</v>
      </c>
      <c r="I45" s="48">
        <f t="shared" si="6"/>
        <v>63</v>
      </c>
    </row>
    <row r="46" spans="1:9">
      <c r="A46" s="1" t="s">
        <v>86</v>
      </c>
      <c r="B46" s="1" t="s">
        <v>329</v>
      </c>
      <c r="C46" s="65" t="s">
        <v>87</v>
      </c>
      <c r="D46" s="20">
        <v>50</v>
      </c>
      <c r="E46" s="2">
        <v>29</v>
      </c>
      <c r="F46" s="27">
        <f t="shared" si="4"/>
        <v>79</v>
      </c>
      <c r="G46" s="27">
        <v>56</v>
      </c>
      <c r="H46" s="53">
        <f t="shared" si="5"/>
        <v>1.4107142857142858</v>
      </c>
      <c r="I46" s="48">
        <f t="shared" si="6"/>
        <v>2</v>
      </c>
    </row>
    <row r="47" spans="1:9">
      <c r="A47" s="1" t="s">
        <v>88</v>
      </c>
      <c r="B47" s="1" t="s">
        <v>322</v>
      </c>
      <c r="C47" s="65" t="s">
        <v>89</v>
      </c>
      <c r="D47" s="20">
        <v>82</v>
      </c>
      <c r="E47" s="2">
        <v>46</v>
      </c>
      <c r="F47" s="27">
        <f t="shared" si="4"/>
        <v>128</v>
      </c>
      <c r="G47" s="27">
        <v>200</v>
      </c>
      <c r="H47" s="53">
        <f t="shared" si="5"/>
        <v>0.64</v>
      </c>
      <c r="I47" s="48">
        <f t="shared" si="6"/>
        <v>57</v>
      </c>
    </row>
    <row r="48" spans="1:9">
      <c r="A48" s="1" t="s">
        <v>90</v>
      </c>
      <c r="B48" s="1" t="s">
        <v>324</v>
      </c>
      <c r="C48" s="65" t="s">
        <v>91</v>
      </c>
      <c r="D48" s="20">
        <v>29</v>
      </c>
      <c r="E48" s="2">
        <v>3</v>
      </c>
      <c r="F48" s="27">
        <f t="shared" si="4"/>
        <v>32</v>
      </c>
      <c r="G48" s="27">
        <v>45</v>
      </c>
      <c r="H48" s="53">
        <f t="shared" si="5"/>
        <v>0.71111111111111114</v>
      </c>
      <c r="I48" s="48">
        <f t="shared" si="6"/>
        <v>44</v>
      </c>
    </row>
    <row r="49" spans="1:9">
      <c r="A49" s="43" t="s">
        <v>92</v>
      </c>
      <c r="B49" s="43" t="s">
        <v>323</v>
      </c>
      <c r="C49" s="66" t="s">
        <v>93</v>
      </c>
      <c r="D49" s="37"/>
      <c r="E49" s="28"/>
      <c r="F49" s="29"/>
      <c r="G49" s="29"/>
      <c r="H49" s="68"/>
      <c r="I49" s="49"/>
    </row>
    <row r="50" spans="1:9">
      <c r="A50" s="1" t="s">
        <v>94</v>
      </c>
      <c r="B50" s="1" t="s">
        <v>327</v>
      </c>
      <c r="C50" s="65" t="s">
        <v>95</v>
      </c>
      <c r="D50" s="20">
        <v>57</v>
      </c>
      <c r="E50" s="2">
        <v>22</v>
      </c>
      <c r="F50" s="27">
        <f t="shared" ref="F50:F66" si="7">SUM(D50:E50)</f>
        <v>79</v>
      </c>
      <c r="G50" s="27">
        <v>73</v>
      </c>
      <c r="H50" s="53">
        <f t="shared" ref="H50:H66" si="8">F50/G50</f>
        <v>1.0821917808219179</v>
      </c>
      <c r="I50" s="48">
        <f t="shared" ref="I50:I66" si="9">_xlfn.RANK.EQ(H50,$H$12:$H$97,0)</f>
        <v>8</v>
      </c>
    </row>
    <row r="51" spans="1:9">
      <c r="A51" s="1" t="s">
        <v>96</v>
      </c>
      <c r="B51" s="1" t="s">
        <v>327</v>
      </c>
      <c r="C51" s="65" t="s">
        <v>97</v>
      </c>
      <c r="D51" s="20">
        <v>104</v>
      </c>
      <c r="E51" s="2">
        <v>42</v>
      </c>
      <c r="F51" s="27">
        <f t="shared" si="7"/>
        <v>146</v>
      </c>
      <c r="G51" s="27">
        <v>251</v>
      </c>
      <c r="H51" s="53">
        <f t="shared" si="8"/>
        <v>0.58167330677290841</v>
      </c>
      <c r="I51" s="48">
        <f t="shared" si="9"/>
        <v>64</v>
      </c>
    </row>
    <row r="52" spans="1:9">
      <c r="A52" s="1" t="s">
        <v>98</v>
      </c>
      <c r="B52" s="1" t="s">
        <v>329</v>
      </c>
      <c r="C52" s="65" t="s">
        <v>99</v>
      </c>
      <c r="D52" s="20">
        <v>48</v>
      </c>
      <c r="E52" s="2">
        <v>10</v>
      </c>
      <c r="F52" s="27">
        <f t="shared" si="7"/>
        <v>58</v>
      </c>
      <c r="G52" s="27">
        <v>95</v>
      </c>
      <c r="H52" s="53">
        <f t="shared" si="8"/>
        <v>0.61052631578947369</v>
      </c>
      <c r="I52" s="48">
        <f t="shared" si="9"/>
        <v>61</v>
      </c>
    </row>
    <row r="53" spans="1:9">
      <c r="A53" s="1" t="s">
        <v>100</v>
      </c>
      <c r="B53" s="1" t="s">
        <v>327</v>
      </c>
      <c r="C53" s="65" t="s">
        <v>101</v>
      </c>
      <c r="D53" s="20">
        <v>25</v>
      </c>
      <c r="E53" s="2">
        <v>6</v>
      </c>
      <c r="F53" s="27">
        <f t="shared" si="7"/>
        <v>31</v>
      </c>
      <c r="G53" s="27">
        <v>47</v>
      </c>
      <c r="H53" s="53">
        <f t="shared" si="8"/>
        <v>0.65957446808510634</v>
      </c>
      <c r="I53" s="48">
        <f t="shared" si="9"/>
        <v>52</v>
      </c>
    </row>
    <row r="54" spans="1:9">
      <c r="A54" s="1" t="s">
        <v>102</v>
      </c>
      <c r="B54" s="1" t="s">
        <v>327</v>
      </c>
      <c r="C54" s="65" t="s">
        <v>103</v>
      </c>
      <c r="D54" s="20">
        <v>22</v>
      </c>
      <c r="E54" s="2">
        <v>19</v>
      </c>
      <c r="F54" s="27">
        <f t="shared" si="7"/>
        <v>41</v>
      </c>
      <c r="G54" s="27">
        <v>57</v>
      </c>
      <c r="H54" s="53">
        <f t="shared" si="8"/>
        <v>0.7192982456140351</v>
      </c>
      <c r="I54" s="48">
        <f t="shared" si="9"/>
        <v>43</v>
      </c>
    </row>
    <row r="55" spans="1:9">
      <c r="A55" s="1" t="s">
        <v>104</v>
      </c>
      <c r="B55" s="1" t="s">
        <v>327</v>
      </c>
      <c r="C55" s="65" t="s">
        <v>105</v>
      </c>
      <c r="D55" s="20">
        <v>65</v>
      </c>
      <c r="E55" s="2">
        <v>22</v>
      </c>
      <c r="F55" s="27">
        <f t="shared" si="7"/>
        <v>87</v>
      </c>
      <c r="G55" s="27">
        <v>101</v>
      </c>
      <c r="H55" s="53">
        <f t="shared" si="8"/>
        <v>0.86138613861386137</v>
      </c>
      <c r="I55" s="48">
        <f t="shared" si="9"/>
        <v>21</v>
      </c>
    </row>
    <row r="56" spans="1:9">
      <c r="A56" s="1" t="s">
        <v>106</v>
      </c>
      <c r="B56" s="1" t="s">
        <v>327</v>
      </c>
      <c r="C56" s="65" t="s">
        <v>107</v>
      </c>
      <c r="D56" s="20">
        <v>63</v>
      </c>
      <c r="E56" s="2">
        <v>27</v>
      </c>
      <c r="F56" s="27">
        <f t="shared" si="7"/>
        <v>90</v>
      </c>
      <c r="G56" s="27">
        <v>106</v>
      </c>
      <c r="H56" s="53">
        <f t="shared" si="8"/>
        <v>0.84905660377358494</v>
      </c>
      <c r="I56" s="48">
        <f t="shared" si="9"/>
        <v>23</v>
      </c>
    </row>
    <row r="57" spans="1:9">
      <c r="A57" s="1" t="s">
        <v>108</v>
      </c>
      <c r="B57" s="1" t="s">
        <v>328</v>
      </c>
      <c r="C57" s="65" t="s">
        <v>109</v>
      </c>
      <c r="D57" s="20">
        <v>23</v>
      </c>
      <c r="E57" s="2">
        <v>4</v>
      </c>
      <c r="F57" s="27">
        <f t="shared" si="7"/>
        <v>27</v>
      </c>
      <c r="G57" s="27">
        <v>54</v>
      </c>
      <c r="H57" s="53">
        <f t="shared" si="8"/>
        <v>0.5</v>
      </c>
      <c r="I57" s="48">
        <f t="shared" si="9"/>
        <v>69</v>
      </c>
    </row>
    <row r="58" spans="1:9">
      <c r="A58" s="1" t="s">
        <v>110</v>
      </c>
      <c r="B58" s="1" t="s">
        <v>326</v>
      </c>
      <c r="C58" s="65" t="s">
        <v>111</v>
      </c>
      <c r="D58" s="20">
        <v>20</v>
      </c>
      <c r="E58" s="2">
        <v>9</v>
      </c>
      <c r="F58" s="27">
        <f t="shared" si="7"/>
        <v>29</v>
      </c>
      <c r="G58" s="27">
        <v>36</v>
      </c>
      <c r="H58" s="53">
        <f t="shared" si="8"/>
        <v>0.80555555555555558</v>
      </c>
      <c r="I58" s="48">
        <f t="shared" si="9"/>
        <v>29</v>
      </c>
    </row>
    <row r="59" spans="1:9">
      <c r="A59" s="1" t="s">
        <v>112</v>
      </c>
      <c r="B59" s="1" t="s">
        <v>322</v>
      </c>
      <c r="C59" s="65" t="s">
        <v>113</v>
      </c>
      <c r="D59" s="20">
        <v>359</v>
      </c>
      <c r="E59" s="2">
        <v>141</v>
      </c>
      <c r="F59" s="27">
        <f t="shared" si="7"/>
        <v>500</v>
      </c>
      <c r="G59" s="27">
        <v>732</v>
      </c>
      <c r="H59" s="53">
        <f t="shared" si="8"/>
        <v>0.68306010928961747</v>
      </c>
      <c r="I59" s="48">
        <f t="shared" si="9"/>
        <v>48</v>
      </c>
    </row>
    <row r="60" spans="1:9">
      <c r="A60" s="1" t="s">
        <v>114</v>
      </c>
      <c r="B60" s="1" t="s">
        <v>324</v>
      </c>
      <c r="C60" s="65" t="s">
        <v>115</v>
      </c>
      <c r="D60" s="20">
        <v>29</v>
      </c>
      <c r="E60" s="2">
        <v>7</v>
      </c>
      <c r="F60" s="27">
        <f t="shared" si="7"/>
        <v>36</v>
      </c>
      <c r="G60" s="27">
        <v>42</v>
      </c>
      <c r="H60" s="53">
        <f t="shared" si="8"/>
        <v>0.8571428571428571</v>
      </c>
      <c r="I60" s="48">
        <f t="shared" si="9"/>
        <v>22</v>
      </c>
    </row>
    <row r="61" spans="1:9">
      <c r="A61" s="1" t="s">
        <v>116</v>
      </c>
      <c r="B61" s="1" t="s">
        <v>323</v>
      </c>
      <c r="C61" s="65" t="s">
        <v>117</v>
      </c>
      <c r="D61" s="20">
        <v>3</v>
      </c>
      <c r="E61" s="2">
        <v>2</v>
      </c>
      <c r="F61" s="27">
        <f t="shared" si="7"/>
        <v>5</v>
      </c>
      <c r="G61" s="27">
        <v>4</v>
      </c>
      <c r="H61" s="53">
        <f t="shared" si="8"/>
        <v>1.25</v>
      </c>
      <c r="I61" s="48">
        <f t="shared" si="9"/>
        <v>3</v>
      </c>
    </row>
    <row r="62" spans="1:9">
      <c r="A62" s="1" t="s">
        <v>118</v>
      </c>
      <c r="B62" s="1" t="s">
        <v>324</v>
      </c>
      <c r="C62" s="65" t="s">
        <v>119</v>
      </c>
      <c r="D62" s="20">
        <v>13</v>
      </c>
      <c r="E62" s="2">
        <v>3</v>
      </c>
      <c r="F62" s="27">
        <f t="shared" si="7"/>
        <v>16</v>
      </c>
      <c r="G62" s="27">
        <v>34</v>
      </c>
      <c r="H62" s="53">
        <f t="shared" si="8"/>
        <v>0.47058823529411764</v>
      </c>
      <c r="I62" s="48">
        <f t="shared" si="9"/>
        <v>71</v>
      </c>
    </row>
    <row r="63" spans="1:9">
      <c r="A63" s="1" t="s">
        <v>120</v>
      </c>
      <c r="B63" s="1" t="s">
        <v>327</v>
      </c>
      <c r="C63" s="65" t="s">
        <v>121</v>
      </c>
      <c r="D63" s="20">
        <v>32</v>
      </c>
      <c r="E63" s="2">
        <v>20</v>
      </c>
      <c r="F63" s="27">
        <f t="shared" si="7"/>
        <v>52</v>
      </c>
      <c r="G63" s="27">
        <v>82</v>
      </c>
      <c r="H63" s="53">
        <f t="shared" si="8"/>
        <v>0.63414634146341464</v>
      </c>
      <c r="I63" s="48">
        <f t="shared" si="9"/>
        <v>59</v>
      </c>
    </row>
    <row r="64" spans="1:9">
      <c r="A64" s="1" t="s">
        <v>122</v>
      </c>
      <c r="B64" s="1" t="s">
        <v>325</v>
      </c>
      <c r="C64" s="65" t="s">
        <v>123</v>
      </c>
      <c r="D64" s="20">
        <v>5</v>
      </c>
      <c r="E64" s="2">
        <v>2</v>
      </c>
      <c r="F64" s="27">
        <f t="shared" si="7"/>
        <v>7</v>
      </c>
      <c r="G64" s="27">
        <v>6</v>
      </c>
      <c r="H64" s="53">
        <f t="shared" si="8"/>
        <v>1.1666666666666667</v>
      </c>
      <c r="I64" s="48">
        <f t="shared" si="9"/>
        <v>4</v>
      </c>
    </row>
    <row r="65" spans="1:9">
      <c r="A65" s="1" t="s">
        <v>124</v>
      </c>
      <c r="B65" s="1" t="s">
        <v>326</v>
      </c>
      <c r="C65" s="65" t="s">
        <v>125</v>
      </c>
      <c r="D65" s="20">
        <v>13</v>
      </c>
      <c r="E65" s="2">
        <v>8</v>
      </c>
      <c r="F65" s="27">
        <f t="shared" si="7"/>
        <v>21</v>
      </c>
      <c r="G65" s="27">
        <v>30</v>
      </c>
      <c r="H65" s="53">
        <f t="shared" si="8"/>
        <v>0.7</v>
      </c>
      <c r="I65" s="48">
        <f t="shared" si="9"/>
        <v>45</v>
      </c>
    </row>
    <row r="66" spans="1:9">
      <c r="A66" s="1" t="s">
        <v>126</v>
      </c>
      <c r="B66" s="1" t="s">
        <v>322</v>
      </c>
      <c r="C66" s="65" t="s">
        <v>127</v>
      </c>
      <c r="D66" s="20">
        <v>615</v>
      </c>
      <c r="E66" s="2">
        <v>256</v>
      </c>
      <c r="F66" s="27">
        <f t="shared" si="7"/>
        <v>871</v>
      </c>
      <c r="G66" s="27">
        <v>1111</v>
      </c>
      <c r="H66" s="53">
        <f t="shared" si="8"/>
        <v>0.78397839783978396</v>
      </c>
      <c r="I66" s="48">
        <f t="shared" si="9"/>
        <v>32</v>
      </c>
    </row>
    <row r="67" spans="1:9">
      <c r="A67" s="43" t="s">
        <v>128</v>
      </c>
      <c r="B67" s="43" t="s">
        <v>323</v>
      </c>
      <c r="C67" s="66" t="s">
        <v>129</v>
      </c>
      <c r="D67" s="37"/>
      <c r="E67" s="28"/>
      <c r="F67" s="29"/>
      <c r="G67" s="29"/>
      <c r="H67" s="68"/>
      <c r="I67" s="49"/>
    </row>
    <row r="68" spans="1:9">
      <c r="A68" s="1" t="s">
        <v>130</v>
      </c>
      <c r="B68" s="1" t="s">
        <v>324</v>
      </c>
      <c r="C68" s="65" t="s">
        <v>131</v>
      </c>
      <c r="D68" s="20">
        <v>25</v>
      </c>
      <c r="E68" s="2">
        <v>6</v>
      </c>
      <c r="F68" s="27">
        <f>SUM(D68:E68)</f>
        <v>31</v>
      </c>
      <c r="G68" s="27">
        <v>60</v>
      </c>
      <c r="H68" s="53">
        <f>F68/G68</f>
        <v>0.51666666666666672</v>
      </c>
      <c r="I68" s="48">
        <f>_xlfn.RANK.EQ(H68,$H$12:$H$97,0)</f>
        <v>68</v>
      </c>
    </row>
    <row r="69" spans="1:9">
      <c r="A69" s="1" t="s">
        <v>132</v>
      </c>
      <c r="B69" s="1" t="s">
        <v>322</v>
      </c>
      <c r="C69" s="65" t="s">
        <v>133</v>
      </c>
      <c r="D69" s="20">
        <v>482</v>
      </c>
      <c r="E69" s="2">
        <v>276</v>
      </c>
      <c r="F69" s="27">
        <f>SUM(D69:E69)</f>
        <v>758</v>
      </c>
      <c r="G69" s="27">
        <v>923</v>
      </c>
      <c r="H69" s="53">
        <f>F69/G69</f>
        <v>0.82123510292524382</v>
      </c>
      <c r="I69" s="48">
        <f>_xlfn.RANK.EQ(H69,$H$12:$H$97,0)</f>
        <v>27</v>
      </c>
    </row>
    <row r="70" spans="1:9">
      <c r="A70" s="43" t="s">
        <v>134</v>
      </c>
      <c r="B70" s="43" t="s">
        <v>323</v>
      </c>
      <c r="C70" s="66" t="s">
        <v>135</v>
      </c>
      <c r="D70" s="37"/>
      <c r="E70" s="28"/>
      <c r="F70" s="29"/>
      <c r="G70" s="29"/>
      <c r="H70" s="68"/>
      <c r="I70" s="49"/>
    </row>
    <row r="71" spans="1:9">
      <c r="A71" s="1" t="s">
        <v>136</v>
      </c>
      <c r="B71" s="1" t="s">
        <v>322</v>
      </c>
      <c r="C71" s="65" t="s">
        <v>137</v>
      </c>
      <c r="D71" s="20">
        <v>212</v>
      </c>
      <c r="E71" s="2">
        <v>97</v>
      </c>
      <c r="F71" s="27">
        <f>SUM(D71:E71)</f>
        <v>309</v>
      </c>
      <c r="G71" s="27">
        <v>395</v>
      </c>
      <c r="H71" s="53">
        <f>F71/G71</f>
        <v>0.78227848101265818</v>
      </c>
      <c r="I71" s="48">
        <f>_xlfn.RANK.EQ(H71,$H$12:$H$97,0)</f>
        <v>33</v>
      </c>
    </row>
    <row r="72" spans="1:9">
      <c r="A72" s="1" t="s">
        <v>138</v>
      </c>
      <c r="B72" s="1" t="s">
        <v>323</v>
      </c>
      <c r="C72" s="65" t="s">
        <v>139</v>
      </c>
      <c r="D72" s="20">
        <v>25</v>
      </c>
      <c r="E72" s="2">
        <v>13</v>
      </c>
      <c r="F72" s="27">
        <f>SUM(D72:E72)</f>
        <v>38</v>
      </c>
      <c r="G72" s="27">
        <v>36</v>
      </c>
      <c r="H72" s="53">
        <f>F72/G72</f>
        <v>1.0555555555555556</v>
      </c>
      <c r="I72" s="48">
        <f>_xlfn.RANK.EQ(H72,$H$12:$H$97,0)</f>
        <v>10</v>
      </c>
    </row>
    <row r="73" spans="1:9">
      <c r="A73" s="43" t="s">
        <v>140</v>
      </c>
      <c r="B73" s="43" t="s">
        <v>323</v>
      </c>
      <c r="C73" s="66" t="s">
        <v>141</v>
      </c>
      <c r="D73" s="37"/>
      <c r="E73" s="28"/>
      <c r="F73" s="29"/>
      <c r="G73" s="29"/>
      <c r="H73" s="68"/>
      <c r="I73" s="49"/>
    </row>
    <row r="74" spans="1:9">
      <c r="A74" s="1" t="s">
        <v>142</v>
      </c>
      <c r="B74" s="1" t="s">
        <v>328</v>
      </c>
      <c r="C74" s="65" t="s">
        <v>143</v>
      </c>
      <c r="D74" s="20">
        <v>0</v>
      </c>
      <c r="E74" s="2">
        <v>20</v>
      </c>
      <c r="F74" s="27">
        <f t="shared" ref="F74:F82" si="10">SUM(D74:E74)</f>
        <v>20</v>
      </c>
      <c r="G74" s="27">
        <v>38</v>
      </c>
      <c r="H74" s="53">
        <f t="shared" ref="H74:H82" si="11">F74/G74</f>
        <v>0.52631578947368418</v>
      </c>
      <c r="I74" s="48">
        <f t="shared" ref="I74:I82" si="12">_xlfn.RANK.EQ(H74,$H$12:$H$97,0)</f>
        <v>66</v>
      </c>
    </row>
    <row r="75" spans="1:9">
      <c r="A75" s="1" t="s">
        <v>144</v>
      </c>
      <c r="B75" s="1" t="s">
        <v>329</v>
      </c>
      <c r="C75" s="65" t="s">
        <v>145</v>
      </c>
      <c r="D75" s="20">
        <v>60</v>
      </c>
      <c r="E75" s="2">
        <v>18</v>
      </c>
      <c r="F75" s="27">
        <f t="shared" si="10"/>
        <v>78</v>
      </c>
      <c r="G75" s="27">
        <v>107</v>
      </c>
      <c r="H75" s="53">
        <f t="shared" si="11"/>
        <v>0.7289719626168224</v>
      </c>
      <c r="I75" s="48">
        <f t="shared" si="12"/>
        <v>42</v>
      </c>
    </row>
    <row r="76" spans="1:9">
      <c r="A76" s="1" t="s">
        <v>146</v>
      </c>
      <c r="B76" s="1" t="s">
        <v>328</v>
      </c>
      <c r="C76" s="65" t="s">
        <v>147</v>
      </c>
      <c r="D76" s="20">
        <v>9</v>
      </c>
      <c r="E76" s="2">
        <v>4</v>
      </c>
      <c r="F76" s="27">
        <f t="shared" si="10"/>
        <v>13</v>
      </c>
      <c r="G76" s="27">
        <v>14</v>
      </c>
      <c r="H76" s="53">
        <f t="shared" si="11"/>
        <v>0.9285714285714286</v>
      </c>
      <c r="I76" s="48">
        <f t="shared" si="12"/>
        <v>17</v>
      </c>
    </row>
    <row r="77" spans="1:9">
      <c r="A77" s="1" t="s">
        <v>148</v>
      </c>
      <c r="B77" s="1" t="s">
        <v>327</v>
      </c>
      <c r="C77" s="65" t="s">
        <v>149</v>
      </c>
      <c r="D77" s="20">
        <v>33</v>
      </c>
      <c r="E77" s="2">
        <v>14</v>
      </c>
      <c r="F77" s="27">
        <f t="shared" si="10"/>
        <v>47</v>
      </c>
      <c r="G77" s="27">
        <v>74</v>
      </c>
      <c r="H77" s="53">
        <f t="shared" si="11"/>
        <v>0.63513513513513509</v>
      </c>
      <c r="I77" s="48">
        <f t="shared" si="12"/>
        <v>58</v>
      </c>
    </row>
    <row r="78" spans="1:9">
      <c r="A78" s="1" t="s">
        <v>150</v>
      </c>
      <c r="B78" s="1" t="s">
        <v>327</v>
      </c>
      <c r="C78" s="65" t="s">
        <v>151</v>
      </c>
      <c r="D78" s="20">
        <v>31</v>
      </c>
      <c r="E78" s="2">
        <v>22</v>
      </c>
      <c r="F78" s="27">
        <f t="shared" si="10"/>
        <v>53</v>
      </c>
      <c r="G78" s="27">
        <v>47</v>
      </c>
      <c r="H78" s="53">
        <f t="shared" si="11"/>
        <v>1.1276595744680851</v>
      </c>
      <c r="I78" s="48">
        <f t="shared" si="12"/>
        <v>6</v>
      </c>
    </row>
    <row r="79" spans="1:9">
      <c r="A79" s="1" t="s">
        <v>152</v>
      </c>
      <c r="B79" s="1" t="s">
        <v>322</v>
      </c>
      <c r="C79" s="65" t="s">
        <v>153</v>
      </c>
      <c r="D79" s="20">
        <v>136</v>
      </c>
      <c r="E79" s="2">
        <v>77</v>
      </c>
      <c r="F79" s="27">
        <f t="shared" si="10"/>
        <v>213</v>
      </c>
      <c r="G79" s="27">
        <v>271</v>
      </c>
      <c r="H79" s="53">
        <f t="shared" si="11"/>
        <v>0.7859778597785978</v>
      </c>
      <c r="I79" s="48">
        <f t="shared" si="12"/>
        <v>31</v>
      </c>
    </row>
    <row r="80" spans="1:9">
      <c r="A80" s="1" t="s">
        <v>154</v>
      </c>
      <c r="B80" s="1" t="s">
        <v>322</v>
      </c>
      <c r="C80" s="65" t="s">
        <v>155</v>
      </c>
      <c r="D80" s="20">
        <v>191</v>
      </c>
      <c r="E80" s="2">
        <v>105</v>
      </c>
      <c r="F80" s="27">
        <f t="shared" si="10"/>
        <v>296</v>
      </c>
      <c r="G80" s="27">
        <v>455</v>
      </c>
      <c r="H80" s="53">
        <f t="shared" si="11"/>
        <v>0.65054945054945057</v>
      </c>
      <c r="I80" s="48">
        <f t="shared" si="12"/>
        <v>55</v>
      </c>
    </row>
    <row r="81" spans="1:9">
      <c r="A81" s="1" t="s">
        <v>156</v>
      </c>
      <c r="B81" s="1" t="s">
        <v>327</v>
      </c>
      <c r="C81" s="65" t="s">
        <v>157</v>
      </c>
      <c r="D81" s="20">
        <v>47</v>
      </c>
      <c r="E81" s="2">
        <v>26</v>
      </c>
      <c r="F81" s="27">
        <f t="shared" si="10"/>
        <v>73</v>
      </c>
      <c r="G81" s="27">
        <v>98</v>
      </c>
      <c r="H81" s="53">
        <f t="shared" si="11"/>
        <v>0.74489795918367352</v>
      </c>
      <c r="I81" s="48">
        <f t="shared" si="12"/>
        <v>41</v>
      </c>
    </row>
    <row r="82" spans="1:9">
      <c r="A82" s="1" t="s">
        <v>158</v>
      </c>
      <c r="B82" s="1" t="s">
        <v>327</v>
      </c>
      <c r="C82" s="65" t="s">
        <v>159</v>
      </c>
      <c r="D82" s="20">
        <v>54</v>
      </c>
      <c r="E82" s="2">
        <v>40</v>
      </c>
      <c r="F82" s="27">
        <f t="shared" si="10"/>
        <v>94</v>
      </c>
      <c r="G82" s="27">
        <v>146</v>
      </c>
      <c r="H82" s="53">
        <f t="shared" si="11"/>
        <v>0.64383561643835618</v>
      </c>
      <c r="I82" s="48">
        <f t="shared" si="12"/>
        <v>56</v>
      </c>
    </row>
    <row r="83" spans="1:9">
      <c r="A83" s="43" t="s">
        <v>160</v>
      </c>
      <c r="B83" s="43" t="s">
        <v>323</v>
      </c>
      <c r="C83" s="66" t="s">
        <v>161</v>
      </c>
      <c r="D83" s="37"/>
      <c r="E83" s="28"/>
      <c r="F83" s="29"/>
      <c r="G83" s="29"/>
      <c r="H83" s="68"/>
      <c r="I83" s="49"/>
    </row>
    <row r="84" spans="1:9">
      <c r="A84" s="1" t="s">
        <v>162</v>
      </c>
      <c r="B84" s="1" t="s">
        <v>327</v>
      </c>
      <c r="C84" s="65" t="s">
        <v>163</v>
      </c>
      <c r="D84" s="20">
        <v>30</v>
      </c>
      <c r="E84" s="2">
        <v>11</v>
      </c>
      <c r="F84" s="27">
        <f>SUM(D84:E84)</f>
        <v>41</v>
      </c>
      <c r="G84" s="27">
        <v>54</v>
      </c>
      <c r="H84" s="53">
        <f>F84/G84</f>
        <v>0.7592592592592593</v>
      </c>
      <c r="I84" s="48">
        <f>_xlfn.RANK.EQ(H84,$H$12:$H$97,0)</f>
        <v>35</v>
      </c>
    </row>
    <row r="85" spans="1:9">
      <c r="A85" s="1" t="s">
        <v>164</v>
      </c>
      <c r="B85" s="1" t="s">
        <v>327</v>
      </c>
      <c r="C85" s="65" t="s">
        <v>165</v>
      </c>
      <c r="D85" s="20">
        <v>36</v>
      </c>
      <c r="E85" s="2">
        <v>12</v>
      </c>
      <c r="F85" s="27">
        <f>SUM(D85:E85)</f>
        <v>48</v>
      </c>
      <c r="G85" s="27">
        <v>72</v>
      </c>
      <c r="H85" s="53">
        <f>F85/G85</f>
        <v>0.66666666666666663</v>
      </c>
      <c r="I85" s="48">
        <f>_xlfn.RANK.EQ(H85,$H$12:$H$97,0)</f>
        <v>50</v>
      </c>
    </row>
    <row r="86" spans="1:9">
      <c r="A86" s="14" t="s">
        <v>166</v>
      </c>
      <c r="B86" s="14" t="s">
        <v>327</v>
      </c>
      <c r="C86" s="67" t="s">
        <v>167</v>
      </c>
      <c r="D86" s="38">
        <v>15</v>
      </c>
      <c r="E86" s="30">
        <v>6</v>
      </c>
      <c r="F86" s="31">
        <f>SUM(D86:E86)</f>
        <v>21</v>
      </c>
      <c r="G86" s="31">
        <v>42</v>
      </c>
      <c r="H86" s="54">
        <f>F86/G86</f>
        <v>0.5</v>
      </c>
      <c r="I86" s="50">
        <f>_xlfn.RANK.EQ(H86,$H$12:$H$97,0)</f>
        <v>69</v>
      </c>
    </row>
    <row r="87" spans="1:9">
      <c r="A87" s="1" t="s">
        <v>168</v>
      </c>
      <c r="B87" s="1" t="s">
        <v>324</v>
      </c>
      <c r="C87" s="65" t="s">
        <v>169</v>
      </c>
      <c r="D87" s="20">
        <v>27</v>
      </c>
      <c r="E87" s="2">
        <v>5</v>
      </c>
      <c r="F87" s="27">
        <f>SUM(D87:E87)</f>
        <v>32</v>
      </c>
      <c r="G87" s="27">
        <v>80</v>
      </c>
      <c r="H87" s="53">
        <f>F87/G87</f>
        <v>0.4</v>
      </c>
      <c r="I87" s="48">
        <f>_xlfn.RANK.EQ(H87,$H$12:$H$97,0)</f>
        <v>74</v>
      </c>
    </row>
    <row r="88" spans="1:9">
      <c r="A88" s="43" t="s">
        <v>170</v>
      </c>
      <c r="B88" s="43" t="s">
        <v>323</v>
      </c>
      <c r="C88" s="66" t="s">
        <v>171</v>
      </c>
      <c r="D88" s="37"/>
      <c r="E88" s="28"/>
      <c r="F88" s="29"/>
      <c r="G88" s="29"/>
      <c r="H88" s="68"/>
      <c r="I88" s="49"/>
    </row>
    <row r="89" spans="1:9">
      <c r="A89" s="1" t="s">
        <v>172</v>
      </c>
      <c r="B89" s="1" t="s">
        <v>322</v>
      </c>
      <c r="C89" s="65" t="s">
        <v>173</v>
      </c>
      <c r="D89" s="20">
        <v>386</v>
      </c>
      <c r="E89" s="2">
        <v>138</v>
      </c>
      <c r="F89" s="27">
        <f t="shared" ref="F89:F97" si="13">SUM(D89:E89)</f>
        <v>524</v>
      </c>
      <c r="G89" s="27">
        <v>780</v>
      </c>
      <c r="H89" s="53">
        <f t="shared" ref="H89:H97" si="14">F89/G89</f>
        <v>0.67179487179487174</v>
      </c>
      <c r="I89" s="48">
        <f t="shared" ref="I89:I97" si="15">_xlfn.RANK.EQ(H89,$H$12:$H$97,0)</f>
        <v>49</v>
      </c>
    </row>
    <row r="90" spans="1:9">
      <c r="A90" s="1" t="s">
        <v>174</v>
      </c>
      <c r="B90" s="1" t="s">
        <v>327</v>
      </c>
      <c r="C90" s="65" t="s">
        <v>175</v>
      </c>
      <c r="D90" s="20">
        <v>15</v>
      </c>
      <c r="E90" s="2">
        <v>5</v>
      </c>
      <c r="F90" s="27">
        <f t="shared" si="13"/>
        <v>20</v>
      </c>
      <c r="G90" s="27">
        <v>45</v>
      </c>
      <c r="H90" s="53">
        <f t="shared" si="14"/>
        <v>0.44444444444444442</v>
      </c>
      <c r="I90" s="48">
        <f t="shared" si="15"/>
        <v>72</v>
      </c>
    </row>
    <row r="91" spans="1:9">
      <c r="A91" s="1" t="s">
        <v>176</v>
      </c>
      <c r="B91" s="1" t="s">
        <v>327</v>
      </c>
      <c r="C91" s="65" t="s">
        <v>177</v>
      </c>
      <c r="D91" s="20">
        <v>71</v>
      </c>
      <c r="E91" s="2">
        <v>44</v>
      </c>
      <c r="F91" s="27">
        <f t="shared" si="13"/>
        <v>115</v>
      </c>
      <c r="G91" s="27">
        <v>153</v>
      </c>
      <c r="H91" s="53">
        <f t="shared" si="14"/>
        <v>0.75163398692810457</v>
      </c>
      <c r="I91" s="48">
        <f t="shared" si="15"/>
        <v>37</v>
      </c>
    </row>
    <row r="92" spans="1:9">
      <c r="A92" s="1" t="s">
        <v>178</v>
      </c>
      <c r="B92" s="1" t="s">
        <v>327</v>
      </c>
      <c r="C92" s="65" t="s">
        <v>179</v>
      </c>
      <c r="D92" s="20">
        <v>102</v>
      </c>
      <c r="E92" s="2">
        <v>42</v>
      </c>
      <c r="F92" s="27">
        <f t="shared" si="13"/>
        <v>144</v>
      </c>
      <c r="G92" s="27">
        <v>185</v>
      </c>
      <c r="H92" s="53">
        <f t="shared" si="14"/>
        <v>0.77837837837837842</v>
      </c>
      <c r="I92" s="48">
        <f t="shared" si="15"/>
        <v>34</v>
      </c>
    </row>
    <row r="93" spans="1:9">
      <c r="A93" s="1" t="s">
        <v>180</v>
      </c>
      <c r="B93" s="1" t="s">
        <v>327</v>
      </c>
      <c r="C93" s="65" t="s">
        <v>181</v>
      </c>
      <c r="D93" s="20">
        <v>17</v>
      </c>
      <c r="E93" s="2">
        <v>14</v>
      </c>
      <c r="F93" s="27">
        <f t="shared" si="13"/>
        <v>31</v>
      </c>
      <c r="G93" s="27">
        <v>41</v>
      </c>
      <c r="H93" s="53">
        <f t="shared" si="14"/>
        <v>0.75609756097560976</v>
      </c>
      <c r="I93" s="48">
        <f t="shared" si="15"/>
        <v>36</v>
      </c>
    </row>
    <row r="94" spans="1:9">
      <c r="A94" s="1" t="s">
        <v>182</v>
      </c>
      <c r="B94" s="1" t="s">
        <v>327</v>
      </c>
      <c r="C94" s="65" t="s">
        <v>183</v>
      </c>
      <c r="D94" s="20">
        <v>15</v>
      </c>
      <c r="E94" s="2">
        <v>11</v>
      </c>
      <c r="F94" s="27">
        <f t="shared" si="13"/>
        <v>26</v>
      </c>
      <c r="G94" s="27">
        <v>39</v>
      </c>
      <c r="H94" s="53">
        <f t="shared" si="14"/>
        <v>0.66666666666666663</v>
      </c>
      <c r="I94" s="48">
        <f t="shared" si="15"/>
        <v>50</v>
      </c>
    </row>
    <row r="95" spans="1:9">
      <c r="A95" s="1" t="s">
        <v>184</v>
      </c>
      <c r="B95" s="1" t="s">
        <v>327</v>
      </c>
      <c r="C95" s="65" t="s">
        <v>185</v>
      </c>
      <c r="D95" s="20">
        <v>76</v>
      </c>
      <c r="E95" s="2">
        <v>30</v>
      </c>
      <c r="F95" s="27">
        <f t="shared" si="13"/>
        <v>106</v>
      </c>
      <c r="G95" s="27">
        <v>115</v>
      </c>
      <c r="H95" s="53">
        <f t="shared" si="14"/>
        <v>0.92173913043478262</v>
      </c>
      <c r="I95" s="48">
        <f t="shared" si="15"/>
        <v>18</v>
      </c>
    </row>
    <row r="96" spans="1:9">
      <c r="A96" s="1" t="s">
        <v>186</v>
      </c>
      <c r="B96" s="1" t="s">
        <v>324</v>
      </c>
      <c r="C96" s="65" t="s">
        <v>187</v>
      </c>
      <c r="D96" s="20">
        <v>6</v>
      </c>
      <c r="E96" s="2">
        <v>2</v>
      </c>
      <c r="F96" s="27">
        <f t="shared" si="13"/>
        <v>8</v>
      </c>
      <c r="G96" s="27">
        <v>8</v>
      </c>
      <c r="H96" s="53">
        <f t="shared" si="14"/>
        <v>1</v>
      </c>
      <c r="I96" s="48">
        <f t="shared" si="15"/>
        <v>11</v>
      </c>
    </row>
    <row r="97" spans="1:9" ht="14.25" thickBot="1">
      <c r="A97" s="1" t="s">
        <v>188</v>
      </c>
      <c r="B97" s="1" t="s">
        <v>327</v>
      </c>
      <c r="C97" s="65" t="s">
        <v>189</v>
      </c>
      <c r="D97" s="22">
        <v>25</v>
      </c>
      <c r="E97" s="23">
        <v>15</v>
      </c>
      <c r="F97" s="39">
        <f t="shared" si="13"/>
        <v>40</v>
      </c>
      <c r="G97" s="39">
        <v>49</v>
      </c>
      <c r="H97" s="58">
        <f t="shared" si="14"/>
        <v>0.81632653061224492</v>
      </c>
      <c r="I97" s="51">
        <f t="shared" si="15"/>
        <v>28</v>
      </c>
    </row>
    <row r="98" spans="1:9" ht="14.25" thickBot="1">
      <c r="B98" s="17"/>
    </row>
    <row r="99" spans="1:9" ht="14.25" thickBot="1">
      <c r="C99" s="253" t="s">
        <v>502</v>
      </c>
      <c r="D99" s="254">
        <f>SUM(D12:D97)</f>
        <v>6932</v>
      </c>
      <c r="E99" s="254">
        <f t="shared" ref="E99:G99" si="16">SUM(E12:E97)</f>
        <v>3186</v>
      </c>
      <c r="F99" s="254">
        <f t="shared" si="16"/>
        <v>10118</v>
      </c>
      <c r="G99" s="255">
        <f t="shared" si="16"/>
        <v>13607</v>
      </c>
    </row>
  </sheetData>
  <autoFilter ref="A11:I11" xr:uid="{00000000-0009-0000-0000-000021000000}">
    <sortState xmlns:xlrd2="http://schemas.microsoft.com/office/spreadsheetml/2017/richdata2" ref="A12:I97">
      <sortCondition ref="A11"/>
    </sortState>
  </autoFilter>
  <mergeCells count="1">
    <mergeCell ref="D10:I10"/>
  </mergeCells>
  <phoneticPr fontId="1"/>
  <hyperlinks>
    <hyperlink ref="K1" location="目次!A1" display="目次に戻る" xr:uid="{500EB169-F333-4235-984D-EA185E62FA9E}"/>
  </hyperlinks>
  <pageMargins left="0.51181102362204722" right="0.51181102362204722" top="0.74803149606299213" bottom="0.74803149606299213" header="0.31496062992125984" footer="0.31496062992125984"/>
  <pageSetup paperSize="9" scale="89" orientation="portrait" r:id="rId1"/>
  <headerFooter>
    <oddFooter>&amp;R&amp;6出典：大学改革支援・学位授与機構「大学基本情報」（https://portal.niad.ac.jp/ptrt/table.html）を加工して作成
文部科学省　全国大学一覧</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136"/>
  <sheetViews>
    <sheetView topLeftCell="A4" workbookViewId="0">
      <selection activeCell="A13" sqref="A13:B13"/>
    </sheetView>
  </sheetViews>
  <sheetFormatPr defaultRowHeight="13.5"/>
  <cols>
    <col min="1" max="1" width="0.625" customWidth="1"/>
    <col min="2" max="2" width="11.625" customWidth="1"/>
    <col min="3" max="3" width="11.25" customWidth="1"/>
    <col min="4" max="4" width="10" customWidth="1"/>
    <col min="5" max="5" width="12" customWidth="1"/>
    <col min="6" max="6" width="2.875" customWidth="1"/>
    <col min="7" max="7" width="11.625" customWidth="1"/>
    <col min="8" max="8" width="11.25" customWidth="1"/>
    <col min="9" max="9" width="10" customWidth="1"/>
    <col min="10" max="10" width="12" customWidth="1"/>
    <col min="11" max="11" width="0.625" customWidth="1"/>
    <col min="12" max="12" width="20.5" style="7" bestFit="1" customWidth="1"/>
    <col min="13" max="17" width="10.75" style="7" bestFit="1" customWidth="1"/>
    <col min="18" max="18" width="9" style="7"/>
  </cols>
  <sheetData>
    <row r="1" spans="1:12" ht="24" customHeight="1" thickBot="1">
      <c r="A1" s="3" t="s">
        <v>260</v>
      </c>
      <c r="B1" s="12"/>
      <c r="C1" s="12"/>
      <c r="D1" s="13"/>
      <c r="E1" s="13"/>
      <c r="F1" s="13"/>
      <c r="G1" s="12"/>
      <c r="H1" s="13"/>
      <c r="I1" s="13"/>
      <c r="J1" s="13"/>
      <c r="K1" s="13"/>
      <c r="L1" s="44" t="s">
        <v>258</v>
      </c>
    </row>
    <row r="2" spans="1:12" ht="24" customHeight="1">
      <c r="A2" s="12" t="s">
        <v>276</v>
      </c>
      <c r="B2" s="12"/>
      <c r="C2" s="12"/>
      <c r="D2" s="13"/>
      <c r="E2" s="13"/>
      <c r="F2" s="13"/>
      <c r="G2" s="13"/>
      <c r="H2" s="13"/>
      <c r="I2" s="13"/>
      <c r="J2" s="13"/>
      <c r="K2" s="13"/>
    </row>
    <row r="3" spans="1:12" ht="24" customHeight="1">
      <c r="A3" s="12"/>
      <c r="B3" s="12" t="s">
        <v>277</v>
      </c>
      <c r="C3" s="12"/>
      <c r="D3" s="13"/>
      <c r="E3" s="13"/>
      <c r="F3" s="13"/>
      <c r="G3" s="13"/>
      <c r="H3" s="13"/>
      <c r="I3" s="13"/>
      <c r="J3" s="13"/>
      <c r="K3" s="13"/>
    </row>
    <row r="4" spans="1:12">
      <c r="A4" s="12"/>
      <c r="B4" s="12"/>
      <c r="C4" s="12"/>
      <c r="D4" s="13"/>
      <c r="E4" s="13"/>
      <c r="F4" s="13"/>
      <c r="G4" s="13"/>
      <c r="H4" s="13"/>
      <c r="I4" s="13"/>
      <c r="J4" s="13"/>
      <c r="K4" s="13"/>
    </row>
    <row r="5" spans="1:12" s="7" customFormat="1" ht="18" customHeight="1">
      <c r="A5" s="70"/>
      <c r="B5" s="12" t="s">
        <v>300</v>
      </c>
      <c r="C5" s="70"/>
      <c r="D5" s="70"/>
      <c r="E5" s="70"/>
      <c r="F5" s="70"/>
      <c r="G5" s="12"/>
      <c r="H5" s="70"/>
      <c r="I5" s="70"/>
      <c r="J5" s="70"/>
      <c r="K5" s="70"/>
    </row>
    <row r="6" spans="1:12" s="7" customFormat="1" ht="17.25" customHeight="1">
      <c r="A6" s="74"/>
      <c r="B6" s="293" t="s">
        <v>278</v>
      </c>
      <c r="C6" s="75" t="s">
        <v>279</v>
      </c>
      <c r="D6" s="86">
        <f>AVERAGE('5.グラフデータ'!D19:H19)</f>
        <v>1202.3799999999999</v>
      </c>
      <c r="E6" s="295" t="str">
        <f>'5.グラフデータ'!AD19</f>
        <v>同程度で推移</v>
      </c>
      <c r="F6" s="71"/>
      <c r="G6" s="297" t="s">
        <v>306</v>
      </c>
      <c r="H6" s="75" t="s">
        <v>279</v>
      </c>
      <c r="I6" s="76">
        <f>AVERAGE('5.グラフデータ'!D21:H21)</f>
        <v>1.0309999999999999</v>
      </c>
      <c r="J6" s="295" t="str">
        <f>'5.グラフデータ'!AD21</f>
        <v>同程度で推移</v>
      </c>
      <c r="K6" s="71"/>
    </row>
    <row r="7" spans="1:12" s="7" customFormat="1" ht="17.25" customHeight="1">
      <c r="A7" s="74"/>
      <c r="B7" s="294"/>
      <c r="C7" s="77" t="s">
        <v>280</v>
      </c>
      <c r="D7" s="87">
        <f>'5.グラフデータ'!H19-'5.グラフデータ'!D19</f>
        <v>12.400000000000091</v>
      </c>
      <c r="E7" s="296"/>
      <c r="F7" s="71"/>
      <c r="G7" s="298"/>
      <c r="H7" s="77" t="s">
        <v>280</v>
      </c>
      <c r="I7" s="85">
        <f>'5.グラフデータ'!H21-'5.グラフデータ'!D21</f>
        <v>4.9999999999998934E-3</v>
      </c>
      <c r="J7" s="296"/>
      <c r="K7" s="71"/>
    </row>
    <row r="8" spans="1:12" s="7" customFormat="1">
      <c r="A8" s="73"/>
      <c r="B8" s="73"/>
      <c r="C8" s="73"/>
      <c r="D8" s="73"/>
      <c r="E8" s="73"/>
      <c r="F8" s="73"/>
      <c r="G8" s="73"/>
      <c r="H8" s="73"/>
      <c r="I8" s="73"/>
      <c r="J8" s="73"/>
      <c r="K8" s="73"/>
    </row>
    <row r="9" spans="1:12" s="7" customFormat="1" ht="18.75" customHeight="1">
      <c r="A9" s="73"/>
      <c r="B9" s="73"/>
      <c r="C9" s="73"/>
      <c r="D9" s="73"/>
      <c r="E9" s="73"/>
      <c r="F9" s="73"/>
      <c r="G9" s="73"/>
      <c r="H9" s="73"/>
      <c r="I9" s="73"/>
      <c r="J9" s="73"/>
      <c r="K9" s="73"/>
    </row>
    <row r="10" spans="1:12" s="7" customFormat="1" ht="18.75" customHeight="1">
      <c r="A10" s="73"/>
      <c r="B10" s="73"/>
      <c r="C10" s="73"/>
      <c r="D10" s="73"/>
      <c r="E10" s="73"/>
      <c r="F10" s="73"/>
      <c r="G10" s="73"/>
      <c r="H10" s="73"/>
      <c r="I10" s="73"/>
      <c r="J10" s="73"/>
      <c r="K10" s="73"/>
    </row>
    <row r="11" spans="1:12" s="7" customFormat="1" ht="18.75" customHeight="1">
      <c r="A11" s="73"/>
      <c r="B11" s="73"/>
      <c r="C11" s="73"/>
      <c r="D11" s="73"/>
      <c r="E11" s="73"/>
      <c r="F11" s="73"/>
      <c r="G11" s="73"/>
      <c r="H11" s="73"/>
      <c r="I11" s="73"/>
      <c r="J11" s="73"/>
      <c r="K11" s="73"/>
    </row>
    <row r="12" spans="1:12" s="7" customFormat="1" ht="18.75" customHeight="1">
      <c r="A12" s="73"/>
      <c r="B12" s="73"/>
      <c r="C12" s="73"/>
      <c r="D12" s="73"/>
      <c r="E12" s="73"/>
      <c r="F12" s="73"/>
      <c r="G12" s="73"/>
      <c r="H12" s="73"/>
      <c r="I12" s="73"/>
      <c r="J12" s="73"/>
      <c r="K12" s="73"/>
    </row>
    <row r="13" spans="1:12" s="7" customFormat="1" ht="18.75" customHeight="1">
      <c r="A13" s="73"/>
      <c r="B13" s="73"/>
      <c r="C13" s="73"/>
      <c r="D13" s="73"/>
      <c r="E13" s="73"/>
      <c r="F13" s="73"/>
      <c r="G13" s="73"/>
      <c r="H13" s="73"/>
      <c r="I13" s="73"/>
      <c r="J13" s="73"/>
      <c r="K13" s="73"/>
    </row>
    <row r="14" spans="1:12" s="7" customFormat="1" ht="18.75" customHeight="1">
      <c r="A14" s="73"/>
      <c r="B14" s="73"/>
      <c r="C14" s="73"/>
      <c r="D14" s="73"/>
      <c r="E14" s="73"/>
      <c r="F14" s="73"/>
      <c r="G14" s="73"/>
      <c r="H14" s="73"/>
      <c r="I14" s="73"/>
      <c r="J14" s="73"/>
      <c r="K14" s="73"/>
    </row>
    <row r="15" spans="1:12" s="7" customFormat="1" ht="18.75" customHeight="1">
      <c r="A15" s="73"/>
      <c r="B15" s="73"/>
      <c r="C15" s="73"/>
      <c r="D15" s="73"/>
      <c r="E15" s="73"/>
      <c r="F15" s="73"/>
      <c r="G15" s="73"/>
      <c r="H15" s="73"/>
      <c r="I15" s="73"/>
      <c r="J15" s="73"/>
      <c r="K15" s="73"/>
    </row>
    <row r="16" spans="1:12" s="7" customFormat="1" ht="18.75" customHeight="1">
      <c r="A16" s="73"/>
      <c r="B16" s="73"/>
      <c r="C16" s="73"/>
      <c r="D16" s="73"/>
      <c r="E16" s="73"/>
      <c r="F16" s="73"/>
      <c r="G16" s="73"/>
      <c r="H16" s="73"/>
      <c r="I16" s="73"/>
      <c r="J16" s="73"/>
      <c r="K16" s="73"/>
    </row>
    <row r="17" spans="1:11" s="7" customFormat="1" ht="18.75" customHeight="1">
      <c r="A17" s="73"/>
      <c r="B17" s="73"/>
      <c r="C17" s="73"/>
      <c r="D17" s="73"/>
      <c r="E17" s="73"/>
      <c r="F17" s="73"/>
      <c r="G17" s="73"/>
      <c r="H17" s="73"/>
      <c r="I17" s="73"/>
      <c r="J17" s="73"/>
      <c r="K17" s="73"/>
    </row>
    <row r="18" spans="1:11" s="7" customFormat="1" ht="18.75" customHeight="1">
      <c r="A18" s="73"/>
      <c r="B18" s="73"/>
      <c r="C18" s="73"/>
      <c r="D18" s="73"/>
      <c r="E18" s="73"/>
      <c r="F18" s="73"/>
      <c r="G18" s="73"/>
      <c r="H18" s="73"/>
      <c r="I18" s="73"/>
      <c r="J18" s="73"/>
      <c r="K18" s="73"/>
    </row>
    <row r="19" spans="1:11" s="7" customFormat="1" ht="18.75" customHeight="1">
      <c r="A19" s="73"/>
      <c r="B19" s="73"/>
      <c r="C19" s="73"/>
      <c r="D19" s="73"/>
      <c r="E19" s="73"/>
      <c r="F19" s="73"/>
      <c r="G19" s="73"/>
      <c r="H19" s="73"/>
      <c r="I19" s="73"/>
      <c r="J19" s="73"/>
      <c r="K19" s="73"/>
    </row>
    <row r="20" spans="1:11" s="7" customFormat="1" ht="18.75" customHeight="1">
      <c r="A20" s="73"/>
      <c r="B20" s="73"/>
      <c r="C20" s="73"/>
      <c r="D20" s="73"/>
      <c r="E20" s="73"/>
      <c r="F20" s="73"/>
      <c r="G20" s="73"/>
      <c r="H20" s="73"/>
      <c r="I20" s="73"/>
      <c r="J20" s="73"/>
      <c r="K20" s="73"/>
    </row>
    <row r="21" spans="1:11" s="7" customFormat="1" ht="18.75" customHeight="1">
      <c r="A21" s="73"/>
      <c r="B21" s="73"/>
      <c r="C21" s="73"/>
      <c r="D21" s="73"/>
      <c r="E21" s="73"/>
      <c r="F21" s="73"/>
      <c r="G21" s="73"/>
      <c r="H21" s="73"/>
      <c r="I21" s="73"/>
      <c r="J21" s="73"/>
      <c r="K21" s="73"/>
    </row>
    <row r="22" spans="1:11" s="7" customFormat="1" ht="18.75" customHeight="1">
      <c r="A22" s="73"/>
      <c r="B22" s="73"/>
      <c r="C22" s="73"/>
      <c r="D22" s="73"/>
      <c r="E22" s="73"/>
      <c r="F22" s="73"/>
      <c r="G22" s="73"/>
      <c r="H22" s="73"/>
      <c r="I22" s="73"/>
      <c r="J22" s="73"/>
      <c r="K22" s="73"/>
    </row>
    <row r="23" spans="1:11" s="7" customFormat="1" ht="18.75" customHeight="1">
      <c r="A23" s="73"/>
      <c r="B23" s="73"/>
      <c r="C23" s="73"/>
      <c r="D23" s="73"/>
      <c r="E23" s="73"/>
      <c r="F23" s="73"/>
      <c r="G23" s="73"/>
      <c r="H23" s="73"/>
      <c r="I23" s="73"/>
      <c r="J23" s="73"/>
      <c r="K23" s="73"/>
    </row>
    <row r="24" spans="1:11" s="7" customFormat="1" ht="9" customHeight="1">
      <c r="A24" s="73"/>
      <c r="B24" s="73"/>
      <c r="C24" s="73"/>
      <c r="D24" s="73"/>
      <c r="E24" s="73"/>
      <c r="F24" s="73"/>
      <c r="G24" s="73"/>
      <c r="H24" s="73"/>
      <c r="I24" s="73"/>
      <c r="J24" s="73"/>
      <c r="K24" s="73"/>
    </row>
    <row r="25" spans="1:11" s="7" customFormat="1" ht="18.75" customHeight="1">
      <c r="A25" s="70"/>
      <c r="B25" s="12" t="s">
        <v>301</v>
      </c>
      <c r="C25" s="70"/>
      <c r="D25" s="70"/>
      <c r="E25" s="70"/>
      <c r="F25" s="70"/>
      <c r="G25" s="12"/>
      <c r="H25" s="70"/>
      <c r="I25" s="70"/>
      <c r="J25" s="70"/>
      <c r="K25" s="70"/>
    </row>
    <row r="26" spans="1:11" s="7" customFormat="1" ht="17.25" customHeight="1">
      <c r="A26" s="74"/>
      <c r="B26" s="293" t="s">
        <v>278</v>
      </c>
      <c r="C26" s="75" t="s">
        <v>279</v>
      </c>
      <c r="D26" s="86">
        <f>AVERAGE('5.グラフデータ'!D26:H26)</f>
        <v>1419.02</v>
      </c>
      <c r="E26" s="295" t="str">
        <f>'5.グラフデータ'!AD26</f>
        <v>同程度で推移</v>
      </c>
      <c r="F26" s="71"/>
      <c r="G26" s="297" t="s">
        <v>306</v>
      </c>
      <c r="H26" s="75" t="s">
        <v>279</v>
      </c>
      <c r="I26" s="76">
        <f>AVERAGE('5.グラフデータ'!D28:H28)</f>
        <v>1.0284</v>
      </c>
      <c r="J26" s="295" t="str">
        <f>'5.グラフデータ'!AD28</f>
        <v>同程度で推移</v>
      </c>
      <c r="K26" s="71"/>
    </row>
    <row r="27" spans="1:11" s="7" customFormat="1" ht="17.25" customHeight="1">
      <c r="A27" s="74"/>
      <c r="B27" s="294"/>
      <c r="C27" s="77" t="s">
        <v>280</v>
      </c>
      <c r="D27" s="87">
        <f>'5.グラフデータ'!H26-'5.グラフデータ'!D26</f>
        <v>18.5</v>
      </c>
      <c r="E27" s="296"/>
      <c r="F27" s="71"/>
      <c r="G27" s="298"/>
      <c r="H27" s="77" t="s">
        <v>280</v>
      </c>
      <c r="I27" s="85">
        <f>'5.グラフデータ'!H28-'5.グラフデータ'!D28</f>
        <v>6.0000000000000053E-3</v>
      </c>
      <c r="J27" s="296"/>
      <c r="K27" s="71"/>
    </row>
    <row r="28" spans="1:11" s="7" customFormat="1">
      <c r="A28" s="73"/>
      <c r="B28" s="73"/>
      <c r="C28" s="73"/>
      <c r="D28" s="73"/>
      <c r="E28" s="73"/>
      <c r="F28" s="73"/>
      <c r="G28" s="73"/>
      <c r="H28" s="73"/>
      <c r="I28" s="73"/>
      <c r="J28" s="73"/>
      <c r="K28" s="73"/>
    </row>
    <row r="29" spans="1:11" s="7" customFormat="1" ht="18.75" customHeight="1">
      <c r="A29" s="73"/>
      <c r="B29" s="73"/>
      <c r="C29" s="73"/>
      <c r="D29" s="73"/>
      <c r="E29" s="73"/>
      <c r="F29" s="73"/>
      <c r="G29" s="73"/>
      <c r="H29" s="73"/>
      <c r="I29" s="73"/>
      <c r="J29" s="73"/>
      <c r="K29" s="73"/>
    </row>
    <row r="30" spans="1:11" s="7" customFormat="1" ht="18.75" customHeight="1">
      <c r="A30" s="73"/>
      <c r="B30" s="73"/>
      <c r="C30" s="73"/>
      <c r="D30" s="73"/>
      <c r="E30" s="73"/>
      <c r="F30" s="73"/>
      <c r="G30" s="73"/>
      <c r="H30" s="73"/>
      <c r="I30" s="73"/>
      <c r="J30" s="73"/>
      <c r="K30" s="73"/>
    </row>
    <row r="31" spans="1:11" s="7" customFormat="1" ht="18.75" customHeight="1">
      <c r="A31" s="73"/>
      <c r="B31" s="73"/>
      <c r="C31" s="73"/>
      <c r="D31" s="73"/>
      <c r="E31" s="73"/>
      <c r="F31" s="73"/>
      <c r="G31" s="73"/>
      <c r="H31" s="73"/>
      <c r="I31" s="73"/>
      <c r="J31" s="73"/>
      <c r="K31" s="73"/>
    </row>
    <row r="32" spans="1:11" s="7" customFormat="1" ht="18.75" customHeight="1">
      <c r="A32" s="73"/>
      <c r="B32" s="73"/>
      <c r="C32" s="73"/>
      <c r="D32" s="73"/>
      <c r="E32" s="73"/>
      <c r="F32" s="73"/>
      <c r="G32" s="73"/>
      <c r="H32" s="73"/>
      <c r="I32" s="73"/>
      <c r="J32" s="73"/>
      <c r="K32" s="73"/>
    </row>
    <row r="33" spans="1:11" s="7" customFormat="1" ht="18.75" customHeight="1">
      <c r="A33" s="73"/>
      <c r="B33" s="73"/>
      <c r="C33" s="73"/>
      <c r="D33" s="73"/>
      <c r="E33" s="73"/>
      <c r="F33" s="73"/>
      <c r="G33" s="73"/>
      <c r="H33" s="73"/>
      <c r="I33" s="73"/>
      <c r="J33" s="73"/>
      <c r="K33" s="73"/>
    </row>
    <row r="34" spans="1:11" s="7" customFormat="1" ht="18.75" customHeight="1">
      <c r="A34" s="73"/>
      <c r="B34" s="73"/>
      <c r="C34" s="73"/>
      <c r="D34" s="73"/>
      <c r="E34" s="73"/>
      <c r="F34" s="73"/>
      <c r="G34" s="73"/>
      <c r="H34" s="73"/>
      <c r="I34" s="73"/>
      <c r="J34" s="73"/>
      <c r="K34" s="73"/>
    </row>
    <row r="35" spans="1:11" s="7" customFormat="1" ht="18.75" customHeight="1">
      <c r="A35" s="73"/>
      <c r="B35" s="73"/>
      <c r="C35" s="73"/>
      <c r="D35" s="73"/>
      <c r="E35" s="73"/>
      <c r="F35" s="73"/>
      <c r="G35" s="73"/>
      <c r="H35" s="73"/>
      <c r="I35" s="73"/>
      <c r="J35" s="73"/>
      <c r="K35" s="73"/>
    </row>
    <row r="36" spans="1:11" s="7" customFormat="1" ht="18.75" customHeight="1">
      <c r="A36" s="73"/>
      <c r="B36" s="73"/>
      <c r="C36" s="73"/>
      <c r="D36" s="73"/>
      <c r="E36" s="73"/>
      <c r="F36" s="73"/>
      <c r="G36" s="73"/>
      <c r="H36" s="73"/>
      <c r="I36" s="73"/>
      <c r="J36" s="73"/>
      <c r="K36" s="73"/>
    </row>
    <row r="37" spans="1:11" s="7" customFormat="1" ht="18.75" customHeight="1">
      <c r="A37" s="73"/>
      <c r="B37" s="73"/>
      <c r="C37" s="73"/>
      <c r="D37" s="73"/>
      <c r="E37" s="73"/>
      <c r="F37" s="73"/>
      <c r="G37" s="73"/>
      <c r="H37" s="73"/>
      <c r="I37" s="73"/>
      <c r="J37" s="73"/>
      <c r="K37" s="73"/>
    </row>
    <row r="38" spans="1:11" s="7" customFormat="1" ht="18.75" customHeight="1">
      <c r="A38" s="73"/>
      <c r="B38" s="73"/>
      <c r="C38" s="73"/>
      <c r="D38" s="73"/>
      <c r="E38" s="73"/>
      <c r="F38" s="73"/>
      <c r="G38" s="73"/>
      <c r="H38" s="73"/>
      <c r="I38" s="73"/>
      <c r="J38" s="73"/>
      <c r="K38" s="73"/>
    </row>
    <row r="39" spans="1:11" s="7" customFormat="1" ht="18.75" customHeight="1">
      <c r="A39" s="73"/>
      <c r="B39" s="73"/>
      <c r="C39" s="73"/>
      <c r="D39" s="73"/>
      <c r="E39" s="73"/>
      <c r="F39" s="73"/>
      <c r="G39" s="73"/>
      <c r="H39" s="73"/>
      <c r="I39" s="73"/>
      <c r="J39" s="73"/>
      <c r="K39" s="73"/>
    </row>
    <row r="40" spans="1:11" s="7" customFormat="1" ht="18.75" customHeight="1">
      <c r="A40" s="73"/>
      <c r="B40" s="73"/>
      <c r="C40" s="73"/>
      <c r="D40" s="73"/>
      <c r="E40" s="73"/>
      <c r="F40" s="73"/>
      <c r="G40" s="73"/>
      <c r="H40" s="73"/>
      <c r="I40" s="73"/>
      <c r="J40" s="73"/>
      <c r="K40" s="73"/>
    </row>
    <row r="41" spans="1:11" s="7" customFormat="1" ht="18.75" customHeight="1">
      <c r="A41" s="73"/>
      <c r="B41" s="73"/>
      <c r="C41" s="73"/>
      <c r="D41" s="73"/>
      <c r="E41" s="73"/>
      <c r="F41" s="73"/>
      <c r="G41" s="73"/>
      <c r="H41" s="73"/>
      <c r="I41" s="73"/>
      <c r="J41" s="73"/>
      <c r="K41" s="73"/>
    </row>
    <row r="42" spans="1:11" ht="18.75" customHeight="1"/>
    <row r="43" spans="1:11" s="7" customFormat="1" ht="18.75" customHeight="1">
      <c r="A43"/>
      <c r="B43"/>
      <c r="C43"/>
      <c r="D43"/>
      <c r="E43"/>
      <c r="F43"/>
      <c r="G43"/>
      <c r="H43"/>
      <c r="I43"/>
      <c r="J43"/>
      <c r="K43"/>
    </row>
    <row r="44" spans="1:11" s="7" customFormat="1" ht="18.75" customHeight="1">
      <c r="A44"/>
      <c r="B44"/>
      <c r="C44"/>
      <c r="D44"/>
      <c r="E44"/>
      <c r="F44"/>
      <c r="G44"/>
      <c r="H44"/>
      <c r="I44"/>
      <c r="J44"/>
      <c r="K44"/>
    </row>
    <row r="45" spans="1:11" s="7" customFormat="1" ht="18.75" customHeight="1">
      <c r="A45" s="73"/>
      <c r="B45" s="73"/>
      <c r="C45" s="73"/>
      <c r="D45" s="73"/>
      <c r="E45" s="73"/>
      <c r="F45" s="73"/>
      <c r="G45" s="73"/>
      <c r="H45" s="73"/>
      <c r="I45" s="73"/>
      <c r="J45" s="73"/>
      <c r="K45" s="73"/>
    </row>
    <row r="46" spans="1:11" s="7" customFormat="1">
      <c r="A46"/>
      <c r="B46"/>
      <c r="C46"/>
      <c r="D46"/>
      <c r="E46"/>
      <c r="F46"/>
      <c r="G46"/>
      <c r="H46"/>
      <c r="I46"/>
      <c r="J46"/>
      <c r="K46"/>
    </row>
    <row r="47" spans="1:11" s="7" customFormat="1">
      <c r="A47"/>
      <c r="B47"/>
      <c r="C47"/>
      <c r="D47"/>
      <c r="E47"/>
      <c r="F47"/>
      <c r="G47"/>
      <c r="H47"/>
      <c r="I47"/>
      <c r="J47"/>
      <c r="K47"/>
    </row>
    <row r="48" spans="1:11" s="7" customFormat="1">
      <c r="A48"/>
      <c r="B48"/>
      <c r="C48"/>
      <c r="D48"/>
      <c r="E48"/>
      <c r="F48"/>
      <c r="G48"/>
      <c r="H48"/>
      <c r="I48"/>
      <c r="J48"/>
      <c r="K48"/>
    </row>
    <row r="49" spans="1:11" s="7" customFormat="1">
      <c r="A49"/>
      <c r="B49"/>
      <c r="C49"/>
      <c r="D49"/>
      <c r="E49"/>
      <c r="F49"/>
      <c r="G49"/>
      <c r="H49"/>
      <c r="I49"/>
      <c r="J49"/>
      <c r="K49"/>
    </row>
    <row r="50" spans="1:11" s="7" customFormat="1">
      <c r="A50"/>
      <c r="B50"/>
      <c r="C50"/>
      <c r="D50"/>
      <c r="E50"/>
      <c r="F50"/>
      <c r="G50"/>
      <c r="H50"/>
      <c r="I50"/>
      <c r="J50"/>
      <c r="K50"/>
    </row>
    <row r="51" spans="1:11" s="7" customFormat="1">
      <c r="A51"/>
      <c r="B51"/>
      <c r="C51"/>
      <c r="D51"/>
      <c r="E51"/>
      <c r="F51"/>
      <c r="G51"/>
      <c r="H51"/>
      <c r="I51"/>
      <c r="J51"/>
      <c r="K51"/>
    </row>
    <row r="52" spans="1:11" s="7" customFormat="1">
      <c r="A52"/>
      <c r="B52"/>
      <c r="C52"/>
      <c r="D52"/>
      <c r="E52"/>
      <c r="F52"/>
      <c r="G52"/>
      <c r="H52"/>
      <c r="I52"/>
      <c r="J52"/>
      <c r="K52"/>
    </row>
    <row r="53" spans="1:11" s="7" customFormat="1">
      <c r="A53"/>
      <c r="B53"/>
      <c r="C53"/>
      <c r="D53"/>
      <c r="E53"/>
      <c r="F53"/>
      <c r="G53"/>
      <c r="H53"/>
      <c r="I53"/>
      <c r="J53"/>
      <c r="K53"/>
    </row>
    <row r="54" spans="1:11" s="7" customFormat="1" ht="9" customHeight="1">
      <c r="A54"/>
      <c r="B54"/>
      <c r="C54"/>
      <c r="D54"/>
      <c r="E54"/>
      <c r="F54"/>
      <c r="G54"/>
      <c r="H54"/>
      <c r="I54"/>
      <c r="J54"/>
      <c r="K54"/>
    </row>
    <row r="55" spans="1:11" s="7" customFormat="1" ht="18" customHeight="1">
      <c r="A55"/>
      <c r="B55"/>
      <c r="C55"/>
      <c r="D55"/>
      <c r="E55"/>
      <c r="F55"/>
      <c r="G55"/>
      <c r="H55"/>
      <c r="I55"/>
      <c r="J55"/>
      <c r="K55"/>
    </row>
    <row r="56" spans="1:11" s="7" customFormat="1" ht="32.25" customHeight="1">
      <c r="A56"/>
      <c r="B56"/>
      <c r="C56"/>
      <c r="D56"/>
      <c r="E56"/>
      <c r="F56"/>
      <c r="G56"/>
      <c r="H56"/>
      <c r="I56"/>
      <c r="J56"/>
      <c r="K56"/>
    </row>
    <row r="57" spans="1:11" s="7" customFormat="1">
      <c r="A57"/>
      <c r="B57"/>
      <c r="C57"/>
      <c r="D57"/>
      <c r="E57"/>
      <c r="F57"/>
      <c r="G57"/>
      <c r="H57"/>
      <c r="I57"/>
      <c r="J57"/>
      <c r="K57"/>
    </row>
    <row r="58" spans="1:11" s="7" customFormat="1">
      <c r="A58"/>
      <c r="B58"/>
      <c r="C58"/>
      <c r="D58"/>
      <c r="E58"/>
      <c r="F58"/>
      <c r="G58"/>
      <c r="H58"/>
      <c r="I58"/>
      <c r="J58"/>
      <c r="K58"/>
    </row>
    <row r="59" spans="1:11" s="7" customFormat="1">
      <c r="A59"/>
      <c r="B59"/>
      <c r="C59"/>
      <c r="D59"/>
      <c r="E59"/>
      <c r="F59"/>
      <c r="G59"/>
      <c r="H59"/>
      <c r="I59"/>
      <c r="J59"/>
      <c r="K59"/>
    </row>
    <row r="83" spans="1:11" s="7" customFormat="1" ht="18" customHeight="1">
      <c r="A83"/>
      <c r="B83"/>
      <c r="C83"/>
      <c r="D83"/>
      <c r="E83"/>
      <c r="F83"/>
      <c r="G83"/>
      <c r="H83"/>
      <c r="I83"/>
      <c r="J83"/>
      <c r="K83"/>
    </row>
    <row r="84" spans="1:11" s="7" customFormat="1" ht="32.25" customHeight="1">
      <c r="A84"/>
      <c r="B84"/>
      <c r="C84"/>
      <c r="D84"/>
      <c r="E84"/>
      <c r="F84"/>
      <c r="G84"/>
      <c r="H84"/>
      <c r="I84"/>
      <c r="J84"/>
      <c r="K84"/>
    </row>
    <row r="85" spans="1:11" s="7" customFormat="1">
      <c r="A85"/>
      <c r="B85"/>
      <c r="C85"/>
      <c r="D85"/>
      <c r="E85"/>
      <c r="F85"/>
      <c r="G85"/>
      <c r="H85"/>
      <c r="I85"/>
      <c r="J85"/>
      <c r="K85"/>
    </row>
    <row r="86" spans="1:11" s="7" customFormat="1">
      <c r="A86"/>
      <c r="B86"/>
      <c r="C86"/>
      <c r="D86"/>
      <c r="E86"/>
      <c r="F86"/>
      <c r="G86"/>
      <c r="H86"/>
      <c r="I86"/>
      <c r="J86"/>
      <c r="K86"/>
    </row>
    <row r="87" spans="1:11" s="7" customFormat="1">
      <c r="A87"/>
      <c r="B87"/>
      <c r="C87"/>
      <c r="D87"/>
      <c r="E87"/>
      <c r="F87"/>
      <c r="G87"/>
      <c r="H87"/>
      <c r="I87"/>
      <c r="J87"/>
      <c r="K87"/>
    </row>
    <row r="88" spans="1:11" s="7" customFormat="1">
      <c r="A88"/>
      <c r="B88"/>
      <c r="C88"/>
      <c r="D88"/>
      <c r="E88"/>
      <c r="F88"/>
      <c r="G88"/>
      <c r="H88"/>
      <c r="I88"/>
      <c r="J88"/>
      <c r="K88"/>
    </row>
    <row r="89" spans="1:11" s="7" customFormat="1">
      <c r="A89"/>
      <c r="B89"/>
      <c r="C89"/>
      <c r="D89"/>
      <c r="E89"/>
      <c r="F89"/>
      <c r="G89"/>
      <c r="H89"/>
      <c r="I89"/>
      <c r="J89"/>
      <c r="K89"/>
    </row>
    <row r="90" spans="1:11" s="7" customFormat="1">
      <c r="A90"/>
      <c r="B90"/>
      <c r="C90"/>
      <c r="D90"/>
      <c r="E90"/>
      <c r="F90"/>
      <c r="G90"/>
      <c r="H90"/>
      <c r="I90"/>
      <c r="J90"/>
      <c r="K90"/>
    </row>
    <row r="91" spans="1:11" s="7" customFormat="1">
      <c r="A91"/>
      <c r="B91"/>
      <c r="C91"/>
      <c r="D91"/>
      <c r="E91"/>
      <c r="F91"/>
      <c r="G91"/>
      <c r="H91"/>
      <c r="I91"/>
      <c r="J91"/>
      <c r="K91"/>
    </row>
    <row r="92" spans="1:11" s="7" customFormat="1">
      <c r="A92"/>
      <c r="B92"/>
      <c r="C92"/>
      <c r="D92"/>
      <c r="E92"/>
      <c r="F92"/>
      <c r="G92"/>
      <c r="H92"/>
      <c r="I92"/>
      <c r="J92"/>
      <c r="K92"/>
    </row>
    <row r="93" spans="1:11" s="7" customFormat="1">
      <c r="A93"/>
      <c r="B93"/>
      <c r="C93"/>
      <c r="D93"/>
      <c r="E93"/>
      <c r="F93"/>
      <c r="G93"/>
      <c r="H93"/>
      <c r="I93"/>
      <c r="J93"/>
      <c r="K93"/>
    </row>
    <row r="94" spans="1:11" s="7" customFormat="1">
      <c r="A94"/>
      <c r="B94"/>
      <c r="C94"/>
      <c r="D94"/>
      <c r="E94"/>
      <c r="F94"/>
      <c r="G94"/>
      <c r="H94"/>
      <c r="I94"/>
      <c r="J94"/>
      <c r="K94"/>
    </row>
    <row r="95" spans="1:11" s="7" customFormat="1">
      <c r="A95"/>
      <c r="B95"/>
      <c r="C95"/>
      <c r="D95"/>
      <c r="E95"/>
      <c r="F95"/>
      <c r="G95"/>
      <c r="H95"/>
      <c r="I95"/>
      <c r="J95"/>
      <c r="K95"/>
    </row>
    <row r="96" spans="1:11" s="7" customFormat="1">
      <c r="A96"/>
      <c r="B96"/>
      <c r="C96"/>
      <c r="D96"/>
      <c r="E96"/>
      <c r="F96"/>
      <c r="G96"/>
      <c r="H96"/>
      <c r="I96"/>
      <c r="J96"/>
      <c r="K96"/>
    </row>
    <row r="97" spans="1:11" s="7" customFormat="1">
      <c r="A97"/>
      <c r="B97"/>
      <c r="C97"/>
      <c r="D97"/>
      <c r="E97"/>
      <c r="F97"/>
      <c r="G97"/>
      <c r="H97"/>
      <c r="I97"/>
      <c r="J97"/>
      <c r="K97"/>
    </row>
    <row r="98" spans="1:11" s="7" customFormat="1">
      <c r="A98"/>
      <c r="B98"/>
      <c r="C98"/>
      <c r="D98"/>
      <c r="E98"/>
      <c r="F98"/>
      <c r="G98"/>
      <c r="H98"/>
      <c r="I98"/>
      <c r="J98"/>
      <c r="K98"/>
    </row>
    <row r="99" spans="1:11" s="7" customFormat="1">
      <c r="A99"/>
      <c r="B99"/>
      <c r="C99"/>
      <c r="D99"/>
      <c r="E99"/>
      <c r="F99"/>
      <c r="G99"/>
      <c r="H99"/>
      <c r="I99"/>
      <c r="J99"/>
      <c r="K99"/>
    </row>
    <row r="100" spans="1:11" s="7" customFormat="1">
      <c r="A100"/>
      <c r="B100"/>
      <c r="C100"/>
      <c r="D100"/>
      <c r="E100"/>
      <c r="F100"/>
      <c r="G100"/>
      <c r="H100"/>
      <c r="I100"/>
      <c r="J100"/>
      <c r="K100"/>
    </row>
    <row r="101" spans="1:11" s="7" customFormat="1">
      <c r="A101"/>
      <c r="B101"/>
      <c r="C101"/>
      <c r="D101"/>
      <c r="E101"/>
      <c r="F101"/>
      <c r="G101"/>
      <c r="H101"/>
      <c r="I101"/>
      <c r="J101"/>
      <c r="K101"/>
    </row>
    <row r="102" spans="1:11" s="7" customFormat="1">
      <c r="A102"/>
      <c r="B102"/>
      <c r="C102"/>
      <c r="D102"/>
      <c r="E102"/>
      <c r="F102"/>
      <c r="G102"/>
      <c r="H102"/>
      <c r="I102"/>
      <c r="J102"/>
      <c r="K102"/>
    </row>
    <row r="103" spans="1:11" s="7" customFormat="1">
      <c r="A103"/>
      <c r="B103"/>
      <c r="C103"/>
      <c r="D103"/>
      <c r="E103"/>
      <c r="F103"/>
      <c r="G103"/>
      <c r="H103"/>
      <c r="I103"/>
      <c r="J103"/>
      <c r="K103"/>
    </row>
    <row r="104" spans="1:11" s="7" customFormat="1">
      <c r="A104"/>
      <c r="B104"/>
      <c r="C104"/>
      <c r="D104"/>
      <c r="E104"/>
      <c r="F104"/>
      <c r="G104"/>
      <c r="H104"/>
      <c r="I104"/>
      <c r="J104"/>
      <c r="K104"/>
    </row>
    <row r="105" spans="1:11" s="7" customFormat="1">
      <c r="A105"/>
      <c r="B105"/>
      <c r="C105"/>
      <c r="D105"/>
      <c r="E105"/>
      <c r="F105"/>
      <c r="G105"/>
      <c r="H105"/>
      <c r="I105"/>
      <c r="J105"/>
      <c r="K105"/>
    </row>
    <row r="106" spans="1:11" s="7" customFormat="1">
      <c r="A106"/>
      <c r="B106"/>
      <c r="C106"/>
      <c r="D106"/>
      <c r="E106"/>
      <c r="F106"/>
      <c r="G106"/>
      <c r="H106"/>
      <c r="I106"/>
      <c r="J106"/>
      <c r="K106"/>
    </row>
    <row r="107" spans="1:11" s="7" customFormat="1" ht="9" customHeight="1">
      <c r="A107"/>
      <c r="B107"/>
      <c r="C107"/>
      <c r="D107"/>
      <c r="E107"/>
      <c r="F107"/>
      <c r="G107"/>
      <c r="H107"/>
      <c r="I107"/>
      <c r="J107"/>
      <c r="K107"/>
    </row>
    <row r="108" spans="1:11" s="7" customFormat="1" ht="18" customHeight="1">
      <c r="A108"/>
      <c r="B108"/>
      <c r="C108"/>
      <c r="D108"/>
      <c r="E108"/>
      <c r="F108"/>
      <c r="G108"/>
      <c r="H108"/>
      <c r="I108"/>
      <c r="J108"/>
      <c r="K108"/>
    </row>
    <row r="109" spans="1:11" s="7" customFormat="1" ht="32.25" customHeight="1">
      <c r="A109"/>
      <c r="B109"/>
      <c r="C109"/>
      <c r="D109"/>
      <c r="E109"/>
      <c r="F109"/>
      <c r="G109"/>
      <c r="H109"/>
      <c r="I109"/>
      <c r="J109"/>
      <c r="K109"/>
    </row>
    <row r="110" spans="1:11" s="7" customFormat="1">
      <c r="A110"/>
      <c r="B110"/>
      <c r="C110"/>
      <c r="D110"/>
      <c r="E110"/>
      <c r="F110"/>
      <c r="G110"/>
      <c r="H110"/>
      <c r="I110"/>
      <c r="J110"/>
      <c r="K110"/>
    </row>
    <row r="111" spans="1:11" s="7" customFormat="1">
      <c r="A111"/>
      <c r="B111"/>
      <c r="C111"/>
      <c r="D111"/>
      <c r="E111"/>
      <c r="F111"/>
      <c r="G111"/>
      <c r="H111"/>
      <c r="I111"/>
      <c r="J111"/>
      <c r="K111"/>
    </row>
    <row r="112" spans="1:11" s="7" customFormat="1">
      <c r="A112"/>
      <c r="B112"/>
      <c r="C112"/>
      <c r="D112"/>
      <c r="E112"/>
      <c r="F112"/>
      <c r="G112"/>
      <c r="H112"/>
      <c r="I112"/>
      <c r="J112"/>
      <c r="K112"/>
    </row>
    <row r="136" ht="18" customHeight="1"/>
  </sheetData>
  <mergeCells count="8">
    <mergeCell ref="B6:B7"/>
    <mergeCell ref="E6:E7"/>
    <mergeCell ref="G6:G7"/>
    <mergeCell ref="J6:J7"/>
    <mergeCell ref="B26:B27"/>
    <mergeCell ref="E26:E27"/>
    <mergeCell ref="G26:G27"/>
    <mergeCell ref="J26:J27"/>
  </mergeCells>
  <phoneticPr fontId="1"/>
  <conditionalFormatting sqref="K26:K27 K6:K7">
    <cfRule type="containsText" dxfId="750" priority="90" operator="containsText" text="無し">
      <formula>NOT(ISERROR(SEARCH("無し",K6)))</formula>
    </cfRule>
    <cfRule type="containsText" dxfId="749" priority="91" operator="containsText" text="変動">
      <formula>NOT(ISERROR(SEARCH("変動",K6)))</formula>
    </cfRule>
    <cfRule type="containsText" dxfId="748" priority="92" operator="containsText" text="減少">
      <formula>NOT(ISERROR(SEARCH("減少",K6)))</formula>
    </cfRule>
    <cfRule type="containsText" dxfId="747" priority="93" operator="containsText" text="増加">
      <formula>NOT(ISERROR(SEARCH("増加",K6)))</formula>
    </cfRule>
    <cfRule type="containsText" dxfId="746" priority="94" operator="containsText" text="安定">
      <formula>NOT(ISERROR(SEARCH("安定",K6)))</formula>
    </cfRule>
  </conditionalFormatting>
  <conditionalFormatting sqref="F6:F7">
    <cfRule type="containsText" dxfId="745" priority="38" operator="containsText" text="無し">
      <formula>NOT(ISERROR(SEARCH("無し",F6)))</formula>
    </cfRule>
    <cfRule type="containsText" dxfId="744" priority="39" operator="containsText" text="変動">
      <formula>NOT(ISERROR(SEARCH("変動",F6)))</formula>
    </cfRule>
    <cfRule type="containsText" dxfId="743" priority="40" operator="containsText" text="減少">
      <formula>NOT(ISERROR(SEARCH("減少",F6)))</formula>
    </cfRule>
    <cfRule type="containsText" dxfId="742" priority="41" operator="containsText" text="増加">
      <formula>NOT(ISERROR(SEARCH("増加",F6)))</formula>
    </cfRule>
    <cfRule type="containsText" dxfId="741" priority="42" operator="containsText" text="安定">
      <formula>NOT(ISERROR(SEARCH("安定",F6)))</formula>
    </cfRule>
  </conditionalFormatting>
  <conditionalFormatting sqref="E6">
    <cfRule type="containsText" dxfId="740" priority="32" operator="containsText" text="―">
      <formula>NOT(ISERROR(SEARCH("―",E6)))</formula>
    </cfRule>
    <cfRule type="containsText" dxfId="739" priority="33" operator="containsText" text="隔年で">
      <formula>NOT(ISERROR(SEARCH("隔年で",E6)))</formula>
    </cfRule>
    <cfRule type="containsText" dxfId="738" priority="34" operator="containsText" text="年度により">
      <formula>NOT(ISERROR(SEARCH("年度により",E6)))</formula>
    </cfRule>
    <cfRule type="containsText" dxfId="737" priority="35" operator="containsText" text="減少傾向">
      <formula>NOT(ISERROR(SEARCH("減少傾向",E6)))</formula>
    </cfRule>
    <cfRule type="containsText" dxfId="736" priority="36" operator="containsText" text="増加傾向">
      <formula>NOT(ISERROR(SEARCH("増加傾向",E6)))</formula>
    </cfRule>
    <cfRule type="containsText" dxfId="735" priority="37" operator="containsText" text="同程度">
      <formula>NOT(ISERROR(SEARCH("同程度",E6)))</formula>
    </cfRule>
  </conditionalFormatting>
  <conditionalFormatting sqref="E6:E7">
    <cfRule type="containsText" dxfId="734" priority="30" operator="containsText" text="最新年度のみ減少">
      <formula>NOT(ISERROR(SEARCH("最新年度のみ減少",E6)))</formula>
    </cfRule>
    <cfRule type="containsText" dxfId="733" priority="31" operator="containsText" text="最新年度のみ増加">
      <formula>NOT(ISERROR(SEARCH("最新年度のみ増加",E6)))</formula>
    </cfRule>
  </conditionalFormatting>
  <conditionalFormatting sqref="J6">
    <cfRule type="containsText" dxfId="732" priority="24" operator="containsText" text="―">
      <formula>NOT(ISERROR(SEARCH("―",J6)))</formula>
    </cfRule>
    <cfRule type="containsText" dxfId="731" priority="25" operator="containsText" text="隔年で">
      <formula>NOT(ISERROR(SEARCH("隔年で",J6)))</formula>
    </cfRule>
    <cfRule type="containsText" dxfId="730" priority="26" operator="containsText" text="年度により">
      <formula>NOT(ISERROR(SEARCH("年度により",J6)))</formula>
    </cfRule>
    <cfRule type="containsText" dxfId="729" priority="27" operator="containsText" text="減少傾向">
      <formula>NOT(ISERROR(SEARCH("減少傾向",J6)))</formula>
    </cfRule>
    <cfRule type="containsText" dxfId="728" priority="28" operator="containsText" text="増加傾向">
      <formula>NOT(ISERROR(SEARCH("増加傾向",J6)))</formula>
    </cfRule>
    <cfRule type="containsText" dxfId="727" priority="29" operator="containsText" text="同程度">
      <formula>NOT(ISERROR(SEARCH("同程度",J6)))</formula>
    </cfRule>
  </conditionalFormatting>
  <conditionalFormatting sqref="J6:J7">
    <cfRule type="containsText" dxfId="726" priority="22" operator="containsText" text="最新年度のみ減少">
      <formula>NOT(ISERROR(SEARCH("最新年度のみ減少",J6)))</formula>
    </cfRule>
    <cfRule type="containsText" dxfId="725" priority="23" operator="containsText" text="最新年度のみ増加">
      <formula>NOT(ISERROR(SEARCH("最新年度のみ増加",J6)))</formula>
    </cfRule>
  </conditionalFormatting>
  <conditionalFormatting sqref="F26:F27">
    <cfRule type="containsText" dxfId="724" priority="17" operator="containsText" text="無し">
      <formula>NOT(ISERROR(SEARCH("無し",F26)))</formula>
    </cfRule>
    <cfRule type="containsText" dxfId="723" priority="18" operator="containsText" text="変動">
      <formula>NOT(ISERROR(SEARCH("変動",F26)))</formula>
    </cfRule>
    <cfRule type="containsText" dxfId="722" priority="19" operator="containsText" text="減少">
      <formula>NOT(ISERROR(SEARCH("減少",F26)))</formula>
    </cfRule>
    <cfRule type="containsText" dxfId="721" priority="20" operator="containsText" text="増加">
      <formula>NOT(ISERROR(SEARCH("増加",F26)))</formula>
    </cfRule>
    <cfRule type="containsText" dxfId="720" priority="21" operator="containsText" text="安定">
      <formula>NOT(ISERROR(SEARCH("安定",F26)))</formula>
    </cfRule>
  </conditionalFormatting>
  <conditionalFormatting sqref="E26">
    <cfRule type="containsText" dxfId="719" priority="11" operator="containsText" text="―">
      <formula>NOT(ISERROR(SEARCH("―",E26)))</formula>
    </cfRule>
    <cfRule type="containsText" dxfId="718" priority="12" operator="containsText" text="隔年で">
      <formula>NOT(ISERROR(SEARCH("隔年で",E26)))</formula>
    </cfRule>
    <cfRule type="containsText" dxfId="717" priority="13" operator="containsText" text="年度により">
      <formula>NOT(ISERROR(SEARCH("年度により",E26)))</formula>
    </cfRule>
    <cfRule type="containsText" dxfId="716" priority="14" operator="containsText" text="減少傾向">
      <formula>NOT(ISERROR(SEARCH("減少傾向",E26)))</formula>
    </cfRule>
    <cfRule type="containsText" dxfId="715" priority="15" operator="containsText" text="増加傾向">
      <formula>NOT(ISERROR(SEARCH("増加傾向",E26)))</formula>
    </cfRule>
    <cfRule type="containsText" dxfId="714" priority="16" operator="containsText" text="同程度">
      <formula>NOT(ISERROR(SEARCH("同程度",E26)))</formula>
    </cfRule>
  </conditionalFormatting>
  <conditionalFormatting sqref="E26:E27">
    <cfRule type="containsText" dxfId="713" priority="9" operator="containsText" text="最新年度のみ減少">
      <formula>NOT(ISERROR(SEARCH("最新年度のみ減少",E26)))</formula>
    </cfRule>
    <cfRule type="containsText" dxfId="712" priority="10" operator="containsText" text="最新年度のみ増加">
      <formula>NOT(ISERROR(SEARCH("最新年度のみ増加",E26)))</formula>
    </cfRule>
  </conditionalFormatting>
  <conditionalFormatting sqref="J26">
    <cfRule type="containsText" dxfId="711" priority="3" operator="containsText" text="―">
      <formula>NOT(ISERROR(SEARCH("―",J26)))</formula>
    </cfRule>
    <cfRule type="containsText" dxfId="710" priority="4" operator="containsText" text="隔年で">
      <formula>NOT(ISERROR(SEARCH("隔年で",J26)))</formula>
    </cfRule>
    <cfRule type="containsText" dxfId="709" priority="5" operator="containsText" text="年度により">
      <formula>NOT(ISERROR(SEARCH("年度により",J26)))</formula>
    </cfRule>
    <cfRule type="containsText" dxfId="708" priority="6" operator="containsText" text="減少傾向">
      <formula>NOT(ISERROR(SEARCH("減少傾向",J26)))</formula>
    </cfRule>
    <cfRule type="containsText" dxfId="707" priority="7" operator="containsText" text="増加傾向">
      <formula>NOT(ISERROR(SEARCH("増加傾向",J26)))</formula>
    </cfRule>
    <cfRule type="containsText" dxfId="706" priority="8" operator="containsText" text="同程度">
      <formula>NOT(ISERROR(SEARCH("同程度",J26)))</formula>
    </cfRule>
  </conditionalFormatting>
  <conditionalFormatting sqref="J26:J27">
    <cfRule type="containsText" dxfId="705" priority="1" operator="containsText" text="最新年度のみ減少">
      <formula>NOT(ISERROR(SEARCH("最新年度のみ減少",J26)))</formula>
    </cfRule>
    <cfRule type="containsText" dxfId="704" priority="2" operator="containsText" text="最新年度のみ増加">
      <formula>NOT(ISERROR(SEARCH("最新年度のみ増加",J26)))</formula>
    </cfRule>
  </conditionalFormatting>
  <dataValidations count="2">
    <dataValidation type="list" allowBlank="1" showInputMessage="1" showErrorMessage="1" sqref="K6:K7" xr:uid="{00000000-0002-0000-0200-000000000000}">
      <formula1>$C$49:$C$52</formula1>
    </dataValidation>
    <dataValidation type="list" allowBlank="1" showInputMessage="1" showErrorMessage="1" sqref="F6:F7 F26:F27" xr:uid="{8E48503A-F64C-498B-AA93-B579EAF6E1F8}">
      <formula1>$C$46:$C$49</formula1>
    </dataValidation>
  </dataValidations>
  <hyperlinks>
    <hyperlink ref="L1" location="目次!A1" display="目次に戻る" xr:uid="{00000000-0004-0000-0200-000000000000}"/>
  </hyperlinks>
  <pageMargins left="0.51181102362204722" right="0.51181102362204722" top="0.74803149606299213" bottom="0.74803149606299213" header="0.31496062992125984" footer="0.31496062992125984"/>
  <pageSetup paperSize="9" orientation="portrait" r:id="rId1"/>
  <headerFooter>
    <oddFooter>&amp;R&amp;6出典：大学改革支援・学位授与機構「大学基本情報」（https://portal.niad.ac.jp/ptrt/table.html）を加工して作成
文部科学省　全国大学一覧</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D742A-C37A-4B40-BD85-D367E545E588}">
  <sheetPr>
    <tabColor theme="9"/>
  </sheetPr>
  <dimension ref="A1:M99"/>
  <sheetViews>
    <sheetView workbookViewId="0">
      <pane xSplit="3" ySplit="11" topLeftCell="D12" activePane="bottomRight" state="frozen"/>
      <selection activeCell="A13" sqref="A13:B13"/>
      <selection pane="topRight" activeCell="A13" sqref="A13:B13"/>
      <selection pane="bottomLeft" activeCell="A13" sqref="A13:B13"/>
      <selection pane="bottomRight" activeCell="K1" sqref="K1"/>
    </sheetView>
  </sheetViews>
  <sheetFormatPr defaultRowHeight="13.5"/>
  <cols>
    <col min="1" max="1" width="15" bestFit="1" customWidth="1"/>
    <col min="2" max="2" width="5.75" customWidth="1"/>
    <col min="3" max="3" width="29.375" bestFit="1" customWidth="1"/>
    <col min="4" max="6" width="9.5" style="17" bestFit="1" customWidth="1"/>
    <col min="7" max="10" width="9" style="17"/>
    <col min="11" max="11" width="11.625" style="17" bestFit="1" customWidth="1"/>
    <col min="12" max="13" width="9" style="17"/>
  </cols>
  <sheetData>
    <row r="1" spans="1:13" ht="24" customHeight="1" thickBot="1">
      <c r="A1" s="3" t="s">
        <v>260</v>
      </c>
      <c r="B1" s="3"/>
      <c r="C1" s="3"/>
      <c r="D1"/>
      <c r="E1"/>
      <c r="F1"/>
      <c r="G1"/>
      <c r="H1"/>
      <c r="I1"/>
      <c r="J1"/>
      <c r="K1" s="44" t="s">
        <v>258</v>
      </c>
      <c r="L1"/>
      <c r="M1"/>
    </row>
    <row r="2" spans="1:13" ht="24" customHeight="1">
      <c r="A2" s="3" t="s">
        <v>294</v>
      </c>
      <c r="B2" s="3"/>
      <c r="C2" s="3"/>
      <c r="D2"/>
      <c r="E2"/>
      <c r="F2"/>
      <c r="G2"/>
      <c r="H2"/>
      <c r="I2"/>
      <c r="J2"/>
      <c r="K2" s="13"/>
      <c r="L2"/>
      <c r="M2"/>
    </row>
    <row r="3" spans="1:13" ht="24" customHeight="1">
      <c r="A3" s="3" t="s">
        <v>476</v>
      </c>
      <c r="C3" s="3"/>
      <c r="D3"/>
      <c r="E3"/>
      <c r="F3"/>
      <c r="G3"/>
      <c r="H3"/>
      <c r="I3"/>
      <c r="J3"/>
      <c r="K3" s="13"/>
      <c r="L3"/>
      <c r="M3"/>
    </row>
    <row r="4" spans="1:13" ht="14.25" thickBot="1">
      <c r="B4" s="3"/>
      <c r="C4" s="3"/>
      <c r="D4"/>
      <c r="E4"/>
      <c r="F4"/>
      <c r="G4"/>
      <c r="H4"/>
      <c r="I4"/>
      <c r="J4"/>
      <c r="K4" s="13"/>
      <c r="L4"/>
      <c r="M4"/>
    </row>
    <row r="5" spans="1:13" ht="27.75" thickBot="1">
      <c r="C5" s="80" t="s">
        <v>12</v>
      </c>
      <c r="D5" s="55" t="s">
        <v>0</v>
      </c>
      <c r="E5" s="56" t="s">
        <v>1</v>
      </c>
      <c r="F5" s="57" t="s">
        <v>13</v>
      </c>
      <c r="G5" s="57" t="s">
        <v>259</v>
      </c>
      <c r="H5" s="64" t="s">
        <v>262</v>
      </c>
      <c r="I5" s="60" t="s">
        <v>263</v>
      </c>
    </row>
    <row r="6" spans="1:13">
      <c r="C6" s="18" t="s">
        <v>3</v>
      </c>
      <c r="D6" s="32">
        <f>INDEX(D12:D97,MATCH(C6,C12:C97,0),0)</f>
        <v>27</v>
      </c>
      <c r="E6" s="33">
        <f>INDEX(E12:E97,MATCH(C6,C12:C97,0),0)</f>
        <v>7</v>
      </c>
      <c r="F6" s="33">
        <f>SUM(D6:E6)</f>
        <v>34</v>
      </c>
      <c r="G6" s="46">
        <f>INDEX(G12:G97,MATCH(C6,C12:C97,0),0)</f>
        <v>42</v>
      </c>
      <c r="H6" s="59">
        <f t="shared" ref="H6:H8" si="0">F6/G6</f>
        <v>0.80952380952380953</v>
      </c>
      <c r="I6" s="61">
        <f>_xlfn.RANK.EQ(H6,$H$12:$H$97,0)</f>
        <v>32</v>
      </c>
    </row>
    <row r="7" spans="1:13">
      <c r="C7" s="19" t="s">
        <v>14</v>
      </c>
      <c r="D7" s="88">
        <f>ROUND(SUMIF($B$12:$B$97,"G",D12:D97)/(COUNTIFS(B12:B97,"G",D12:D97,"&lt;&gt;")),1)</f>
        <v>43.9</v>
      </c>
      <c r="E7" s="89">
        <f>ROUND(SUMIF($B$12:$B$97,"G",E12:E97)/(COUNTIFS(B12:B97,"G",D12:D97,"&lt;&gt;")),1)</f>
        <v>20.6</v>
      </c>
      <c r="F7" s="89">
        <f>ROUND(SUM(D7:E7),1)</f>
        <v>64.5</v>
      </c>
      <c r="G7" s="90">
        <f>ROUND(SUMIF($B$12:$B$97,"G",G12:G97)/(COUNTIFS(B12:B97,"G",D12:D97,"&lt;&gt;")),1)</f>
        <v>89.8</v>
      </c>
      <c r="H7" s="53">
        <f t="shared" si="0"/>
        <v>0.71826280623608019</v>
      </c>
      <c r="I7" s="62"/>
    </row>
    <row r="8" spans="1:13" ht="14.25" thickBot="1">
      <c r="C8" s="21" t="s">
        <v>15</v>
      </c>
      <c r="D8" s="91">
        <f>ROUND(AVERAGE(D12:D97),1)</f>
        <v>95.6</v>
      </c>
      <c r="E8" s="92">
        <f>ROUND(AVERAGE(E12:E97),1)</f>
        <v>43.7</v>
      </c>
      <c r="F8" s="92">
        <f>ROUND(SUM(D8:E8),1)</f>
        <v>139.30000000000001</v>
      </c>
      <c r="G8" s="93">
        <f>ROUND(AVERAGE(G12:G97),1)</f>
        <v>179.3</v>
      </c>
      <c r="H8" s="58">
        <f t="shared" si="0"/>
        <v>0.77691020635805919</v>
      </c>
      <c r="I8" s="63"/>
    </row>
    <row r="9" spans="1:13" ht="14.25" thickBot="1"/>
    <row r="10" spans="1:13" ht="21" customHeight="1">
      <c r="D10" s="330" t="str" cm="1">
        <f t="array" aca="1" ref="D10" ca="1">RIGHT(CELL("filename",A1),4)&amp;"年度（基準日：５月１日）"</f>
        <v>2024年度（基準日：５月１日）</v>
      </c>
      <c r="E10" s="331"/>
      <c r="F10" s="331"/>
      <c r="G10" s="331"/>
      <c r="H10" s="331"/>
      <c r="I10" s="332"/>
    </row>
    <row r="11" spans="1:13" ht="27">
      <c r="A11" s="15" t="s">
        <v>16</v>
      </c>
      <c r="B11" s="24" t="s">
        <v>17</v>
      </c>
      <c r="C11" s="80" t="s">
        <v>12</v>
      </c>
      <c r="D11" s="36" t="s">
        <v>0</v>
      </c>
      <c r="E11" s="25" t="s">
        <v>1</v>
      </c>
      <c r="F11" s="26" t="s">
        <v>13</v>
      </c>
      <c r="G11" s="26" t="s">
        <v>259</v>
      </c>
      <c r="H11" s="52" t="s">
        <v>262</v>
      </c>
      <c r="I11" s="47" t="s">
        <v>263</v>
      </c>
    </row>
    <row r="12" spans="1:13">
      <c r="A12" s="1" t="s">
        <v>18</v>
      </c>
      <c r="B12" s="1" t="s">
        <v>322</v>
      </c>
      <c r="C12" s="65" t="s">
        <v>19</v>
      </c>
      <c r="D12" s="20">
        <v>378</v>
      </c>
      <c r="E12" s="2">
        <v>172</v>
      </c>
      <c r="F12" s="27">
        <f>SUM(D12:E12)</f>
        <v>550</v>
      </c>
      <c r="G12" s="27">
        <v>643</v>
      </c>
      <c r="H12" s="53">
        <f>F12/G12</f>
        <v>0.85536547433903576</v>
      </c>
      <c r="I12" s="48">
        <f>_xlfn.RANK.EQ(H12,$H$12:$H$97,0)</f>
        <v>24</v>
      </c>
    </row>
    <row r="13" spans="1:13">
      <c r="A13" s="43" t="s">
        <v>20</v>
      </c>
      <c r="B13" s="43" t="s">
        <v>323</v>
      </c>
      <c r="C13" s="66" t="s">
        <v>21</v>
      </c>
      <c r="D13" s="37"/>
      <c r="E13" s="28"/>
      <c r="F13" s="29"/>
      <c r="G13" s="29"/>
      <c r="H13" s="68"/>
      <c r="I13" s="49"/>
    </row>
    <row r="14" spans="1:13">
      <c r="A14" s="1" t="s">
        <v>22</v>
      </c>
      <c r="B14" s="1" t="s">
        <v>324</v>
      </c>
      <c r="C14" s="65" t="s">
        <v>23</v>
      </c>
      <c r="D14" s="20">
        <v>5</v>
      </c>
      <c r="E14" s="2">
        <v>3</v>
      </c>
      <c r="F14" s="27">
        <f t="shared" ref="F14:F21" si="1">SUM(D14:E14)</f>
        <v>8</v>
      </c>
      <c r="G14" s="27">
        <v>15</v>
      </c>
      <c r="H14" s="53">
        <f t="shared" ref="H14:H21" si="2">F14/G14</f>
        <v>0.53333333333333333</v>
      </c>
      <c r="I14" s="48">
        <f t="shared" ref="I14:I21" si="3">_xlfn.RANK.EQ(H14,$H$12:$H$97,0)</f>
        <v>67</v>
      </c>
    </row>
    <row r="15" spans="1:13">
      <c r="A15" s="1" t="s">
        <v>24</v>
      </c>
      <c r="B15" s="1" t="s">
        <v>325</v>
      </c>
      <c r="C15" s="65" t="s">
        <v>25</v>
      </c>
      <c r="D15" s="20">
        <v>1</v>
      </c>
      <c r="E15" s="2">
        <v>0</v>
      </c>
      <c r="F15" s="27">
        <f t="shared" si="1"/>
        <v>1</v>
      </c>
      <c r="G15" s="27">
        <v>3</v>
      </c>
      <c r="H15" s="53">
        <f t="shared" si="2"/>
        <v>0.33333333333333331</v>
      </c>
      <c r="I15" s="48">
        <f t="shared" si="3"/>
        <v>76</v>
      </c>
    </row>
    <row r="16" spans="1:13">
      <c r="A16" s="1" t="s">
        <v>26</v>
      </c>
      <c r="B16" s="1" t="s">
        <v>324</v>
      </c>
      <c r="C16" s="65" t="s">
        <v>27</v>
      </c>
      <c r="D16" s="20">
        <v>10</v>
      </c>
      <c r="E16" s="2">
        <v>6</v>
      </c>
      <c r="F16" s="27">
        <f t="shared" si="1"/>
        <v>16</v>
      </c>
      <c r="G16" s="27">
        <v>15</v>
      </c>
      <c r="H16" s="53">
        <f t="shared" si="2"/>
        <v>1.0666666666666667</v>
      </c>
      <c r="I16" s="48">
        <f t="shared" si="3"/>
        <v>4</v>
      </c>
    </row>
    <row r="17" spans="1:9">
      <c r="A17" s="1" t="s">
        <v>28</v>
      </c>
      <c r="B17" s="1" t="s">
        <v>324</v>
      </c>
      <c r="C17" s="65" t="s">
        <v>29</v>
      </c>
      <c r="D17" s="20">
        <v>11</v>
      </c>
      <c r="E17" s="2">
        <v>3</v>
      </c>
      <c r="F17" s="27">
        <f t="shared" si="1"/>
        <v>14</v>
      </c>
      <c r="G17" s="27">
        <v>12</v>
      </c>
      <c r="H17" s="53">
        <f t="shared" si="2"/>
        <v>1.1666666666666667</v>
      </c>
      <c r="I17" s="48">
        <f t="shared" si="3"/>
        <v>3</v>
      </c>
    </row>
    <row r="18" spans="1:9">
      <c r="A18" s="1" t="s">
        <v>30</v>
      </c>
      <c r="B18" s="1" t="s">
        <v>326</v>
      </c>
      <c r="C18" s="65" t="s">
        <v>31</v>
      </c>
      <c r="D18" s="20">
        <v>10</v>
      </c>
      <c r="E18" s="2">
        <v>2</v>
      </c>
      <c r="F18" s="27">
        <f t="shared" si="1"/>
        <v>12</v>
      </c>
      <c r="G18" s="27">
        <v>15</v>
      </c>
      <c r="H18" s="53">
        <f t="shared" si="2"/>
        <v>0.8</v>
      </c>
      <c r="I18" s="48">
        <f t="shared" si="3"/>
        <v>37</v>
      </c>
    </row>
    <row r="19" spans="1:9">
      <c r="A19" s="1" t="s">
        <v>32</v>
      </c>
      <c r="B19" s="1" t="s">
        <v>327</v>
      </c>
      <c r="C19" s="65" t="s">
        <v>33</v>
      </c>
      <c r="D19" s="20">
        <v>43</v>
      </c>
      <c r="E19" s="2">
        <v>23</v>
      </c>
      <c r="F19" s="27">
        <f t="shared" si="1"/>
        <v>66</v>
      </c>
      <c r="G19" s="27">
        <v>90</v>
      </c>
      <c r="H19" s="53">
        <f t="shared" si="2"/>
        <v>0.73333333333333328</v>
      </c>
      <c r="I19" s="48">
        <f t="shared" si="3"/>
        <v>46</v>
      </c>
    </row>
    <row r="20" spans="1:9">
      <c r="A20" s="1" t="s">
        <v>34</v>
      </c>
      <c r="B20" s="1" t="s">
        <v>328</v>
      </c>
      <c r="C20" s="65" t="s">
        <v>35</v>
      </c>
      <c r="D20" s="20">
        <v>22</v>
      </c>
      <c r="E20" s="2">
        <v>17</v>
      </c>
      <c r="F20" s="27">
        <f t="shared" si="1"/>
        <v>39</v>
      </c>
      <c r="G20" s="27">
        <v>47</v>
      </c>
      <c r="H20" s="53">
        <f t="shared" si="2"/>
        <v>0.82978723404255317</v>
      </c>
      <c r="I20" s="48">
        <f t="shared" si="3"/>
        <v>28</v>
      </c>
    </row>
    <row r="21" spans="1:9">
      <c r="A21" s="1" t="s">
        <v>36</v>
      </c>
      <c r="B21" s="1" t="s">
        <v>322</v>
      </c>
      <c r="C21" s="65" t="s">
        <v>37</v>
      </c>
      <c r="D21" s="20">
        <v>430</v>
      </c>
      <c r="E21" s="2">
        <v>171</v>
      </c>
      <c r="F21" s="27">
        <f t="shared" si="1"/>
        <v>601</v>
      </c>
      <c r="G21" s="27">
        <v>768</v>
      </c>
      <c r="H21" s="53">
        <f t="shared" si="2"/>
        <v>0.78255208333333337</v>
      </c>
      <c r="I21" s="48">
        <f t="shared" si="3"/>
        <v>40</v>
      </c>
    </row>
    <row r="22" spans="1:9">
      <c r="A22" s="43" t="s">
        <v>38</v>
      </c>
      <c r="B22" s="43" t="s">
        <v>323</v>
      </c>
      <c r="C22" s="66" t="s">
        <v>39</v>
      </c>
      <c r="D22" s="37"/>
      <c r="E22" s="28"/>
      <c r="F22" s="29"/>
      <c r="G22" s="29"/>
      <c r="H22" s="68"/>
      <c r="I22" s="49"/>
    </row>
    <row r="23" spans="1:9">
      <c r="A23" s="1" t="s">
        <v>40</v>
      </c>
      <c r="B23" s="1" t="s">
        <v>327</v>
      </c>
      <c r="C23" s="65" t="s">
        <v>41</v>
      </c>
      <c r="D23" s="20">
        <v>30</v>
      </c>
      <c r="E23" s="2">
        <v>19</v>
      </c>
      <c r="F23" s="27">
        <f>SUM(D23:E23)</f>
        <v>49</v>
      </c>
      <c r="G23" s="27">
        <v>53</v>
      </c>
      <c r="H23" s="53">
        <f>F23/G23</f>
        <v>0.92452830188679247</v>
      </c>
      <c r="I23" s="48">
        <f>_xlfn.RANK.EQ(H23,$H$12:$H$97,0)</f>
        <v>15</v>
      </c>
    </row>
    <row r="24" spans="1:9">
      <c r="A24" s="1" t="s">
        <v>42</v>
      </c>
      <c r="B24" s="1" t="s">
        <v>327</v>
      </c>
      <c r="C24" s="65" t="s">
        <v>43</v>
      </c>
      <c r="D24" s="20">
        <v>29</v>
      </c>
      <c r="E24" s="2">
        <v>10</v>
      </c>
      <c r="F24" s="27">
        <f>SUM(D24:E24)</f>
        <v>39</v>
      </c>
      <c r="G24" s="27">
        <v>64</v>
      </c>
      <c r="H24" s="53">
        <f>F24/G24</f>
        <v>0.609375</v>
      </c>
      <c r="I24" s="48">
        <f>_xlfn.RANK.EQ(H24,$H$12:$H$97,0)</f>
        <v>60</v>
      </c>
    </row>
    <row r="25" spans="1:9">
      <c r="A25" s="1" t="s">
        <v>44</v>
      </c>
      <c r="B25" s="1" t="s">
        <v>325</v>
      </c>
      <c r="C25" s="65" t="s">
        <v>45</v>
      </c>
      <c r="D25" s="20">
        <v>3</v>
      </c>
      <c r="E25" s="2">
        <v>1</v>
      </c>
      <c r="F25" s="27">
        <f>SUM(D25:E25)</f>
        <v>4</v>
      </c>
      <c r="G25" s="27">
        <v>6</v>
      </c>
      <c r="H25" s="53">
        <f>F25/G25</f>
        <v>0.66666666666666663</v>
      </c>
      <c r="I25" s="48">
        <f>_xlfn.RANK.EQ(H25,$H$12:$H$97,0)</f>
        <v>53</v>
      </c>
    </row>
    <row r="26" spans="1:9">
      <c r="A26" s="1" t="s">
        <v>46</v>
      </c>
      <c r="B26" s="1" t="s">
        <v>328</v>
      </c>
      <c r="C26" s="65" t="s">
        <v>47</v>
      </c>
      <c r="D26" s="20">
        <v>17</v>
      </c>
      <c r="E26" s="2">
        <v>8</v>
      </c>
      <c r="F26" s="27">
        <f>SUM(D26:E26)</f>
        <v>25</v>
      </c>
      <c r="G26" s="27">
        <v>38</v>
      </c>
      <c r="H26" s="53">
        <f>F26/G26</f>
        <v>0.65789473684210531</v>
      </c>
      <c r="I26" s="48">
        <f>_xlfn.RANK.EQ(H26,$H$12:$H$97,0)</f>
        <v>56</v>
      </c>
    </row>
    <row r="27" spans="1:9">
      <c r="A27" s="1" t="s">
        <v>48</v>
      </c>
      <c r="B27" s="1" t="s">
        <v>322</v>
      </c>
      <c r="C27" s="65" t="s">
        <v>49</v>
      </c>
      <c r="D27" s="20">
        <v>362</v>
      </c>
      <c r="E27" s="2">
        <v>199</v>
      </c>
      <c r="F27" s="27">
        <f>SUM(D27:E27)</f>
        <v>561</v>
      </c>
      <c r="G27" s="27">
        <v>627</v>
      </c>
      <c r="H27" s="53">
        <f>F27/G27</f>
        <v>0.89473684210526316</v>
      </c>
      <c r="I27" s="48">
        <f>_xlfn.RANK.EQ(H27,$H$12:$H$97,0)</f>
        <v>19</v>
      </c>
    </row>
    <row r="28" spans="1:9">
      <c r="A28" s="43" t="s">
        <v>50</v>
      </c>
      <c r="B28" s="43" t="s">
        <v>325</v>
      </c>
      <c r="C28" s="66" t="s">
        <v>51</v>
      </c>
      <c r="D28" s="37"/>
      <c r="E28" s="28"/>
      <c r="F28" s="29"/>
      <c r="G28" s="29"/>
      <c r="H28" s="68"/>
      <c r="I28" s="49"/>
    </row>
    <row r="29" spans="1:9">
      <c r="A29" s="1" t="s">
        <v>52</v>
      </c>
      <c r="B29" s="1" t="s">
        <v>328</v>
      </c>
      <c r="C29" s="65" t="s">
        <v>53</v>
      </c>
      <c r="D29" s="20">
        <v>19</v>
      </c>
      <c r="E29" s="2">
        <v>11</v>
      </c>
      <c r="F29" s="27">
        <f t="shared" ref="F29:F48" si="4">SUM(D29:E29)</f>
        <v>30</v>
      </c>
      <c r="G29" s="27">
        <v>25</v>
      </c>
      <c r="H29" s="53">
        <f t="shared" ref="H29:H48" si="5">F29/G29</f>
        <v>1.2</v>
      </c>
      <c r="I29" s="48">
        <f t="shared" ref="I29:I48" si="6">_xlfn.RANK.EQ(H29,$H$12:$H$97,0)</f>
        <v>1</v>
      </c>
    </row>
    <row r="30" spans="1:9">
      <c r="A30" s="1" t="s">
        <v>54</v>
      </c>
      <c r="B30" s="1" t="s">
        <v>327</v>
      </c>
      <c r="C30" s="65" t="s">
        <v>55</v>
      </c>
      <c r="D30" s="20">
        <v>49</v>
      </c>
      <c r="E30" s="2">
        <v>38</v>
      </c>
      <c r="F30" s="27">
        <f t="shared" si="4"/>
        <v>87</v>
      </c>
      <c r="G30" s="27">
        <v>106</v>
      </c>
      <c r="H30" s="53">
        <f t="shared" si="5"/>
        <v>0.82075471698113212</v>
      </c>
      <c r="I30" s="48">
        <f t="shared" si="6"/>
        <v>29</v>
      </c>
    </row>
    <row r="31" spans="1:9">
      <c r="A31" s="1" t="s">
        <v>56</v>
      </c>
      <c r="B31" s="1" t="s">
        <v>328</v>
      </c>
      <c r="C31" s="65" t="s">
        <v>57</v>
      </c>
      <c r="D31" s="20">
        <v>29</v>
      </c>
      <c r="E31" s="2">
        <v>9</v>
      </c>
      <c r="F31" s="27">
        <f t="shared" si="4"/>
        <v>38</v>
      </c>
      <c r="G31" s="27">
        <v>72</v>
      </c>
      <c r="H31" s="53">
        <f t="shared" si="5"/>
        <v>0.52777777777777779</v>
      </c>
      <c r="I31" s="48">
        <f t="shared" si="6"/>
        <v>68</v>
      </c>
    </row>
    <row r="32" spans="1:9">
      <c r="A32" s="1" t="s">
        <v>58</v>
      </c>
      <c r="B32" s="1" t="s">
        <v>322</v>
      </c>
      <c r="C32" s="65" t="s">
        <v>59</v>
      </c>
      <c r="D32" s="20">
        <v>165</v>
      </c>
      <c r="E32" s="2">
        <v>78</v>
      </c>
      <c r="F32" s="27">
        <f t="shared" si="4"/>
        <v>243</v>
      </c>
      <c r="G32" s="27">
        <v>326</v>
      </c>
      <c r="H32" s="53">
        <f t="shared" si="5"/>
        <v>0.745398773006135</v>
      </c>
      <c r="I32" s="48">
        <f t="shared" si="6"/>
        <v>45</v>
      </c>
    </row>
    <row r="33" spans="1:9">
      <c r="A33" s="1" t="s">
        <v>60</v>
      </c>
      <c r="B33" s="1" t="s">
        <v>322</v>
      </c>
      <c r="C33" s="65" t="s">
        <v>61</v>
      </c>
      <c r="D33" s="20">
        <v>992</v>
      </c>
      <c r="E33" s="2">
        <v>388</v>
      </c>
      <c r="F33" s="27">
        <f t="shared" si="4"/>
        <v>1380</v>
      </c>
      <c r="G33" s="27">
        <v>1719</v>
      </c>
      <c r="H33" s="53">
        <f t="shared" si="5"/>
        <v>0.80279232111692844</v>
      </c>
      <c r="I33" s="48">
        <f t="shared" si="6"/>
        <v>36</v>
      </c>
    </row>
    <row r="34" spans="1:9">
      <c r="A34" s="1" t="s">
        <v>62</v>
      </c>
      <c r="B34" s="1" t="s">
        <v>326</v>
      </c>
      <c r="C34" s="65" t="s">
        <v>63</v>
      </c>
      <c r="D34" s="20">
        <v>123</v>
      </c>
      <c r="E34" s="2">
        <v>102</v>
      </c>
      <c r="F34" s="27">
        <f t="shared" si="4"/>
        <v>225</v>
      </c>
      <c r="G34" s="27">
        <v>228</v>
      </c>
      <c r="H34" s="53">
        <f t="shared" si="5"/>
        <v>0.98684210526315785</v>
      </c>
      <c r="I34" s="48">
        <f t="shared" si="6"/>
        <v>12</v>
      </c>
    </row>
    <row r="35" spans="1:9">
      <c r="A35" s="1" t="s">
        <v>64</v>
      </c>
      <c r="B35" s="1" t="s">
        <v>325</v>
      </c>
      <c r="C35" s="65" t="s">
        <v>65</v>
      </c>
      <c r="D35" s="20">
        <v>16</v>
      </c>
      <c r="E35" s="2">
        <v>18</v>
      </c>
      <c r="F35" s="27">
        <f t="shared" si="4"/>
        <v>34</v>
      </c>
      <c r="G35" s="27">
        <v>40</v>
      </c>
      <c r="H35" s="53">
        <f t="shared" si="5"/>
        <v>0.85</v>
      </c>
      <c r="I35" s="48">
        <f t="shared" si="6"/>
        <v>25</v>
      </c>
    </row>
    <row r="36" spans="1:9">
      <c r="A36" s="1" t="s">
        <v>66</v>
      </c>
      <c r="B36" s="1" t="s">
        <v>325</v>
      </c>
      <c r="C36" s="65" t="s">
        <v>67</v>
      </c>
      <c r="D36" s="20">
        <v>24</v>
      </c>
      <c r="E36" s="2">
        <v>25</v>
      </c>
      <c r="F36" s="27">
        <f t="shared" si="4"/>
        <v>49</v>
      </c>
      <c r="G36" s="27">
        <v>63</v>
      </c>
      <c r="H36" s="53">
        <f t="shared" si="5"/>
        <v>0.77777777777777779</v>
      </c>
      <c r="I36" s="48">
        <f t="shared" si="6"/>
        <v>42</v>
      </c>
    </row>
    <row r="37" spans="1:9">
      <c r="A37" s="1" t="s">
        <v>68</v>
      </c>
      <c r="B37" s="1" t="s">
        <v>324</v>
      </c>
      <c r="C37" s="65" t="s">
        <v>69</v>
      </c>
      <c r="D37" s="20">
        <v>246</v>
      </c>
      <c r="E37" s="2">
        <v>67</v>
      </c>
      <c r="F37" s="27">
        <f t="shared" si="4"/>
        <v>313</v>
      </c>
      <c r="G37" s="27">
        <v>567</v>
      </c>
      <c r="H37" s="53">
        <f t="shared" si="5"/>
        <v>0.55202821869488539</v>
      </c>
      <c r="I37" s="48">
        <f t="shared" si="6"/>
        <v>63</v>
      </c>
    </row>
    <row r="38" spans="1:9">
      <c r="A38" s="1" t="s">
        <v>70</v>
      </c>
      <c r="B38" s="1" t="s">
        <v>328</v>
      </c>
      <c r="C38" s="65" t="s">
        <v>71</v>
      </c>
      <c r="D38" s="20">
        <v>0</v>
      </c>
      <c r="E38" s="2">
        <v>38</v>
      </c>
      <c r="F38" s="27">
        <f t="shared" si="4"/>
        <v>38</v>
      </c>
      <c r="G38" s="27">
        <v>73</v>
      </c>
      <c r="H38" s="53">
        <f t="shared" si="5"/>
        <v>0.52054794520547942</v>
      </c>
      <c r="I38" s="48">
        <f t="shared" si="6"/>
        <v>71</v>
      </c>
    </row>
    <row r="39" spans="1:9">
      <c r="A39" s="1" t="s">
        <v>72</v>
      </c>
      <c r="B39" s="1" t="s">
        <v>323</v>
      </c>
      <c r="C39" s="65" t="s">
        <v>73</v>
      </c>
      <c r="D39" s="20">
        <v>21</v>
      </c>
      <c r="E39" s="2">
        <v>10</v>
      </c>
      <c r="F39" s="27">
        <f t="shared" si="4"/>
        <v>31</v>
      </c>
      <c r="G39" s="27">
        <v>30</v>
      </c>
      <c r="H39" s="53">
        <f t="shared" si="5"/>
        <v>1.0333333333333334</v>
      </c>
      <c r="I39" s="48">
        <f t="shared" si="6"/>
        <v>7</v>
      </c>
    </row>
    <row r="40" spans="1:9">
      <c r="A40" s="1" t="s">
        <v>74</v>
      </c>
      <c r="B40" s="1" t="s">
        <v>324</v>
      </c>
      <c r="C40" s="65" t="s">
        <v>75</v>
      </c>
      <c r="D40" s="20">
        <v>98</v>
      </c>
      <c r="E40" s="2">
        <v>42</v>
      </c>
      <c r="F40" s="27">
        <f t="shared" si="4"/>
        <v>140</v>
      </c>
      <c r="G40" s="27">
        <v>146</v>
      </c>
      <c r="H40" s="53">
        <f t="shared" si="5"/>
        <v>0.95890410958904104</v>
      </c>
      <c r="I40" s="48">
        <f t="shared" si="6"/>
        <v>13</v>
      </c>
    </row>
    <row r="41" spans="1:9">
      <c r="A41" s="1" t="s">
        <v>76</v>
      </c>
      <c r="B41" s="1" t="s">
        <v>324</v>
      </c>
      <c r="C41" s="65" t="s">
        <v>77</v>
      </c>
      <c r="D41" s="20">
        <v>40</v>
      </c>
      <c r="E41" s="2">
        <v>6</v>
      </c>
      <c r="F41" s="27">
        <f t="shared" si="4"/>
        <v>46</v>
      </c>
      <c r="G41" s="27">
        <v>59</v>
      </c>
      <c r="H41" s="53">
        <f t="shared" si="5"/>
        <v>0.77966101694915257</v>
      </c>
      <c r="I41" s="48">
        <f t="shared" si="6"/>
        <v>41</v>
      </c>
    </row>
    <row r="42" spans="1:9">
      <c r="A42" s="1" t="s">
        <v>78</v>
      </c>
      <c r="B42" s="1" t="s">
        <v>325</v>
      </c>
      <c r="C42" s="65" t="s">
        <v>79</v>
      </c>
      <c r="D42" s="20">
        <v>61</v>
      </c>
      <c r="E42" s="2">
        <v>31</v>
      </c>
      <c r="F42" s="27">
        <f t="shared" si="4"/>
        <v>92</v>
      </c>
      <c r="G42" s="27">
        <v>138</v>
      </c>
      <c r="H42" s="53">
        <f t="shared" si="5"/>
        <v>0.66666666666666663</v>
      </c>
      <c r="I42" s="48">
        <f t="shared" si="6"/>
        <v>53</v>
      </c>
    </row>
    <row r="43" spans="1:9">
      <c r="A43" s="1" t="s">
        <v>80</v>
      </c>
      <c r="B43" s="1" t="s">
        <v>329</v>
      </c>
      <c r="C43" s="65" t="s">
        <v>81</v>
      </c>
      <c r="D43" s="20">
        <v>5</v>
      </c>
      <c r="E43" s="2">
        <v>2</v>
      </c>
      <c r="F43" s="27">
        <f t="shared" si="4"/>
        <v>7</v>
      </c>
      <c r="G43" s="27">
        <v>24</v>
      </c>
      <c r="H43" s="53">
        <f t="shared" si="5"/>
        <v>0.29166666666666669</v>
      </c>
      <c r="I43" s="48">
        <f t="shared" si="6"/>
        <v>77</v>
      </c>
    </row>
    <row r="44" spans="1:9">
      <c r="A44" s="1" t="s">
        <v>82</v>
      </c>
      <c r="B44" s="1" t="s">
        <v>324</v>
      </c>
      <c r="C44" s="65" t="s">
        <v>83</v>
      </c>
      <c r="D44" s="20">
        <v>15</v>
      </c>
      <c r="E44" s="2">
        <v>6</v>
      </c>
      <c r="F44" s="27">
        <f t="shared" si="4"/>
        <v>21</v>
      </c>
      <c r="G44" s="27">
        <v>40</v>
      </c>
      <c r="H44" s="53">
        <f t="shared" si="5"/>
        <v>0.52500000000000002</v>
      </c>
      <c r="I44" s="48">
        <f t="shared" si="6"/>
        <v>69</v>
      </c>
    </row>
    <row r="45" spans="1:9">
      <c r="A45" s="1" t="s">
        <v>84</v>
      </c>
      <c r="B45" s="1" t="s">
        <v>328</v>
      </c>
      <c r="C45" s="65" t="s">
        <v>85</v>
      </c>
      <c r="D45" s="20">
        <v>53</v>
      </c>
      <c r="E45" s="2">
        <v>18</v>
      </c>
      <c r="F45" s="27">
        <f t="shared" si="4"/>
        <v>71</v>
      </c>
      <c r="G45" s="27">
        <v>116</v>
      </c>
      <c r="H45" s="53">
        <f t="shared" si="5"/>
        <v>0.61206896551724133</v>
      </c>
      <c r="I45" s="48">
        <f t="shared" si="6"/>
        <v>59</v>
      </c>
    </row>
    <row r="46" spans="1:9">
      <c r="A46" s="1" t="s">
        <v>86</v>
      </c>
      <c r="B46" s="1" t="s">
        <v>329</v>
      </c>
      <c r="C46" s="65" t="s">
        <v>87</v>
      </c>
      <c r="D46" s="20">
        <v>72</v>
      </c>
      <c r="E46" s="2">
        <v>35</v>
      </c>
      <c r="F46" s="27">
        <f t="shared" si="4"/>
        <v>107</v>
      </c>
      <c r="G46" s="27">
        <v>120</v>
      </c>
      <c r="H46" s="53">
        <f t="shared" si="5"/>
        <v>0.89166666666666672</v>
      </c>
      <c r="I46" s="48">
        <f t="shared" si="6"/>
        <v>20</v>
      </c>
    </row>
    <row r="47" spans="1:9">
      <c r="A47" s="1" t="s">
        <v>88</v>
      </c>
      <c r="B47" s="1" t="s">
        <v>322</v>
      </c>
      <c r="C47" s="65" t="s">
        <v>89</v>
      </c>
      <c r="D47" s="20">
        <v>101</v>
      </c>
      <c r="E47" s="2">
        <v>40</v>
      </c>
      <c r="F47" s="27">
        <f t="shared" si="4"/>
        <v>141</v>
      </c>
      <c r="G47" s="27">
        <v>200</v>
      </c>
      <c r="H47" s="53">
        <f t="shared" si="5"/>
        <v>0.70499999999999996</v>
      </c>
      <c r="I47" s="48">
        <f t="shared" si="6"/>
        <v>49</v>
      </c>
    </row>
    <row r="48" spans="1:9">
      <c r="A48" s="1" t="s">
        <v>90</v>
      </c>
      <c r="B48" s="1" t="s">
        <v>324</v>
      </c>
      <c r="C48" s="65" t="s">
        <v>91</v>
      </c>
      <c r="D48" s="20">
        <v>26</v>
      </c>
      <c r="E48" s="2">
        <v>5</v>
      </c>
      <c r="F48" s="27">
        <f t="shared" si="4"/>
        <v>31</v>
      </c>
      <c r="G48" s="27">
        <v>45</v>
      </c>
      <c r="H48" s="53">
        <f t="shared" si="5"/>
        <v>0.68888888888888888</v>
      </c>
      <c r="I48" s="48">
        <f t="shared" si="6"/>
        <v>51</v>
      </c>
    </row>
    <row r="49" spans="1:9">
      <c r="A49" s="43" t="s">
        <v>92</v>
      </c>
      <c r="B49" s="43" t="s">
        <v>323</v>
      </c>
      <c r="C49" s="66" t="s">
        <v>93</v>
      </c>
      <c r="D49" s="37"/>
      <c r="E49" s="28"/>
      <c r="F49" s="29"/>
      <c r="G49" s="29"/>
      <c r="H49" s="68"/>
      <c r="I49" s="49"/>
    </row>
    <row r="50" spans="1:9">
      <c r="A50" s="1" t="s">
        <v>94</v>
      </c>
      <c r="B50" s="1" t="s">
        <v>327</v>
      </c>
      <c r="C50" s="65" t="s">
        <v>95</v>
      </c>
      <c r="D50" s="20">
        <v>50</v>
      </c>
      <c r="E50" s="2">
        <v>18</v>
      </c>
      <c r="F50" s="27">
        <f t="shared" ref="F50:F66" si="7">SUM(D50:E50)</f>
        <v>68</v>
      </c>
      <c r="G50" s="27">
        <v>79</v>
      </c>
      <c r="H50" s="53">
        <f t="shared" ref="H50:H66" si="8">F50/G50</f>
        <v>0.86075949367088611</v>
      </c>
      <c r="I50" s="48">
        <f t="shared" ref="I50:I66" si="9">_xlfn.RANK.EQ(H50,$H$12:$H$97,0)</f>
        <v>23</v>
      </c>
    </row>
    <row r="51" spans="1:9">
      <c r="A51" s="1" t="s">
        <v>96</v>
      </c>
      <c r="B51" s="1" t="s">
        <v>327</v>
      </c>
      <c r="C51" s="65" t="s">
        <v>97</v>
      </c>
      <c r="D51" s="20">
        <v>99</v>
      </c>
      <c r="E51" s="2">
        <v>49</v>
      </c>
      <c r="F51" s="27">
        <f t="shared" si="7"/>
        <v>148</v>
      </c>
      <c r="G51" s="27">
        <v>272</v>
      </c>
      <c r="H51" s="53">
        <f t="shared" si="8"/>
        <v>0.54411764705882348</v>
      </c>
      <c r="I51" s="48">
        <f t="shared" si="9"/>
        <v>64</v>
      </c>
    </row>
    <row r="52" spans="1:9">
      <c r="A52" s="1" t="s">
        <v>98</v>
      </c>
      <c r="B52" s="1" t="s">
        <v>329</v>
      </c>
      <c r="C52" s="65" t="s">
        <v>99</v>
      </c>
      <c r="D52" s="20">
        <v>51</v>
      </c>
      <c r="E52" s="2">
        <v>14</v>
      </c>
      <c r="F52" s="27">
        <f t="shared" si="7"/>
        <v>65</v>
      </c>
      <c r="G52" s="27">
        <v>95</v>
      </c>
      <c r="H52" s="53">
        <f t="shared" si="8"/>
        <v>0.68421052631578949</v>
      </c>
      <c r="I52" s="48">
        <f t="shared" si="9"/>
        <v>52</v>
      </c>
    </row>
    <row r="53" spans="1:9">
      <c r="A53" s="1" t="s">
        <v>100</v>
      </c>
      <c r="B53" s="1" t="s">
        <v>327</v>
      </c>
      <c r="C53" s="65" t="s">
        <v>101</v>
      </c>
      <c r="D53" s="20">
        <v>18</v>
      </c>
      <c r="E53" s="2">
        <v>8</v>
      </c>
      <c r="F53" s="27">
        <f t="shared" si="7"/>
        <v>26</v>
      </c>
      <c r="G53" s="27">
        <v>47</v>
      </c>
      <c r="H53" s="53">
        <f t="shared" si="8"/>
        <v>0.55319148936170215</v>
      </c>
      <c r="I53" s="48">
        <f t="shared" si="9"/>
        <v>62</v>
      </c>
    </row>
    <row r="54" spans="1:9">
      <c r="A54" s="1" t="s">
        <v>102</v>
      </c>
      <c r="B54" s="1" t="s">
        <v>327</v>
      </c>
      <c r="C54" s="65" t="s">
        <v>103</v>
      </c>
      <c r="D54" s="20">
        <v>37</v>
      </c>
      <c r="E54" s="2">
        <v>9</v>
      </c>
      <c r="F54" s="27">
        <f t="shared" si="7"/>
        <v>46</v>
      </c>
      <c r="G54" s="27">
        <v>57</v>
      </c>
      <c r="H54" s="53">
        <f t="shared" si="8"/>
        <v>0.80701754385964908</v>
      </c>
      <c r="I54" s="48">
        <f t="shared" si="9"/>
        <v>34</v>
      </c>
    </row>
    <row r="55" spans="1:9">
      <c r="A55" s="1" t="s">
        <v>104</v>
      </c>
      <c r="B55" s="1" t="s">
        <v>327</v>
      </c>
      <c r="C55" s="65" t="s">
        <v>105</v>
      </c>
      <c r="D55" s="20">
        <v>63</v>
      </c>
      <c r="E55" s="2">
        <v>29</v>
      </c>
      <c r="F55" s="27">
        <f t="shared" si="7"/>
        <v>92</v>
      </c>
      <c r="G55" s="27">
        <v>101</v>
      </c>
      <c r="H55" s="53">
        <f t="shared" si="8"/>
        <v>0.91089108910891092</v>
      </c>
      <c r="I55" s="48">
        <f t="shared" si="9"/>
        <v>16</v>
      </c>
    </row>
    <row r="56" spans="1:9">
      <c r="A56" s="1" t="s">
        <v>106</v>
      </c>
      <c r="B56" s="1" t="s">
        <v>327</v>
      </c>
      <c r="C56" s="65" t="s">
        <v>107</v>
      </c>
      <c r="D56" s="20">
        <v>68</v>
      </c>
      <c r="E56" s="2">
        <v>32</v>
      </c>
      <c r="F56" s="27">
        <f t="shared" si="7"/>
        <v>100</v>
      </c>
      <c r="G56" s="27">
        <v>106</v>
      </c>
      <c r="H56" s="53">
        <f t="shared" si="8"/>
        <v>0.94339622641509435</v>
      </c>
      <c r="I56" s="48">
        <f t="shared" si="9"/>
        <v>14</v>
      </c>
    </row>
    <row r="57" spans="1:9">
      <c r="A57" s="1" t="s">
        <v>108</v>
      </c>
      <c r="B57" s="1" t="s">
        <v>328</v>
      </c>
      <c r="C57" s="65" t="s">
        <v>109</v>
      </c>
      <c r="D57" s="20">
        <v>27</v>
      </c>
      <c r="E57" s="2">
        <v>5</v>
      </c>
      <c r="F57" s="27">
        <f t="shared" si="7"/>
        <v>32</v>
      </c>
      <c r="G57" s="27">
        <v>54</v>
      </c>
      <c r="H57" s="53">
        <f t="shared" si="8"/>
        <v>0.59259259259259256</v>
      </c>
      <c r="I57" s="48">
        <f t="shared" si="9"/>
        <v>61</v>
      </c>
    </row>
    <row r="58" spans="1:9">
      <c r="A58" s="1" t="s">
        <v>110</v>
      </c>
      <c r="B58" s="1" t="s">
        <v>326</v>
      </c>
      <c r="C58" s="65" t="s">
        <v>111</v>
      </c>
      <c r="D58" s="20">
        <v>32</v>
      </c>
      <c r="E58" s="2">
        <v>6</v>
      </c>
      <c r="F58" s="27">
        <f t="shared" si="7"/>
        <v>38</v>
      </c>
      <c r="G58" s="27">
        <v>36</v>
      </c>
      <c r="H58" s="53">
        <f t="shared" si="8"/>
        <v>1.0555555555555556</v>
      </c>
      <c r="I58" s="48">
        <f t="shared" si="9"/>
        <v>5</v>
      </c>
    </row>
    <row r="59" spans="1:9">
      <c r="A59" s="1" t="s">
        <v>112</v>
      </c>
      <c r="B59" s="1" t="s">
        <v>322</v>
      </c>
      <c r="C59" s="65" t="s">
        <v>113</v>
      </c>
      <c r="D59" s="20">
        <v>403</v>
      </c>
      <c r="E59" s="2">
        <v>151</v>
      </c>
      <c r="F59" s="27">
        <f t="shared" si="7"/>
        <v>554</v>
      </c>
      <c r="G59" s="27">
        <v>732</v>
      </c>
      <c r="H59" s="53">
        <f t="shared" si="8"/>
        <v>0.75683060109289613</v>
      </c>
      <c r="I59" s="48">
        <f t="shared" si="9"/>
        <v>43</v>
      </c>
    </row>
    <row r="60" spans="1:9">
      <c r="A60" s="1" t="s">
        <v>114</v>
      </c>
      <c r="B60" s="1" t="s">
        <v>324</v>
      </c>
      <c r="C60" s="65" t="s">
        <v>115</v>
      </c>
      <c r="D60" s="20">
        <v>42</v>
      </c>
      <c r="E60" s="2">
        <v>13</v>
      </c>
      <c r="F60" s="27">
        <f t="shared" si="7"/>
        <v>55</v>
      </c>
      <c r="G60" s="27">
        <v>46</v>
      </c>
      <c r="H60" s="53">
        <f t="shared" si="8"/>
        <v>1.1956521739130435</v>
      </c>
      <c r="I60" s="48">
        <f t="shared" si="9"/>
        <v>2</v>
      </c>
    </row>
    <row r="61" spans="1:9">
      <c r="A61" s="1" t="s">
        <v>116</v>
      </c>
      <c r="B61" s="1" t="s">
        <v>323</v>
      </c>
      <c r="C61" s="65" t="s">
        <v>117</v>
      </c>
      <c r="D61" s="20">
        <v>3</v>
      </c>
      <c r="E61" s="2">
        <v>1</v>
      </c>
      <c r="F61" s="27">
        <f t="shared" si="7"/>
        <v>4</v>
      </c>
      <c r="G61" s="27">
        <v>4</v>
      </c>
      <c r="H61" s="53">
        <f t="shared" si="8"/>
        <v>1</v>
      </c>
      <c r="I61" s="48">
        <f t="shared" si="9"/>
        <v>9</v>
      </c>
    </row>
    <row r="62" spans="1:9">
      <c r="A62" s="1" t="s">
        <v>118</v>
      </c>
      <c r="B62" s="1" t="s">
        <v>324</v>
      </c>
      <c r="C62" s="65" t="s">
        <v>119</v>
      </c>
      <c r="D62" s="20">
        <v>11</v>
      </c>
      <c r="E62" s="2">
        <v>3</v>
      </c>
      <c r="F62" s="27">
        <f t="shared" si="7"/>
        <v>14</v>
      </c>
      <c r="G62" s="27">
        <v>34</v>
      </c>
      <c r="H62" s="53">
        <f t="shared" si="8"/>
        <v>0.41176470588235292</v>
      </c>
      <c r="I62" s="48">
        <f t="shared" si="9"/>
        <v>74</v>
      </c>
    </row>
    <row r="63" spans="1:9">
      <c r="A63" s="1" t="s">
        <v>120</v>
      </c>
      <c r="B63" s="1" t="s">
        <v>327</v>
      </c>
      <c r="C63" s="65" t="s">
        <v>121</v>
      </c>
      <c r="D63" s="20">
        <v>28</v>
      </c>
      <c r="E63" s="2">
        <v>15</v>
      </c>
      <c r="F63" s="27">
        <f t="shared" si="7"/>
        <v>43</v>
      </c>
      <c r="G63" s="27">
        <v>82</v>
      </c>
      <c r="H63" s="53">
        <f t="shared" si="8"/>
        <v>0.52439024390243905</v>
      </c>
      <c r="I63" s="48">
        <f t="shared" si="9"/>
        <v>70</v>
      </c>
    </row>
    <row r="64" spans="1:9">
      <c r="A64" s="1" t="s">
        <v>122</v>
      </c>
      <c r="B64" s="1" t="s">
        <v>325</v>
      </c>
      <c r="C64" s="65" t="s">
        <v>123</v>
      </c>
      <c r="D64" s="20">
        <v>5</v>
      </c>
      <c r="E64" s="2">
        <v>1</v>
      </c>
      <c r="F64" s="27">
        <f t="shared" si="7"/>
        <v>6</v>
      </c>
      <c r="G64" s="27">
        <v>6</v>
      </c>
      <c r="H64" s="53">
        <f t="shared" si="8"/>
        <v>1</v>
      </c>
      <c r="I64" s="48">
        <f t="shared" si="9"/>
        <v>9</v>
      </c>
    </row>
    <row r="65" spans="1:9">
      <c r="A65" s="1" t="s">
        <v>124</v>
      </c>
      <c r="B65" s="1" t="s">
        <v>326</v>
      </c>
      <c r="C65" s="65" t="s">
        <v>125</v>
      </c>
      <c r="D65" s="20">
        <v>17</v>
      </c>
      <c r="E65" s="2">
        <v>10</v>
      </c>
      <c r="F65" s="27">
        <f t="shared" si="7"/>
        <v>27</v>
      </c>
      <c r="G65" s="27">
        <v>33</v>
      </c>
      <c r="H65" s="53">
        <f t="shared" si="8"/>
        <v>0.81818181818181823</v>
      </c>
      <c r="I65" s="48">
        <f t="shared" si="9"/>
        <v>31</v>
      </c>
    </row>
    <row r="66" spans="1:9">
      <c r="A66" s="1" t="s">
        <v>126</v>
      </c>
      <c r="B66" s="1" t="s">
        <v>322</v>
      </c>
      <c r="C66" s="65" t="s">
        <v>127</v>
      </c>
      <c r="D66" s="20">
        <v>661</v>
      </c>
      <c r="E66" s="2">
        <v>283</v>
      </c>
      <c r="F66" s="27">
        <f t="shared" si="7"/>
        <v>944</v>
      </c>
      <c r="G66" s="27">
        <v>1111</v>
      </c>
      <c r="H66" s="53">
        <f t="shared" si="8"/>
        <v>0.84968496849684971</v>
      </c>
      <c r="I66" s="48">
        <f t="shared" si="9"/>
        <v>26</v>
      </c>
    </row>
    <row r="67" spans="1:9">
      <c r="A67" s="43" t="s">
        <v>128</v>
      </c>
      <c r="B67" s="43" t="s">
        <v>323</v>
      </c>
      <c r="C67" s="66" t="s">
        <v>129</v>
      </c>
      <c r="D67" s="37"/>
      <c r="E67" s="28"/>
      <c r="F67" s="29"/>
      <c r="G67" s="29"/>
      <c r="H67" s="68"/>
      <c r="I67" s="49"/>
    </row>
    <row r="68" spans="1:9">
      <c r="A68" s="1" t="s">
        <v>130</v>
      </c>
      <c r="B68" s="1" t="s">
        <v>324</v>
      </c>
      <c r="C68" s="65" t="s">
        <v>131</v>
      </c>
      <c r="D68" s="20">
        <v>17</v>
      </c>
      <c r="E68" s="2">
        <v>8</v>
      </c>
      <c r="F68" s="27">
        <f>SUM(D68:E68)</f>
        <v>25</v>
      </c>
      <c r="G68" s="27">
        <v>60</v>
      </c>
      <c r="H68" s="53">
        <f>F68/G68</f>
        <v>0.41666666666666669</v>
      </c>
      <c r="I68" s="48">
        <f>_xlfn.RANK.EQ(H68,$H$12:$H$97,0)</f>
        <v>73</v>
      </c>
    </row>
    <row r="69" spans="1:9">
      <c r="A69" s="1" t="s">
        <v>132</v>
      </c>
      <c r="B69" s="1" t="s">
        <v>322</v>
      </c>
      <c r="C69" s="65" t="s">
        <v>133</v>
      </c>
      <c r="D69" s="20">
        <v>482</v>
      </c>
      <c r="E69" s="2">
        <v>274</v>
      </c>
      <c r="F69" s="27">
        <f>SUM(D69:E69)</f>
        <v>756</v>
      </c>
      <c r="G69" s="27">
        <v>923</v>
      </c>
      <c r="H69" s="53">
        <f>F69/G69</f>
        <v>0.81906825568797403</v>
      </c>
      <c r="I69" s="48">
        <f>_xlfn.RANK.EQ(H69,$H$12:$H$97,0)</f>
        <v>30</v>
      </c>
    </row>
    <row r="70" spans="1:9">
      <c r="A70" s="43" t="s">
        <v>134</v>
      </c>
      <c r="B70" s="43" t="s">
        <v>323</v>
      </c>
      <c r="C70" s="66" t="s">
        <v>135</v>
      </c>
      <c r="D70" s="37"/>
      <c r="E70" s="28"/>
      <c r="F70" s="29"/>
      <c r="G70" s="29"/>
      <c r="H70" s="68"/>
      <c r="I70" s="49"/>
    </row>
    <row r="71" spans="1:9">
      <c r="A71" s="1" t="s">
        <v>136</v>
      </c>
      <c r="B71" s="1" t="s">
        <v>322</v>
      </c>
      <c r="C71" s="65" t="s">
        <v>137</v>
      </c>
      <c r="D71" s="20">
        <v>214</v>
      </c>
      <c r="E71" s="2">
        <v>121</v>
      </c>
      <c r="F71" s="27">
        <f>SUM(D71:E71)</f>
        <v>335</v>
      </c>
      <c r="G71" s="27">
        <v>423</v>
      </c>
      <c r="H71" s="53">
        <f>F71/G71</f>
        <v>0.79196217494089838</v>
      </c>
      <c r="I71" s="48">
        <f>_xlfn.RANK.EQ(H71,$H$12:$H$97,0)</f>
        <v>38</v>
      </c>
    </row>
    <row r="72" spans="1:9">
      <c r="A72" s="1" t="s">
        <v>138</v>
      </c>
      <c r="B72" s="1" t="s">
        <v>323</v>
      </c>
      <c r="C72" s="65" t="s">
        <v>139</v>
      </c>
      <c r="D72" s="20">
        <v>23</v>
      </c>
      <c r="E72" s="2">
        <v>15</v>
      </c>
      <c r="F72" s="27">
        <f>SUM(D72:E72)</f>
        <v>38</v>
      </c>
      <c r="G72" s="27">
        <v>36</v>
      </c>
      <c r="H72" s="53">
        <f>F72/G72</f>
        <v>1.0555555555555556</v>
      </c>
      <c r="I72" s="48">
        <f>_xlfn.RANK.EQ(H72,$H$12:$H$97,0)</f>
        <v>5</v>
      </c>
    </row>
    <row r="73" spans="1:9">
      <c r="A73" s="43" t="s">
        <v>140</v>
      </c>
      <c r="B73" s="43" t="s">
        <v>323</v>
      </c>
      <c r="C73" s="66" t="s">
        <v>141</v>
      </c>
      <c r="D73" s="37"/>
      <c r="E73" s="28"/>
      <c r="F73" s="29"/>
      <c r="G73" s="29"/>
      <c r="H73" s="68"/>
      <c r="I73" s="49"/>
    </row>
    <row r="74" spans="1:9">
      <c r="A74" s="1" t="s">
        <v>142</v>
      </c>
      <c r="B74" s="1" t="s">
        <v>328</v>
      </c>
      <c r="C74" s="65" t="s">
        <v>143</v>
      </c>
      <c r="D74" s="20">
        <v>0</v>
      </c>
      <c r="E74" s="2">
        <v>24</v>
      </c>
      <c r="F74" s="27">
        <f t="shared" ref="F74:F82" si="10">SUM(D74:E74)</f>
        <v>24</v>
      </c>
      <c r="G74" s="27">
        <v>38</v>
      </c>
      <c r="H74" s="53">
        <f t="shared" ref="H74:H82" si="11">F74/G74</f>
        <v>0.63157894736842102</v>
      </c>
      <c r="I74" s="48">
        <f t="shared" ref="I74:I82" si="12">_xlfn.RANK.EQ(H74,$H$12:$H$97,0)</f>
        <v>57</v>
      </c>
    </row>
    <row r="75" spans="1:9">
      <c r="A75" s="1" t="s">
        <v>144</v>
      </c>
      <c r="B75" s="1" t="s">
        <v>329</v>
      </c>
      <c r="C75" s="65" t="s">
        <v>145</v>
      </c>
      <c r="D75" s="20">
        <v>55</v>
      </c>
      <c r="E75" s="2">
        <v>31</v>
      </c>
      <c r="F75" s="27">
        <f t="shared" si="10"/>
        <v>86</v>
      </c>
      <c r="G75" s="27">
        <v>107</v>
      </c>
      <c r="H75" s="53">
        <f t="shared" si="11"/>
        <v>0.80373831775700932</v>
      </c>
      <c r="I75" s="48">
        <f t="shared" si="12"/>
        <v>35</v>
      </c>
    </row>
    <row r="76" spans="1:9">
      <c r="A76" s="1" t="s">
        <v>146</v>
      </c>
      <c r="B76" s="1" t="s">
        <v>328</v>
      </c>
      <c r="C76" s="65" t="s">
        <v>147</v>
      </c>
      <c r="D76" s="20">
        <v>7</v>
      </c>
      <c r="E76" s="2">
        <v>3</v>
      </c>
      <c r="F76" s="27">
        <f t="shared" si="10"/>
        <v>10</v>
      </c>
      <c r="G76" s="27">
        <v>14</v>
      </c>
      <c r="H76" s="53">
        <f t="shared" si="11"/>
        <v>0.7142857142857143</v>
      </c>
      <c r="I76" s="48">
        <f t="shared" si="12"/>
        <v>47</v>
      </c>
    </row>
    <row r="77" spans="1:9">
      <c r="A77" s="1" t="s">
        <v>148</v>
      </c>
      <c r="B77" s="1" t="s">
        <v>327</v>
      </c>
      <c r="C77" s="65" t="s">
        <v>149</v>
      </c>
      <c r="D77" s="20">
        <v>37</v>
      </c>
      <c r="E77" s="2">
        <v>14</v>
      </c>
      <c r="F77" s="27">
        <f t="shared" si="10"/>
        <v>51</v>
      </c>
      <c r="G77" s="27">
        <v>74</v>
      </c>
      <c r="H77" s="53">
        <f t="shared" si="11"/>
        <v>0.68918918918918914</v>
      </c>
      <c r="I77" s="48">
        <f t="shared" si="12"/>
        <v>50</v>
      </c>
    </row>
    <row r="78" spans="1:9">
      <c r="A78" s="1" t="s">
        <v>150</v>
      </c>
      <c r="B78" s="1" t="s">
        <v>327</v>
      </c>
      <c r="C78" s="65" t="s">
        <v>151</v>
      </c>
      <c r="D78" s="20">
        <v>24</v>
      </c>
      <c r="E78" s="2">
        <v>14</v>
      </c>
      <c r="F78" s="27">
        <f t="shared" si="10"/>
        <v>38</v>
      </c>
      <c r="G78" s="27">
        <v>47</v>
      </c>
      <c r="H78" s="53">
        <f t="shared" si="11"/>
        <v>0.80851063829787229</v>
      </c>
      <c r="I78" s="48">
        <f t="shared" si="12"/>
        <v>33</v>
      </c>
    </row>
    <row r="79" spans="1:9">
      <c r="A79" s="1" t="s">
        <v>152</v>
      </c>
      <c r="B79" s="1" t="s">
        <v>322</v>
      </c>
      <c r="C79" s="65" t="s">
        <v>153</v>
      </c>
      <c r="D79" s="20">
        <v>137</v>
      </c>
      <c r="E79" s="2">
        <v>73</v>
      </c>
      <c r="F79" s="27">
        <f t="shared" si="10"/>
        <v>210</v>
      </c>
      <c r="G79" s="27">
        <v>268</v>
      </c>
      <c r="H79" s="53">
        <f t="shared" si="11"/>
        <v>0.78358208955223885</v>
      </c>
      <c r="I79" s="48">
        <f t="shared" si="12"/>
        <v>39</v>
      </c>
    </row>
    <row r="80" spans="1:9">
      <c r="A80" s="1" t="s">
        <v>154</v>
      </c>
      <c r="B80" s="1" t="s">
        <v>322</v>
      </c>
      <c r="C80" s="65" t="s">
        <v>155</v>
      </c>
      <c r="D80" s="20">
        <v>247</v>
      </c>
      <c r="E80" s="2">
        <v>137</v>
      </c>
      <c r="F80" s="27">
        <f t="shared" si="10"/>
        <v>384</v>
      </c>
      <c r="G80" s="27">
        <v>455</v>
      </c>
      <c r="H80" s="53">
        <f t="shared" si="11"/>
        <v>0.84395604395604396</v>
      </c>
      <c r="I80" s="48">
        <f t="shared" si="12"/>
        <v>27</v>
      </c>
    </row>
    <row r="81" spans="1:9">
      <c r="A81" s="1" t="s">
        <v>156</v>
      </c>
      <c r="B81" s="1" t="s">
        <v>327</v>
      </c>
      <c r="C81" s="65" t="s">
        <v>157</v>
      </c>
      <c r="D81" s="20">
        <v>46</v>
      </c>
      <c r="E81" s="2">
        <v>19</v>
      </c>
      <c r="F81" s="27">
        <f t="shared" si="10"/>
        <v>65</v>
      </c>
      <c r="G81" s="27">
        <v>98</v>
      </c>
      <c r="H81" s="53">
        <f t="shared" si="11"/>
        <v>0.66326530612244894</v>
      </c>
      <c r="I81" s="48">
        <f t="shared" si="12"/>
        <v>55</v>
      </c>
    </row>
    <row r="82" spans="1:9">
      <c r="A82" s="1" t="s">
        <v>158</v>
      </c>
      <c r="B82" s="1" t="s">
        <v>327</v>
      </c>
      <c r="C82" s="65" t="s">
        <v>159</v>
      </c>
      <c r="D82" s="20">
        <v>56</v>
      </c>
      <c r="E82" s="2">
        <v>36</v>
      </c>
      <c r="F82" s="27">
        <f t="shared" si="10"/>
        <v>92</v>
      </c>
      <c r="G82" s="27">
        <v>146</v>
      </c>
      <c r="H82" s="53">
        <f t="shared" si="11"/>
        <v>0.63013698630136983</v>
      </c>
      <c r="I82" s="48">
        <f t="shared" si="12"/>
        <v>58</v>
      </c>
    </row>
    <row r="83" spans="1:9">
      <c r="A83" s="43" t="s">
        <v>160</v>
      </c>
      <c r="B83" s="43" t="s">
        <v>323</v>
      </c>
      <c r="C83" s="66" t="s">
        <v>161</v>
      </c>
      <c r="D83" s="37"/>
      <c r="E83" s="28"/>
      <c r="F83" s="29"/>
      <c r="G83" s="29"/>
      <c r="H83" s="68"/>
      <c r="I83" s="49"/>
    </row>
    <row r="84" spans="1:9">
      <c r="A84" s="1" t="s">
        <v>162</v>
      </c>
      <c r="B84" s="1" t="s">
        <v>327</v>
      </c>
      <c r="C84" s="65" t="s">
        <v>163</v>
      </c>
      <c r="D84" s="20">
        <v>38</v>
      </c>
      <c r="E84" s="2">
        <v>10</v>
      </c>
      <c r="F84" s="27">
        <f>SUM(D84:E84)</f>
        <v>48</v>
      </c>
      <c r="G84" s="27">
        <v>54</v>
      </c>
      <c r="H84" s="53">
        <f>F84/G84</f>
        <v>0.88888888888888884</v>
      </c>
      <c r="I84" s="48">
        <f>_xlfn.RANK.EQ(H84,$H$12:$H$97,0)</f>
        <v>21</v>
      </c>
    </row>
    <row r="85" spans="1:9">
      <c r="A85" s="1" t="s">
        <v>164</v>
      </c>
      <c r="B85" s="1" t="s">
        <v>327</v>
      </c>
      <c r="C85" s="65" t="s">
        <v>165</v>
      </c>
      <c r="D85" s="20">
        <v>45</v>
      </c>
      <c r="E85" s="2">
        <v>20</v>
      </c>
      <c r="F85" s="27">
        <f>SUM(D85:E85)</f>
        <v>65</v>
      </c>
      <c r="G85" s="27">
        <v>72</v>
      </c>
      <c r="H85" s="53">
        <f>F85/G85</f>
        <v>0.90277777777777779</v>
      </c>
      <c r="I85" s="48">
        <f>_xlfn.RANK.EQ(H85,$H$12:$H$97,0)</f>
        <v>18</v>
      </c>
    </row>
    <row r="86" spans="1:9">
      <c r="A86" s="14" t="s">
        <v>166</v>
      </c>
      <c r="B86" s="14" t="s">
        <v>327</v>
      </c>
      <c r="C86" s="67" t="s">
        <v>167</v>
      </c>
      <c r="D86" s="38">
        <v>27</v>
      </c>
      <c r="E86" s="30">
        <v>7</v>
      </c>
      <c r="F86" s="31">
        <f>SUM(D86:E86)</f>
        <v>34</v>
      </c>
      <c r="G86" s="31">
        <v>42</v>
      </c>
      <c r="H86" s="54">
        <f>F86/G86</f>
        <v>0.80952380952380953</v>
      </c>
      <c r="I86" s="50">
        <f>_xlfn.RANK.EQ(H86,$H$12:$H$97,0)</f>
        <v>32</v>
      </c>
    </row>
    <row r="87" spans="1:9">
      <c r="A87" s="1" t="s">
        <v>168</v>
      </c>
      <c r="B87" s="1" t="s">
        <v>324</v>
      </c>
      <c r="C87" s="65" t="s">
        <v>169</v>
      </c>
      <c r="D87" s="20">
        <v>40</v>
      </c>
      <c r="E87" s="2">
        <v>1</v>
      </c>
      <c r="F87" s="27">
        <f>SUM(D87:E87)</f>
        <v>41</v>
      </c>
      <c r="G87" s="27">
        <v>80</v>
      </c>
      <c r="H87" s="53">
        <f>F87/G87</f>
        <v>0.51249999999999996</v>
      </c>
      <c r="I87" s="48">
        <f>_xlfn.RANK.EQ(H87,$H$12:$H$97,0)</f>
        <v>72</v>
      </c>
    </row>
    <row r="88" spans="1:9">
      <c r="A88" s="43" t="s">
        <v>170</v>
      </c>
      <c r="B88" s="43" t="s">
        <v>323</v>
      </c>
      <c r="C88" s="66" t="s">
        <v>171</v>
      </c>
      <c r="D88" s="37"/>
      <c r="E88" s="28"/>
      <c r="F88" s="29"/>
      <c r="G88" s="29"/>
      <c r="H88" s="68"/>
      <c r="I88" s="49"/>
    </row>
    <row r="89" spans="1:9">
      <c r="A89" s="1" t="s">
        <v>172</v>
      </c>
      <c r="B89" s="1" t="s">
        <v>322</v>
      </c>
      <c r="C89" s="65" t="s">
        <v>173</v>
      </c>
      <c r="D89" s="20">
        <v>432</v>
      </c>
      <c r="E89" s="2">
        <v>157</v>
      </c>
      <c r="F89" s="27">
        <f t="shared" ref="F89:F97" si="13">SUM(D89:E89)</f>
        <v>589</v>
      </c>
      <c r="G89" s="27">
        <v>779</v>
      </c>
      <c r="H89" s="53">
        <f t="shared" ref="H89:H97" si="14">F89/G89</f>
        <v>0.75609756097560976</v>
      </c>
      <c r="I89" s="48">
        <f t="shared" ref="I89:I97" si="15">_xlfn.RANK.EQ(H89,$H$12:$H$97,0)</f>
        <v>44</v>
      </c>
    </row>
    <row r="90" spans="1:9">
      <c r="A90" s="1" t="s">
        <v>174</v>
      </c>
      <c r="B90" s="1" t="s">
        <v>327</v>
      </c>
      <c r="C90" s="65" t="s">
        <v>175</v>
      </c>
      <c r="D90" s="20">
        <v>13</v>
      </c>
      <c r="E90" s="2">
        <v>4</v>
      </c>
      <c r="F90" s="27">
        <f t="shared" si="13"/>
        <v>17</v>
      </c>
      <c r="G90" s="27">
        <v>45</v>
      </c>
      <c r="H90" s="53">
        <f t="shared" si="14"/>
        <v>0.37777777777777777</v>
      </c>
      <c r="I90" s="48">
        <f t="shared" si="15"/>
        <v>75</v>
      </c>
    </row>
    <row r="91" spans="1:9">
      <c r="A91" s="1" t="s">
        <v>176</v>
      </c>
      <c r="B91" s="1" t="s">
        <v>327</v>
      </c>
      <c r="C91" s="65" t="s">
        <v>177</v>
      </c>
      <c r="D91" s="20">
        <v>66</v>
      </c>
      <c r="E91" s="2">
        <v>32</v>
      </c>
      <c r="F91" s="27">
        <f t="shared" si="13"/>
        <v>98</v>
      </c>
      <c r="G91" s="27">
        <v>181</v>
      </c>
      <c r="H91" s="53">
        <f t="shared" si="14"/>
        <v>0.54143646408839774</v>
      </c>
      <c r="I91" s="48">
        <f t="shared" si="15"/>
        <v>65</v>
      </c>
    </row>
    <row r="92" spans="1:9">
      <c r="A92" s="1" t="s">
        <v>178</v>
      </c>
      <c r="B92" s="1" t="s">
        <v>327</v>
      </c>
      <c r="C92" s="65" t="s">
        <v>179</v>
      </c>
      <c r="D92" s="20">
        <v>91</v>
      </c>
      <c r="E92" s="2">
        <v>40</v>
      </c>
      <c r="F92" s="27">
        <f t="shared" si="13"/>
        <v>131</v>
      </c>
      <c r="G92" s="27">
        <v>185</v>
      </c>
      <c r="H92" s="53">
        <f t="shared" si="14"/>
        <v>0.70810810810810809</v>
      </c>
      <c r="I92" s="48">
        <f t="shared" si="15"/>
        <v>48</v>
      </c>
    </row>
    <row r="93" spans="1:9">
      <c r="A93" s="1" t="s">
        <v>180</v>
      </c>
      <c r="B93" s="1" t="s">
        <v>327</v>
      </c>
      <c r="C93" s="65" t="s">
        <v>181</v>
      </c>
      <c r="D93" s="20">
        <v>19</v>
      </c>
      <c r="E93" s="2">
        <v>3</v>
      </c>
      <c r="F93" s="27">
        <f t="shared" si="13"/>
        <v>22</v>
      </c>
      <c r="G93" s="27">
        <v>41</v>
      </c>
      <c r="H93" s="53">
        <f t="shared" si="14"/>
        <v>0.53658536585365857</v>
      </c>
      <c r="I93" s="48">
        <f t="shared" si="15"/>
        <v>66</v>
      </c>
    </row>
    <row r="94" spans="1:9">
      <c r="A94" s="1" t="s">
        <v>182</v>
      </c>
      <c r="B94" s="1" t="s">
        <v>327</v>
      </c>
      <c r="C94" s="65" t="s">
        <v>183</v>
      </c>
      <c r="D94" s="20">
        <v>24</v>
      </c>
      <c r="E94" s="2">
        <v>10</v>
      </c>
      <c r="F94" s="27">
        <f t="shared" si="13"/>
        <v>34</v>
      </c>
      <c r="G94" s="27">
        <v>39</v>
      </c>
      <c r="H94" s="53">
        <f t="shared" si="14"/>
        <v>0.87179487179487181</v>
      </c>
      <c r="I94" s="48">
        <f t="shared" si="15"/>
        <v>22</v>
      </c>
    </row>
    <row r="95" spans="1:9">
      <c r="A95" s="1" t="s">
        <v>184</v>
      </c>
      <c r="B95" s="1" t="s">
        <v>327</v>
      </c>
      <c r="C95" s="65" t="s">
        <v>185</v>
      </c>
      <c r="D95" s="20">
        <v>63</v>
      </c>
      <c r="E95" s="2">
        <v>41</v>
      </c>
      <c r="F95" s="27">
        <f t="shared" si="13"/>
        <v>104</v>
      </c>
      <c r="G95" s="27">
        <v>115</v>
      </c>
      <c r="H95" s="53">
        <f t="shared" si="14"/>
        <v>0.90434782608695652</v>
      </c>
      <c r="I95" s="48">
        <f t="shared" si="15"/>
        <v>17</v>
      </c>
    </row>
    <row r="96" spans="1:9">
      <c r="A96" s="1" t="s">
        <v>186</v>
      </c>
      <c r="B96" s="1" t="s">
        <v>324</v>
      </c>
      <c r="C96" s="65" t="s">
        <v>187</v>
      </c>
      <c r="D96" s="20">
        <v>5</v>
      </c>
      <c r="E96" s="2">
        <v>3</v>
      </c>
      <c r="F96" s="27">
        <f t="shared" si="13"/>
        <v>8</v>
      </c>
      <c r="G96" s="27">
        <v>8</v>
      </c>
      <c r="H96" s="53">
        <f t="shared" si="14"/>
        <v>1</v>
      </c>
      <c r="I96" s="48">
        <f t="shared" si="15"/>
        <v>9</v>
      </c>
    </row>
    <row r="97" spans="1:9" ht="14.25" thickBot="1">
      <c r="A97" s="1" t="s">
        <v>188</v>
      </c>
      <c r="B97" s="1" t="s">
        <v>327</v>
      </c>
      <c r="C97" s="65" t="s">
        <v>189</v>
      </c>
      <c r="D97" s="22">
        <v>34</v>
      </c>
      <c r="E97" s="23">
        <v>16</v>
      </c>
      <c r="F97" s="39">
        <f t="shared" si="13"/>
        <v>50</v>
      </c>
      <c r="G97" s="39">
        <v>49</v>
      </c>
      <c r="H97" s="58">
        <f t="shared" si="14"/>
        <v>1.0204081632653061</v>
      </c>
      <c r="I97" s="51">
        <f t="shared" si="15"/>
        <v>8</v>
      </c>
    </row>
    <row r="98" spans="1:9" ht="14.25" thickBot="1">
      <c r="B98" s="17"/>
    </row>
    <row r="99" spans="1:9" ht="14.25" thickBot="1">
      <c r="C99" s="253" t="s">
        <v>502</v>
      </c>
      <c r="D99" s="254">
        <f>SUM(D12:D97)</f>
        <v>7363</v>
      </c>
      <c r="E99" s="254">
        <f t="shared" ref="E99:G99" si="16">SUM(E12:E97)</f>
        <v>3363</v>
      </c>
      <c r="F99" s="254">
        <f t="shared" si="16"/>
        <v>10726</v>
      </c>
      <c r="G99" s="255">
        <f t="shared" si="16"/>
        <v>13807</v>
      </c>
    </row>
  </sheetData>
  <autoFilter ref="A11:I11" xr:uid="{00000000-0009-0000-0000-000021000000}">
    <sortState xmlns:xlrd2="http://schemas.microsoft.com/office/spreadsheetml/2017/richdata2" ref="A12:I97">
      <sortCondition ref="A11"/>
    </sortState>
  </autoFilter>
  <mergeCells count="1">
    <mergeCell ref="D10:I10"/>
  </mergeCells>
  <phoneticPr fontId="1"/>
  <hyperlinks>
    <hyperlink ref="K1" location="目次!A1" display="目次に戻る" xr:uid="{6E5CEB22-B05B-4730-93DB-1C3063C564CE}"/>
  </hyperlinks>
  <pageMargins left="0.51181102362204722" right="0.51181102362204722" top="0.74803149606299213" bottom="0.74803149606299213" header="0.31496062992125984" footer="0.31496062992125984"/>
  <pageSetup paperSize="9" scale="89" orientation="portrait" r:id="rId1"/>
  <headerFooter>
    <oddFooter>&amp;R&amp;6出典：大学改革支援・学位授与機構「大学基本情報」（https://portal.niad.ac.jp/ptrt/table.html）を加工して作成
文部科学省　全国大学一覧</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sheetPr>
  <dimension ref="A1:M99"/>
  <sheetViews>
    <sheetView workbookViewId="0">
      <pane xSplit="3" ySplit="11" topLeftCell="D12" activePane="bottomRight" state="frozen"/>
      <selection activeCell="A13" sqref="A13:B13"/>
      <selection pane="topRight" activeCell="A13" sqref="A13:B13"/>
      <selection pane="bottomLeft" activeCell="A13" sqref="A13:B13"/>
      <selection pane="bottomRight" activeCell="A13" sqref="A13:B13"/>
    </sheetView>
  </sheetViews>
  <sheetFormatPr defaultRowHeight="13.5"/>
  <cols>
    <col min="1" max="1" width="15" bestFit="1" customWidth="1"/>
    <col min="2" max="2" width="5.75" customWidth="1"/>
    <col min="3" max="3" width="29.375" bestFit="1" customWidth="1"/>
    <col min="4" max="6" width="9.5" style="17" bestFit="1" customWidth="1"/>
    <col min="7" max="10" width="9" style="17"/>
    <col min="11" max="11" width="11.625" style="17" bestFit="1" customWidth="1"/>
    <col min="12" max="13" width="9" style="17"/>
  </cols>
  <sheetData>
    <row r="1" spans="1:13" ht="24" customHeight="1" thickBot="1">
      <c r="A1" s="3" t="s">
        <v>260</v>
      </c>
      <c r="B1" s="3"/>
      <c r="C1" s="3"/>
      <c r="D1"/>
      <c r="E1"/>
      <c r="F1"/>
      <c r="G1"/>
      <c r="H1"/>
      <c r="I1"/>
      <c r="J1"/>
      <c r="K1" s="44" t="s">
        <v>258</v>
      </c>
      <c r="L1"/>
      <c r="M1"/>
    </row>
    <row r="2" spans="1:13" ht="24" customHeight="1">
      <c r="A2" s="3" t="s">
        <v>299</v>
      </c>
      <c r="B2" s="3"/>
      <c r="C2" s="3"/>
      <c r="D2"/>
      <c r="E2"/>
      <c r="F2"/>
      <c r="G2"/>
      <c r="H2"/>
      <c r="I2"/>
      <c r="J2"/>
      <c r="K2" s="13"/>
      <c r="L2"/>
      <c r="M2"/>
    </row>
    <row r="3" spans="1:13" ht="24" customHeight="1">
      <c r="A3" s="3" t="s">
        <v>477</v>
      </c>
      <c r="C3" s="3"/>
      <c r="D3"/>
      <c r="E3"/>
      <c r="F3"/>
      <c r="G3"/>
      <c r="H3"/>
      <c r="I3"/>
      <c r="J3"/>
      <c r="K3" s="13"/>
      <c r="L3"/>
      <c r="M3"/>
    </row>
    <row r="4" spans="1:13" ht="14.25" thickBot="1">
      <c r="B4" s="3"/>
      <c r="C4" s="3"/>
      <c r="D4"/>
      <c r="E4"/>
      <c r="F4"/>
      <c r="G4"/>
      <c r="H4"/>
      <c r="I4"/>
      <c r="J4"/>
      <c r="K4" s="13"/>
      <c r="L4"/>
      <c r="M4"/>
    </row>
    <row r="5" spans="1:13" ht="27.75" thickBot="1">
      <c r="C5" s="16" t="s">
        <v>12</v>
      </c>
      <c r="D5" s="55" t="s">
        <v>0</v>
      </c>
      <c r="E5" s="56" t="s">
        <v>1</v>
      </c>
      <c r="F5" s="57" t="s">
        <v>13</v>
      </c>
      <c r="G5" s="57" t="s">
        <v>261</v>
      </c>
      <c r="H5" s="64" t="s">
        <v>262</v>
      </c>
      <c r="I5" s="60" t="s">
        <v>263</v>
      </c>
    </row>
    <row r="6" spans="1:13">
      <c r="C6" s="18" t="s">
        <v>3</v>
      </c>
      <c r="D6" s="32">
        <f>INDEX(D12:D97,MATCH(C6,C12:C97,0),0)</f>
        <v>7</v>
      </c>
      <c r="E6" s="33">
        <f>INDEX(E12:E97,MATCH(C6,C12:C97,0),0)</f>
        <v>8</v>
      </c>
      <c r="F6" s="33">
        <f>SUM(D6:E6)</f>
        <v>15</v>
      </c>
      <c r="G6" s="46">
        <f>INDEX(G12:G97,MATCH(C6,C12:C97,0),0)</f>
        <v>15</v>
      </c>
      <c r="H6" s="59">
        <f t="shared" ref="H6:H8" si="0">F6/G6</f>
        <v>1</v>
      </c>
      <c r="I6" s="61">
        <f>_xlfn.RANK.EQ(H6,$H$12:$H$97,0)</f>
        <v>18</v>
      </c>
    </row>
    <row r="7" spans="1:13">
      <c r="C7" s="19" t="s">
        <v>14</v>
      </c>
      <c r="D7" s="88">
        <f>ROUND(SUMIF($B$12:$B$97,"G",D12:D97)/(COUNTIFS(B12:B97,"G",D12:D97,"&lt;&gt;")),1)</f>
        <v>16.2</v>
      </c>
      <c r="E7" s="89">
        <f>ROUND(SUMIF($B$12:$B$97,"G",E12:E97)/(COUNTIFS(B12:B97,"G",D12:D97,"&lt;&gt;")),1)</f>
        <v>12</v>
      </c>
      <c r="F7" s="89">
        <f>ROUND(SUM(D7:E7),1)</f>
        <v>28.2</v>
      </c>
      <c r="G7" s="90">
        <f>ROUND(SUMIF($B$12:$B$97,"G",G12:G97)/(COUNTIFS(B12:B97,"G",D12:D97,"&lt;&gt;")),1)</f>
        <v>28.1</v>
      </c>
      <c r="H7" s="53">
        <f t="shared" si="0"/>
        <v>1.0035587188612098</v>
      </c>
      <c r="I7" s="62"/>
    </row>
    <row r="8" spans="1:13" ht="14.25" thickBot="1">
      <c r="C8" s="21" t="s">
        <v>15</v>
      </c>
      <c r="D8" s="91">
        <f>ROUND(AVERAGE(D12:D97),1)</f>
        <v>35.700000000000003</v>
      </c>
      <c r="E8" s="92">
        <f>ROUND(AVERAGE(E12:E97),1)</f>
        <v>20.7</v>
      </c>
      <c r="F8" s="92">
        <f>ROUND(SUM(D8:E8),1)</f>
        <v>56.4</v>
      </c>
      <c r="G8" s="93">
        <f>ROUND(AVERAGE(G12:G97),1)</f>
        <v>65.599999999999994</v>
      </c>
      <c r="H8" s="58">
        <f t="shared" si="0"/>
        <v>0.85975609756097571</v>
      </c>
      <c r="I8" s="63"/>
    </row>
    <row r="9" spans="1:13" ht="14.25" thickBot="1"/>
    <row r="10" spans="1:13" ht="21" customHeight="1">
      <c r="D10" s="330" t="str" cm="1">
        <f t="array" aca="1" ref="D10" ca="1">RIGHT(CELL("filename",A1),4)&amp;"年度（基準日：５月１日）"</f>
        <v>2020年度（基準日：５月１日）</v>
      </c>
      <c r="E10" s="331"/>
      <c r="F10" s="331"/>
      <c r="G10" s="331"/>
      <c r="H10" s="331"/>
      <c r="I10" s="332"/>
    </row>
    <row r="11" spans="1:13" ht="27">
      <c r="A11" s="15" t="s">
        <v>16</v>
      </c>
      <c r="B11" s="24" t="s">
        <v>17</v>
      </c>
      <c r="C11" s="80" t="s">
        <v>12</v>
      </c>
      <c r="D11" s="36" t="s">
        <v>0</v>
      </c>
      <c r="E11" s="25" t="s">
        <v>1</v>
      </c>
      <c r="F11" s="26" t="s">
        <v>13</v>
      </c>
      <c r="G11" s="26" t="s">
        <v>261</v>
      </c>
      <c r="H11" s="52" t="s">
        <v>262</v>
      </c>
      <c r="I11" s="47" t="s">
        <v>263</v>
      </c>
    </row>
    <row r="12" spans="1:13">
      <c r="A12" s="1" t="s">
        <v>18</v>
      </c>
      <c r="B12" s="1" t="s">
        <v>322</v>
      </c>
      <c r="C12" s="65" t="s">
        <v>19</v>
      </c>
      <c r="D12" s="20">
        <v>65</v>
      </c>
      <c r="E12" s="2">
        <v>21</v>
      </c>
      <c r="F12" s="27">
        <f>SUM(D12:E12)</f>
        <v>86</v>
      </c>
      <c r="G12" s="27">
        <v>100</v>
      </c>
      <c r="H12" s="53">
        <f>F12/G12</f>
        <v>0.86</v>
      </c>
      <c r="I12" s="48">
        <f>_xlfn.RANK.EQ(H12,$H$12:$H$97,0)</f>
        <v>39</v>
      </c>
    </row>
    <row r="13" spans="1:13">
      <c r="A13" s="1" t="s">
        <v>20</v>
      </c>
      <c r="B13" s="1" t="s">
        <v>323</v>
      </c>
      <c r="C13" s="65" t="s">
        <v>21</v>
      </c>
      <c r="D13" s="20">
        <v>21</v>
      </c>
      <c r="E13" s="2">
        <v>15</v>
      </c>
      <c r="F13" s="27">
        <f>SUM(D13:E13)</f>
        <v>36</v>
      </c>
      <c r="G13" s="27">
        <v>45</v>
      </c>
      <c r="H13" s="53">
        <f>F13/G13</f>
        <v>0.8</v>
      </c>
      <c r="I13" s="48">
        <f t="shared" ref="I13:I76" si="1">_xlfn.RANK.EQ(H13,$H$12:$H$97,0)</f>
        <v>44</v>
      </c>
    </row>
    <row r="14" spans="1:13">
      <c r="A14" s="43" t="s">
        <v>22</v>
      </c>
      <c r="B14" s="43" t="s">
        <v>324</v>
      </c>
      <c r="C14" s="66" t="s">
        <v>23</v>
      </c>
      <c r="D14" s="37"/>
      <c r="E14" s="28"/>
      <c r="F14" s="29"/>
      <c r="G14" s="29"/>
      <c r="H14" s="68"/>
      <c r="I14" s="49"/>
    </row>
    <row r="15" spans="1:13">
      <c r="A15" s="1" t="s">
        <v>24</v>
      </c>
      <c r="B15" s="1" t="s">
        <v>325</v>
      </c>
      <c r="C15" s="65" t="s">
        <v>25</v>
      </c>
      <c r="D15" s="20">
        <v>24</v>
      </c>
      <c r="E15" s="2">
        <v>8</v>
      </c>
      <c r="F15" s="27">
        <f>SUM(D15:E15)</f>
        <v>32</v>
      </c>
      <c r="G15" s="27">
        <v>35</v>
      </c>
      <c r="H15" s="53">
        <f>F15/G15</f>
        <v>0.91428571428571426</v>
      </c>
      <c r="I15" s="48">
        <f t="shared" si="1"/>
        <v>37</v>
      </c>
    </row>
    <row r="16" spans="1:13">
      <c r="A16" s="43" t="s">
        <v>26</v>
      </c>
      <c r="B16" s="43" t="s">
        <v>324</v>
      </c>
      <c r="C16" s="66" t="s">
        <v>27</v>
      </c>
      <c r="D16" s="37"/>
      <c r="E16" s="28"/>
      <c r="F16" s="29"/>
      <c r="G16" s="29"/>
      <c r="H16" s="68"/>
      <c r="I16" s="49"/>
    </row>
    <row r="17" spans="1:9">
      <c r="A17" s="43" t="s">
        <v>28</v>
      </c>
      <c r="B17" s="43" t="s">
        <v>324</v>
      </c>
      <c r="C17" s="66" t="s">
        <v>29</v>
      </c>
      <c r="D17" s="37"/>
      <c r="E17" s="28"/>
      <c r="F17" s="29"/>
      <c r="G17" s="29"/>
      <c r="H17" s="68"/>
      <c r="I17" s="49"/>
    </row>
    <row r="18" spans="1:9">
      <c r="A18" s="43" t="s">
        <v>30</v>
      </c>
      <c r="B18" s="43" t="s">
        <v>326</v>
      </c>
      <c r="C18" s="66" t="s">
        <v>31</v>
      </c>
      <c r="D18" s="37"/>
      <c r="E18" s="28"/>
      <c r="F18" s="29"/>
      <c r="G18" s="29"/>
      <c r="H18" s="68"/>
      <c r="I18" s="49"/>
    </row>
    <row r="19" spans="1:9">
      <c r="A19" s="1" t="s">
        <v>32</v>
      </c>
      <c r="B19" s="1" t="s">
        <v>327</v>
      </c>
      <c r="C19" s="65" t="s">
        <v>33</v>
      </c>
      <c r="D19" s="20">
        <v>8</v>
      </c>
      <c r="E19" s="2">
        <v>4</v>
      </c>
      <c r="F19" s="27">
        <f t="shared" ref="F19:F27" si="2">SUM(D19:E19)</f>
        <v>12</v>
      </c>
      <c r="G19" s="27">
        <v>18</v>
      </c>
      <c r="H19" s="53">
        <f t="shared" ref="H19:H27" si="3">F19/G19</f>
        <v>0.66666666666666663</v>
      </c>
      <c r="I19" s="48">
        <f t="shared" si="1"/>
        <v>56</v>
      </c>
    </row>
    <row r="20" spans="1:9">
      <c r="A20" s="1" t="s">
        <v>34</v>
      </c>
      <c r="B20" s="1" t="s">
        <v>328</v>
      </c>
      <c r="C20" s="65" t="s">
        <v>35</v>
      </c>
      <c r="D20" s="20">
        <v>11</v>
      </c>
      <c r="E20" s="2">
        <v>5</v>
      </c>
      <c r="F20" s="27">
        <f t="shared" si="2"/>
        <v>16</v>
      </c>
      <c r="G20" s="27">
        <v>16</v>
      </c>
      <c r="H20" s="53">
        <f t="shared" si="3"/>
        <v>1</v>
      </c>
      <c r="I20" s="48">
        <f t="shared" si="1"/>
        <v>18</v>
      </c>
    </row>
    <row r="21" spans="1:9">
      <c r="A21" s="1" t="s">
        <v>36</v>
      </c>
      <c r="B21" s="1" t="s">
        <v>322</v>
      </c>
      <c r="C21" s="65" t="s">
        <v>37</v>
      </c>
      <c r="D21" s="20">
        <v>84</v>
      </c>
      <c r="E21" s="2">
        <v>28</v>
      </c>
      <c r="F21" s="27">
        <f t="shared" si="2"/>
        <v>112</v>
      </c>
      <c r="G21" s="27">
        <v>120</v>
      </c>
      <c r="H21" s="53">
        <f t="shared" si="3"/>
        <v>0.93333333333333335</v>
      </c>
      <c r="I21" s="48">
        <f t="shared" si="1"/>
        <v>31</v>
      </c>
    </row>
    <row r="22" spans="1:9">
      <c r="A22" s="1" t="s">
        <v>38</v>
      </c>
      <c r="B22" s="1" t="s">
        <v>323</v>
      </c>
      <c r="C22" s="65" t="s">
        <v>39</v>
      </c>
      <c r="D22" s="20">
        <v>24</v>
      </c>
      <c r="E22" s="2">
        <v>12</v>
      </c>
      <c r="F22" s="27">
        <f t="shared" si="2"/>
        <v>36</v>
      </c>
      <c r="G22" s="27">
        <v>32</v>
      </c>
      <c r="H22" s="53">
        <f t="shared" si="3"/>
        <v>1.125</v>
      </c>
      <c r="I22" s="48">
        <f t="shared" si="1"/>
        <v>7</v>
      </c>
    </row>
    <row r="23" spans="1:9">
      <c r="A23" s="1" t="s">
        <v>40</v>
      </c>
      <c r="B23" s="1" t="s">
        <v>327</v>
      </c>
      <c r="C23" s="65" t="s">
        <v>41</v>
      </c>
      <c r="D23" s="20">
        <v>13</v>
      </c>
      <c r="E23" s="2">
        <v>7</v>
      </c>
      <c r="F23" s="27">
        <f t="shared" si="2"/>
        <v>20</v>
      </c>
      <c r="G23" s="27">
        <v>20</v>
      </c>
      <c r="H23" s="53">
        <f t="shared" si="3"/>
        <v>1</v>
      </c>
      <c r="I23" s="48">
        <f t="shared" si="1"/>
        <v>18</v>
      </c>
    </row>
    <row r="24" spans="1:9">
      <c r="A24" s="1" t="s">
        <v>42</v>
      </c>
      <c r="B24" s="1" t="s">
        <v>327</v>
      </c>
      <c r="C24" s="65" t="s">
        <v>43</v>
      </c>
      <c r="D24" s="20">
        <v>8</v>
      </c>
      <c r="E24" s="2">
        <v>12</v>
      </c>
      <c r="F24" s="27">
        <f t="shared" si="2"/>
        <v>20</v>
      </c>
      <c r="G24" s="27">
        <v>20</v>
      </c>
      <c r="H24" s="53">
        <f t="shared" si="3"/>
        <v>1</v>
      </c>
      <c r="I24" s="48">
        <f t="shared" si="1"/>
        <v>18</v>
      </c>
    </row>
    <row r="25" spans="1:9">
      <c r="A25" s="1" t="s">
        <v>44</v>
      </c>
      <c r="B25" s="1" t="s">
        <v>325</v>
      </c>
      <c r="C25" s="65" t="s">
        <v>45</v>
      </c>
      <c r="D25" s="20">
        <v>10</v>
      </c>
      <c r="E25" s="2">
        <v>2</v>
      </c>
      <c r="F25" s="27">
        <f t="shared" si="2"/>
        <v>12</v>
      </c>
      <c r="G25" s="27">
        <v>16</v>
      </c>
      <c r="H25" s="53">
        <f t="shared" si="3"/>
        <v>0.75</v>
      </c>
      <c r="I25" s="48">
        <f t="shared" si="1"/>
        <v>48</v>
      </c>
    </row>
    <row r="26" spans="1:9">
      <c r="A26" s="1" t="s">
        <v>46</v>
      </c>
      <c r="B26" s="1" t="s">
        <v>328</v>
      </c>
      <c r="C26" s="65" t="s">
        <v>47</v>
      </c>
      <c r="D26" s="20">
        <v>10</v>
      </c>
      <c r="E26" s="2">
        <v>4</v>
      </c>
      <c r="F26" s="27">
        <f t="shared" si="2"/>
        <v>14</v>
      </c>
      <c r="G26" s="27">
        <v>15</v>
      </c>
      <c r="H26" s="53">
        <f t="shared" si="3"/>
        <v>0.93333333333333335</v>
      </c>
      <c r="I26" s="48">
        <f t="shared" si="1"/>
        <v>31</v>
      </c>
    </row>
    <row r="27" spans="1:9">
      <c r="A27" s="1" t="s">
        <v>48</v>
      </c>
      <c r="B27" s="1" t="s">
        <v>322</v>
      </c>
      <c r="C27" s="65" t="s">
        <v>49</v>
      </c>
      <c r="D27" s="20">
        <v>52</v>
      </c>
      <c r="E27" s="2">
        <v>19</v>
      </c>
      <c r="F27" s="27">
        <f t="shared" si="2"/>
        <v>71</v>
      </c>
      <c r="G27" s="27">
        <v>66</v>
      </c>
      <c r="H27" s="53">
        <f t="shared" si="3"/>
        <v>1.0757575757575757</v>
      </c>
      <c r="I27" s="48">
        <f t="shared" si="1"/>
        <v>10</v>
      </c>
    </row>
    <row r="28" spans="1:9">
      <c r="A28" s="43" t="s">
        <v>50</v>
      </c>
      <c r="B28" s="43" t="s">
        <v>325</v>
      </c>
      <c r="C28" s="66" t="s">
        <v>51</v>
      </c>
      <c r="D28" s="37"/>
      <c r="E28" s="28"/>
      <c r="F28" s="29"/>
      <c r="G28" s="29"/>
      <c r="H28" s="68"/>
      <c r="I28" s="49"/>
    </row>
    <row r="29" spans="1:9">
      <c r="A29" s="1" t="s">
        <v>52</v>
      </c>
      <c r="B29" s="1" t="s">
        <v>328</v>
      </c>
      <c r="C29" s="65" t="s">
        <v>53</v>
      </c>
      <c r="D29" s="20">
        <v>7</v>
      </c>
      <c r="E29" s="2">
        <v>6</v>
      </c>
      <c r="F29" s="27">
        <f>SUM(D29:E29)</f>
        <v>13</v>
      </c>
      <c r="G29" s="27">
        <v>18</v>
      </c>
      <c r="H29" s="53">
        <f>F29/G29</f>
        <v>0.72222222222222221</v>
      </c>
      <c r="I29" s="48">
        <f t="shared" si="1"/>
        <v>50</v>
      </c>
    </row>
    <row r="30" spans="1:9">
      <c r="A30" s="1" t="s">
        <v>54</v>
      </c>
      <c r="B30" s="1" t="s">
        <v>327</v>
      </c>
      <c r="C30" s="65" t="s">
        <v>55</v>
      </c>
      <c r="D30" s="20">
        <v>10</v>
      </c>
      <c r="E30" s="2">
        <v>10</v>
      </c>
      <c r="F30" s="27">
        <f>SUM(D30:E30)</f>
        <v>20</v>
      </c>
      <c r="G30" s="27">
        <v>20</v>
      </c>
      <c r="H30" s="53">
        <f>F30/G30</f>
        <v>1</v>
      </c>
      <c r="I30" s="48">
        <f t="shared" si="1"/>
        <v>18</v>
      </c>
    </row>
    <row r="31" spans="1:9">
      <c r="A31" s="1" t="s">
        <v>56</v>
      </c>
      <c r="B31" s="1" t="s">
        <v>328</v>
      </c>
      <c r="C31" s="65" t="s">
        <v>57</v>
      </c>
      <c r="D31" s="20">
        <v>16</v>
      </c>
      <c r="E31" s="2">
        <v>4</v>
      </c>
      <c r="F31" s="27">
        <f>SUM(D31:E31)</f>
        <v>20</v>
      </c>
      <c r="G31" s="27">
        <v>20</v>
      </c>
      <c r="H31" s="53">
        <f>F31/G31</f>
        <v>1</v>
      </c>
      <c r="I31" s="48">
        <f t="shared" si="1"/>
        <v>18</v>
      </c>
    </row>
    <row r="32" spans="1:9">
      <c r="A32" s="1" t="s">
        <v>58</v>
      </c>
      <c r="B32" s="1" t="s">
        <v>322</v>
      </c>
      <c r="C32" s="65" t="s">
        <v>59</v>
      </c>
      <c r="D32" s="20">
        <v>21</v>
      </c>
      <c r="E32" s="2">
        <v>18</v>
      </c>
      <c r="F32" s="27">
        <f>SUM(D32:E32)</f>
        <v>39</v>
      </c>
      <c r="G32" s="27">
        <v>60</v>
      </c>
      <c r="H32" s="53">
        <f>F32/G32</f>
        <v>0.65</v>
      </c>
      <c r="I32" s="48">
        <f t="shared" si="1"/>
        <v>57</v>
      </c>
    </row>
    <row r="33" spans="1:9">
      <c r="A33" s="1" t="s">
        <v>60</v>
      </c>
      <c r="B33" s="1" t="s">
        <v>322</v>
      </c>
      <c r="C33" s="65" t="s">
        <v>61</v>
      </c>
      <c r="D33" s="20">
        <v>201</v>
      </c>
      <c r="E33" s="2">
        <v>123</v>
      </c>
      <c r="F33" s="27">
        <f>SUM(D33:E33)</f>
        <v>324</v>
      </c>
      <c r="G33" s="27">
        <v>410</v>
      </c>
      <c r="H33" s="53">
        <f>F33/G33</f>
        <v>0.79024390243902443</v>
      </c>
      <c r="I33" s="48">
        <f t="shared" si="1"/>
        <v>46</v>
      </c>
    </row>
    <row r="34" spans="1:9">
      <c r="A34" s="43" t="s">
        <v>62</v>
      </c>
      <c r="B34" s="43" t="s">
        <v>326</v>
      </c>
      <c r="C34" s="66" t="s">
        <v>63</v>
      </c>
      <c r="D34" s="37"/>
      <c r="E34" s="28"/>
      <c r="F34" s="29"/>
      <c r="G34" s="29"/>
      <c r="H34" s="68"/>
      <c r="I34" s="49"/>
    </row>
    <row r="35" spans="1:9">
      <c r="A35" s="43" t="s">
        <v>64</v>
      </c>
      <c r="B35" s="43" t="s">
        <v>325</v>
      </c>
      <c r="C35" s="66" t="s">
        <v>65</v>
      </c>
      <c r="D35" s="37"/>
      <c r="E35" s="28"/>
      <c r="F35" s="29"/>
      <c r="G35" s="29"/>
      <c r="H35" s="68"/>
      <c r="I35" s="49"/>
    </row>
    <row r="36" spans="1:9">
      <c r="A36" s="43" t="s">
        <v>66</v>
      </c>
      <c r="B36" s="43" t="s">
        <v>325</v>
      </c>
      <c r="C36" s="66" t="s">
        <v>67</v>
      </c>
      <c r="D36" s="37"/>
      <c r="E36" s="28"/>
      <c r="F36" s="29"/>
      <c r="G36" s="29"/>
      <c r="H36" s="68"/>
      <c r="I36" s="49"/>
    </row>
    <row r="37" spans="1:9">
      <c r="A37" s="1" t="s">
        <v>68</v>
      </c>
      <c r="B37" s="1" t="s">
        <v>324</v>
      </c>
      <c r="C37" s="65" t="s">
        <v>69</v>
      </c>
      <c r="D37" s="20">
        <v>28</v>
      </c>
      <c r="E37" s="2">
        <v>5</v>
      </c>
      <c r="F37" s="27">
        <f>SUM(D37:E37)</f>
        <v>33</v>
      </c>
      <c r="G37" s="27">
        <v>40</v>
      </c>
      <c r="H37" s="53">
        <f>F37/G37</f>
        <v>0.82499999999999996</v>
      </c>
      <c r="I37" s="48">
        <f t="shared" si="1"/>
        <v>43</v>
      </c>
    </row>
    <row r="38" spans="1:9">
      <c r="A38" s="43" t="s">
        <v>70</v>
      </c>
      <c r="B38" s="43" t="s">
        <v>328</v>
      </c>
      <c r="C38" s="66" t="s">
        <v>71</v>
      </c>
      <c r="D38" s="37"/>
      <c r="E38" s="28"/>
      <c r="F38" s="29"/>
      <c r="G38" s="29"/>
      <c r="H38" s="68"/>
      <c r="I38" s="49"/>
    </row>
    <row r="39" spans="1:9">
      <c r="A39" s="1" t="s">
        <v>72</v>
      </c>
      <c r="B39" s="1" t="s">
        <v>323</v>
      </c>
      <c r="C39" s="65" t="s">
        <v>73</v>
      </c>
      <c r="D39" s="20">
        <v>112</v>
      </c>
      <c r="E39" s="2">
        <v>85</v>
      </c>
      <c r="F39" s="27">
        <f>SUM(D39:E39)</f>
        <v>197</v>
      </c>
      <c r="G39" s="27">
        <v>210</v>
      </c>
      <c r="H39" s="53">
        <f>F39/G39</f>
        <v>0.93809523809523809</v>
      </c>
      <c r="I39" s="48">
        <f t="shared" si="1"/>
        <v>30</v>
      </c>
    </row>
    <row r="40" spans="1:9">
      <c r="A40" s="1" t="s">
        <v>74</v>
      </c>
      <c r="B40" s="1" t="s">
        <v>324</v>
      </c>
      <c r="C40" s="65" t="s">
        <v>75</v>
      </c>
      <c r="D40" s="20">
        <v>36</v>
      </c>
      <c r="E40" s="2">
        <v>7</v>
      </c>
      <c r="F40" s="27">
        <f>SUM(D40:E40)</f>
        <v>43</v>
      </c>
      <c r="G40" s="27">
        <v>40</v>
      </c>
      <c r="H40" s="53">
        <f>F40/G40</f>
        <v>1.075</v>
      </c>
      <c r="I40" s="48">
        <f t="shared" si="1"/>
        <v>11</v>
      </c>
    </row>
    <row r="41" spans="1:9">
      <c r="A41" s="43" t="s">
        <v>76</v>
      </c>
      <c r="B41" s="43" t="s">
        <v>324</v>
      </c>
      <c r="C41" s="66" t="s">
        <v>77</v>
      </c>
      <c r="D41" s="37"/>
      <c r="E41" s="28"/>
      <c r="F41" s="29"/>
      <c r="G41" s="29"/>
      <c r="H41" s="68"/>
      <c r="I41" s="49"/>
    </row>
    <row r="42" spans="1:9">
      <c r="A42" s="1" t="s">
        <v>78</v>
      </c>
      <c r="B42" s="1" t="s">
        <v>325</v>
      </c>
      <c r="C42" s="65" t="s">
        <v>79</v>
      </c>
      <c r="D42" s="20">
        <v>79</v>
      </c>
      <c r="E42" s="2">
        <v>55</v>
      </c>
      <c r="F42" s="27">
        <f>SUM(D42:E42)</f>
        <v>134</v>
      </c>
      <c r="G42" s="27">
        <v>198</v>
      </c>
      <c r="H42" s="53">
        <f>F42/G42</f>
        <v>0.6767676767676768</v>
      </c>
      <c r="I42" s="48">
        <f t="shared" si="1"/>
        <v>55</v>
      </c>
    </row>
    <row r="43" spans="1:9">
      <c r="A43" s="43" t="s">
        <v>80</v>
      </c>
      <c r="B43" s="43" t="s">
        <v>329</v>
      </c>
      <c r="C43" s="66" t="s">
        <v>81</v>
      </c>
      <c r="D43" s="37"/>
      <c r="E43" s="28"/>
      <c r="F43" s="29"/>
      <c r="G43" s="29"/>
      <c r="H43" s="68"/>
      <c r="I43" s="49"/>
    </row>
    <row r="44" spans="1:9">
      <c r="A44" s="43" t="s">
        <v>82</v>
      </c>
      <c r="B44" s="43" t="s">
        <v>324</v>
      </c>
      <c r="C44" s="66" t="s">
        <v>83</v>
      </c>
      <c r="D44" s="37"/>
      <c r="E44" s="28"/>
      <c r="F44" s="29"/>
      <c r="G44" s="29"/>
      <c r="H44" s="68"/>
      <c r="I44" s="49"/>
    </row>
    <row r="45" spans="1:9">
      <c r="A45" s="1" t="s">
        <v>84</v>
      </c>
      <c r="B45" s="1" t="s">
        <v>328</v>
      </c>
      <c r="C45" s="65" t="s">
        <v>85</v>
      </c>
      <c r="D45" s="20">
        <v>11</v>
      </c>
      <c r="E45" s="2">
        <v>6</v>
      </c>
      <c r="F45" s="27">
        <f>SUM(D45:E45)</f>
        <v>17</v>
      </c>
      <c r="G45" s="27">
        <v>15</v>
      </c>
      <c r="H45" s="53">
        <f>F45/G45</f>
        <v>1.1333333333333333</v>
      </c>
      <c r="I45" s="48">
        <f t="shared" si="1"/>
        <v>6</v>
      </c>
    </row>
    <row r="46" spans="1:9">
      <c r="A46" s="43" t="s">
        <v>86</v>
      </c>
      <c r="B46" s="43" t="s">
        <v>329</v>
      </c>
      <c r="C46" s="66" t="s">
        <v>87</v>
      </c>
      <c r="D46" s="37"/>
      <c r="E46" s="28"/>
      <c r="F46" s="29"/>
      <c r="G46" s="29"/>
      <c r="H46" s="68"/>
      <c r="I46" s="49"/>
    </row>
    <row r="47" spans="1:9">
      <c r="A47" s="1" t="s">
        <v>88</v>
      </c>
      <c r="B47" s="1" t="s">
        <v>322</v>
      </c>
      <c r="C47" s="65" t="s">
        <v>89</v>
      </c>
      <c r="D47" s="20">
        <v>14</v>
      </c>
      <c r="E47" s="2">
        <v>9</v>
      </c>
      <c r="F47" s="27">
        <f>SUM(D47:E47)</f>
        <v>23</v>
      </c>
      <c r="G47" s="27">
        <v>20</v>
      </c>
      <c r="H47" s="53">
        <f>F47/G47</f>
        <v>1.1499999999999999</v>
      </c>
      <c r="I47" s="48">
        <f t="shared" si="1"/>
        <v>5</v>
      </c>
    </row>
    <row r="48" spans="1:9">
      <c r="A48" s="1" t="s">
        <v>90</v>
      </c>
      <c r="B48" s="1" t="s">
        <v>324</v>
      </c>
      <c r="C48" s="65" t="s">
        <v>91</v>
      </c>
      <c r="D48" s="20">
        <v>14</v>
      </c>
      <c r="E48" s="2">
        <v>0</v>
      </c>
      <c r="F48" s="27">
        <f>SUM(D48:E48)</f>
        <v>14</v>
      </c>
      <c r="G48" s="27">
        <v>15</v>
      </c>
      <c r="H48" s="53">
        <f>F48/G48</f>
        <v>0.93333333333333335</v>
      </c>
      <c r="I48" s="48">
        <f t="shared" si="1"/>
        <v>31</v>
      </c>
    </row>
    <row r="49" spans="1:9">
      <c r="A49" s="1" t="s">
        <v>92</v>
      </c>
      <c r="B49" s="1" t="s">
        <v>323</v>
      </c>
      <c r="C49" s="65" t="s">
        <v>93</v>
      </c>
      <c r="D49" s="20">
        <v>67</v>
      </c>
      <c r="E49" s="2">
        <v>37</v>
      </c>
      <c r="F49" s="27">
        <f>SUM(D49:E49)</f>
        <v>104</v>
      </c>
      <c r="G49" s="27">
        <v>170</v>
      </c>
      <c r="H49" s="53">
        <f>F49/G49</f>
        <v>0.61176470588235299</v>
      </c>
      <c r="I49" s="48">
        <f t="shared" si="1"/>
        <v>60</v>
      </c>
    </row>
    <row r="50" spans="1:9">
      <c r="A50" s="1" t="s">
        <v>94</v>
      </c>
      <c r="B50" s="1" t="s">
        <v>327</v>
      </c>
      <c r="C50" s="65" t="s">
        <v>95</v>
      </c>
      <c r="D50" s="20">
        <v>8</v>
      </c>
      <c r="E50" s="2">
        <v>5</v>
      </c>
      <c r="F50" s="27">
        <f>SUM(D50:E50)</f>
        <v>13</v>
      </c>
      <c r="G50" s="27">
        <v>14</v>
      </c>
      <c r="H50" s="53">
        <f>F50/G50</f>
        <v>0.9285714285714286</v>
      </c>
      <c r="I50" s="48">
        <f t="shared" si="1"/>
        <v>35</v>
      </c>
    </row>
    <row r="51" spans="1:9">
      <c r="A51" s="1" t="s">
        <v>96</v>
      </c>
      <c r="B51" s="1" t="s">
        <v>327</v>
      </c>
      <c r="C51" s="65" t="s">
        <v>97</v>
      </c>
      <c r="D51" s="20">
        <v>10</v>
      </c>
      <c r="E51" s="2">
        <v>13</v>
      </c>
      <c r="F51" s="27">
        <f>SUM(D51:E51)</f>
        <v>23</v>
      </c>
      <c r="G51" s="27">
        <v>30</v>
      </c>
      <c r="H51" s="53">
        <f>F51/G51</f>
        <v>0.76666666666666672</v>
      </c>
      <c r="I51" s="48">
        <f t="shared" si="1"/>
        <v>47</v>
      </c>
    </row>
    <row r="52" spans="1:9">
      <c r="A52" s="43" t="s">
        <v>98</v>
      </c>
      <c r="B52" s="43" t="s">
        <v>329</v>
      </c>
      <c r="C52" s="66" t="s">
        <v>99</v>
      </c>
      <c r="D52" s="37"/>
      <c r="E52" s="28"/>
      <c r="F52" s="29"/>
      <c r="G52" s="29"/>
      <c r="H52" s="68"/>
      <c r="I52" s="49"/>
    </row>
    <row r="53" spans="1:9">
      <c r="A53" s="1" t="s">
        <v>100</v>
      </c>
      <c r="B53" s="1" t="s">
        <v>327</v>
      </c>
      <c r="C53" s="65" t="s">
        <v>101</v>
      </c>
      <c r="D53" s="20">
        <v>54</v>
      </c>
      <c r="E53" s="2">
        <v>20</v>
      </c>
      <c r="F53" s="27">
        <f>SUM(D53:E53)</f>
        <v>74</v>
      </c>
      <c r="G53" s="27">
        <v>67</v>
      </c>
      <c r="H53" s="53">
        <f>F53/G53</f>
        <v>1.1044776119402986</v>
      </c>
      <c r="I53" s="48">
        <f t="shared" si="1"/>
        <v>8</v>
      </c>
    </row>
    <row r="54" spans="1:9">
      <c r="A54" s="1" t="s">
        <v>102</v>
      </c>
      <c r="B54" s="1" t="s">
        <v>327</v>
      </c>
      <c r="C54" s="65" t="s">
        <v>103</v>
      </c>
      <c r="D54" s="20">
        <v>29</v>
      </c>
      <c r="E54" s="2">
        <v>11</v>
      </c>
      <c r="F54" s="27">
        <f>SUM(D54:E54)</f>
        <v>40</v>
      </c>
      <c r="G54" s="27">
        <v>38</v>
      </c>
      <c r="H54" s="53">
        <f>F54/G54</f>
        <v>1.0526315789473684</v>
      </c>
      <c r="I54" s="48">
        <f t="shared" si="1"/>
        <v>13</v>
      </c>
    </row>
    <row r="55" spans="1:9">
      <c r="A55" s="1" t="s">
        <v>104</v>
      </c>
      <c r="B55" s="1" t="s">
        <v>327</v>
      </c>
      <c r="C55" s="65" t="s">
        <v>105</v>
      </c>
      <c r="D55" s="20">
        <v>20</v>
      </c>
      <c r="E55" s="2">
        <v>11</v>
      </c>
      <c r="F55" s="27">
        <f>SUM(D55:E55)</f>
        <v>31</v>
      </c>
      <c r="G55" s="27">
        <v>30</v>
      </c>
      <c r="H55" s="53">
        <f>F55/G55</f>
        <v>1.0333333333333334</v>
      </c>
      <c r="I55" s="48">
        <f t="shared" si="1"/>
        <v>14</v>
      </c>
    </row>
    <row r="56" spans="1:9">
      <c r="A56" s="1" t="s">
        <v>106</v>
      </c>
      <c r="B56" s="1" t="s">
        <v>327</v>
      </c>
      <c r="C56" s="65" t="s">
        <v>107</v>
      </c>
      <c r="D56" s="20">
        <v>14</v>
      </c>
      <c r="E56" s="2">
        <v>13</v>
      </c>
      <c r="F56" s="27">
        <f>SUM(D56:E56)</f>
        <v>27</v>
      </c>
      <c r="G56" s="27">
        <v>25</v>
      </c>
      <c r="H56" s="53">
        <f>F56/G56</f>
        <v>1.08</v>
      </c>
      <c r="I56" s="48">
        <f t="shared" si="1"/>
        <v>9</v>
      </c>
    </row>
    <row r="57" spans="1:9">
      <c r="A57" s="1" t="s">
        <v>108</v>
      </c>
      <c r="B57" s="1" t="s">
        <v>328</v>
      </c>
      <c r="C57" s="65" t="s">
        <v>109</v>
      </c>
      <c r="D57" s="20">
        <v>26</v>
      </c>
      <c r="E57" s="2">
        <v>10</v>
      </c>
      <c r="F57" s="27">
        <f>SUM(D57:E57)</f>
        <v>36</v>
      </c>
      <c r="G57" s="27">
        <v>45</v>
      </c>
      <c r="H57" s="53">
        <f>F57/G57</f>
        <v>0.8</v>
      </c>
      <c r="I57" s="48">
        <f t="shared" si="1"/>
        <v>44</v>
      </c>
    </row>
    <row r="58" spans="1:9">
      <c r="A58" s="43" t="s">
        <v>110</v>
      </c>
      <c r="B58" s="43" t="s">
        <v>326</v>
      </c>
      <c r="C58" s="66" t="s">
        <v>111</v>
      </c>
      <c r="D58" s="37"/>
      <c r="E58" s="28"/>
      <c r="F58" s="29"/>
      <c r="G58" s="29"/>
      <c r="H58" s="68"/>
      <c r="I58" s="49"/>
    </row>
    <row r="59" spans="1:9">
      <c r="A59" s="1" t="s">
        <v>112</v>
      </c>
      <c r="B59" s="1" t="s">
        <v>322</v>
      </c>
      <c r="C59" s="65" t="s">
        <v>113</v>
      </c>
      <c r="D59" s="20">
        <v>20</v>
      </c>
      <c r="E59" s="2">
        <v>14</v>
      </c>
      <c r="F59" s="27">
        <f>SUM(D59:E59)</f>
        <v>34</v>
      </c>
      <c r="G59" s="27">
        <v>50</v>
      </c>
      <c r="H59" s="53">
        <f>F59/G59</f>
        <v>0.68</v>
      </c>
      <c r="I59" s="48">
        <f t="shared" si="1"/>
        <v>54</v>
      </c>
    </row>
    <row r="60" spans="1:9">
      <c r="A60" s="43" t="s">
        <v>114</v>
      </c>
      <c r="B60" s="43" t="s">
        <v>324</v>
      </c>
      <c r="C60" s="66" t="s">
        <v>115</v>
      </c>
      <c r="D60" s="37"/>
      <c r="E60" s="28"/>
      <c r="F60" s="29"/>
      <c r="G60" s="29"/>
      <c r="H60" s="68"/>
      <c r="I60" s="49"/>
    </row>
    <row r="61" spans="1:9">
      <c r="A61" s="1" t="s">
        <v>116</v>
      </c>
      <c r="B61" s="1" t="s">
        <v>323</v>
      </c>
      <c r="C61" s="65" t="s">
        <v>117</v>
      </c>
      <c r="D61" s="20">
        <v>57</v>
      </c>
      <c r="E61" s="2">
        <v>31</v>
      </c>
      <c r="F61" s="27">
        <f>SUM(D61:E61)</f>
        <v>88</v>
      </c>
      <c r="G61" s="27">
        <v>120</v>
      </c>
      <c r="H61" s="53">
        <f>F61/G61</f>
        <v>0.73333333333333328</v>
      </c>
      <c r="I61" s="48">
        <f t="shared" si="1"/>
        <v>49</v>
      </c>
    </row>
    <row r="62" spans="1:9">
      <c r="A62" s="43" t="s">
        <v>118</v>
      </c>
      <c r="B62" s="43" t="s">
        <v>324</v>
      </c>
      <c r="C62" s="66" t="s">
        <v>119</v>
      </c>
      <c r="D62" s="37"/>
      <c r="E62" s="28"/>
      <c r="F62" s="29"/>
      <c r="G62" s="29"/>
      <c r="H62" s="68"/>
      <c r="I62" s="49"/>
    </row>
    <row r="63" spans="1:9">
      <c r="A63" s="1" t="s">
        <v>120</v>
      </c>
      <c r="B63" s="1" t="s">
        <v>327</v>
      </c>
      <c r="C63" s="65" t="s">
        <v>121</v>
      </c>
      <c r="D63" s="20">
        <v>14</v>
      </c>
      <c r="E63" s="2">
        <v>3</v>
      </c>
      <c r="F63" s="27">
        <f>SUM(D63:E63)</f>
        <v>17</v>
      </c>
      <c r="G63" s="27">
        <v>14</v>
      </c>
      <c r="H63" s="53">
        <f>F63/G63</f>
        <v>1.2142857142857142</v>
      </c>
      <c r="I63" s="48">
        <f t="shared" si="1"/>
        <v>3</v>
      </c>
    </row>
    <row r="64" spans="1:9">
      <c r="A64" s="1" t="s">
        <v>122</v>
      </c>
      <c r="B64" s="1" t="s">
        <v>325</v>
      </c>
      <c r="C64" s="65" t="s">
        <v>123</v>
      </c>
      <c r="D64" s="20">
        <v>9</v>
      </c>
      <c r="E64" s="2">
        <v>8</v>
      </c>
      <c r="F64" s="27">
        <f>SUM(D64:E64)</f>
        <v>17</v>
      </c>
      <c r="G64" s="27">
        <v>20</v>
      </c>
      <c r="H64" s="53">
        <f>F64/G64</f>
        <v>0.85</v>
      </c>
      <c r="I64" s="48">
        <f t="shared" si="1"/>
        <v>40</v>
      </c>
    </row>
    <row r="65" spans="1:9">
      <c r="A65" s="43" t="s">
        <v>124</v>
      </c>
      <c r="B65" s="43" t="s">
        <v>326</v>
      </c>
      <c r="C65" s="66" t="s">
        <v>125</v>
      </c>
      <c r="D65" s="37"/>
      <c r="E65" s="28"/>
      <c r="F65" s="29"/>
      <c r="G65" s="29"/>
      <c r="H65" s="68"/>
      <c r="I65" s="49"/>
    </row>
    <row r="66" spans="1:9">
      <c r="A66" s="1" t="s">
        <v>126</v>
      </c>
      <c r="B66" s="1" t="s">
        <v>322</v>
      </c>
      <c r="C66" s="65" t="s">
        <v>127</v>
      </c>
      <c r="D66" s="20">
        <v>218</v>
      </c>
      <c r="E66" s="2">
        <v>125</v>
      </c>
      <c r="F66" s="27">
        <f>SUM(D66:E66)</f>
        <v>343</v>
      </c>
      <c r="G66" s="27">
        <v>334</v>
      </c>
      <c r="H66" s="53">
        <f>F66/G66</f>
        <v>1.0269461077844311</v>
      </c>
      <c r="I66" s="48">
        <f t="shared" si="1"/>
        <v>16</v>
      </c>
    </row>
    <row r="67" spans="1:9">
      <c r="A67" s="1" t="s">
        <v>128</v>
      </c>
      <c r="B67" s="1" t="s">
        <v>323</v>
      </c>
      <c r="C67" s="65" t="s">
        <v>129</v>
      </c>
      <c r="D67" s="20">
        <v>37</v>
      </c>
      <c r="E67" s="2">
        <v>13</v>
      </c>
      <c r="F67" s="27">
        <f>SUM(D67:E67)</f>
        <v>50</v>
      </c>
      <c r="G67" s="27">
        <v>60</v>
      </c>
      <c r="H67" s="53">
        <f>F67/G67</f>
        <v>0.83333333333333337</v>
      </c>
      <c r="I67" s="48">
        <f t="shared" si="1"/>
        <v>42</v>
      </c>
    </row>
    <row r="68" spans="1:9">
      <c r="A68" s="43" t="s">
        <v>130</v>
      </c>
      <c r="B68" s="43" t="s">
        <v>324</v>
      </c>
      <c r="C68" s="66" t="s">
        <v>131</v>
      </c>
      <c r="D68" s="37"/>
      <c r="E68" s="28"/>
      <c r="F68" s="29"/>
      <c r="G68" s="29"/>
      <c r="H68" s="68"/>
      <c r="I68" s="49"/>
    </row>
    <row r="69" spans="1:9">
      <c r="A69" s="1" t="s">
        <v>132</v>
      </c>
      <c r="B69" s="1" t="s">
        <v>322</v>
      </c>
      <c r="C69" s="65" t="s">
        <v>133</v>
      </c>
      <c r="D69" s="20">
        <v>51</v>
      </c>
      <c r="E69" s="2">
        <v>31</v>
      </c>
      <c r="F69" s="27">
        <f>SUM(D69:E69)</f>
        <v>82</v>
      </c>
      <c r="G69" s="27">
        <v>80</v>
      </c>
      <c r="H69" s="53">
        <f>F69/G69</f>
        <v>1.0249999999999999</v>
      </c>
      <c r="I69" s="48">
        <f t="shared" si="1"/>
        <v>17</v>
      </c>
    </row>
    <row r="70" spans="1:9">
      <c r="A70" s="1" t="s">
        <v>134</v>
      </c>
      <c r="B70" s="1" t="s">
        <v>323</v>
      </c>
      <c r="C70" s="65" t="s">
        <v>135</v>
      </c>
      <c r="D70" s="20">
        <v>77</v>
      </c>
      <c r="E70" s="2">
        <v>31</v>
      </c>
      <c r="F70" s="27">
        <f>SUM(D70:E70)</f>
        <v>108</v>
      </c>
      <c r="G70" s="27">
        <v>150</v>
      </c>
      <c r="H70" s="53">
        <f>F70/G70</f>
        <v>0.72</v>
      </c>
      <c r="I70" s="48">
        <f t="shared" si="1"/>
        <v>52</v>
      </c>
    </row>
    <row r="71" spans="1:9">
      <c r="A71" s="1" t="s">
        <v>136</v>
      </c>
      <c r="B71" s="1" t="s">
        <v>322</v>
      </c>
      <c r="C71" s="65" t="s">
        <v>137</v>
      </c>
      <c r="D71" s="20">
        <v>107</v>
      </c>
      <c r="E71" s="2">
        <v>39</v>
      </c>
      <c r="F71" s="27">
        <f>SUM(D71:E71)</f>
        <v>146</v>
      </c>
      <c r="G71" s="27">
        <v>149</v>
      </c>
      <c r="H71" s="53">
        <f>F71/G71</f>
        <v>0.97986577181208057</v>
      </c>
      <c r="I71" s="48">
        <f t="shared" si="1"/>
        <v>25</v>
      </c>
    </row>
    <row r="72" spans="1:9">
      <c r="A72" s="1" t="s">
        <v>138</v>
      </c>
      <c r="B72" s="1" t="s">
        <v>323</v>
      </c>
      <c r="C72" s="65" t="s">
        <v>139</v>
      </c>
      <c r="D72" s="20">
        <v>55</v>
      </c>
      <c r="E72" s="2">
        <v>34</v>
      </c>
      <c r="F72" s="27">
        <f>SUM(D72:E72)</f>
        <v>89</v>
      </c>
      <c r="G72" s="27">
        <v>155</v>
      </c>
      <c r="H72" s="53">
        <f>F72/G72</f>
        <v>0.5741935483870968</v>
      </c>
      <c r="I72" s="48">
        <f t="shared" si="1"/>
        <v>61</v>
      </c>
    </row>
    <row r="73" spans="1:9">
      <c r="A73" s="1" t="s">
        <v>140</v>
      </c>
      <c r="B73" s="1" t="s">
        <v>323</v>
      </c>
      <c r="C73" s="65" t="s">
        <v>141</v>
      </c>
      <c r="D73" s="20">
        <v>8</v>
      </c>
      <c r="E73" s="2">
        <v>8</v>
      </c>
      <c r="F73" s="27">
        <f>SUM(D73:E73)</f>
        <v>16</v>
      </c>
      <c r="G73" s="27">
        <v>25</v>
      </c>
      <c r="H73" s="53">
        <f>F73/G73</f>
        <v>0.64</v>
      </c>
      <c r="I73" s="48">
        <f t="shared" si="1"/>
        <v>58</v>
      </c>
    </row>
    <row r="74" spans="1:9">
      <c r="A74" s="43" t="s">
        <v>142</v>
      </c>
      <c r="B74" s="43" t="s">
        <v>328</v>
      </c>
      <c r="C74" s="66" t="s">
        <v>143</v>
      </c>
      <c r="D74" s="37"/>
      <c r="E74" s="28"/>
      <c r="F74" s="29"/>
      <c r="G74" s="29"/>
      <c r="H74" s="68"/>
      <c r="I74" s="49"/>
    </row>
    <row r="75" spans="1:9">
      <c r="A75" s="43" t="s">
        <v>144</v>
      </c>
      <c r="B75" s="43" t="s">
        <v>329</v>
      </c>
      <c r="C75" s="66" t="s">
        <v>145</v>
      </c>
      <c r="D75" s="37"/>
      <c r="E75" s="28"/>
      <c r="F75" s="29"/>
      <c r="G75" s="29"/>
      <c r="H75" s="68"/>
      <c r="I75" s="49"/>
    </row>
    <row r="76" spans="1:9">
      <c r="A76" s="1" t="s">
        <v>146</v>
      </c>
      <c r="B76" s="1" t="s">
        <v>328</v>
      </c>
      <c r="C76" s="65" t="s">
        <v>147</v>
      </c>
      <c r="D76" s="20">
        <v>9</v>
      </c>
      <c r="E76" s="2">
        <v>12</v>
      </c>
      <c r="F76" s="27">
        <f>SUM(D76:E76)</f>
        <v>21</v>
      </c>
      <c r="G76" s="27">
        <v>30</v>
      </c>
      <c r="H76" s="53">
        <f>F76/G76</f>
        <v>0.7</v>
      </c>
      <c r="I76" s="48">
        <f t="shared" si="1"/>
        <v>53</v>
      </c>
    </row>
    <row r="77" spans="1:9">
      <c r="A77" s="43" t="s">
        <v>148</v>
      </c>
      <c r="B77" s="43" t="s">
        <v>327</v>
      </c>
      <c r="C77" s="66" t="s">
        <v>149</v>
      </c>
      <c r="D77" s="37"/>
      <c r="E77" s="28"/>
      <c r="F77" s="29"/>
      <c r="G77" s="29"/>
      <c r="H77" s="68"/>
      <c r="I77" s="49"/>
    </row>
    <row r="78" spans="1:9">
      <c r="A78" s="1" t="s">
        <v>150</v>
      </c>
      <c r="B78" s="1" t="s">
        <v>327</v>
      </c>
      <c r="C78" s="65" t="s">
        <v>151</v>
      </c>
      <c r="D78" s="20">
        <v>15</v>
      </c>
      <c r="E78" s="2">
        <v>5</v>
      </c>
      <c r="F78" s="27">
        <f>SUM(D78:E78)</f>
        <v>20</v>
      </c>
      <c r="G78" s="27">
        <v>17</v>
      </c>
      <c r="H78" s="53">
        <f>F78/G78</f>
        <v>1.1764705882352942</v>
      </c>
      <c r="I78" s="48">
        <f t="shared" ref="I78:I97" si="4">_xlfn.RANK.EQ(H78,$H$12:$H$97,0)</f>
        <v>4</v>
      </c>
    </row>
    <row r="79" spans="1:9">
      <c r="A79" s="1" t="s">
        <v>152</v>
      </c>
      <c r="B79" s="1" t="s">
        <v>322</v>
      </c>
      <c r="C79" s="65" t="s">
        <v>153</v>
      </c>
      <c r="D79" s="20">
        <v>36</v>
      </c>
      <c r="E79" s="2">
        <v>28</v>
      </c>
      <c r="F79" s="27">
        <f>SUM(D79:E79)</f>
        <v>64</v>
      </c>
      <c r="G79" s="27">
        <v>69</v>
      </c>
      <c r="H79" s="53">
        <f>F79/G79</f>
        <v>0.92753623188405798</v>
      </c>
      <c r="I79" s="48">
        <f t="shared" si="4"/>
        <v>36</v>
      </c>
    </row>
    <row r="80" spans="1:9">
      <c r="A80" s="1" t="s">
        <v>154</v>
      </c>
      <c r="B80" s="1" t="s">
        <v>322</v>
      </c>
      <c r="C80" s="65" t="s">
        <v>155</v>
      </c>
      <c r="D80" s="20">
        <v>24</v>
      </c>
      <c r="E80" s="2">
        <v>18</v>
      </c>
      <c r="F80" s="27">
        <f>SUM(D80:E80)</f>
        <v>42</v>
      </c>
      <c r="G80" s="27">
        <v>50</v>
      </c>
      <c r="H80" s="53">
        <f>F80/G80</f>
        <v>0.84</v>
      </c>
      <c r="I80" s="48">
        <f t="shared" si="4"/>
        <v>41</v>
      </c>
    </row>
    <row r="81" spans="1:9">
      <c r="A81" s="1" t="s">
        <v>156</v>
      </c>
      <c r="B81" s="1" t="s">
        <v>327</v>
      </c>
      <c r="C81" s="65" t="s">
        <v>157</v>
      </c>
      <c r="D81" s="20">
        <v>22</v>
      </c>
      <c r="E81" s="2">
        <v>9</v>
      </c>
      <c r="F81" s="27">
        <f>SUM(D81:E81)</f>
        <v>31</v>
      </c>
      <c r="G81" s="27">
        <v>43</v>
      </c>
      <c r="H81" s="53">
        <f>F81/G81</f>
        <v>0.72093023255813948</v>
      </c>
      <c r="I81" s="48">
        <f t="shared" si="4"/>
        <v>51</v>
      </c>
    </row>
    <row r="82" spans="1:9">
      <c r="A82" s="43" t="s">
        <v>158</v>
      </c>
      <c r="B82" s="43" t="s">
        <v>327</v>
      </c>
      <c r="C82" s="66" t="s">
        <v>159</v>
      </c>
      <c r="D82" s="37"/>
      <c r="E82" s="28"/>
      <c r="F82" s="29"/>
      <c r="G82" s="29"/>
      <c r="H82" s="68"/>
      <c r="I82" s="49"/>
    </row>
    <row r="83" spans="1:9">
      <c r="A83" s="1" t="s">
        <v>160</v>
      </c>
      <c r="B83" s="1" t="s">
        <v>323</v>
      </c>
      <c r="C83" s="65" t="s">
        <v>161</v>
      </c>
      <c r="D83" s="20">
        <v>63</v>
      </c>
      <c r="E83" s="2">
        <v>49</v>
      </c>
      <c r="F83" s="27">
        <f>SUM(D83:E83)</f>
        <v>112</v>
      </c>
      <c r="G83" s="27">
        <v>180</v>
      </c>
      <c r="H83" s="53">
        <f>F83/G83</f>
        <v>0.62222222222222223</v>
      </c>
      <c r="I83" s="48">
        <f t="shared" si="4"/>
        <v>59</v>
      </c>
    </row>
    <row r="84" spans="1:9">
      <c r="A84" s="1" t="s">
        <v>162</v>
      </c>
      <c r="B84" s="1" t="s">
        <v>327</v>
      </c>
      <c r="C84" s="65" t="s">
        <v>163</v>
      </c>
      <c r="D84" s="20">
        <v>27</v>
      </c>
      <c r="E84" s="2">
        <v>20</v>
      </c>
      <c r="F84" s="27">
        <f>SUM(D84:E84)</f>
        <v>47</v>
      </c>
      <c r="G84" s="27">
        <v>50</v>
      </c>
      <c r="H84" s="53">
        <f>F84/G84</f>
        <v>0.94</v>
      </c>
      <c r="I84" s="48">
        <f t="shared" si="4"/>
        <v>29</v>
      </c>
    </row>
    <row r="85" spans="1:9">
      <c r="A85" s="1" t="s">
        <v>164</v>
      </c>
      <c r="B85" s="1" t="s">
        <v>327</v>
      </c>
      <c r="C85" s="65" t="s">
        <v>165</v>
      </c>
      <c r="D85" s="20">
        <v>23</v>
      </c>
      <c r="E85" s="2">
        <v>20</v>
      </c>
      <c r="F85" s="27">
        <f>SUM(D85:E85)</f>
        <v>43</v>
      </c>
      <c r="G85" s="27">
        <v>40</v>
      </c>
      <c r="H85" s="53">
        <f>F85/G85</f>
        <v>1.075</v>
      </c>
      <c r="I85" s="48">
        <f t="shared" si="4"/>
        <v>11</v>
      </c>
    </row>
    <row r="86" spans="1:9">
      <c r="A86" s="14" t="s">
        <v>166</v>
      </c>
      <c r="B86" s="14" t="s">
        <v>327</v>
      </c>
      <c r="C86" s="67" t="s">
        <v>167</v>
      </c>
      <c r="D86" s="38">
        <v>7</v>
      </c>
      <c r="E86" s="30">
        <v>8</v>
      </c>
      <c r="F86" s="31">
        <f>SUM(D86:E86)</f>
        <v>15</v>
      </c>
      <c r="G86" s="31">
        <v>15</v>
      </c>
      <c r="H86" s="54">
        <f>F86/G86</f>
        <v>1</v>
      </c>
      <c r="I86" s="50">
        <f t="shared" si="4"/>
        <v>18</v>
      </c>
    </row>
    <row r="87" spans="1:9">
      <c r="A87" s="43" t="s">
        <v>168</v>
      </c>
      <c r="B87" s="43" t="s">
        <v>324</v>
      </c>
      <c r="C87" s="66" t="s">
        <v>169</v>
      </c>
      <c r="D87" s="37"/>
      <c r="E87" s="28"/>
      <c r="F87" s="29"/>
      <c r="G87" s="29"/>
      <c r="H87" s="68"/>
      <c r="I87" s="49"/>
    </row>
    <row r="88" spans="1:9">
      <c r="A88" s="1" t="s">
        <v>170</v>
      </c>
      <c r="B88" s="1" t="s">
        <v>323</v>
      </c>
      <c r="C88" s="65" t="s">
        <v>171</v>
      </c>
      <c r="D88" s="20">
        <v>24</v>
      </c>
      <c r="E88" s="2">
        <v>15</v>
      </c>
      <c r="F88" s="27">
        <f t="shared" ref="F88:F95" si="5">SUM(D88:E88)</f>
        <v>39</v>
      </c>
      <c r="G88" s="27">
        <v>40</v>
      </c>
      <c r="H88" s="53">
        <f t="shared" ref="H88:H95" si="6">F88/G88</f>
        <v>0.97499999999999998</v>
      </c>
      <c r="I88" s="48">
        <f t="shared" si="4"/>
        <v>26</v>
      </c>
    </row>
    <row r="89" spans="1:9">
      <c r="A89" s="1" t="s">
        <v>172</v>
      </c>
      <c r="B89" s="1" t="s">
        <v>322</v>
      </c>
      <c r="C89" s="65" t="s">
        <v>173</v>
      </c>
      <c r="D89" s="20">
        <v>74</v>
      </c>
      <c r="E89" s="2">
        <v>53</v>
      </c>
      <c r="F89" s="27">
        <f t="shared" si="5"/>
        <v>127</v>
      </c>
      <c r="G89" s="27">
        <v>140</v>
      </c>
      <c r="H89" s="53">
        <f t="shared" si="6"/>
        <v>0.90714285714285714</v>
      </c>
      <c r="I89" s="48">
        <f t="shared" si="4"/>
        <v>38</v>
      </c>
    </row>
    <row r="90" spans="1:9">
      <c r="A90" s="1" t="s">
        <v>174</v>
      </c>
      <c r="B90" s="1" t="s">
        <v>327</v>
      </c>
      <c r="C90" s="65" t="s">
        <v>175</v>
      </c>
      <c r="D90" s="20">
        <v>10</v>
      </c>
      <c r="E90" s="2">
        <v>10</v>
      </c>
      <c r="F90" s="27">
        <f t="shared" si="5"/>
        <v>20</v>
      </c>
      <c r="G90" s="27">
        <v>20</v>
      </c>
      <c r="H90" s="53">
        <f t="shared" si="6"/>
        <v>1</v>
      </c>
      <c r="I90" s="48">
        <f t="shared" si="4"/>
        <v>18</v>
      </c>
    </row>
    <row r="91" spans="1:9">
      <c r="A91" s="1" t="s">
        <v>176</v>
      </c>
      <c r="B91" s="1" t="s">
        <v>327</v>
      </c>
      <c r="C91" s="65" t="s">
        <v>177</v>
      </c>
      <c r="D91" s="20">
        <v>20</v>
      </c>
      <c r="E91" s="2">
        <v>16</v>
      </c>
      <c r="F91" s="27">
        <f t="shared" si="5"/>
        <v>36</v>
      </c>
      <c r="G91" s="27">
        <v>28</v>
      </c>
      <c r="H91" s="53">
        <f t="shared" si="6"/>
        <v>1.2857142857142858</v>
      </c>
      <c r="I91" s="48">
        <f t="shared" si="4"/>
        <v>1</v>
      </c>
    </row>
    <row r="92" spans="1:9">
      <c r="A92" s="1" t="s">
        <v>178</v>
      </c>
      <c r="B92" s="1" t="s">
        <v>327</v>
      </c>
      <c r="C92" s="65" t="s">
        <v>179</v>
      </c>
      <c r="D92" s="20">
        <v>17</v>
      </c>
      <c r="E92" s="2">
        <v>11</v>
      </c>
      <c r="F92" s="27">
        <f t="shared" si="5"/>
        <v>28</v>
      </c>
      <c r="G92" s="27">
        <v>30</v>
      </c>
      <c r="H92" s="53">
        <f t="shared" si="6"/>
        <v>0.93333333333333335</v>
      </c>
      <c r="I92" s="48">
        <f t="shared" si="4"/>
        <v>31</v>
      </c>
    </row>
    <row r="93" spans="1:9">
      <c r="A93" s="1" t="s">
        <v>180</v>
      </c>
      <c r="B93" s="1" t="s">
        <v>327</v>
      </c>
      <c r="C93" s="65" t="s">
        <v>181</v>
      </c>
      <c r="D93" s="20">
        <v>10</v>
      </c>
      <c r="E93" s="2">
        <v>9</v>
      </c>
      <c r="F93" s="27">
        <f t="shared" si="5"/>
        <v>19</v>
      </c>
      <c r="G93" s="27">
        <v>20</v>
      </c>
      <c r="H93" s="53">
        <f t="shared" si="6"/>
        <v>0.95</v>
      </c>
      <c r="I93" s="48">
        <f t="shared" si="4"/>
        <v>28</v>
      </c>
    </row>
    <row r="94" spans="1:9">
      <c r="A94" s="1" t="s">
        <v>182</v>
      </c>
      <c r="B94" s="1" t="s">
        <v>327</v>
      </c>
      <c r="C94" s="65" t="s">
        <v>183</v>
      </c>
      <c r="D94" s="20">
        <v>9</v>
      </c>
      <c r="E94" s="2">
        <v>16</v>
      </c>
      <c r="F94" s="27">
        <f t="shared" si="5"/>
        <v>25</v>
      </c>
      <c r="G94" s="27">
        <v>20</v>
      </c>
      <c r="H94" s="53">
        <f t="shared" si="6"/>
        <v>1.25</v>
      </c>
      <c r="I94" s="48">
        <f t="shared" si="4"/>
        <v>2</v>
      </c>
    </row>
    <row r="95" spans="1:9">
      <c r="A95" s="1" t="s">
        <v>184</v>
      </c>
      <c r="B95" s="1" t="s">
        <v>327</v>
      </c>
      <c r="C95" s="65" t="s">
        <v>185</v>
      </c>
      <c r="D95" s="20">
        <v>15</v>
      </c>
      <c r="E95" s="2">
        <v>17</v>
      </c>
      <c r="F95" s="27">
        <f t="shared" si="5"/>
        <v>32</v>
      </c>
      <c r="G95" s="27">
        <v>31</v>
      </c>
      <c r="H95" s="53">
        <f t="shared" si="6"/>
        <v>1.032258064516129</v>
      </c>
      <c r="I95" s="48">
        <f t="shared" si="4"/>
        <v>15</v>
      </c>
    </row>
    <row r="96" spans="1:9">
      <c r="A96" s="43" t="s">
        <v>186</v>
      </c>
      <c r="B96" s="43" t="s">
        <v>324</v>
      </c>
      <c r="C96" s="66" t="s">
        <v>187</v>
      </c>
      <c r="D96" s="37"/>
      <c r="E96" s="28"/>
      <c r="F96" s="29"/>
      <c r="G96" s="29"/>
      <c r="H96" s="68"/>
      <c r="I96" s="49"/>
    </row>
    <row r="97" spans="1:9" ht="14.25" thickBot="1">
      <c r="A97" s="1" t="s">
        <v>188</v>
      </c>
      <c r="B97" s="1" t="s">
        <v>327</v>
      </c>
      <c r="C97" s="65" t="s">
        <v>189</v>
      </c>
      <c r="D97" s="22">
        <v>10</v>
      </c>
      <c r="E97" s="23">
        <v>25</v>
      </c>
      <c r="F97" s="39">
        <f>SUM(D97:E97)</f>
        <v>35</v>
      </c>
      <c r="G97" s="39">
        <v>36</v>
      </c>
      <c r="H97" s="58">
        <f>F97/G97</f>
        <v>0.97222222222222221</v>
      </c>
      <c r="I97" s="51">
        <f t="shared" si="4"/>
        <v>27</v>
      </c>
    </row>
    <row r="98" spans="1:9" ht="14.25" thickBot="1">
      <c r="B98" s="17"/>
    </row>
    <row r="99" spans="1:9" ht="14.25" thickBot="1">
      <c r="C99" s="253" t="s">
        <v>502</v>
      </c>
      <c r="D99" s="254">
        <f>SUM(D12:D97)</f>
        <v>2175</v>
      </c>
      <c r="E99" s="254">
        <f t="shared" ref="E99:G99" si="7">SUM(E12:E97)</f>
        <v>1263</v>
      </c>
      <c r="F99" s="254">
        <f t="shared" si="7"/>
        <v>3438</v>
      </c>
      <c r="G99" s="255">
        <f t="shared" si="7"/>
        <v>4004</v>
      </c>
    </row>
  </sheetData>
  <autoFilter ref="A11:I97" xr:uid="{00000000-0009-0000-0000-000025000000}">
    <sortState xmlns:xlrd2="http://schemas.microsoft.com/office/spreadsheetml/2017/richdata2" ref="A12:I97">
      <sortCondition ref="A11:A97"/>
    </sortState>
  </autoFilter>
  <mergeCells count="1">
    <mergeCell ref="D10:I10"/>
  </mergeCells>
  <phoneticPr fontId="1"/>
  <hyperlinks>
    <hyperlink ref="K1" location="目次!A1" display="目次に戻る" xr:uid="{00000000-0004-0000-2500-000000000000}"/>
  </hyperlinks>
  <pageMargins left="0.51181102362204722" right="0.51181102362204722" top="0.74803149606299213" bottom="0.74803149606299213" header="0.31496062992125984" footer="0.31496062992125984"/>
  <pageSetup paperSize="9" scale="89" orientation="portrait" r:id="rId1"/>
  <headerFooter>
    <oddFooter>&amp;R&amp;6出典：大学改革支援・学位授与機構「大学基本情報」（https://portal.niad.ac.jp/ptrt/table.html）を加工して作成
文部科学省　全国大学一覧</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sheetPr>
  <dimension ref="A1:M99"/>
  <sheetViews>
    <sheetView workbookViewId="0">
      <pane xSplit="3" ySplit="11" topLeftCell="D78" activePane="bottomRight" state="frozen"/>
      <selection activeCell="A13" sqref="A13:B13"/>
      <selection pane="topRight" activeCell="A13" sqref="A13:B13"/>
      <selection pane="bottomLeft" activeCell="A13" sqref="A13:B13"/>
      <selection pane="bottomRight" activeCell="A13" sqref="A13:B13"/>
    </sheetView>
  </sheetViews>
  <sheetFormatPr defaultRowHeight="13.5"/>
  <cols>
    <col min="1" max="1" width="15" bestFit="1" customWidth="1"/>
    <col min="2" max="2" width="5.75" customWidth="1"/>
    <col min="3" max="3" width="29.375" bestFit="1" customWidth="1"/>
    <col min="4" max="6" width="9.5" style="17" bestFit="1" customWidth="1"/>
    <col min="7" max="10" width="9" style="17"/>
    <col min="11" max="11" width="11.625" style="17" bestFit="1" customWidth="1"/>
    <col min="12" max="13" width="9" style="17"/>
  </cols>
  <sheetData>
    <row r="1" spans="1:13" ht="24" customHeight="1" thickBot="1">
      <c r="A1" s="3" t="s">
        <v>260</v>
      </c>
      <c r="B1" s="3"/>
      <c r="C1" s="3"/>
      <c r="D1"/>
      <c r="E1"/>
      <c r="F1"/>
      <c r="G1"/>
      <c r="H1"/>
      <c r="I1"/>
      <c r="J1"/>
      <c r="K1" s="44" t="s">
        <v>258</v>
      </c>
      <c r="L1"/>
      <c r="M1"/>
    </row>
    <row r="2" spans="1:13" ht="24" customHeight="1">
      <c r="A2" s="3" t="s">
        <v>299</v>
      </c>
      <c r="B2" s="3"/>
      <c r="C2" s="3"/>
      <c r="D2"/>
      <c r="E2"/>
      <c r="F2"/>
      <c r="G2"/>
      <c r="H2"/>
      <c r="I2"/>
      <c r="J2"/>
      <c r="K2" s="13"/>
      <c r="L2"/>
      <c r="M2"/>
    </row>
    <row r="3" spans="1:13" ht="24" customHeight="1">
      <c r="A3" s="3" t="s">
        <v>477</v>
      </c>
      <c r="C3" s="3"/>
      <c r="D3"/>
      <c r="E3"/>
      <c r="F3"/>
      <c r="G3"/>
      <c r="H3"/>
      <c r="I3"/>
      <c r="J3"/>
      <c r="K3" s="13"/>
      <c r="L3"/>
      <c r="M3"/>
    </row>
    <row r="4" spans="1:13" ht="14.25" thickBot="1">
      <c r="B4" s="3"/>
      <c r="C4" s="3"/>
      <c r="D4"/>
      <c r="E4"/>
      <c r="F4"/>
      <c r="G4"/>
      <c r="H4"/>
      <c r="I4"/>
      <c r="J4"/>
      <c r="K4" s="13"/>
      <c r="L4"/>
      <c r="M4"/>
    </row>
    <row r="5" spans="1:13" ht="27.75" thickBot="1">
      <c r="C5" s="16" t="s">
        <v>12</v>
      </c>
      <c r="D5" s="55" t="s">
        <v>0</v>
      </c>
      <c r="E5" s="56" t="s">
        <v>1</v>
      </c>
      <c r="F5" s="57" t="s">
        <v>13</v>
      </c>
      <c r="G5" s="57" t="s">
        <v>261</v>
      </c>
      <c r="H5" s="64" t="s">
        <v>262</v>
      </c>
      <c r="I5" s="60" t="s">
        <v>263</v>
      </c>
    </row>
    <row r="6" spans="1:13">
      <c r="C6" s="18" t="s">
        <v>3</v>
      </c>
      <c r="D6" s="32">
        <f>INDEX(D12:D97,MATCH(C6,C12:C97,0),0)</f>
        <v>7</v>
      </c>
      <c r="E6" s="33">
        <f>INDEX(E12:E97,MATCH(C6,C12:C97,0),0)</f>
        <v>6</v>
      </c>
      <c r="F6" s="33">
        <f>SUM(D6:E6)</f>
        <v>13</v>
      </c>
      <c r="G6" s="46">
        <f>INDEX(G12:G97,MATCH(C6,C12:C97,0),0)</f>
        <v>15</v>
      </c>
      <c r="H6" s="59">
        <f t="shared" ref="H6:H8" si="0">F6/G6</f>
        <v>0.8666666666666667</v>
      </c>
      <c r="I6" s="61">
        <f>_xlfn.RANK.EQ(H6,$H$12:$H$97,0)</f>
        <v>35</v>
      </c>
    </row>
    <row r="7" spans="1:13">
      <c r="C7" s="19" t="s">
        <v>14</v>
      </c>
      <c r="D7" s="88">
        <f>ROUND(SUMIF($B$12:$B$97,"G",D12:D97)/(COUNTIFS(B12:B97,"G",D12:D97,"&lt;&gt;")),1)</f>
        <v>16</v>
      </c>
      <c r="E7" s="89">
        <f>ROUND(SUMIF($B$12:$B$97,"G",E12:E97)/(COUNTIFS(B12:B97,"G",D12:D97,"&lt;&gt;")),1)</f>
        <v>11</v>
      </c>
      <c r="F7" s="89">
        <f>ROUND(SUM(D7:E7),1)</f>
        <v>27</v>
      </c>
      <c r="G7" s="90">
        <f>ROUND(SUMIF($B$12:$B$97,"G",G12:G97)/(COUNTIFS(B12:B97,"G",D12:D97,"&lt;&gt;")),1)</f>
        <v>28.9</v>
      </c>
      <c r="H7" s="53">
        <f t="shared" si="0"/>
        <v>0.93425605536332179</v>
      </c>
      <c r="I7" s="62"/>
    </row>
    <row r="8" spans="1:13" ht="14.25" thickBot="1">
      <c r="C8" s="21" t="s">
        <v>15</v>
      </c>
      <c r="D8" s="91">
        <f>ROUND(AVERAGE(D12:D97),1)</f>
        <v>37.6</v>
      </c>
      <c r="E8" s="92">
        <f>ROUND(AVERAGE(E12:E97),1)</f>
        <v>21.2</v>
      </c>
      <c r="F8" s="92">
        <f>ROUND(SUM(D8:E8),1)</f>
        <v>58.8</v>
      </c>
      <c r="G8" s="93">
        <f>ROUND(AVERAGE(G12:G97),1)</f>
        <v>69.900000000000006</v>
      </c>
      <c r="H8" s="58">
        <f t="shared" si="0"/>
        <v>0.84120171673819732</v>
      </c>
      <c r="I8" s="63"/>
    </row>
    <row r="9" spans="1:13" ht="14.25" thickBot="1"/>
    <row r="10" spans="1:13" ht="21" customHeight="1">
      <c r="D10" s="330" t="str" cm="1">
        <f t="array" aca="1" ref="D10" ca="1">RIGHT(CELL("filename",A1),4)&amp;"年度（基準日：５月１日）"</f>
        <v>2021年度（基準日：５月１日）</v>
      </c>
      <c r="E10" s="331"/>
      <c r="F10" s="331"/>
      <c r="G10" s="331"/>
      <c r="H10" s="331"/>
      <c r="I10" s="332"/>
    </row>
    <row r="11" spans="1:13" ht="27">
      <c r="A11" s="15" t="s">
        <v>16</v>
      </c>
      <c r="B11" s="24" t="s">
        <v>17</v>
      </c>
      <c r="C11" s="80" t="s">
        <v>12</v>
      </c>
      <c r="D11" s="36" t="s">
        <v>0</v>
      </c>
      <c r="E11" s="25" t="s">
        <v>1</v>
      </c>
      <c r="F11" s="26" t="s">
        <v>13</v>
      </c>
      <c r="G11" s="26" t="s">
        <v>261</v>
      </c>
      <c r="H11" s="52" t="s">
        <v>262</v>
      </c>
      <c r="I11" s="47" t="s">
        <v>263</v>
      </c>
    </row>
    <row r="12" spans="1:13">
      <c r="A12" s="1" t="s">
        <v>18</v>
      </c>
      <c r="B12" s="1" t="s">
        <v>322</v>
      </c>
      <c r="C12" s="65" t="s">
        <v>19</v>
      </c>
      <c r="D12" s="20">
        <v>51</v>
      </c>
      <c r="E12" s="2">
        <v>21</v>
      </c>
      <c r="F12" s="27">
        <f>SUM(D12:E12)</f>
        <v>72</v>
      </c>
      <c r="G12" s="27">
        <v>100</v>
      </c>
      <c r="H12" s="53">
        <f>F12/G12</f>
        <v>0.72</v>
      </c>
      <c r="I12" s="48">
        <f>_xlfn.RANK.EQ(H12,$H$12:$H$97,0)</f>
        <v>48</v>
      </c>
    </row>
    <row r="13" spans="1:13">
      <c r="A13" s="1" t="s">
        <v>20</v>
      </c>
      <c r="B13" s="1" t="s">
        <v>323</v>
      </c>
      <c r="C13" s="65" t="s">
        <v>21</v>
      </c>
      <c r="D13" s="20">
        <v>51</v>
      </c>
      <c r="E13" s="2">
        <v>26</v>
      </c>
      <c r="F13" s="27">
        <f>SUM(D13:E13)</f>
        <v>77</v>
      </c>
      <c r="G13" s="27">
        <v>80</v>
      </c>
      <c r="H13" s="53">
        <f>F13/G13</f>
        <v>0.96250000000000002</v>
      </c>
      <c r="I13" s="48">
        <f t="shared" ref="I13:I76" si="1">_xlfn.RANK.EQ(H13,$H$12:$H$97,0)</f>
        <v>20</v>
      </c>
    </row>
    <row r="14" spans="1:13">
      <c r="A14" s="43" t="s">
        <v>22</v>
      </c>
      <c r="B14" s="43" t="s">
        <v>324</v>
      </c>
      <c r="C14" s="66" t="s">
        <v>23</v>
      </c>
      <c r="D14" s="37"/>
      <c r="E14" s="28"/>
      <c r="F14" s="29"/>
      <c r="G14" s="29"/>
      <c r="H14" s="68"/>
      <c r="I14" s="49"/>
    </row>
    <row r="15" spans="1:13">
      <c r="A15" s="1" t="s">
        <v>24</v>
      </c>
      <c r="B15" s="1" t="s">
        <v>325</v>
      </c>
      <c r="C15" s="65" t="s">
        <v>25</v>
      </c>
      <c r="D15" s="20">
        <v>26</v>
      </c>
      <c r="E15" s="2">
        <v>10</v>
      </c>
      <c r="F15" s="27">
        <f>SUM(D15:E15)</f>
        <v>36</v>
      </c>
      <c r="G15" s="27">
        <v>35</v>
      </c>
      <c r="H15" s="53">
        <f>F15/G15</f>
        <v>1.0285714285714285</v>
      </c>
      <c r="I15" s="48">
        <f t="shared" si="1"/>
        <v>12</v>
      </c>
    </row>
    <row r="16" spans="1:13">
      <c r="A16" s="43" t="s">
        <v>26</v>
      </c>
      <c r="B16" s="43" t="s">
        <v>324</v>
      </c>
      <c r="C16" s="66" t="s">
        <v>27</v>
      </c>
      <c r="D16" s="37"/>
      <c r="E16" s="28"/>
      <c r="F16" s="29"/>
      <c r="G16" s="29"/>
      <c r="H16" s="68"/>
      <c r="I16" s="49"/>
    </row>
    <row r="17" spans="1:9">
      <c r="A17" s="43" t="s">
        <v>28</v>
      </c>
      <c r="B17" s="43" t="s">
        <v>324</v>
      </c>
      <c r="C17" s="66" t="s">
        <v>29</v>
      </c>
      <c r="D17" s="37"/>
      <c r="E17" s="28"/>
      <c r="F17" s="29"/>
      <c r="G17" s="29"/>
      <c r="H17" s="68"/>
      <c r="I17" s="49"/>
    </row>
    <row r="18" spans="1:9">
      <c r="A18" s="43" t="s">
        <v>30</v>
      </c>
      <c r="B18" s="43" t="s">
        <v>326</v>
      </c>
      <c r="C18" s="66" t="s">
        <v>31</v>
      </c>
      <c r="D18" s="37"/>
      <c r="E18" s="28"/>
      <c r="F18" s="29"/>
      <c r="G18" s="29"/>
      <c r="H18" s="68"/>
      <c r="I18" s="49"/>
    </row>
    <row r="19" spans="1:9">
      <c r="A19" s="1" t="s">
        <v>32</v>
      </c>
      <c r="B19" s="1" t="s">
        <v>327</v>
      </c>
      <c r="C19" s="65" t="s">
        <v>33</v>
      </c>
      <c r="D19" s="20">
        <v>12</v>
      </c>
      <c r="E19" s="2">
        <v>8</v>
      </c>
      <c r="F19" s="27">
        <f t="shared" ref="F19:F27" si="2">SUM(D19:E19)</f>
        <v>20</v>
      </c>
      <c r="G19" s="27">
        <v>18</v>
      </c>
      <c r="H19" s="53">
        <f t="shared" ref="H19:H27" si="3">F19/G19</f>
        <v>1.1111111111111112</v>
      </c>
      <c r="I19" s="48">
        <f t="shared" si="1"/>
        <v>6</v>
      </c>
    </row>
    <row r="20" spans="1:9">
      <c r="A20" s="1" t="s">
        <v>34</v>
      </c>
      <c r="B20" s="1" t="s">
        <v>328</v>
      </c>
      <c r="C20" s="65" t="s">
        <v>35</v>
      </c>
      <c r="D20" s="20">
        <v>10</v>
      </c>
      <c r="E20" s="2">
        <v>7</v>
      </c>
      <c r="F20" s="27">
        <f t="shared" si="2"/>
        <v>17</v>
      </c>
      <c r="G20" s="27">
        <v>16</v>
      </c>
      <c r="H20" s="53">
        <f t="shared" si="3"/>
        <v>1.0625</v>
      </c>
      <c r="I20" s="48">
        <f t="shared" si="1"/>
        <v>9</v>
      </c>
    </row>
    <row r="21" spans="1:9">
      <c r="A21" s="1" t="s">
        <v>36</v>
      </c>
      <c r="B21" s="1" t="s">
        <v>322</v>
      </c>
      <c r="C21" s="65" t="s">
        <v>37</v>
      </c>
      <c r="D21" s="20">
        <v>85</v>
      </c>
      <c r="E21" s="2">
        <v>28</v>
      </c>
      <c r="F21" s="27">
        <f t="shared" si="2"/>
        <v>113</v>
      </c>
      <c r="G21" s="27">
        <v>120</v>
      </c>
      <c r="H21" s="53">
        <f t="shared" si="3"/>
        <v>0.94166666666666665</v>
      </c>
      <c r="I21" s="48">
        <f t="shared" si="1"/>
        <v>22</v>
      </c>
    </row>
    <row r="22" spans="1:9">
      <c r="A22" s="1" t="s">
        <v>38</v>
      </c>
      <c r="B22" s="1" t="s">
        <v>323</v>
      </c>
      <c r="C22" s="65" t="s">
        <v>39</v>
      </c>
      <c r="D22" s="20">
        <v>35</v>
      </c>
      <c r="E22" s="2">
        <v>16</v>
      </c>
      <c r="F22" s="27">
        <f t="shared" si="2"/>
        <v>51</v>
      </c>
      <c r="G22" s="27">
        <v>52</v>
      </c>
      <c r="H22" s="53">
        <f t="shared" si="3"/>
        <v>0.98076923076923073</v>
      </c>
      <c r="I22" s="48">
        <f t="shared" si="1"/>
        <v>17</v>
      </c>
    </row>
    <row r="23" spans="1:9">
      <c r="A23" s="1" t="s">
        <v>40</v>
      </c>
      <c r="B23" s="1" t="s">
        <v>327</v>
      </c>
      <c r="C23" s="65" t="s">
        <v>41</v>
      </c>
      <c r="D23" s="20">
        <v>12</v>
      </c>
      <c r="E23" s="2">
        <v>3</v>
      </c>
      <c r="F23" s="27">
        <f t="shared" si="2"/>
        <v>15</v>
      </c>
      <c r="G23" s="27">
        <v>20</v>
      </c>
      <c r="H23" s="53">
        <f t="shared" si="3"/>
        <v>0.75</v>
      </c>
      <c r="I23" s="48">
        <f t="shared" si="1"/>
        <v>44</v>
      </c>
    </row>
    <row r="24" spans="1:9">
      <c r="A24" s="1" t="s">
        <v>42</v>
      </c>
      <c r="B24" s="1" t="s">
        <v>327</v>
      </c>
      <c r="C24" s="65" t="s">
        <v>43</v>
      </c>
      <c r="D24" s="20">
        <v>9</v>
      </c>
      <c r="E24" s="2">
        <v>8</v>
      </c>
      <c r="F24" s="27">
        <f t="shared" si="2"/>
        <v>17</v>
      </c>
      <c r="G24" s="27">
        <v>20</v>
      </c>
      <c r="H24" s="53">
        <f t="shared" si="3"/>
        <v>0.85</v>
      </c>
      <c r="I24" s="48">
        <f t="shared" si="1"/>
        <v>37</v>
      </c>
    </row>
    <row r="25" spans="1:9">
      <c r="A25" s="1" t="s">
        <v>44</v>
      </c>
      <c r="B25" s="1" t="s">
        <v>325</v>
      </c>
      <c r="C25" s="65" t="s">
        <v>45</v>
      </c>
      <c r="D25" s="20">
        <v>5</v>
      </c>
      <c r="E25" s="2">
        <v>7</v>
      </c>
      <c r="F25" s="27">
        <f t="shared" si="2"/>
        <v>12</v>
      </c>
      <c r="G25" s="27">
        <v>16</v>
      </c>
      <c r="H25" s="53">
        <f t="shared" si="3"/>
        <v>0.75</v>
      </c>
      <c r="I25" s="48">
        <f t="shared" si="1"/>
        <v>44</v>
      </c>
    </row>
    <row r="26" spans="1:9">
      <c r="A26" s="1" t="s">
        <v>46</v>
      </c>
      <c r="B26" s="1" t="s">
        <v>328</v>
      </c>
      <c r="C26" s="65" t="s">
        <v>47</v>
      </c>
      <c r="D26" s="20">
        <v>24</v>
      </c>
      <c r="E26" s="2">
        <v>16</v>
      </c>
      <c r="F26" s="27">
        <f t="shared" si="2"/>
        <v>40</v>
      </c>
      <c r="G26" s="27">
        <v>43</v>
      </c>
      <c r="H26" s="53">
        <f t="shared" si="3"/>
        <v>0.93023255813953487</v>
      </c>
      <c r="I26" s="48">
        <f t="shared" si="1"/>
        <v>23</v>
      </c>
    </row>
    <row r="27" spans="1:9">
      <c r="A27" s="1" t="s">
        <v>48</v>
      </c>
      <c r="B27" s="1" t="s">
        <v>322</v>
      </c>
      <c r="C27" s="65" t="s">
        <v>49</v>
      </c>
      <c r="D27" s="20">
        <v>52</v>
      </c>
      <c r="E27" s="2">
        <v>22</v>
      </c>
      <c r="F27" s="27">
        <f t="shared" si="2"/>
        <v>74</v>
      </c>
      <c r="G27" s="27">
        <v>66</v>
      </c>
      <c r="H27" s="53">
        <f t="shared" si="3"/>
        <v>1.1212121212121211</v>
      </c>
      <c r="I27" s="48">
        <f t="shared" si="1"/>
        <v>5</v>
      </c>
    </row>
    <row r="28" spans="1:9">
      <c r="A28" s="43" t="s">
        <v>50</v>
      </c>
      <c r="B28" s="43" t="s">
        <v>325</v>
      </c>
      <c r="C28" s="66" t="s">
        <v>51</v>
      </c>
      <c r="D28" s="37"/>
      <c r="E28" s="28"/>
      <c r="F28" s="29"/>
      <c r="G28" s="29"/>
      <c r="H28" s="68"/>
      <c r="I28" s="49"/>
    </row>
    <row r="29" spans="1:9">
      <c r="A29" s="1" t="s">
        <v>52</v>
      </c>
      <c r="B29" s="1" t="s">
        <v>328</v>
      </c>
      <c r="C29" s="65" t="s">
        <v>53</v>
      </c>
      <c r="D29" s="20">
        <v>12</v>
      </c>
      <c r="E29" s="2">
        <v>7</v>
      </c>
      <c r="F29" s="27">
        <f>SUM(D29:E29)</f>
        <v>19</v>
      </c>
      <c r="G29" s="27">
        <v>18</v>
      </c>
      <c r="H29" s="53">
        <f>F29/G29</f>
        <v>1.0555555555555556</v>
      </c>
      <c r="I29" s="48">
        <f t="shared" si="1"/>
        <v>10</v>
      </c>
    </row>
    <row r="30" spans="1:9">
      <c r="A30" s="1" t="s">
        <v>54</v>
      </c>
      <c r="B30" s="1" t="s">
        <v>327</v>
      </c>
      <c r="C30" s="65" t="s">
        <v>55</v>
      </c>
      <c r="D30" s="20">
        <v>13</v>
      </c>
      <c r="E30" s="2">
        <v>7</v>
      </c>
      <c r="F30" s="27">
        <f>SUM(D30:E30)</f>
        <v>20</v>
      </c>
      <c r="G30" s="27">
        <v>20</v>
      </c>
      <c r="H30" s="53">
        <f>F30/G30</f>
        <v>1</v>
      </c>
      <c r="I30" s="48">
        <f t="shared" si="1"/>
        <v>13</v>
      </c>
    </row>
    <row r="31" spans="1:9">
      <c r="A31" s="1" t="s">
        <v>56</v>
      </c>
      <c r="B31" s="1" t="s">
        <v>328</v>
      </c>
      <c r="C31" s="65" t="s">
        <v>57</v>
      </c>
      <c r="D31" s="20">
        <v>33</v>
      </c>
      <c r="E31" s="2">
        <v>14</v>
      </c>
      <c r="F31" s="27">
        <f>SUM(D31:E31)</f>
        <v>47</v>
      </c>
      <c r="G31" s="27">
        <v>52</v>
      </c>
      <c r="H31" s="53">
        <f>F31/G31</f>
        <v>0.90384615384615385</v>
      </c>
      <c r="I31" s="48">
        <f t="shared" si="1"/>
        <v>27</v>
      </c>
    </row>
    <row r="32" spans="1:9">
      <c r="A32" s="1" t="s">
        <v>58</v>
      </c>
      <c r="B32" s="1" t="s">
        <v>322</v>
      </c>
      <c r="C32" s="65" t="s">
        <v>59</v>
      </c>
      <c r="D32" s="20">
        <v>30</v>
      </c>
      <c r="E32" s="2">
        <v>7</v>
      </c>
      <c r="F32" s="27">
        <f>SUM(D32:E32)</f>
        <v>37</v>
      </c>
      <c r="G32" s="27">
        <v>60</v>
      </c>
      <c r="H32" s="53">
        <f>F32/G32</f>
        <v>0.6166666666666667</v>
      </c>
      <c r="I32" s="48">
        <f t="shared" si="1"/>
        <v>56</v>
      </c>
    </row>
    <row r="33" spans="1:9">
      <c r="A33" s="1" t="s">
        <v>60</v>
      </c>
      <c r="B33" s="1" t="s">
        <v>322</v>
      </c>
      <c r="C33" s="65" t="s">
        <v>61</v>
      </c>
      <c r="D33" s="20">
        <v>197</v>
      </c>
      <c r="E33" s="2">
        <v>132</v>
      </c>
      <c r="F33" s="27">
        <f>SUM(D33:E33)</f>
        <v>329</v>
      </c>
      <c r="G33" s="27">
        <v>410</v>
      </c>
      <c r="H33" s="53">
        <f>F33/G33</f>
        <v>0.80243902439024395</v>
      </c>
      <c r="I33" s="48">
        <f t="shared" si="1"/>
        <v>41</v>
      </c>
    </row>
    <row r="34" spans="1:9">
      <c r="A34" s="43" t="s">
        <v>62</v>
      </c>
      <c r="B34" s="43" t="s">
        <v>326</v>
      </c>
      <c r="C34" s="66" t="s">
        <v>63</v>
      </c>
      <c r="D34" s="37"/>
      <c r="E34" s="28"/>
      <c r="F34" s="29"/>
      <c r="G34" s="29"/>
      <c r="H34" s="68"/>
      <c r="I34" s="49"/>
    </row>
    <row r="35" spans="1:9">
      <c r="A35" s="43" t="s">
        <v>64</v>
      </c>
      <c r="B35" s="43" t="s">
        <v>325</v>
      </c>
      <c r="C35" s="66" t="s">
        <v>65</v>
      </c>
      <c r="D35" s="37"/>
      <c r="E35" s="28"/>
      <c r="F35" s="29"/>
      <c r="G35" s="29"/>
      <c r="H35" s="68"/>
      <c r="I35" s="49"/>
    </row>
    <row r="36" spans="1:9">
      <c r="A36" s="43" t="s">
        <v>66</v>
      </c>
      <c r="B36" s="43" t="s">
        <v>325</v>
      </c>
      <c r="C36" s="66" t="s">
        <v>67</v>
      </c>
      <c r="D36" s="37"/>
      <c r="E36" s="28"/>
      <c r="F36" s="29"/>
      <c r="G36" s="29"/>
      <c r="H36" s="68"/>
      <c r="I36" s="49"/>
    </row>
    <row r="37" spans="1:9">
      <c r="A37" s="1" t="s">
        <v>68</v>
      </c>
      <c r="B37" s="1" t="s">
        <v>324</v>
      </c>
      <c r="C37" s="65" t="s">
        <v>69</v>
      </c>
      <c r="D37" s="20">
        <v>34</v>
      </c>
      <c r="E37" s="2">
        <v>1</v>
      </c>
      <c r="F37" s="27">
        <f>SUM(D37:E37)</f>
        <v>35</v>
      </c>
      <c r="G37" s="27">
        <v>40</v>
      </c>
      <c r="H37" s="53">
        <f>F37/G37</f>
        <v>0.875</v>
      </c>
      <c r="I37" s="48">
        <f t="shared" si="1"/>
        <v>34</v>
      </c>
    </row>
    <row r="38" spans="1:9">
      <c r="A38" s="43" t="s">
        <v>70</v>
      </c>
      <c r="B38" s="43" t="s">
        <v>328</v>
      </c>
      <c r="C38" s="66" t="s">
        <v>71</v>
      </c>
      <c r="D38" s="37"/>
      <c r="E38" s="28"/>
      <c r="F38" s="29"/>
      <c r="G38" s="29"/>
      <c r="H38" s="68"/>
      <c r="I38" s="49"/>
    </row>
    <row r="39" spans="1:9">
      <c r="A39" s="1" t="s">
        <v>72</v>
      </c>
      <c r="B39" s="1" t="s">
        <v>323</v>
      </c>
      <c r="C39" s="65" t="s">
        <v>73</v>
      </c>
      <c r="D39" s="20">
        <v>109</v>
      </c>
      <c r="E39" s="2">
        <v>82</v>
      </c>
      <c r="F39" s="27">
        <f>SUM(D39:E39)</f>
        <v>191</v>
      </c>
      <c r="G39" s="27">
        <v>210</v>
      </c>
      <c r="H39" s="53">
        <f>F39/G39</f>
        <v>0.90952380952380951</v>
      </c>
      <c r="I39" s="48">
        <f t="shared" si="1"/>
        <v>26</v>
      </c>
    </row>
    <row r="40" spans="1:9">
      <c r="A40" s="1" t="s">
        <v>74</v>
      </c>
      <c r="B40" s="1" t="s">
        <v>324</v>
      </c>
      <c r="C40" s="65" t="s">
        <v>75</v>
      </c>
      <c r="D40" s="20">
        <v>32</v>
      </c>
      <c r="E40" s="2">
        <v>11</v>
      </c>
      <c r="F40" s="27">
        <f>SUM(D40:E40)</f>
        <v>43</v>
      </c>
      <c r="G40" s="27">
        <v>40</v>
      </c>
      <c r="H40" s="53">
        <f>F40/G40</f>
        <v>1.075</v>
      </c>
      <c r="I40" s="48">
        <f t="shared" si="1"/>
        <v>7</v>
      </c>
    </row>
    <row r="41" spans="1:9">
      <c r="A41" s="43" t="s">
        <v>76</v>
      </c>
      <c r="B41" s="43" t="s">
        <v>324</v>
      </c>
      <c r="C41" s="66" t="s">
        <v>77</v>
      </c>
      <c r="D41" s="37"/>
      <c r="E41" s="28"/>
      <c r="F41" s="29"/>
      <c r="G41" s="29"/>
      <c r="H41" s="68"/>
      <c r="I41" s="49"/>
    </row>
    <row r="42" spans="1:9">
      <c r="A42" s="1" t="s">
        <v>78</v>
      </c>
      <c r="B42" s="1" t="s">
        <v>325</v>
      </c>
      <c r="C42" s="65" t="s">
        <v>79</v>
      </c>
      <c r="D42" s="20">
        <v>91</v>
      </c>
      <c r="E42" s="2">
        <v>52</v>
      </c>
      <c r="F42" s="27">
        <f>SUM(D42:E42)</f>
        <v>143</v>
      </c>
      <c r="G42" s="27">
        <v>198</v>
      </c>
      <c r="H42" s="53">
        <f>F42/G42</f>
        <v>0.72222222222222221</v>
      </c>
      <c r="I42" s="48">
        <f t="shared" si="1"/>
        <v>47</v>
      </c>
    </row>
    <row r="43" spans="1:9">
      <c r="A43" s="43" t="s">
        <v>80</v>
      </c>
      <c r="B43" s="43" t="s">
        <v>329</v>
      </c>
      <c r="C43" s="66" t="s">
        <v>81</v>
      </c>
      <c r="D43" s="37"/>
      <c r="E43" s="28"/>
      <c r="F43" s="29"/>
      <c r="G43" s="29"/>
      <c r="H43" s="68"/>
      <c r="I43" s="49"/>
    </row>
    <row r="44" spans="1:9">
      <c r="A44" s="43" t="s">
        <v>82</v>
      </c>
      <c r="B44" s="43" t="s">
        <v>324</v>
      </c>
      <c r="C44" s="66" t="s">
        <v>83</v>
      </c>
      <c r="D44" s="37"/>
      <c r="E44" s="28"/>
      <c r="F44" s="29"/>
      <c r="G44" s="29"/>
      <c r="H44" s="68"/>
      <c r="I44" s="49"/>
    </row>
    <row r="45" spans="1:9">
      <c r="A45" s="1" t="s">
        <v>84</v>
      </c>
      <c r="B45" s="1" t="s">
        <v>328</v>
      </c>
      <c r="C45" s="65" t="s">
        <v>85</v>
      </c>
      <c r="D45" s="20">
        <v>41</v>
      </c>
      <c r="E45" s="2">
        <v>19</v>
      </c>
      <c r="F45" s="27">
        <f>SUM(D45:E45)</f>
        <v>60</v>
      </c>
      <c r="G45" s="27">
        <v>60</v>
      </c>
      <c r="H45" s="53">
        <f>F45/G45</f>
        <v>1</v>
      </c>
      <c r="I45" s="48">
        <f t="shared" si="1"/>
        <v>13</v>
      </c>
    </row>
    <row r="46" spans="1:9">
      <c r="A46" s="43" t="s">
        <v>86</v>
      </c>
      <c r="B46" s="43" t="s">
        <v>329</v>
      </c>
      <c r="C46" s="66" t="s">
        <v>87</v>
      </c>
      <c r="D46" s="37"/>
      <c r="E46" s="28"/>
      <c r="F46" s="29"/>
      <c r="G46" s="29"/>
      <c r="H46" s="68"/>
      <c r="I46" s="49"/>
    </row>
    <row r="47" spans="1:9">
      <c r="A47" s="1" t="s">
        <v>88</v>
      </c>
      <c r="B47" s="1" t="s">
        <v>322</v>
      </c>
      <c r="C47" s="65" t="s">
        <v>89</v>
      </c>
      <c r="D47" s="20">
        <v>13</v>
      </c>
      <c r="E47" s="2">
        <v>5</v>
      </c>
      <c r="F47" s="27">
        <f>SUM(D47:E47)</f>
        <v>18</v>
      </c>
      <c r="G47" s="27">
        <v>20</v>
      </c>
      <c r="H47" s="53">
        <f>F47/G47</f>
        <v>0.9</v>
      </c>
      <c r="I47" s="48">
        <f t="shared" si="1"/>
        <v>28</v>
      </c>
    </row>
    <row r="48" spans="1:9">
      <c r="A48" s="43" t="s">
        <v>90</v>
      </c>
      <c r="B48" s="43" t="s">
        <v>324</v>
      </c>
      <c r="C48" s="66" t="s">
        <v>91</v>
      </c>
      <c r="D48" s="37"/>
      <c r="E48" s="28"/>
      <c r="F48" s="29"/>
      <c r="G48" s="29"/>
      <c r="H48" s="68"/>
      <c r="I48" s="49"/>
    </row>
    <row r="49" spans="1:9">
      <c r="A49" s="1" t="s">
        <v>92</v>
      </c>
      <c r="B49" s="1" t="s">
        <v>323</v>
      </c>
      <c r="C49" s="65" t="s">
        <v>93</v>
      </c>
      <c r="D49" s="20">
        <v>81</v>
      </c>
      <c r="E49" s="2">
        <v>34</v>
      </c>
      <c r="F49" s="27">
        <f>SUM(D49:E49)</f>
        <v>115</v>
      </c>
      <c r="G49" s="27">
        <v>170</v>
      </c>
      <c r="H49" s="53">
        <f>F49/G49</f>
        <v>0.67647058823529416</v>
      </c>
      <c r="I49" s="48">
        <f t="shared" si="1"/>
        <v>53</v>
      </c>
    </row>
    <row r="50" spans="1:9">
      <c r="A50" s="1" t="s">
        <v>94</v>
      </c>
      <c r="B50" s="1" t="s">
        <v>327</v>
      </c>
      <c r="C50" s="65" t="s">
        <v>95</v>
      </c>
      <c r="D50" s="20">
        <v>10</v>
      </c>
      <c r="E50" s="2">
        <v>6</v>
      </c>
      <c r="F50" s="27">
        <f>SUM(D50:E50)</f>
        <v>16</v>
      </c>
      <c r="G50" s="27">
        <v>14</v>
      </c>
      <c r="H50" s="53">
        <f>F50/G50</f>
        <v>1.1428571428571428</v>
      </c>
      <c r="I50" s="48">
        <f t="shared" si="1"/>
        <v>3</v>
      </c>
    </row>
    <row r="51" spans="1:9">
      <c r="A51" s="1" t="s">
        <v>96</v>
      </c>
      <c r="B51" s="1" t="s">
        <v>327</v>
      </c>
      <c r="C51" s="65" t="s">
        <v>97</v>
      </c>
      <c r="D51" s="20">
        <v>13</v>
      </c>
      <c r="E51" s="2">
        <v>11</v>
      </c>
      <c r="F51" s="27">
        <f>SUM(D51:E51)</f>
        <v>24</v>
      </c>
      <c r="G51" s="27">
        <v>30</v>
      </c>
      <c r="H51" s="53">
        <f>F51/G51</f>
        <v>0.8</v>
      </c>
      <c r="I51" s="48">
        <f t="shared" si="1"/>
        <v>42</v>
      </c>
    </row>
    <row r="52" spans="1:9">
      <c r="A52" s="43" t="s">
        <v>98</v>
      </c>
      <c r="B52" s="43" t="s">
        <v>329</v>
      </c>
      <c r="C52" s="66" t="s">
        <v>99</v>
      </c>
      <c r="D52" s="37"/>
      <c r="E52" s="28"/>
      <c r="F52" s="29"/>
      <c r="G52" s="29"/>
      <c r="H52" s="68"/>
      <c r="I52" s="49"/>
    </row>
    <row r="53" spans="1:9">
      <c r="A53" s="1" t="s">
        <v>100</v>
      </c>
      <c r="B53" s="1" t="s">
        <v>327</v>
      </c>
      <c r="C53" s="65" t="s">
        <v>101</v>
      </c>
      <c r="D53" s="20">
        <v>32</v>
      </c>
      <c r="E53" s="2">
        <v>25</v>
      </c>
      <c r="F53" s="27">
        <f>SUM(D53:E53)</f>
        <v>57</v>
      </c>
      <c r="G53" s="27">
        <v>67</v>
      </c>
      <c r="H53" s="53">
        <f>F53/G53</f>
        <v>0.85074626865671643</v>
      </c>
      <c r="I53" s="48">
        <f t="shared" si="1"/>
        <v>36</v>
      </c>
    </row>
    <row r="54" spans="1:9">
      <c r="A54" s="1" t="s">
        <v>102</v>
      </c>
      <c r="B54" s="1" t="s">
        <v>327</v>
      </c>
      <c r="C54" s="65" t="s">
        <v>103</v>
      </c>
      <c r="D54" s="20">
        <v>26</v>
      </c>
      <c r="E54" s="2">
        <v>8</v>
      </c>
      <c r="F54" s="27">
        <f>SUM(D54:E54)</f>
        <v>34</v>
      </c>
      <c r="G54" s="27">
        <v>38</v>
      </c>
      <c r="H54" s="53">
        <f>F54/G54</f>
        <v>0.89473684210526316</v>
      </c>
      <c r="I54" s="48">
        <f t="shared" si="1"/>
        <v>30</v>
      </c>
    </row>
    <row r="55" spans="1:9">
      <c r="A55" s="1" t="s">
        <v>104</v>
      </c>
      <c r="B55" s="1" t="s">
        <v>327</v>
      </c>
      <c r="C55" s="65" t="s">
        <v>105</v>
      </c>
      <c r="D55" s="20">
        <v>19</v>
      </c>
      <c r="E55" s="2">
        <v>12</v>
      </c>
      <c r="F55" s="27">
        <f>SUM(D55:E55)</f>
        <v>31</v>
      </c>
      <c r="G55" s="27">
        <v>30</v>
      </c>
      <c r="H55" s="53">
        <f>F55/G55</f>
        <v>1.0333333333333334</v>
      </c>
      <c r="I55" s="48">
        <f t="shared" si="1"/>
        <v>11</v>
      </c>
    </row>
    <row r="56" spans="1:9">
      <c r="A56" s="1" t="s">
        <v>106</v>
      </c>
      <c r="B56" s="1" t="s">
        <v>327</v>
      </c>
      <c r="C56" s="65" t="s">
        <v>107</v>
      </c>
      <c r="D56" s="20">
        <v>11</v>
      </c>
      <c r="E56" s="2">
        <v>12</v>
      </c>
      <c r="F56" s="27">
        <f>SUM(D56:E56)</f>
        <v>23</v>
      </c>
      <c r="G56" s="27">
        <v>25</v>
      </c>
      <c r="H56" s="53">
        <f>F56/G56</f>
        <v>0.92</v>
      </c>
      <c r="I56" s="48">
        <f t="shared" si="1"/>
        <v>24</v>
      </c>
    </row>
    <row r="57" spans="1:9">
      <c r="A57" s="1" t="s">
        <v>108</v>
      </c>
      <c r="B57" s="1" t="s">
        <v>328</v>
      </c>
      <c r="C57" s="65" t="s">
        <v>109</v>
      </c>
      <c r="D57" s="20">
        <v>25</v>
      </c>
      <c r="E57" s="2">
        <v>13</v>
      </c>
      <c r="F57" s="27">
        <f>SUM(D57:E57)</f>
        <v>38</v>
      </c>
      <c r="G57" s="27">
        <v>45</v>
      </c>
      <c r="H57" s="53">
        <f>F57/G57</f>
        <v>0.84444444444444444</v>
      </c>
      <c r="I57" s="48">
        <f t="shared" si="1"/>
        <v>39</v>
      </c>
    </row>
    <row r="58" spans="1:9">
      <c r="A58" s="43" t="s">
        <v>110</v>
      </c>
      <c r="B58" s="43" t="s">
        <v>326</v>
      </c>
      <c r="C58" s="66" t="s">
        <v>111</v>
      </c>
      <c r="D58" s="37"/>
      <c r="E58" s="28"/>
      <c r="F58" s="29"/>
      <c r="G58" s="29"/>
      <c r="H58" s="68"/>
      <c r="I58" s="49"/>
    </row>
    <row r="59" spans="1:9">
      <c r="A59" s="1" t="s">
        <v>112</v>
      </c>
      <c r="B59" s="1" t="s">
        <v>322</v>
      </c>
      <c r="C59" s="65" t="s">
        <v>113</v>
      </c>
      <c r="D59" s="20">
        <v>29</v>
      </c>
      <c r="E59" s="2">
        <v>7</v>
      </c>
      <c r="F59" s="27">
        <f>SUM(D59:E59)</f>
        <v>36</v>
      </c>
      <c r="G59" s="27">
        <v>50</v>
      </c>
      <c r="H59" s="53">
        <f>F59/G59</f>
        <v>0.72</v>
      </c>
      <c r="I59" s="48">
        <f t="shared" si="1"/>
        <v>48</v>
      </c>
    </row>
    <row r="60" spans="1:9">
      <c r="A60" s="43" t="s">
        <v>114</v>
      </c>
      <c r="B60" s="43" t="s">
        <v>324</v>
      </c>
      <c r="C60" s="66" t="s">
        <v>115</v>
      </c>
      <c r="D60" s="37"/>
      <c r="E60" s="28"/>
      <c r="F60" s="29"/>
      <c r="G60" s="29"/>
      <c r="H60" s="68"/>
      <c r="I60" s="49"/>
    </row>
    <row r="61" spans="1:9">
      <c r="A61" s="1" t="s">
        <v>116</v>
      </c>
      <c r="B61" s="1" t="s">
        <v>323</v>
      </c>
      <c r="C61" s="65" t="s">
        <v>117</v>
      </c>
      <c r="D61" s="20">
        <v>45</v>
      </c>
      <c r="E61" s="2">
        <v>25</v>
      </c>
      <c r="F61" s="27">
        <f>SUM(D61:E61)</f>
        <v>70</v>
      </c>
      <c r="G61" s="27">
        <v>120</v>
      </c>
      <c r="H61" s="53">
        <f>F61/G61</f>
        <v>0.58333333333333337</v>
      </c>
      <c r="I61" s="48">
        <f t="shared" si="1"/>
        <v>58</v>
      </c>
    </row>
    <row r="62" spans="1:9">
      <c r="A62" s="43" t="s">
        <v>118</v>
      </c>
      <c r="B62" s="43" t="s">
        <v>324</v>
      </c>
      <c r="C62" s="66" t="s">
        <v>119</v>
      </c>
      <c r="D62" s="37"/>
      <c r="E62" s="28"/>
      <c r="F62" s="29"/>
      <c r="G62" s="29"/>
      <c r="H62" s="68"/>
      <c r="I62" s="49"/>
    </row>
    <row r="63" spans="1:9">
      <c r="A63" s="1" t="s">
        <v>120</v>
      </c>
      <c r="B63" s="1" t="s">
        <v>327</v>
      </c>
      <c r="C63" s="65" t="s">
        <v>121</v>
      </c>
      <c r="D63" s="20">
        <v>14</v>
      </c>
      <c r="E63" s="2">
        <v>4</v>
      </c>
      <c r="F63" s="27">
        <f>SUM(D63:E63)</f>
        <v>18</v>
      </c>
      <c r="G63" s="27">
        <v>25</v>
      </c>
      <c r="H63" s="53">
        <f>F63/G63</f>
        <v>0.72</v>
      </c>
      <c r="I63" s="48">
        <f t="shared" si="1"/>
        <v>48</v>
      </c>
    </row>
    <row r="64" spans="1:9">
      <c r="A64" s="1" t="s">
        <v>122</v>
      </c>
      <c r="B64" s="1" t="s">
        <v>325</v>
      </c>
      <c r="C64" s="65" t="s">
        <v>123</v>
      </c>
      <c r="D64" s="20">
        <v>8</v>
      </c>
      <c r="E64" s="2">
        <v>12</v>
      </c>
      <c r="F64" s="27">
        <f>SUM(D64:E64)</f>
        <v>20</v>
      </c>
      <c r="G64" s="27">
        <v>35</v>
      </c>
      <c r="H64" s="53">
        <f>F64/G64</f>
        <v>0.5714285714285714</v>
      </c>
      <c r="I64" s="48">
        <f t="shared" si="1"/>
        <v>60</v>
      </c>
    </row>
    <row r="65" spans="1:9">
      <c r="A65" s="43" t="s">
        <v>124</v>
      </c>
      <c r="B65" s="43" t="s">
        <v>326</v>
      </c>
      <c r="C65" s="66" t="s">
        <v>125</v>
      </c>
      <c r="D65" s="37"/>
      <c r="E65" s="28"/>
      <c r="F65" s="29"/>
      <c r="G65" s="29"/>
      <c r="H65" s="68"/>
      <c r="I65" s="49"/>
    </row>
    <row r="66" spans="1:9">
      <c r="A66" s="1" t="s">
        <v>126</v>
      </c>
      <c r="B66" s="1" t="s">
        <v>322</v>
      </c>
      <c r="C66" s="65" t="s">
        <v>127</v>
      </c>
      <c r="D66" s="20">
        <v>199</v>
      </c>
      <c r="E66" s="2">
        <v>124</v>
      </c>
      <c r="F66" s="27">
        <f>SUM(D66:E66)</f>
        <v>323</v>
      </c>
      <c r="G66" s="27">
        <v>334</v>
      </c>
      <c r="H66" s="53">
        <f>F66/G66</f>
        <v>0.96706586826347307</v>
      </c>
      <c r="I66" s="48">
        <f t="shared" si="1"/>
        <v>18</v>
      </c>
    </row>
    <row r="67" spans="1:9">
      <c r="A67" s="1" t="s">
        <v>128</v>
      </c>
      <c r="B67" s="1" t="s">
        <v>323</v>
      </c>
      <c r="C67" s="65" t="s">
        <v>129</v>
      </c>
      <c r="D67" s="20">
        <v>33</v>
      </c>
      <c r="E67" s="2">
        <v>21</v>
      </c>
      <c r="F67" s="27">
        <f>SUM(D67:E67)</f>
        <v>54</v>
      </c>
      <c r="G67" s="27">
        <v>60</v>
      </c>
      <c r="H67" s="53">
        <f>F67/G67</f>
        <v>0.9</v>
      </c>
      <c r="I67" s="48">
        <f t="shared" si="1"/>
        <v>28</v>
      </c>
    </row>
    <row r="68" spans="1:9">
      <c r="A68" s="43" t="s">
        <v>130</v>
      </c>
      <c r="B68" s="43" t="s">
        <v>324</v>
      </c>
      <c r="C68" s="66" t="s">
        <v>131</v>
      </c>
      <c r="D68" s="37"/>
      <c r="E68" s="28"/>
      <c r="F68" s="29"/>
      <c r="G68" s="29"/>
      <c r="H68" s="68"/>
      <c r="I68" s="49"/>
    </row>
    <row r="69" spans="1:9">
      <c r="A69" s="1" t="s">
        <v>132</v>
      </c>
      <c r="B69" s="1" t="s">
        <v>322</v>
      </c>
      <c r="C69" s="65" t="s">
        <v>133</v>
      </c>
      <c r="D69" s="20">
        <v>60</v>
      </c>
      <c r="E69" s="2">
        <v>26</v>
      </c>
      <c r="F69" s="27">
        <f>SUM(D69:E69)</f>
        <v>86</v>
      </c>
      <c r="G69" s="27">
        <v>80</v>
      </c>
      <c r="H69" s="53">
        <f>F69/G69</f>
        <v>1.075</v>
      </c>
      <c r="I69" s="48">
        <f t="shared" si="1"/>
        <v>7</v>
      </c>
    </row>
    <row r="70" spans="1:9">
      <c r="A70" s="1" t="s">
        <v>134</v>
      </c>
      <c r="B70" s="1" t="s">
        <v>323</v>
      </c>
      <c r="C70" s="65" t="s">
        <v>135</v>
      </c>
      <c r="D70" s="20">
        <v>69</v>
      </c>
      <c r="E70" s="2">
        <v>47</v>
      </c>
      <c r="F70" s="27">
        <f>SUM(D70:E70)</f>
        <v>116</v>
      </c>
      <c r="G70" s="27">
        <v>150</v>
      </c>
      <c r="H70" s="53">
        <f>F70/G70</f>
        <v>0.77333333333333332</v>
      </c>
      <c r="I70" s="48">
        <f t="shared" si="1"/>
        <v>43</v>
      </c>
    </row>
    <row r="71" spans="1:9">
      <c r="A71" s="1" t="s">
        <v>136</v>
      </c>
      <c r="B71" s="1" t="s">
        <v>322</v>
      </c>
      <c r="C71" s="65" t="s">
        <v>137</v>
      </c>
      <c r="D71" s="20">
        <v>105</v>
      </c>
      <c r="E71" s="2">
        <v>28</v>
      </c>
      <c r="F71" s="27">
        <f>SUM(D71:E71)</f>
        <v>133</v>
      </c>
      <c r="G71" s="27">
        <v>149</v>
      </c>
      <c r="H71" s="53">
        <f>F71/G71</f>
        <v>0.89261744966442957</v>
      </c>
      <c r="I71" s="48">
        <f t="shared" si="1"/>
        <v>32</v>
      </c>
    </row>
    <row r="72" spans="1:9">
      <c r="A72" s="1" t="s">
        <v>138</v>
      </c>
      <c r="B72" s="1" t="s">
        <v>323</v>
      </c>
      <c r="C72" s="65" t="s">
        <v>139</v>
      </c>
      <c r="D72" s="20">
        <v>68</v>
      </c>
      <c r="E72" s="2">
        <v>33</v>
      </c>
      <c r="F72" s="27">
        <f>SUM(D72:E72)</f>
        <v>101</v>
      </c>
      <c r="G72" s="27">
        <v>155</v>
      </c>
      <c r="H72" s="53">
        <f>F72/G72</f>
        <v>0.65161290322580645</v>
      </c>
      <c r="I72" s="48">
        <f t="shared" si="1"/>
        <v>55</v>
      </c>
    </row>
    <row r="73" spans="1:9">
      <c r="A73" s="1" t="s">
        <v>140</v>
      </c>
      <c r="B73" s="1" t="s">
        <v>323</v>
      </c>
      <c r="C73" s="65" t="s">
        <v>141</v>
      </c>
      <c r="D73" s="20">
        <v>12</v>
      </c>
      <c r="E73" s="2">
        <v>9</v>
      </c>
      <c r="F73" s="27">
        <f>SUM(D73:E73)</f>
        <v>21</v>
      </c>
      <c r="G73" s="27">
        <v>25</v>
      </c>
      <c r="H73" s="53">
        <f>F73/G73</f>
        <v>0.84</v>
      </c>
      <c r="I73" s="48">
        <f t="shared" si="1"/>
        <v>40</v>
      </c>
    </row>
    <row r="74" spans="1:9">
      <c r="A74" s="43" t="s">
        <v>142</v>
      </c>
      <c r="B74" s="43" t="s">
        <v>328</v>
      </c>
      <c r="C74" s="66" t="s">
        <v>143</v>
      </c>
      <c r="D74" s="37"/>
      <c r="E74" s="28"/>
      <c r="F74" s="29"/>
      <c r="G74" s="29"/>
      <c r="H74" s="68"/>
      <c r="I74" s="49"/>
    </row>
    <row r="75" spans="1:9">
      <c r="A75" s="43" t="s">
        <v>144</v>
      </c>
      <c r="B75" s="43" t="s">
        <v>329</v>
      </c>
      <c r="C75" s="66" t="s">
        <v>145</v>
      </c>
      <c r="D75" s="37"/>
      <c r="E75" s="28"/>
      <c r="F75" s="29"/>
      <c r="G75" s="29"/>
      <c r="H75" s="68"/>
      <c r="I75" s="49"/>
    </row>
    <row r="76" spans="1:9">
      <c r="A76" s="1" t="s">
        <v>146</v>
      </c>
      <c r="B76" s="1" t="s">
        <v>328</v>
      </c>
      <c r="C76" s="65" t="s">
        <v>147</v>
      </c>
      <c r="D76" s="20">
        <v>11</v>
      </c>
      <c r="E76" s="2">
        <v>10</v>
      </c>
      <c r="F76" s="27">
        <f>SUM(D76:E76)</f>
        <v>21</v>
      </c>
      <c r="G76" s="27">
        <v>30</v>
      </c>
      <c r="H76" s="53">
        <f>F76/G76</f>
        <v>0.7</v>
      </c>
      <c r="I76" s="48">
        <f t="shared" si="1"/>
        <v>51</v>
      </c>
    </row>
    <row r="77" spans="1:9">
      <c r="A77" s="43" t="s">
        <v>148</v>
      </c>
      <c r="B77" s="43" t="s">
        <v>327</v>
      </c>
      <c r="C77" s="66" t="s">
        <v>149</v>
      </c>
      <c r="D77" s="37"/>
      <c r="E77" s="28"/>
      <c r="F77" s="29"/>
      <c r="G77" s="29"/>
      <c r="H77" s="68"/>
      <c r="I77" s="49"/>
    </row>
    <row r="78" spans="1:9">
      <c r="A78" s="1" t="s">
        <v>150</v>
      </c>
      <c r="B78" s="1" t="s">
        <v>327</v>
      </c>
      <c r="C78" s="65" t="s">
        <v>151</v>
      </c>
      <c r="D78" s="20">
        <v>12</v>
      </c>
      <c r="E78" s="2">
        <v>5</v>
      </c>
      <c r="F78" s="27">
        <f>SUM(D78:E78)</f>
        <v>17</v>
      </c>
      <c r="G78" s="27">
        <v>20</v>
      </c>
      <c r="H78" s="53">
        <f>F78/G78</f>
        <v>0.85</v>
      </c>
      <c r="I78" s="48">
        <f t="shared" ref="I78:I97" si="4">_xlfn.RANK.EQ(H78,$H$12:$H$97,0)</f>
        <v>37</v>
      </c>
    </row>
    <row r="79" spans="1:9">
      <c r="A79" s="1" t="s">
        <v>152</v>
      </c>
      <c r="B79" s="1" t="s">
        <v>322</v>
      </c>
      <c r="C79" s="65" t="s">
        <v>153</v>
      </c>
      <c r="D79" s="20">
        <v>25</v>
      </c>
      <c r="E79" s="2">
        <v>17</v>
      </c>
      <c r="F79" s="27">
        <f>SUM(D79:E79)</f>
        <v>42</v>
      </c>
      <c r="G79" s="27">
        <v>69</v>
      </c>
      <c r="H79" s="53">
        <f>F79/G79</f>
        <v>0.60869565217391308</v>
      </c>
      <c r="I79" s="48">
        <f t="shared" si="4"/>
        <v>57</v>
      </c>
    </row>
    <row r="80" spans="1:9">
      <c r="A80" s="1" t="s">
        <v>154</v>
      </c>
      <c r="B80" s="1" t="s">
        <v>322</v>
      </c>
      <c r="C80" s="65" t="s">
        <v>155</v>
      </c>
      <c r="D80" s="20">
        <v>29</v>
      </c>
      <c r="E80" s="2">
        <v>15</v>
      </c>
      <c r="F80" s="27">
        <f>SUM(D80:E80)</f>
        <v>44</v>
      </c>
      <c r="G80" s="27">
        <v>50</v>
      </c>
      <c r="H80" s="53">
        <f>F80/G80</f>
        <v>0.88</v>
      </c>
      <c r="I80" s="48">
        <f t="shared" si="4"/>
        <v>33</v>
      </c>
    </row>
    <row r="81" spans="1:9">
      <c r="A81" s="1" t="s">
        <v>156</v>
      </c>
      <c r="B81" s="1" t="s">
        <v>327</v>
      </c>
      <c r="C81" s="65" t="s">
        <v>157</v>
      </c>
      <c r="D81" s="20">
        <v>22</v>
      </c>
      <c r="E81" s="2">
        <v>7</v>
      </c>
      <c r="F81" s="27">
        <f>SUM(D81:E81)</f>
        <v>29</v>
      </c>
      <c r="G81" s="27">
        <v>43</v>
      </c>
      <c r="H81" s="53">
        <f>F81/G81</f>
        <v>0.67441860465116277</v>
      </c>
      <c r="I81" s="48">
        <f t="shared" si="4"/>
        <v>54</v>
      </c>
    </row>
    <row r="82" spans="1:9">
      <c r="A82" s="43" t="s">
        <v>158</v>
      </c>
      <c r="B82" s="43" t="s">
        <v>327</v>
      </c>
      <c r="C82" s="66" t="s">
        <v>159</v>
      </c>
      <c r="D82" s="37"/>
      <c r="E82" s="28"/>
      <c r="F82" s="29"/>
      <c r="G82" s="29"/>
      <c r="H82" s="68"/>
      <c r="I82" s="49"/>
    </row>
    <row r="83" spans="1:9">
      <c r="A83" s="1" t="s">
        <v>160</v>
      </c>
      <c r="B83" s="1" t="s">
        <v>323</v>
      </c>
      <c r="C83" s="65" t="s">
        <v>161</v>
      </c>
      <c r="D83" s="20">
        <v>64</v>
      </c>
      <c r="E83" s="2">
        <v>41</v>
      </c>
      <c r="F83" s="27">
        <f>SUM(D83:E83)</f>
        <v>105</v>
      </c>
      <c r="G83" s="27">
        <v>180</v>
      </c>
      <c r="H83" s="53">
        <f>F83/G83</f>
        <v>0.58333333333333337</v>
      </c>
      <c r="I83" s="48">
        <f t="shared" si="4"/>
        <v>58</v>
      </c>
    </row>
    <row r="84" spans="1:9">
      <c r="A84" s="1" t="s">
        <v>162</v>
      </c>
      <c r="B84" s="1" t="s">
        <v>327</v>
      </c>
      <c r="C84" s="65" t="s">
        <v>163</v>
      </c>
      <c r="D84" s="20">
        <v>32</v>
      </c>
      <c r="E84" s="2">
        <v>26</v>
      </c>
      <c r="F84" s="27">
        <f>SUM(D84:E84)</f>
        <v>58</v>
      </c>
      <c r="G84" s="27">
        <v>50</v>
      </c>
      <c r="H84" s="53">
        <f>F84/G84</f>
        <v>1.1599999999999999</v>
      </c>
      <c r="I84" s="48">
        <f t="shared" si="4"/>
        <v>2</v>
      </c>
    </row>
    <row r="85" spans="1:9">
      <c r="A85" s="1" t="s">
        <v>164</v>
      </c>
      <c r="B85" s="1" t="s">
        <v>327</v>
      </c>
      <c r="C85" s="65" t="s">
        <v>165</v>
      </c>
      <c r="D85" s="20">
        <v>25</v>
      </c>
      <c r="E85" s="2">
        <v>20</v>
      </c>
      <c r="F85" s="27">
        <f>SUM(D85:E85)</f>
        <v>45</v>
      </c>
      <c r="G85" s="27">
        <v>40</v>
      </c>
      <c r="H85" s="53">
        <f>F85/G85</f>
        <v>1.125</v>
      </c>
      <c r="I85" s="48">
        <f t="shared" si="4"/>
        <v>4</v>
      </c>
    </row>
    <row r="86" spans="1:9">
      <c r="A86" s="14" t="s">
        <v>166</v>
      </c>
      <c r="B86" s="14" t="s">
        <v>327</v>
      </c>
      <c r="C86" s="67" t="s">
        <v>167</v>
      </c>
      <c r="D86" s="38">
        <v>7</v>
      </c>
      <c r="E86" s="30">
        <v>6</v>
      </c>
      <c r="F86" s="31">
        <f>SUM(D86:E86)</f>
        <v>13</v>
      </c>
      <c r="G86" s="31">
        <v>15</v>
      </c>
      <c r="H86" s="54">
        <f>F86/G86</f>
        <v>0.8666666666666667</v>
      </c>
      <c r="I86" s="50">
        <f t="shared" si="4"/>
        <v>35</v>
      </c>
    </row>
    <row r="87" spans="1:9">
      <c r="A87" s="43" t="s">
        <v>168</v>
      </c>
      <c r="B87" s="43" t="s">
        <v>324</v>
      </c>
      <c r="C87" s="66" t="s">
        <v>169</v>
      </c>
      <c r="D87" s="37"/>
      <c r="E87" s="28"/>
      <c r="F87" s="29"/>
      <c r="G87" s="29"/>
      <c r="H87" s="68"/>
      <c r="I87" s="49"/>
    </row>
    <row r="88" spans="1:9">
      <c r="A88" s="1" t="s">
        <v>170</v>
      </c>
      <c r="B88" s="1" t="s">
        <v>323</v>
      </c>
      <c r="C88" s="65" t="s">
        <v>171</v>
      </c>
      <c r="D88" s="20">
        <v>26</v>
      </c>
      <c r="E88" s="2">
        <v>20</v>
      </c>
      <c r="F88" s="27">
        <f t="shared" ref="F88:F95" si="5">SUM(D88:E88)</f>
        <v>46</v>
      </c>
      <c r="G88" s="27">
        <v>50</v>
      </c>
      <c r="H88" s="53">
        <f t="shared" ref="H88:H95" si="6">F88/G88</f>
        <v>0.92</v>
      </c>
      <c r="I88" s="48">
        <f t="shared" si="4"/>
        <v>24</v>
      </c>
    </row>
    <row r="89" spans="1:9">
      <c r="A89" s="1" t="s">
        <v>172</v>
      </c>
      <c r="B89" s="1" t="s">
        <v>322</v>
      </c>
      <c r="C89" s="65" t="s">
        <v>173</v>
      </c>
      <c r="D89" s="20">
        <v>70</v>
      </c>
      <c r="E89" s="2">
        <v>55</v>
      </c>
      <c r="F89" s="27">
        <f t="shared" si="5"/>
        <v>125</v>
      </c>
      <c r="G89" s="27">
        <v>140</v>
      </c>
      <c r="H89" s="53">
        <f t="shared" si="6"/>
        <v>0.8928571428571429</v>
      </c>
      <c r="I89" s="48">
        <f t="shared" si="4"/>
        <v>31</v>
      </c>
    </row>
    <row r="90" spans="1:9">
      <c r="A90" s="1" t="s">
        <v>174</v>
      </c>
      <c r="B90" s="1" t="s">
        <v>327</v>
      </c>
      <c r="C90" s="65" t="s">
        <v>175</v>
      </c>
      <c r="D90" s="20">
        <v>9</v>
      </c>
      <c r="E90" s="2">
        <v>11</v>
      </c>
      <c r="F90" s="27">
        <f t="shared" si="5"/>
        <v>20</v>
      </c>
      <c r="G90" s="27">
        <v>20</v>
      </c>
      <c r="H90" s="53">
        <f t="shared" si="6"/>
        <v>1</v>
      </c>
      <c r="I90" s="48">
        <f t="shared" si="4"/>
        <v>13</v>
      </c>
    </row>
    <row r="91" spans="1:9">
      <c r="A91" s="1" t="s">
        <v>176</v>
      </c>
      <c r="B91" s="1" t="s">
        <v>327</v>
      </c>
      <c r="C91" s="65" t="s">
        <v>177</v>
      </c>
      <c r="D91" s="20">
        <v>13</v>
      </c>
      <c r="E91" s="2">
        <v>14</v>
      </c>
      <c r="F91" s="27">
        <f t="shared" si="5"/>
        <v>27</v>
      </c>
      <c r="G91" s="27">
        <v>28</v>
      </c>
      <c r="H91" s="53">
        <f t="shared" si="6"/>
        <v>0.9642857142857143</v>
      </c>
      <c r="I91" s="48">
        <f t="shared" si="4"/>
        <v>19</v>
      </c>
    </row>
    <row r="92" spans="1:9">
      <c r="A92" s="1" t="s">
        <v>178</v>
      </c>
      <c r="B92" s="1" t="s">
        <v>327</v>
      </c>
      <c r="C92" s="65" t="s">
        <v>179</v>
      </c>
      <c r="D92" s="20">
        <v>23</v>
      </c>
      <c r="E92" s="2">
        <v>15</v>
      </c>
      <c r="F92" s="27">
        <f t="shared" si="5"/>
        <v>38</v>
      </c>
      <c r="G92" s="27">
        <v>30</v>
      </c>
      <c r="H92" s="53">
        <f t="shared" si="6"/>
        <v>1.2666666666666666</v>
      </c>
      <c r="I92" s="48">
        <f t="shared" si="4"/>
        <v>1</v>
      </c>
    </row>
    <row r="93" spans="1:9">
      <c r="A93" s="1" t="s">
        <v>180</v>
      </c>
      <c r="B93" s="1" t="s">
        <v>327</v>
      </c>
      <c r="C93" s="65" t="s">
        <v>181</v>
      </c>
      <c r="D93" s="20">
        <v>11</v>
      </c>
      <c r="E93" s="2">
        <v>3</v>
      </c>
      <c r="F93" s="27">
        <f t="shared" si="5"/>
        <v>14</v>
      </c>
      <c r="G93" s="27">
        <v>20</v>
      </c>
      <c r="H93" s="53">
        <f t="shared" si="6"/>
        <v>0.7</v>
      </c>
      <c r="I93" s="48">
        <f t="shared" si="4"/>
        <v>51</v>
      </c>
    </row>
    <row r="94" spans="1:9">
      <c r="A94" s="1" t="s">
        <v>182</v>
      </c>
      <c r="B94" s="1" t="s">
        <v>327</v>
      </c>
      <c r="C94" s="65" t="s">
        <v>183</v>
      </c>
      <c r="D94" s="20">
        <v>10</v>
      </c>
      <c r="E94" s="2">
        <v>5</v>
      </c>
      <c r="F94" s="27">
        <f t="shared" si="5"/>
        <v>15</v>
      </c>
      <c r="G94" s="27">
        <v>20</v>
      </c>
      <c r="H94" s="53">
        <f t="shared" si="6"/>
        <v>0.75</v>
      </c>
      <c r="I94" s="48">
        <f t="shared" si="4"/>
        <v>44</v>
      </c>
    </row>
    <row r="95" spans="1:9">
      <c r="A95" s="1" t="s">
        <v>184</v>
      </c>
      <c r="B95" s="1" t="s">
        <v>327</v>
      </c>
      <c r="C95" s="65" t="s">
        <v>185</v>
      </c>
      <c r="D95" s="20">
        <v>17</v>
      </c>
      <c r="E95" s="2">
        <v>18</v>
      </c>
      <c r="F95" s="27">
        <f t="shared" si="5"/>
        <v>35</v>
      </c>
      <c r="G95" s="27">
        <v>35</v>
      </c>
      <c r="H95" s="53">
        <f t="shared" si="6"/>
        <v>1</v>
      </c>
      <c r="I95" s="48">
        <f t="shared" si="4"/>
        <v>13</v>
      </c>
    </row>
    <row r="96" spans="1:9">
      <c r="A96" s="43" t="s">
        <v>186</v>
      </c>
      <c r="B96" s="43" t="s">
        <v>324</v>
      </c>
      <c r="C96" s="66" t="s">
        <v>187</v>
      </c>
      <c r="D96" s="37"/>
      <c r="E96" s="28"/>
      <c r="F96" s="29"/>
      <c r="G96" s="29"/>
      <c r="H96" s="68"/>
      <c r="I96" s="49"/>
    </row>
    <row r="97" spans="1:9" ht="14.25" thickBot="1">
      <c r="A97" s="1" t="s">
        <v>188</v>
      </c>
      <c r="B97" s="1" t="s">
        <v>327</v>
      </c>
      <c r="C97" s="65" t="s">
        <v>189</v>
      </c>
      <c r="D97" s="22">
        <v>15</v>
      </c>
      <c r="E97" s="23">
        <v>19</v>
      </c>
      <c r="F97" s="39">
        <f>SUM(D97:E97)</f>
        <v>34</v>
      </c>
      <c r="G97" s="39">
        <v>36</v>
      </c>
      <c r="H97" s="58">
        <f>F97/G97</f>
        <v>0.94444444444444442</v>
      </c>
      <c r="I97" s="51">
        <f t="shared" si="4"/>
        <v>21</v>
      </c>
    </row>
    <row r="98" spans="1:9" ht="14.25" thickBot="1">
      <c r="B98" s="17"/>
    </row>
    <row r="99" spans="1:9" ht="14.25" thickBot="1">
      <c r="C99" s="253" t="s">
        <v>502</v>
      </c>
      <c r="D99" s="254">
        <f>SUM(D12:D97)</f>
        <v>2257</v>
      </c>
      <c r="E99" s="254">
        <f t="shared" ref="E99:G99" si="7">SUM(E12:E97)</f>
        <v>1273</v>
      </c>
      <c r="F99" s="254">
        <f t="shared" si="7"/>
        <v>3530</v>
      </c>
      <c r="G99" s="255">
        <f t="shared" si="7"/>
        <v>4192</v>
      </c>
    </row>
  </sheetData>
  <autoFilter ref="A11:I97" xr:uid="{00000000-0009-0000-0000-000026000000}">
    <sortState xmlns:xlrd2="http://schemas.microsoft.com/office/spreadsheetml/2017/richdata2" ref="A12:I97">
      <sortCondition ref="A11:A97"/>
    </sortState>
  </autoFilter>
  <mergeCells count="1">
    <mergeCell ref="D10:I10"/>
  </mergeCells>
  <phoneticPr fontId="1"/>
  <hyperlinks>
    <hyperlink ref="K1" location="目次!A1" display="目次に戻る" xr:uid="{00000000-0004-0000-2600-000000000000}"/>
  </hyperlinks>
  <pageMargins left="0.51181102362204722" right="0.51181102362204722" top="0.74803149606299213" bottom="0.74803149606299213" header="0.31496062992125984" footer="0.31496062992125984"/>
  <pageSetup paperSize="9" scale="89" orientation="portrait" r:id="rId1"/>
  <headerFooter>
    <oddFooter>&amp;R&amp;6出典：大学改革支援・学位授与機構「大学基本情報」（https://portal.niad.ac.jp/ptrt/table.html）を加工して作成
文部科学省　全国大学一覧</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9"/>
  </sheetPr>
  <dimension ref="A1:M99"/>
  <sheetViews>
    <sheetView workbookViewId="0">
      <pane xSplit="3" ySplit="11" topLeftCell="D84" activePane="bottomRight" state="frozen"/>
      <selection activeCell="A13" sqref="A13:B13"/>
      <selection pane="topRight" activeCell="A13" sqref="A13:B13"/>
      <selection pane="bottomLeft" activeCell="A13" sqref="A13:B13"/>
      <selection pane="bottomRight" activeCell="A13" sqref="A13:B13"/>
    </sheetView>
  </sheetViews>
  <sheetFormatPr defaultRowHeight="13.5"/>
  <cols>
    <col min="1" max="1" width="15" bestFit="1" customWidth="1"/>
    <col min="2" max="2" width="5.75" customWidth="1"/>
    <col min="3" max="3" width="29.375" bestFit="1" customWidth="1"/>
    <col min="4" max="6" width="9.5" style="17" bestFit="1" customWidth="1"/>
    <col min="7" max="10" width="9" style="17"/>
    <col min="11" max="11" width="11.625" style="17" bestFit="1" customWidth="1"/>
    <col min="12" max="13" width="9" style="17"/>
  </cols>
  <sheetData>
    <row r="1" spans="1:13" ht="24" customHeight="1" thickBot="1">
      <c r="A1" s="3" t="s">
        <v>260</v>
      </c>
      <c r="B1" s="3"/>
      <c r="C1" s="3"/>
      <c r="D1"/>
      <c r="E1"/>
      <c r="F1"/>
      <c r="G1"/>
      <c r="H1"/>
      <c r="I1"/>
      <c r="J1"/>
      <c r="K1" s="44" t="s">
        <v>258</v>
      </c>
      <c r="L1"/>
      <c r="M1"/>
    </row>
    <row r="2" spans="1:13" ht="24" customHeight="1">
      <c r="A2" s="3" t="s">
        <v>299</v>
      </c>
      <c r="B2" s="3"/>
      <c r="C2" s="3"/>
      <c r="D2"/>
      <c r="E2"/>
      <c r="F2"/>
      <c r="G2"/>
      <c r="H2"/>
      <c r="I2"/>
      <c r="J2"/>
      <c r="K2" s="13"/>
      <c r="L2"/>
      <c r="M2"/>
    </row>
    <row r="3" spans="1:13" ht="24" customHeight="1">
      <c r="A3" s="3" t="s">
        <v>477</v>
      </c>
      <c r="C3" s="3"/>
      <c r="D3"/>
      <c r="E3"/>
      <c r="F3"/>
      <c r="G3"/>
      <c r="H3"/>
      <c r="I3"/>
      <c r="J3"/>
      <c r="K3" s="13"/>
      <c r="L3"/>
      <c r="M3"/>
    </row>
    <row r="4" spans="1:13" ht="14.25" thickBot="1">
      <c r="B4" s="3"/>
      <c r="C4" s="3"/>
      <c r="D4"/>
      <c r="E4"/>
      <c r="F4"/>
      <c r="G4"/>
      <c r="H4"/>
      <c r="I4"/>
      <c r="J4"/>
      <c r="K4" s="13"/>
      <c r="L4"/>
      <c r="M4"/>
    </row>
    <row r="5" spans="1:13" ht="27.75" thickBot="1">
      <c r="C5" s="80" t="s">
        <v>12</v>
      </c>
      <c r="D5" s="55" t="s">
        <v>0</v>
      </c>
      <c r="E5" s="56" t="s">
        <v>1</v>
      </c>
      <c r="F5" s="57" t="s">
        <v>13</v>
      </c>
      <c r="G5" s="57" t="s">
        <v>259</v>
      </c>
      <c r="H5" s="64" t="s">
        <v>262</v>
      </c>
      <c r="I5" s="60" t="s">
        <v>263</v>
      </c>
    </row>
    <row r="6" spans="1:13">
      <c r="C6" s="18" t="s">
        <v>3</v>
      </c>
      <c r="D6" s="32">
        <f>INDEX(D12:D97,MATCH(C6,C12:C97,0),0)</f>
        <v>8</v>
      </c>
      <c r="E6" s="33">
        <f>INDEX(E12:E97,MATCH(C6,C12:C97,0),0)</f>
        <v>6</v>
      </c>
      <c r="F6" s="33">
        <f>SUM(D6:E6)</f>
        <v>14</v>
      </c>
      <c r="G6" s="46">
        <f>INDEX(G12:G97,MATCH(C6,C12:C97,0),0)</f>
        <v>15</v>
      </c>
      <c r="H6" s="59">
        <f t="shared" ref="H6:H8" si="0">F6/G6</f>
        <v>0.93333333333333335</v>
      </c>
      <c r="I6" s="61">
        <f>_xlfn.RANK.EQ(H6,$H$12:$H$97,0)</f>
        <v>30</v>
      </c>
    </row>
    <row r="7" spans="1:13">
      <c r="C7" s="19" t="s">
        <v>14</v>
      </c>
      <c r="D7" s="88">
        <f>ROUND(SUMIF($B$12:$B$97,"G",D12:D97)/(COUNTIFS(B12:B97,"G",D12:D97,"&lt;&gt;")),1)</f>
        <v>16.899999999999999</v>
      </c>
      <c r="E7" s="89">
        <f>ROUND(SUMIF($B$12:$B$97,"G",E12:E97)/(COUNTIFS(B12:B97,"G",D12:D97,"&lt;&gt;")),1)</f>
        <v>11.7</v>
      </c>
      <c r="F7" s="89">
        <f>ROUND(SUM(D7:E7),1)</f>
        <v>28.6</v>
      </c>
      <c r="G7" s="90">
        <f>ROUND(SUMIF($B$12:$B$97,"G",G12:G97)/(COUNTIFS(B12:B97,"G",D12:D97,"&lt;&gt;")),1)</f>
        <v>29.5</v>
      </c>
      <c r="H7" s="53">
        <f t="shared" si="0"/>
        <v>0.96949152542372885</v>
      </c>
      <c r="I7" s="62"/>
    </row>
    <row r="8" spans="1:13" ht="14.25" thickBot="1">
      <c r="C8" s="21" t="s">
        <v>15</v>
      </c>
      <c r="D8" s="91">
        <f>ROUND(AVERAGE(D12:D97),1)</f>
        <v>39</v>
      </c>
      <c r="E8" s="92">
        <f>ROUND(AVERAGE(E12:E97),1)</f>
        <v>24.5</v>
      </c>
      <c r="F8" s="92">
        <f>ROUND(SUM(D8:E8),1)</f>
        <v>63.5</v>
      </c>
      <c r="G8" s="93">
        <f>ROUND(AVERAGE(G12:G97),1)</f>
        <v>71.5</v>
      </c>
      <c r="H8" s="58">
        <f t="shared" si="0"/>
        <v>0.88811188811188813</v>
      </c>
      <c r="I8" s="63"/>
    </row>
    <row r="9" spans="1:13" ht="14.25" thickBot="1"/>
    <row r="10" spans="1:13" ht="21" customHeight="1">
      <c r="D10" s="330" t="str" cm="1">
        <f t="array" aca="1" ref="D10" ca="1">RIGHT(CELL("filename",A1),4)&amp;"年度（基準日：５月１日）"</f>
        <v>2022年度（基準日：５月１日）</v>
      </c>
      <c r="E10" s="331"/>
      <c r="F10" s="331"/>
      <c r="G10" s="331"/>
      <c r="H10" s="331"/>
      <c r="I10" s="332"/>
    </row>
    <row r="11" spans="1:13" ht="27">
      <c r="A11" s="15" t="s">
        <v>16</v>
      </c>
      <c r="B11" s="24" t="s">
        <v>17</v>
      </c>
      <c r="C11" s="80" t="s">
        <v>12</v>
      </c>
      <c r="D11" s="36" t="s">
        <v>0</v>
      </c>
      <c r="E11" s="25" t="s">
        <v>1</v>
      </c>
      <c r="F11" s="26" t="s">
        <v>13</v>
      </c>
      <c r="G11" s="26" t="s">
        <v>259</v>
      </c>
      <c r="H11" s="52" t="s">
        <v>262</v>
      </c>
      <c r="I11" s="47" t="s">
        <v>263</v>
      </c>
    </row>
    <row r="12" spans="1:13">
      <c r="A12" s="1" t="s">
        <v>18</v>
      </c>
      <c r="B12" s="1" t="s">
        <v>322</v>
      </c>
      <c r="C12" s="65" t="s">
        <v>19</v>
      </c>
      <c r="D12" s="20">
        <v>75</v>
      </c>
      <c r="E12" s="2">
        <v>20</v>
      </c>
      <c r="F12" s="27">
        <f>SUM(D12:E12)</f>
        <v>95</v>
      </c>
      <c r="G12" s="27">
        <v>100</v>
      </c>
      <c r="H12" s="53">
        <f>F12/G12</f>
        <v>0.95</v>
      </c>
      <c r="I12" s="48">
        <f>_xlfn.RANK.EQ(H12,$H$12:$H$97,0)</f>
        <v>29</v>
      </c>
    </row>
    <row r="13" spans="1:13">
      <c r="A13" s="1" t="s">
        <v>20</v>
      </c>
      <c r="B13" s="1" t="s">
        <v>323</v>
      </c>
      <c r="C13" s="65" t="s">
        <v>21</v>
      </c>
      <c r="D13" s="20">
        <v>35</v>
      </c>
      <c r="E13" s="2">
        <v>20</v>
      </c>
      <c r="F13" s="27">
        <f>SUM(D13:E13)</f>
        <v>55</v>
      </c>
      <c r="G13" s="27">
        <v>80</v>
      </c>
      <c r="H13" s="53">
        <f>F13/G13</f>
        <v>0.6875</v>
      </c>
      <c r="I13" s="48">
        <f>_xlfn.RANK.EQ(H13,$H$12:$H$97,0)</f>
        <v>57</v>
      </c>
    </row>
    <row r="14" spans="1:13">
      <c r="A14" s="43" t="s">
        <v>22</v>
      </c>
      <c r="B14" s="43" t="s">
        <v>324</v>
      </c>
      <c r="C14" s="66" t="s">
        <v>23</v>
      </c>
      <c r="D14" s="37"/>
      <c r="E14" s="28"/>
      <c r="F14" s="29"/>
      <c r="G14" s="29"/>
      <c r="H14" s="68"/>
      <c r="I14" s="49"/>
    </row>
    <row r="15" spans="1:13">
      <c r="A15" s="1" t="s">
        <v>24</v>
      </c>
      <c r="B15" s="1" t="s">
        <v>325</v>
      </c>
      <c r="C15" s="65" t="s">
        <v>25</v>
      </c>
      <c r="D15" s="20">
        <v>29</v>
      </c>
      <c r="E15" s="2">
        <v>6</v>
      </c>
      <c r="F15" s="27">
        <f>SUM(D15:E15)</f>
        <v>35</v>
      </c>
      <c r="G15" s="27">
        <v>35</v>
      </c>
      <c r="H15" s="53">
        <f>F15/G15</f>
        <v>1</v>
      </c>
      <c r="I15" s="48">
        <f>_xlfn.RANK.EQ(H15,$H$12:$H$97,0)</f>
        <v>18</v>
      </c>
    </row>
    <row r="16" spans="1:13">
      <c r="A16" s="43" t="s">
        <v>26</v>
      </c>
      <c r="B16" s="43" t="s">
        <v>324</v>
      </c>
      <c r="C16" s="66" t="s">
        <v>27</v>
      </c>
      <c r="D16" s="37"/>
      <c r="E16" s="28"/>
      <c r="F16" s="29"/>
      <c r="G16" s="29"/>
      <c r="H16" s="68"/>
      <c r="I16" s="49"/>
    </row>
    <row r="17" spans="1:9">
      <c r="A17" s="43" t="s">
        <v>28</v>
      </c>
      <c r="B17" s="43" t="s">
        <v>324</v>
      </c>
      <c r="C17" s="66" t="s">
        <v>29</v>
      </c>
      <c r="D17" s="37"/>
      <c r="E17" s="28"/>
      <c r="F17" s="29"/>
      <c r="G17" s="29"/>
      <c r="H17" s="68"/>
      <c r="I17" s="49"/>
    </row>
    <row r="18" spans="1:9">
      <c r="A18" s="43" t="s">
        <v>30</v>
      </c>
      <c r="B18" s="43" t="s">
        <v>326</v>
      </c>
      <c r="C18" s="66" t="s">
        <v>31</v>
      </c>
      <c r="D18" s="37"/>
      <c r="E18" s="28"/>
      <c r="F18" s="29"/>
      <c r="G18" s="29"/>
      <c r="H18" s="68"/>
      <c r="I18" s="49"/>
    </row>
    <row r="19" spans="1:9">
      <c r="A19" s="1" t="s">
        <v>32</v>
      </c>
      <c r="B19" s="1" t="s">
        <v>327</v>
      </c>
      <c r="C19" s="65" t="s">
        <v>33</v>
      </c>
      <c r="D19" s="20">
        <v>10</v>
      </c>
      <c r="E19" s="2">
        <v>8</v>
      </c>
      <c r="F19" s="27">
        <f t="shared" ref="F19:F27" si="1">SUM(D19:E19)</f>
        <v>18</v>
      </c>
      <c r="G19" s="27">
        <v>18</v>
      </c>
      <c r="H19" s="53">
        <f t="shared" ref="H19:H27" si="2">F19/G19</f>
        <v>1</v>
      </c>
      <c r="I19" s="48">
        <f t="shared" ref="I19:I27" si="3">_xlfn.RANK.EQ(H19,$H$12:$H$97,0)</f>
        <v>18</v>
      </c>
    </row>
    <row r="20" spans="1:9">
      <c r="A20" s="1" t="s">
        <v>34</v>
      </c>
      <c r="B20" s="1" t="s">
        <v>328</v>
      </c>
      <c r="C20" s="65" t="s">
        <v>35</v>
      </c>
      <c r="D20" s="20">
        <v>7</v>
      </c>
      <c r="E20" s="2">
        <v>6</v>
      </c>
      <c r="F20" s="27">
        <f t="shared" si="1"/>
        <v>13</v>
      </c>
      <c r="G20" s="27">
        <v>16</v>
      </c>
      <c r="H20" s="53">
        <f t="shared" si="2"/>
        <v>0.8125</v>
      </c>
      <c r="I20" s="48">
        <f t="shared" si="3"/>
        <v>44</v>
      </c>
    </row>
    <row r="21" spans="1:9">
      <c r="A21" s="1" t="s">
        <v>36</v>
      </c>
      <c r="B21" s="1" t="s">
        <v>322</v>
      </c>
      <c r="C21" s="65" t="s">
        <v>37</v>
      </c>
      <c r="D21" s="20">
        <v>96</v>
      </c>
      <c r="E21" s="2">
        <v>33</v>
      </c>
      <c r="F21" s="27">
        <f t="shared" si="1"/>
        <v>129</v>
      </c>
      <c r="G21" s="27">
        <v>120</v>
      </c>
      <c r="H21" s="53">
        <f t="shared" si="2"/>
        <v>1.075</v>
      </c>
      <c r="I21" s="48">
        <f t="shared" si="3"/>
        <v>7</v>
      </c>
    </row>
    <row r="22" spans="1:9">
      <c r="A22" s="1" t="s">
        <v>38</v>
      </c>
      <c r="B22" s="1" t="s">
        <v>323</v>
      </c>
      <c r="C22" s="65" t="s">
        <v>39</v>
      </c>
      <c r="D22" s="20">
        <v>14</v>
      </c>
      <c r="E22" s="2">
        <v>27</v>
      </c>
      <c r="F22" s="27">
        <f t="shared" si="1"/>
        <v>41</v>
      </c>
      <c r="G22" s="27">
        <v>52</v>
      </c>
      <c r="H22" s="53">
        <f t="shared" si="2"/>
        <v>0.78846153846153844</v>
      </c>
      <c r="I22" s="48">
        <f t="shared" si="3"/>
        <v>46</v>
      </c>
    </row>
    <row r="23" spans="1:9">
      <c r="A23" s="1" t="s">
        <v>40</v>
      </c>
      <c r="B23" s="1" t="s">
        <v>327</v>
      </c>
      <c r="C23" s="65" t="s">
        <v>41</v>
      </c>
      <c r="D23" s="20">
        <v>10</v>
      </c>
      <c r="E23" s="2">
        <v>5</v>
      </c>
      <c r="F23" s="27">
        <f t="shared" si="1"/>
        <v>15</v>
      </c>
      <c r="G23" s="27">
        <v>20</v>
      </c>
      <c r="H23" s="53">
        <f t="shared" si="2"/>
        <v>0.75</v>
      </c>
      <c r="I23" s="48">
        <f t="shared" si="3"/>
        <v>50</v>
      </c>
    </row>
    <row r="24" spans="1:9">
      <c r="A24" s="1" t="s">
        <v>42</v>
      </c>
      <c r="B24" s="1" t="s">
        <v>327</v>
      </c>
      <c r="C24" s="65" t="s">
        <v>43</v>
      </c>
      <c r="D24" s="20">
        <v>9</v>
      </c>
      <c r="E24" s="2">
        <v>12</v>
      </c>
      <c r="F24" s="27">
        <f t="shared" si="1"/>
        <v>21</v>
      </c>
      <c r="G24" s="27">
        <v>20</v>
      </c>
      <c r="H24" s="53">
        <f t="shared" si="2"/>
        <v>1.05</v>
      </c>
      <c r="I24" s="48">
        <f t="shared" si="3"/>
        <v>10</v>
      </c>
    </row>
    <row r="25" spans="1:9">
      <c r="A25" s="1" t="s">
        <v>44</v>
      </c>
      <c r="B25" s="1" t="s">
        <v>325</v>
      </c>
      <c r="C25" s="65" t="s">
        <v>45</v>
      </c>
      <c r="D25" s="20">
        <v>3</v>
      </c>
      <c r="E25" s="2">
        <v>5</v>
      </c>
      <c r="F25" s="27">
        <f t="shared" si="1"/>
        <v>8</v>
      </c>
      <c r="G25" s="27">
        <v>16</v>
      </c>
      <c r="H25" s="53">
        <f t="shared" si="2"/>
        <v>0.5</v>
      </c>
      <c r="I25" s="48">
        <f t="shared" si="3"/>
        <v>60</v>
      </c>
    </row>
    <row r="26" spans="1:9">
      <c r="A26" s="1" t="s">
        <v>46</v>
      </c>
      <c r="B26" s="1" t="s">
        <v>328</v>
      </c>
      <c r="C26" s="65" t="s">
        <v>47</v>
      </c>
      <c r="D26" s="20">
        <v>24</v>
      </c>
      <c r="E26" s="2">
        <v>15</v>
      </c>
      <c r="F26" s="27">
        <f t="shared" si="1"/>
        <v>39</v>
      </c>
      <c r="G26" s="27">
        <v>43</v>
      </c>
      <c r="H26" s="53">
        <f t="shared" si="2"/>
        <v>0.90697674418604646</v>
      </c>
      <c r="I26" s="48">
        <f t="shared" si="3"/>
        <v>35</v>
      </c>
    </row>
    <row r="27" spans="1:9">
      <c r="A27" s="1" t="s">
        <v>48</v>
      </c>
      <c r="B27" s="1" t="s">
        <v>322</v>
      </c>
      <c r="C27" s="65" t="s">
        <v>49</v>
      </c>
      <c r="D27" s="20">
        <v>38</v>
      </c>
      <c r="E27" s="2">
        <v>29</v>
      </c>
      <c r="F27" s="27">
        <f t="shared" si="1"/>
        <v>67</v>
      </c>
      <c r="G27" s="27">
        <v>66</v>
      </c>
      <c r="H27" s="53">
        <f t="shared" si="2"/>
        <v>1.0151515151515151</v>
      </c>
      <c r="I27" s="48">
        <f t="shared" si="3"/>
        <v>16</v>
      </c>
    </row>
    <row r="28" spans="1:9">
      <c r="A28" s="43" t="s">
        <v>50</v>
      </c>
      <c r="B28" s="43" t="s">
        <v>325</v>
      </c>
      <c r="C28" s="66" t="s">
        <v>51</v>
      </c>
      <c r="D28" s="37"/>
      <c r="E28" s="28"/>
      <c r="F28" s="29"/>
      <c r="G28" s="29"/>
      <c r="H28" s="68"/>
      <c r="I28" s="49"/>
    </row>
    <row r="29" spans="1:9">
      <c r="A29" s="1" t="s">
        <v>52</v>
      </c>
      <c r="B29" s="1" t="s">
        <v>328</v>
      </c>
      <c r="C29" s="65" t="s">
        <v>53</v>
      </c>
      <c r="D29" s="20">
        <v>11</v>
      </c>
      <c r="E29" s="2">
        <v>7</v>
      </c>
      <c r="F29" s="27">
        <f>SUM(D29:E29)</f>
        <v>18</v>
      </c>
      <c r="G29" s="27">
        <v>18</v>
      </c>
      <c r="H29" s="53">
        <f>F29/G29</f>
        <v>1</v>
      </c>
      <c r="I29" s="48">
        <f>_xlfn.RANK.EQ(H29,$H$12:$H$97,0)</f>
        <v>18</v>
      </c>
    </row>
    <row r="30" spans="1:9">
      <c r="A30" s="1" t="s">
        <v>54</v>
      </c>
      <c r="B30" s="1" t="s">
        <v>327</v>
      </c>
      <c r="C30" s="65" t="s">
        <v>55</v>
      </c>
      <c r="D30" s="20">
        <v>14</v>
      </c>
      <c r="E30" s="2">
        <v>8</v>
      </c>
      <c r="F30" s="27">
        <f>SUM(D30:E30)</f>
        <v>22</v>
      </c>
      <c r="G30" s="27">
        <v>20</v>
      </c>
      <c r="H30" s="53">
        <f>F30/G30</f>
        <v>1.1000000000000001</v>
      </c>
      <c r="I30" s="48">
        <f>_xlfn.RANK.EQ(H30,$H$12:$H$97,0)</f>
        <v>5</v>
      </c>
    </row>
    <row r="31" spans="1:9">
      <c r="A31" s="1" t="s">
        <v>56</v>
      </c>
      <c r="B31" s="1" t="s">
        <v>328</v>
      </c>
      <c r="C31" s="65" t="s">
        <v>57</v>
      </c>
      <c r="D31" s="20">
        <v>28</v>
      </c>
      <c r="E31" s="2">
        <v>26</v>
      </c>
      <c r="F31" s="27">
        <f>SUM(D31:E31)</f>
        <v>54</v>
      </c>
      <c r="G31" s="27">
        <v>52</v>
      </c>
      <c r="H31" s="53">
        <f>F31/G31</f>
        <v>1.0384615384615385</v>
      </c>
      <c r="I31" s="48">
        <f>_xlfn.RANK.EQ(H31,$H$12:$H$97,0)</f>
        <v>13</v>
      </c>
    </row>
    <row r="32" spans="1:9">
      <c r="A32" s="1" t="s">
        <v>58</v>
      </c>
      <c r="B32" s="1" t="s">
        <v>322</v>
      </c>
      <c r="C32" s="65" t="s">
        <v>59</v>
      </c>
      <c r="D32" s="20">
        <v>29</v>
      </c>
      <c r="E32" s="2">
        <v>15</v>
      </c>
      <c r="F32" s="27">
        <f>SUM(D32:E32)</f>
        <v>44</v>
      </c>
      <c r="G32" s="27">
        <v>60</v>
      </c>
      <c r="H32" s="53">
        <f>F32/G32</f>
        <v>0.73333333333333328</v>
      </c>
      <c r="I32" s="48">
        <f>_xlfn.RANK.EQ(H32,$H$12:$H$97,0)</f>
        <v>53</v>
      </c>
    </row>
    <row r="33" spans="1:9">
      <c r="A33" s="1" t="s">
        <v>60</v>
      </c>
      <c r="B33" s="1" t="s">
        <v>322</v>
      </c>
      <c r="C33" s="65" t="s">
        <v>61</v>
      </c>
      <c r="D33" s="20">
        <v>221</v>
      </c>
      <c r="E33" s="2">
        <v>114</v>
      </c>
      <c r="F33" s="27">
        <f>SUM(D33:E33)</f>
        <v>335</v>
      </c>
      <c r="G33" s="27">
        <v>410</v>
      </c>
      <c r="H33" s="53">
        <f>F33/G33</f>
        <v>0.81707317073170727</v>
      </c>
      <c r="I33" s="48">
        <f>_xlfn.RANK.EQ(H33,$H$12:$H$97,0)</f>
        <v>43</v>
      </c>
    </row>
    <row r="34" spans="1:9">
      <c r="A34" s="43" t="s">
        <v>62</v>
      </c>
      <c r="B34" s="43" t="s">
        <v>326</v>
      </c>
      <c r="C34" s="66" t="s">
        <v>63</v>
      </c>
      <c r="D34" s="37"/>
      <c r="E34" s="28"/>
      <c r="F34" s="29"/>
      <c r="G34" s="29"/>
      <c r="H34" s="68"/>
      <c r="I34" s="49"/>
    </row>
    <row r="35" spans="1:9">
      <c r="A35" s="43" t="s">
        <v>64</v>
      </c>
      <c r="B35" s="43" t="s">
        <v>325</v>
      </c>
      <c r="C35" s="66" t="s">
        <v>65</v>
      </c>
      <c r="D35" s="37"/>
      <c r="E35" s="28"/>
      <c r="F35" s="29"/>
      <c r="G35" s="29"/>
      <c r="H35" s="68"/>
      <c r="I35" s="49"/>
    </row>
    <row r="36" spans="1:9">
      <c r="A36" s="43" t="s">
        <v>66</v>
      </c>
      <c r="B36" s="43" t="s">
        <v>325</v>
      </c>
      <c r="C36" s="66" t="s">
        <v>67</v>
      </c>
      <c r="D36" s="37"/>
      <c r="E36" s="28"/>
      <c r="F36" s="29"/>
      <c r="G36" s="29"/>
      <c r="H36" s="68"/>
      <c r="I36" s="49"/>
    </row>
    <row r="37" spans="1:9">
      <c r="A37" s="1" t="s">
        <v>68</v>
      </c>
      <c r="B37" s="1" t="s">
        <v>324</v>
      </c>
      <c r="C37" s="65" t="s">
        <v>69</v>
      </c>
      <c r="D37" s="20">
        <v>27</v>
      </c>
      <c r="E37" s="2">
        <v>3</v>
      </c>
      <c r="F37" s="27">
        <f>SUM(D37:E37)</f>
        <v>30</v>
      </c>
      <c r="G37" s="27">
        <v>40</v>
      </c>
      <c r="H37" s="53">
        <f>F37/G37</f>
        <v>0.75</v>
      </c>
      <c r="I37" s="48">
        <f>_xlfn.RANK.EQ(H37,$H$12:$H$97,0)</f>
        <v>50</v>
      </c>
    </row>
    <row r="38" spans="1:9">
      <c r="A38" s="43" t="s">
        <v>70</v>
      </c>
      <c r="B38" s="43" t="s">
        <v>328</v>
      </c>
      <c r="C38" s="66" t="s">
        <v>71</v>
      </c>
      <c r="D38" s="37"/>
      <c r="E38" s="28"/>
      <c r="F38" s="29"/>
      <c r="G38" s="29"/>
      <c r="H38" s="68"/>
      <c r="I38" s="49"/>
    </row>
    <row r="39" spans="1:9">
      <c r="A39" s="1" t="s">
        <v>72</v>
      </c>
      <c r="B39" s="1" t="s">
        <v>323</v>
      </c>
      <c r="C39" s="65" t="s">
        <v>73</v>
      </c>
      <c r="D39" s="20">
        <v>99</v>
      </c>
      <c r="E39" s="2">
        <v>94</v>
      </c>
      <c r="F39" s="27">
        <f>SUM(D39:E39)</f>
        <v>193</v>
      </c>
      <c r="G39" s="27">
        <v>210</v>
      </c>
      <c r="H39" s="53">
        <f>F39/G39</f>
        <v>0.919047619047619</v>
      </c>
      <c r="I39" s="48">
        <f>_xlfn.RANK.EQ(H39,$H$12:$H$97,0)</f>
        <v>34</v>
      </c>
    </row>
    <row r="40" spans="1:9">
      <c r="A40" s="1" t="s">
        <v>74</v>
      </c>
      <c r="B40" s="1" t="s">
        <v>324</v>
      </c>
      <c r="C40" s="65" t="s">
        <v>75</v>
      </c>
      <c r="D40" s="20">
        <v>34</v>
      </c>
      <c r="E40" s="2">
        <v>11</v>
      </c>
      <c r="F40" s="27">
        <f>SUM(D40:E40)</f>
        <v>45</v>
      </c>
      <c r="G40" s="27">
        <v>40</v>
      </c>
      <c r="H40" s="53">
        <f>F40/G40</f>
        <v>1.125</v>
      </c>
      <c r="I40" s="48">
        <f>_xlfn.RANK.EQ(H40,$H$12:$H$97,0)</f>
        <v>4</v>
      </c>
    </row>
    <row r="41" spans="1:9">
      <c r="A41" s="43" t="s">
        <v>76</v>
      </c>
      <c r="B41" s="43" t="s">
        <v>324</v>
      </c>
      <c r="C41" s="66" t="s">
        <v>77</v>
      </c>
      <c r="D41" s="37"/>
      <c r="E41" s="28"/>
      <c r="F41" s="29"/>
      <c r="G41" s="29"/>
      <c r="H41" s="68"/>
      <c r="I41" s="49"/>
    </row>
    <row r="42" spans="1:9">
      <c r="A42" s="1" t="s">
        <v>78</v>
      </c>
      <c r="B42" s="1" t="s">
        <v>325</v>
      </c>
      <c r="C42" s="65" t="s">
        <v>79</v>
      </c>
      <c r="D42" s="20">
        <v>81</v>
      </c>
      <c r="E42" s="2">
        <v>50</v>
      </c>
      <c r="F42" s="27">
        <f>SUM(D42:E42)</f>
        <v>131</v>
      </c>
      <c r="G42" s="27">
        <v>198</v>
      </c>
      <c r="H42" s="53">
        <f>F42/G42</f>
        <v>0.66161616161616166</v>
      </c>
      <c r="I42" s="48">
        <f>_xlfn.RANK.EQ(H42,$H$12:$H$97,0)</f>
        <v>58</v>
      </c>
    </row>
    <row r="43" spans="1:9">
      <c r="A43" s="43" t="s">
        <v>80</v>
      </c>
      <c r="B43" s="43" t="s">
        <v>329</v>
      </c>
      <c r="C43" s="66" t="s">
        <v>81</v>
      </c>
      <c r="D43" s="37"/>
      <c r="E43" s="28"/>
      <c r="F43" s="29"/>
      <c r="G43" s="29"/>
      <c r="H43" s="68"/>
      <c r="I43" s="49"/>
    </row>
    <row r="44" spans="1:9">
      <c r="A44" s="43" t="s">
        <v>82</v>
      </c>
      <c r="B44" s="43" t="s">
        <v>324</v>
      </c>
      <c r="C44" s="66" t="s">
        <v>83</v>
      </c>
      <c r="D44" s="37"/>
      <c r="E44" s="28"/>
      <c r="F44" s="29"/>
      <c r="G44" s="29"/>
      <c r="H44" s="68"/>
      <c r="I44" s="49"/>
    </row>
    <row r="45" spans="1:9">
      <c r="A45" s="1" t="s">
        <v>84</v>
      </c>
      <c r="B45" s="1" t="s">
        <v>328</v>
      </c>
      <c r="C45" s="65" t="s">
        <v>85</v>
      </c>
      <c r="D45" s="20">
        <v>40</v>
      </c>
      <c r="E45" s="2">
        <v>24</v>
      </c>
      <c r="F45" s="27">
        <f>SUM(D45:E45)</f>
        <v>64</v>
      </c>
      <c r="G45" s="27">
        <v>60</v>
      </c>
      <c r="H45" s="53">
        <f>F45/G45</f>
        <v>1.0666666666666667</v>
      </c>
      <c r="I45" s="48">
        <f>_xlfn.RANK.EQ(H45,$H$12:$H$97,0)</f>
        <v>9</v>
      </c>
    </row>
    <row r="46" spans="1:9">
      <c r="A46" s="43" t="s">
        <v>86</v>
      </c>
      <c r="B46" s="43" t="s">
        <v>329</v>
      </c>
      <c r="C46" s="66" t="s">
        <v>87</v>
      </c>
      <c r="D46" s="37"/>
      <c r="E46" s="28"/>
      <c r="F46" s="29"/>
      <c r="G46" s="29"/>
      <c r="H46" s="68"/>
      <c r="I46" s="49"/>
    </row>
    <row r="47" spans="1:9">
      <c r="A47" s="1" t="s">
        <v>88</v>
      </c>
      <c r="B47" s="1" t="s">
        <v>322</v>
      </c>
      <c r="C47" s="65" t="s">
        <v>89</v>
      </c>
      <c r="D47" s="20">
        <v>10</v>
      </c>
      <c r="E47" s="2">
        <v>5</v>
      </c>
      <c r="F47" s="27">
        <f>SUM(D47:E47)</f>
        <v>15</v>
      </c>
      <c r="G47" s="27">
        <v>20</v>
      </c>
      <c r="H47" s="53">
        <f>F47/G47</f>
        <v>0.75</v>
      </c>
      <c r="I47" s="48">
        <f>_xlfn.RANK.EQ(H47,$H$12:$H$97,0)</f>
        <v>50</v>
      </c>
    </row>
    <row r="48" spans="1:9">
      <c r="A48" s="43" t="s">
        <v>90</v>
      </c>
      <c r="B48" s="43" t="s">
        <v>324</v>
      </c>
      <c r="C48" s="66" t="s">
        <v>91</v>
      </c>
      <c r="D48" s="37"/>
      <c r="E48" s="28"/>
      <c r="F48" s="29"/>
      <c r="G48" s="29"/>
      <c r="H48" s="68"/>
      <c r="I48" s="49"/>
    </row>
    <row r="49" spans="1:9">
      <c r="A49" s="1" t="s">
        <v>92</v>
      </c>
      <c r="B49" s="1" t="s">
        <v>323</v>
      </c>
      <c r="C49" s="65" t="s">
        <v>93</v>
      </c>
      <c r="D49" s="20">
        <v>108</v>
      </c>
      <c r="E49" s="2">
        <v>96</v>
      </c>
      <c r="F49" s="27">
        <f>SUM(D49:E49)</f>
        <v>204</v>
      </c>
      <c r="G49" s="27">
        <v>190</v>
      </c>
      <c r="H49" s="53">
        <f>F49/G49</f>
        <v>1.0736842105263158</v>
      </c>
      <c r="I49" s="48">
        <f>_xlfn.RANK.EQ(H49,$H$12:$H$97,0)</f>
        <v>8</v>
      </c>
    </row>
    <row r="50" spans="1:9">
      <c r="A50" s="1" t="s">
        <v>94</v>
      </c>
      <c r="B50" s="1" t="s">
        <v>327</v>
      </c>
      <c r="C50" s="65" t="s">
        <v>95</v>
      </c>
      <c r="D50" s="20">
        <v>11</v>
      </c>
      <c r="E50" s="2">
        <v>3</v>
      </c>
      <c r="F50" s="27">
        <f>SUM(D50:E50)</f>
        <v>14</v>
      </c>
      <c r="G50" s="27">
        <v>14</v>
      </c>
      <c r="H50" s="53">
        <f>F50/G50</f>
        <v>1</v>
      </c>
      <c r="I50" s="48">
        <f>_xlfn.RANK.EQ(H50,$H$12:$H$97,0)</f>
        <v>18</v>
      </c>
    </row>
    <row r="51" spans="1:9">
      <c r="A51" s="1" t="s">
        <v>96</v>
      </c>
      <c r="B51" s="1" t="s">
        <v>327</v>
      </c>
      <c r="C51" s="65" t="s">
        <v>97</v>
      </c>
      <c r="D51" s="20">
        <v>13</v>
      </c>
      <c r="E51" s="2">
        <v>15</v>
      </c>
      <c r="F51" s="27">
        <f>SUM(D51:E51)</f>
        <v>28</v>
      </c>
      <c r="G51" s="27">
        <v>30</v>
      </c>
      <c r="H51" s="53">
        <f>F51/G51</f>
        <v>0.93333333333333335</v>
      </c>
      <c r="I51" s="48">
        <f>_xlfn.RANK.EQ(H51,$H$12:$H$97,0)</f>
        <v>30</v>
      </c>
    </row>
    <row r="52" spans="1:9">
      <c r="A52" s="43" t="s">
        <v>98</v>
      </c>
      <c r="B52" s="43" t="s">
        <v>329</v>
      </c>
      <c r="C52" s="66" t="s">
        <v>99</v>
      </c>
      <c r="D52" s="37"/>
      <c r="E52" s="28"/>
      <c r="F52" s="29"/>
      <c r="G52" s="29"/>
      <c r="H52" s="68"/>
      <c r="I52" s="49"/>
    </row>
    <row r="53" spans="1:9">
      <c r="A53" s="1" t="s">
        <v>100</v>
      </c>
      <c r="B53" s="1" t="s">
        <v>327</v>
      </c>
      <c r="C53" s="65" t="s">
        <v>101</v>
      </c>
      <c r="D53" s="20">
        <v>38</v>
      </c>
      <c r="E53" s="2">
        <v>24</v>
      </c>
      <c r="F53" s="27">
        <f>SUM(D53:E53)</f>
        <v>62</v>
      </c>
      <c r="G53" s="27">
        <v>67</v>
      </c>
      <c r="H53" s="53">
        <f>F53/G53</f>
        <v>0.92537313432835822</v>
      </c>
      <c r="I53" s="48">
        <f>_xlfn.RANK.EQ(H53,$H$12:$H$97,0)</f>
        <v>33</v>
      </c>
    </row>
    <row r="54" spans="1:9">
      <c r="A54" s="1" t="s">
        <v>102</v>
      </c>
      <c r="B54" s="1" t="s">
        <v>327</v>
      </c>
      <c r="C54" s="65" t="s">
        <v>103</v>
      </c>
      <c r="D54" s="20">
        <v>28</v>
      </c>
      <c r="E54" s="2">
        <v>11</v>
      </c>
      <c r="F54" s="27">
        <f>SUM(D54:E54)</f>
        <v>39</v>
      </c>
      <c r="G54" s="27">
        <v>38</v>
      </c>
      <c r="H54" s="53">
        <f>F54/G54</f>
        <v>1.0263157894736843</v>
      </c>
      <c r="I54" s="48">
        <f>_xlfn.RANK.EQ(H54,$H$12:$H$97,0)</f>
        <v>15</v>
      </c>
    </row>
    <row r="55" spans="1:9">
      <c r="A55" s="1" t="s">
        <v>104</v>
      </c>
      <c r="B55" s="1" t="s">
        <v>327</v>
      </c>
      <c r="C55" s="65" t="s">
        <v>105</v>
      </c>
      <c r="D55" s="20">
        <v>21</v>
      </c>
      <c r="E55" s="2">
        <v>10</v>
      </c>
      <c r="F55" s="27">
        <f>SUM(D55:E55)</f>
        <v>31</v>
      </c>
      <c r="G55" s="27">
        <v>30</v>
      </c>
      <c r="H55" s="53">
        <f>F55/G55</f>
        <v>1.0333333333333334</v>
      </c>
      <c r="I55" s="48">
        <f>_xlfn.RANK.EQ(H55,$H$12:$H$97,0)</f>
        <v>14</v>
      </c>
    </row>
    <row r="56" spans="1:9">
      <c r="A56" s="1" t="s">
        <v>106</v>
      </c>
      <c r="B56" s="1" t="s">
        <v>327</v>
      </c>
      <c r="C56" s="65" t="s">
        <v>107</v>
      </c>
      <c r="D56" s="20">
        <v>23</v>
      </c>
      <c r="E56" s="2">
        <v>12</v>
      </c>
      <c r="F56" s="27">
        <f>SUM(D56:E56)</f>
        <v>35</v>
      </c>
      <c r="G56" s="27">
        <v>40</v>
      </c>
      <c r="H56" s="53">
        <f>F56/G56</f>
        <v>0.875</v>
      </c>
      <c r="I56" s="48">
        <f>_xlfn.RANK.EQ(H56,$H$12:$H$97,0)</f>
        <v>39</v>
      </c>
    </row>
    <row r="57" spans="1:9">
      <c r="A57" s="1" t="s">
        <v>108</v>
      </c>
      <c r="B57" s="1" t="s">
        <v>328</v>
      </c>
      <c r="C57" s="65" t="s">
        <v>109</v>
      </c>
      <c r="D57" s="20">
        <v>19</v>
      </c>
      <c r="E57" s="2">
        <v>21</v>
      </c>
      <c r="F57" s="27">
        <f>SUM(D57:E57)</f>
        <v>40</v>
      </c>
      <c r="G57" s="27">
        <v>45</v>
      </c>
      <c r="H57" s="53">
        <f>F57/G57</f>
        <v>0.88888888888888884</v>
      </c>
      <c r="I57" s="48">
        <f>_xlfn.RANK.EQ(H57,$H$12:$H$97,0)</f>
        <v>37</v>
      </c>
    </row>
    <row r="58" spans="1:9">
      <c r="A58" s="43" t="s">
        <v>110</v>
      </c>
      <c r="B58" s="43" t="s">
        <v>326</v>
      </c>
      <c r="C58" s="66" t="s">
        <v>111</v>
      </c>
      <c r="D58" s="37"/>
      <c r="E58" s="28"/>
      <c r="F58" s="29"/>
      <c r="G58" s="29"/>
      <c r="H58" s="68"/>
      <c r="I58" s="49"/>
    </row>
    <row r="59" spans="1:9">
      <c r="A59" s="1" t="s">
        <v>112</v>
      </c>
      <c r="B59" s="1" t="s">
        <v>322</v>
      </c>
      <c r="C59" s="65" t="s">
        <v>113</v>
      </c>
      <c r="D59" s="20">
        <v>41</v>
      </c>
      <c r="E59" s="2">
        <v>16</v>
      </c>
      <c r="F59" s="27">
        <f>SUM(D59:E59)</f>
        <v>57</v>
      </c>
      <c r="G59" s="27">
        <v>50</v>
      </c>
      <c r="H59" s="53">
        <f>F59/G59</f>
        <v>1.1399999999999999</v>
      </c>
      <c r="I59" s="48">
        <f>_xlfn.RANK.EQ(H59,$H$12:$H$97,0)</f>
        <v>3</v>
      </c>
    </row>
    <row r="60" spans="1:9">
      <c r="A60" s="43" t="s">
        <v>114</v>
      </c>
      <c r="B60" s="43" t="s">
        <v>324</v>
      </c>
      <c r="C60" s="66" t="s">
        <v>115</v>
      </c>
      <c r="D60" s="37"/>
      <c r="E60" s="28"/>
      <c r="F60" s="29"/>
      <c r="G60" s="29"/>
      <c r="H60" s="68"/>
      <c r="I60" s="49"/>
    </row>
    <row r="61" spans="1:9">
      <c r="A61" s="1" t="s">
        <v>116</v>
      </c>
      <c r="B61" s="1" t="s">
        <v>323</v>
      </c>
      <c r="C61" s="65" t="s">
        <v>117</v>
      </c>
      <c r="D61" s="20">
        <v>33</v>
      </c>
      <c r="E61" s="2">
        <v>34</v>
      </c>
      <c r="F61" s="27">
        <f>SUM(D61:E61)</f>
        <v>67</v>
      </c>
      <c r="G61" s="27">
        <v>120</v>
      </c>
      <c r="H61" s="53">
        <f>F61/G61</f>
        <v>0.55833333333333335</v>
      </c>
      <c r="I61" s="48">
        <f>_xlfn.RANK.EQ(H61,$H$12:$H$97,0)</f>
        <v>59</v>
      </c>
    </row>
    <row r="62" spans="1:9">
      <c r="A62" s="43" t="s">
        <v>118</v>
      </c>
      <c r="B62" s="43" t="s">
        <v>324</v>
      </c>
      <c r="C62" s="66" t="s">
        <v>119</v>
      </c>
      <c r="D62" s="37"/>
      <c r="E62" s="28"/>
      <c r="F62" s="29"/>
      <c r="G62" s="29"/>
      <c r="H62" s="68"/>
      <c r="I62" s="49"/>
    </row>
    <row r="63" spans="1:9">
      <c r="A63" s="1" t="s">
        <v>120</v>
      </c>
      <c r="B63" s="1" t="s">
        <v>327</v>
      </c>
      <c r="C63" s="65" t="s">
        <v>121</v>
      </c>
      <c r="D63" s="20">
        <v>12</v>
      </c>
      <c r="E63" s="2">
        <v>9</v>
      </c>
      <c r="F63" s="27">
        <f>SUM(D63:E63)</f>
        <v>21</v>
      </c>
      <c r="G63" s="27">
        <v>25</v>
      </c>
      <c r="H63" s="53">
        <f>F63/G63</f>
        <v>0.84</v>
      </c>
      <c r="I63" s="48">
        <f>_xlfn.RANK.EQ(H63,$H$12:$H$97,0)</f>
        <v>41</v>
      </c>
    </row>
    <row r="64" spans="1:9">
      <c r="A64" s="1" t="s">
        <v>122</v>
      </c>
      <c r="B64" s="1" t="s">
        <v>325</v>
      </c>
      <c r="C64" s="65" t="s">
        <v>123</v>
      </c>
      <c r="D64" s="20">
        <v>17</v>
      </c>
      <c r="E64" s="2">
        <v>10</v>
      </c>
      <c r="F64" s="27">
        <f>SUM(D64:E64)</f>
        <v>27</v>
      </c>
      <c r="G64" s="27">
        <v>35</v>
      </c>
      <c r="H64" s="53">
        <f>F64/G64</f>
        <v>0.77142857142857146</v>
      </c>
      <c r="I64" s="48">
        <f>_xlfn.RANK.EQ(H64,$H$12:$H$97,0)</f>
        <v>47</v>
      </c>
    </row>
    <row r="65" spans="1:9">
      <c r="A65" s="43" t="s">
        <v>124</v>
      </c>
      <c r="B65" s="43" t="s">
        <v>326</v>
      </c>
      <c r="C65" s="66" t="s">
        <v>125</v>
      </c>
      <c r="D65" s="37"/>
      <c r="E65" s="28"/>
      <c r="F65" s="29"/>
      <c r="G65" s="29"/>
      <c r="H65" s="68"/>
      <c r="I65" s="49"/>
    </row>
    <row r="66" spans="1:9">
      <c r="A66" s="1" t="s">
        <v>126</v>
      </c>
      <c r="B66" s="1" t="s">
        <v>322</v>
      </c>
      <c r="C66" s="65" t="s">
        <v>127</v>
      </c>
      <c r="D66" s="20">
        <v>207</v>
      </c>
      <c r="E66" s="2">
        <v>118</v>
      </c>
      <c r="F66" s="27">
        <f>SUM(D66:E66)</f>
        <v>325</v>
      </c>
      <c r="G66" s="27">
        <v>334</v>
      </c>
      <c r="H66" s="53">
        <f>F66/G66</f>
        <v>0.97305389221556882</v>
      </c>
      <c r="I66" s="48">
        <f>_xlfn.RANK.EQ(H66,$H$12:$H$97,0)</f>
        <v>25</v>
      </c>
    </row>
    <row r="67" spans="1:9">
      <c r="A67" s="1" t="s">
        <v>128</v>
      </c>
      <c r="B67" s="1" t="s">
        <v>323</v>
      </c>
      <c r="C67" s="65" t="s">
        <v>129</v>
      </c>
      <c r="D67" s="20">
        <v>45</v>
      </c>
      <c r="E67" s="2">
        <v>30</v>
      </c>
      <c r="F67" s="27">
        <f>SUM(D67:E67)</f>
        <v>75</v>
      </c>
      <c r="G67" s="27">
        <v>95</v>
      </c>
      <c r="H67" s="53">
        <f>F67/G67</f>
        <v>0.78947368421052633</v>
      </c>
      <c r="I67" s="48">
        <f>_xlfn.RANK.EQ(H67,$H$12:$H$97,0)</f>
        <v>45</v>
      </c>
    </row>
    <row r="68" spans="1:9">
      <c r="A68" s="43" t="s">
        <v>130</v>
      </c>
      <c r="B68" s="43" t="s">
        <v>324</v>
      </c>
      <c r="C68" s="66" t="s">
        <v>131</v>
      </c>
      <c r="D68" s="37"/>
      <c r="E68" s="28"/>
      <c r="F68" s="29"/>
      <c r="G68" s="29"/>
      <c r="H68" s="68"/>
      <c r="I68" s="49"/>
    </row>
    <row r="69" spans="1:9">
      <c r="A69" s="1" t="s">
        <v>132</v>
      </c>
      <c r="B69" s="1" t="s">
        <v>322</v>
      </c>
      <c r="C69" s="65" t="s">
        <v>133</v>
      </c>
      <c r="D69" s="20">
        <v>64</v>
      </c>
      <c r="E69" s="2">
        <v>30</v>
      </c>
      <c r="F69" s="27">
        <f>SUM(D69:E69)</f>
        <v>94</v>
      </c>
      <c r="G69" s="27">
        <v>80</v>
      </c>
      <c r="H69" s="53">
        <f>F69/G69</f>
        <v>1.175</v>
      </c>
      <c r="I69" s="48">
        <f>_xlfn.RANK.EQ(H69,$H$12:$H$97,0)</f>
        <v>1</v>
      </c>
    </row>
    <row r="70" spans="1:9">
      <c r="A70" s="1" t="s">
        <v>134</v>
      </c>
      <c r="B70" s="1" t="s">
        <v>323</v>
      </c>
      <c r="C70" s="65" t="s">
        <v>135</v>
      </c>
      <c r="D70" s="20">
        <v>59</v>
      </c>
      <c r="E70" s="2">
        <v>48</v>
      </c>
      <c r="F70" s="27">
        <f>SUM(D70:E70)</f>
        <v>107</v>
      </c>
      <c r="G70" s="27">
        <v>150</v>
      </c>
      <c r="H70" s="53">
        <f>F70/G70</f>
        <v>0.71333333333333337</v>
      </c>
      <c r="I70" s="48">
        <f>_xlfn.RANK.EQ(H70,$H$12:$H$97,0)</f>
        <v>56</v>
      </c>
    </row>
    <row r="71" spans="1:9">
      <c r="A71" s="1" t="s">
        <v>136</v>
      </c>
      <c r="B71" s="1" t="s">
        <v>322</v>
      </c>
      <c r="C71" s="65" t="s">
        <v>137</v>
      </c>
      <c r="D71" s="20">
        <v>101</v>
      </c>
      <c r="E71" s="2">
        <v>38</v>
      </c>
      <c r="F71" s="27">
        <f>SUM(D71:E71)</f>
        <v>139</v>
      </c>
      <c r="G71" s="27">
        <v>149</v>
      </c>
      <c r="H71" s="53">
        <f>F71/G71</f>
        <v>0.93288590604026844</v>
      </c>
      <c r="I71" s="48">
        <f>_xlfn.RANK.EQ(H71,$H$12:$H$97,0)</f>
        <v>32</v>
      </c>
    </row>
    <row r="72" spans="1:9">
      <c r="A72" s="1" t="s">
        <v>138</v>
      </c>
      <c r="B72" s="1" t="s">
        <v>323</v>
      </c>
      <c r="C72" s="65" t="s">
        <v>139</v>
      </c>
      <c r="D72" s="20">
        <v>67</v>
      </c>
      <c r="E72" s="2">
        <v>46</v>
      </c>
      <c r="F72" s="27">
        <f>SUM(D72:E72)</f>
        <v>113</v>
      </c>
      <c r="G72" s="27">
        <v>155</v>
      </c>
      <c r="H72" s="53">
        <f>F72/G72</f>
        <v>0.7290322580645161</v>
      </c>
      <c r="I72" s="48">
        <f>_xlfn.RANK.EQ(H72,$H$12:$H$97,0)</f>
        <v>55</v>
      </c>
    </row>
    <row r="73" spans="1:9">
      <c r="A73" s="1" t="s">
        <v>140</v>
      </c>
      <c r="B73" s="1" t="s">
        <v>323</v>
      </c>
      <c r="C73" s="65" t="s">
        <v>141</v>
      </c>
      <c r="D73" s="20">
        <v>28</v>
      </c>
      <c r="E73" s="2">
        <v>15</v>
      </c>
      <c r="F73" s="27">
        <f>SUM(D73:E73)</f>
        <v>43</v>
      </c>
      <c r="G73" s="27">
        <v>50</v>
      </c>
      <c r="H73" s="53">
        <f>F73/G73</f>
        <v>0.86</v>
      </c>
      <c r="I73" s="48">
        <f>_xlfn.RANK.EQ(H73,$H$12:$H$97,0)</f>
        <v>40</v>
      </c>
    </row>
    <row r="74" spans="1:9">
      <c r="A74" s="43" t="s">
        <v>142</v>
      </c>
      <c r="B74" s="43" t="s">
        <v>328</v>
      </c>
      <c r="C74" s="66" t="s">
        <v>143</v>
      </c>
      <c r="D74" s="37"/>
      <c r="E74" s="28"/>
      <c r="F74" s="29"/>
      <c r="G74" s="29"/>
      <c r="H74" s="68"/>
      <c r="I74" s="49"/>
    </row>
    <row r="75" spans="1:9">
      <c r="A75" s="43" t="s">
        <v>144</v>
      </c>
      <c r="B75" s="43" t="s">
        <v>329</v>
      </c>
      <c r="C75" s="66" t="s">
        <v>145</v>
      </c>
      <c r="D75" s="37"/>
      <c r="E75" s="28"/>
      <c r="F75" s="29"/>
      <c r="G75" s="29"/>
      <c r="H75" s="68"/>
      <c r="I75" s="49"/>
    </row>
    <row r="76" spans="1:9">
      <c r="A76" s="1" t="s">
        <v>146</v>
      </c>
      <c r="B76" s="1" t="s">
        <v>328</v>
      </c>
      <c r="C76" s="65" t="s">
        <v>147</v>
      </c>
      <c r="D76" s="20">
        <v>14</v>
      </c>
      <c r="E76" s="2">
        <v>8</v>
      </c>
      <c r="F76" s="27">
        <f>SUM(D76:E76)</f>
        <v>22</v>
      </c>
      <c r="G76" s="27">
        <v>30</v>
      </c>
      <c r="H76" s="53">
        <f>F76/G76</f>
        <v>0.73333333333333328</v>
      </c>
      <c r="I76" s="48">
        <f>_xlfn.RANK.EQ(H76,$H$12:$H$97,0)</f>
        <v>53</v>
      </c>
    </row>
    <row r="77" spans="1:9">
      <c r="A77" s="43" t="s">
        <v>148</v>
      </c>
      <c r="B77" s="43" t="s">
        <v>327</v>
      </c>
      <c r="C77" s="66" t="s">
        <v>149</v>
      </c>
      <c r="D77" s="37"/>
      <c r="E77" s="28"/>
      <c r="F77" s="29"/>
      <c r="G77" s="29"/>
      <c r="H77" s="68"/>
      <c r="I77" s="49"/>
    </row>
    <row r="78" spans="1:9">
      <c r="A78" s="1" t="s">
        <v>150</v>
      </c>
      <c r="B78" s="1" t="s">
        <v>327</v>
      </c>
      <c r="C78" s="65" t="s">
        <v>151</v>
      </c>
      <c r="D78" s="20">
        <v>10</v>
      </c>
      <c r="E78" s="2">
        <v>11</v>
      </c>
      <c r="F78" s="27">
        <f>SUM(D78:E78)</f>
        <v>21</v>
      </c>
      <c r="G78" s="27">
        <v>20</v>
      </c>
      <c r="H78" s="53">
        <f>F78/G78</f>
        <v>1.05</v>
      </c>
      <c r="I78" s="48">
        <f>_xlfn.RANK.EQ(H78,$H$12:$H$97,0)</f>
        <v>10</v>
      </c>
    </row>
    <row r="79" spans="1:9">
      <c r="A79" s="1" t="s">
        <v>152</v>
      </c>
      <c r="B79" s="1" t="s">
        <v>322</v>
      </c>
      <c r="C79" s="65" t="s">
        <v>153</v>
      </c>
      <c r="D79" s="20">
        <v>27</v>
      </c>
      <c r="E79" s="2">
        <v>26</v>
      </c>
      <c r="F79" s="27">
        <f>SUM(D79:E79)</f>
        <v>53</v>
      </c>
      <c r="G79" s="27">
        <v>69</v>
      </c>
      <c r="H79" s="53">
        <f>F79/G79</f>
        <v>0.76811594202898548</v>
      </c>
      <c r="I79" s="48">
        <f>_xlfn.RANK.EQ(H79,$H$12:$H$97,0)</f>
        <v>48</v>
      </c>
    </row>
    <row r="80" spans="1:9">
      <c r="A80" s="1" t="s">
        <v>154</v>
      </c>
      <c r="B80" s="1" t="s">
        <v>322</v>
      </c>
      <c r="C80" s="65" t="s">
        <v>155</v>
      </c>
      <c r="D80" s="20">
        <v>34</v>
      </c>
      <c r="E80" s="2">
        <v>18</v>
      </c>
      <c r="F80" s="27">
        <f>SUM(D80:E80)</f>
        <v>52</v>
      </c>
      <c r="G80" s="27">
        <v>50</v>
      </c>
      <c r="H80" s="53">
        <f>F80/G80</f>
        <v>1.04</v>
      </c>
      <c r="I80" s="48">
        <f>_xlfn.RANK.EQ(H80,$H$12:$H$97,0)</f>
        <v>12</v>
      </c>
    </row>
    <row r="81" spans="1:9">
      <c r="A81" s="1" t="s">
        <v>156</v>
      </c>
      <c r="B81" s="1" t="s">
        <v>327</v>
      </c>
      <c r="C81" s="65" t="s">
        <v>157</v>
      </c>
      <c r="D81" s="20">
        <v>31</v>
      </c>
      <c r="E81" s="2">
        <v>7</v>
      </c>
      <c r="F81" s="27">
        <f>SUM(D81:E81)</f>
        <v>38</v>
      </c>
      <c r="G81" s="27">
        <v>43</v>
      </c>
      <c r="H81" s="53">
        <f>F81/G81</f>
        <v>0.88372093023255816</v>
      </c>
      <c r="I81" s="48">
        <f>_xlfn.RANK.EQ(H81,$H$12:$H$97,0)</f>
        <v>38</v>
      </c>
    </row>
    <row r="82" spans="1:9">
      <c r="A82" s="43" t="s">
        <v>158</v>
      </c>
      <c r="B82" s="43" t="s">
        <v>327</v>
      </c>
      <c r="C82" s="66" t="s">
        <v>159</v>
      </c>
      <c r="D82" s="37"/>
      <c r="E82" s="28"/>
      <c r="F82" s="29"/>
      <c r="G82" s="29"/>
      <c r="H82" s="68"/>
      <c r="I82" s="49"/>
    </row>
    <row r="83" spans="1:9">
      <c r="A83" s="1" t="s">
        <v>160</v>
      </c>
      <c r="B83" s="1" t="s">
        <v>323</v>
      </c>
      <c r="C83" s="65" t="s">
        <v>161</v>
      </c>
      <c r="D83" s="20">
        <v>77</v>
      </c>
      <c r="E83" s="2">
        <v>60</v>
      </c>
      <c r="F83" s="27">
        <f>SUM(D83:E83)</f>
        <v>137</v>
      </c>
      <c r="G83" s="27">
        <v>180</v>
      </c>
      <c r="H83" s="53">
        <f>F83/G83</f>
        <v>0.76111111111111107</v>
      </c>
      <c r="I83" s="48">
        <f>_xlfn.RANK.EQ(H83,$H$12:$H$97,0)</f>
        <v>49</v>
      </c>
    </row>
    <row r="84" spans="1:9">
      <c r="A84" s="1" t="s">
        <v>162</v>
      </c>
      <c r="B84" s="1" t="s">
        <v>327</v>
      </c>
      <c r="C84" s="65" t="s">
        <v>163</v>
      </c>
      <c r="D84" s="20">
        <v>34</v>
      </c>
      <c r="E84" s="2">
        <v>24</v>
      </c>
      <c r="F84" s="27">
        <f>SUM(D84:E84)</f>
        <v>58</v>
      </c>
      <c r="G84" s="27">
        <v>50</v>
      </c>
      <c r="H84" s="53">
        <f>F84/G84</f>
        <v>1.1599999999999999</v>
      </c>
      <c r="I84" s="48">
        <f>_xlfn.RANK.EQ(H84,$H$12:$H$97,0)</f>
        <v>2</v>
      </c>
    </row>
    <row r="85" spans="1:9">
      <c r="A85" s="1" t="s">
        <v>164</v>
      </c>
      <c r="B85" s="1" t="s">
        <v>327</v>
      </c>
      <c r="C85" s="65" t="s">
        <v>165</v>
      </c>
      <c r="D85" s="20">
        <v>22</v>
      </c>
      <c r="E85" s="2">
        <v>14</v>
      </c>
      <c r="F85" s="27">
        <f>SUM(D85:E85)</f>
        <v>36</v>
      </c>
      <c r="G85" s="27">
        <v>40</v>
      </c>
      <c r="H85" s="53">
        <f>F85/G85</f>
        <v>0.9</v>
      </c>
      <c r="I85" s="48">
        <f>_xlfn.RANK.EQ(H85,$H$12:$H$97,0)</f>
        <v>36</v>
      </c>
    </row>
    <row r="86" spans="1:9">
      <c r="A86" s="14" t="s">
        <v>166</v>
      </c>
      <c r="B86" s="14" t="s">
        <v>327</v>
      </c>
      <c r="C86" s="67" t="s">
        <v>167</v>
      </c>
      <c r="D86" s="38">
        <v>8</v>
      </c>
      <c r="E86" s="30">
        <v>6</v>
      </c>
      <c r="F86" s="31">
        <f>SUM(D86:E86)</f>
        <v>14</v>
      </c>
      <c r="G86" s="31">
        <v>15</v>
      </c>
      <c r="H86" s="54">
        <f>F86/G86</f>
        <v>0.93333333333333335</v>
      </c>
      <c r="I86" s="50">
        <f>_xlfn.RANK.EQ(H86,$H$12:$H$97,0)</f>
        <v>30</v>
      </c>
    </row>
    <row r="87" spans="1:9">
      <c r="A87" s="43" t="s">
        <v>168</v>
      </c>
      <c r="B87" s="43" t="s">
        <v>324</v>
      </c>
      <c r="C87" s="66" t="s">
        <v>169</v>
      </c>
      <c r="D87" s="37"/>
      <c r="E87" s="28"/>
      <c r="F87" s="29"/>
      <c r="G87" s="29"/>
      <c r="H87" s="68"/>
      <c r="I87" s="49"/>
    </row>
    <row r="88" spans="1:9">
      <c r="A88" s="1" t="s">
        <v>170</v>
      </c>
      <c r="B88" s="1" t="s">
        <v>323</v>
      </c>
      <c r="C88" s="65" t="s">
        <v>171</v>
      </c>
      <c r="D88" s="20">
        <v>30</v>
      </c>
      <c r="E88" s="2">
        <v>18</v>
      </c>
      <c r="F88" s="27">
        <f t="shared" ref="F88:F95" si="4">SUM(D88:E88)</f>
        <v>48</v>
      </c>
      <c r="G88" s="27">
        <v>50</v>
      </c>
      <c r="H88" s="53">
        <f t="shared" ref="H88:H95" si="5">F88/G88</f>
        <v>0.96</v>
      </c>
      <c r="I88" s="48">
        <f t="shared" ref="I88:I95" si="6">_xlfn.RANK.EQ(H88,$H$12:$H$97,0)</f>
        <v>28</v>
      </c>
    </row>
    <row r="89" spans="1:9">
      <c r="A89" s="1" t="s">
        <v>172</v>
      </c>
      <c r="B89" s="1" t="s">
        <v>322</v>
      </c>
      <c r="C89" s="65" t="s">
        <v>173</v>
      </c>
      <c r="D89" s="20">
        <v>80</v>
      </c>
      <c r="E89" s="2">
        <v>62</v>
      </c>
      <c r="F89" s="27">
        <f t="shared" si="4"/>
        <v>142</v>
      </c>
      <c r="G89" s="27">
        <v>140</v>
      </c>
      <c r="H89" s="53">
        <f t="shared" si="5"/>
        <v>1.0142857142857142</v>
      </c>
      <c r="I89" s="48">
        <f t="shared" si="6"/>
        <v>17</v>
      </c>
    </row>
    <row r="90" spans="1:9">
      <c r="A90" s="1" t="s">
        <v>174</v>
      </c>
      <c r="B90" s="1" t="s">
        <v>327</v>
      </c>
      <c r="C90" s="65" t="s">
        <v>175</v>
      </c>
      <c r="D90" s="20">
        <v>8</v>
      </c>
      <c r="E90" s="2">
        <v>12</v>
      </c>
      <c r="F90" s="27">
        <f t="shared" si="4"/>
        <v>20</v>
      </c>
      <c r="G90" s="27">
        <v>20</v>
      </c>
      <c r="H90" s="53">
        <f t="shared" si="5"/>
        <v>1</v>
      </c>
      <c r="I90" s="48">
        <f t="shared" si="6"/>
        <v>18</v>
      </c>
    </row>
    <row r="91" spans="1:9">
      <c r="A91" s="1" t="s">
        <v>176</v>
      </c>
      <c r="B91" s="1" t="s">
        <v>327</v>
      </c>
      <c r="C91" s="65" t="s">
        <v>177</v>
      </c>
      <c r="D91" s="20">
        <v>14</v>
      </c>
      <c r="E91" s="2">
        <v>13</v>
      </c>
      <c r="F91" s="27">
        <f t="shared" si="4"/>
        <v>27</v>
      </c>
      <c r="G91" s="27">
        <v>28</v>
      </c>
      <c r="H91" s="53">
        <f t="shared" si="5"/>
        <v>0.9642857142857143</v>
      </c>
      <c r="I91" s="48">
        <f t="shared" si="6"/>
        <v>27</v>
      </c>
    </row>
    <row r="92" spans="1:9">
      <c r="A92" s="1" t="s">
        <v>178</v>
      </c>
      <c r="B92" s="1" t="s">
        <v>327</v>
      </c>
      <c r="C92" s="65" t="s">
        <v>179</v>
      </c>
      <c r="D92" s="20">
        <v>18</v>
      </c>
      <c r="E92" s="2">
        <v>7</v>
      </c>
      <c r="F92" s="27">
        <f t="shared" si="4"/>
        <v>25</v>
      </c>
      <c r="G92" s="27">
        <v>30</v>
      </c>
      <c r="H92" s="53">
        <f t="shared" si="5"/>
        <v>0.83333333333333337</v>
      </c>
      <c r="I92" s="48">
        <f t="shared" si="6"/>
        <v>42</v>
      </c>
    </row>
    <row r="93" spans="1:9">
      <c r="A93" s="1" t="s">
        <v>180</v>
      </c>
      <c r="B93" s="1" t="s">
        <v>327</v>
      </c>
      <c r="C93" s="65" t="s">
        <v>181</v>
      </c>
      <c r="D93" s="20">
        <v>14</v>
      </c>
      <c r="E93" s="2">
        <v>6</v>
      </c>
      <c r="F93" s="27">
        <f t="shared" si="4"/>
        <v>20</v>
      </c>
      <c r="G93" s="27">
        <v>20</v>
      </c>
      <c r="H93" s="53">
        <f t="shared" si="5"/>
        <v>1</v>
      </c>
      <c r="I93" s="48">
        <f t="shared" si="6"/>
        <v>18</v>
      </c>
    </row>
    <row r="94" spans="1:9">
      <c r="A94" s="1" t="s">
        <v>182</v>
      </c>
      <c r="B94" s="1" t="s">
        <v>327</v>
      </c>
      <c r="C94" s="65" t="s">
        <v>183</v>
      </c>
      <c r="D94" s="20">
        <v>11</v>
      </c>
      <c r="E94" s="2">
        <v>11</v>
      </c>
      <c r="F94" s="27">
        <f t="shared" si="4"/>
        <v>22</v>
      </c>
      <c r="G94" s="27">
        <v>20</v>
      </c>
      <c r="H94" s="53">
        <f t="shared" si="5"/>
        <v>1.1000000000000001</v>
      </c>
      <c r="I94" s="48">
        <f t="shared" si="6"/>
        <v>5</v>
      </c>
    </row>
    <row r="95" spans="1:9">
      <c r="A95" s="1" t="s">
        <v>184</v>
      </c>
      <c r="B95" s="1" t="s">
        <v>327</v>
      </c>
      <c r="C95" s="65" t="s">
        <v>185</v>
      </c>
      <c r="D95" s="20">
        <v>18</v>
      </c>
      <c r="E95" s="2">
        <v>17</v>
      </c>
      <c r="F95" s="27">
        <f t="shared" si="4"/>
        <v>35</v>
      </c>
      <c r="G95" s="27">
        <v>35</v>
      </c>
      <c r="H95" s="53">
        <f t="shared" si="5"/>
        <v>1</v>
      </c>
      <c r="I95" s="48">
        <f t="shared" si="6"/>
        <v>18</v>
      </c>
    </row>
    <row r="96" spans="1:9">
      <c r="A96" s="43" t="s">
        <v>186</v>
      </c>
      <c r="B96" s="43" t="s">
        <v>324</v>
      </c>
      <c r="C96" s="66" t="s">
        <v>187</v>
      </c>
      <c r="D96" s="37"/>
      <c r="E96" s="28"/>
      <c r="F96" s="29"/>
      <c r="G96" s="29"/>
      <c r="H96" s="68"/>
      <c r="I96" s="49"/>
    </row>
    <row r="97" spans="1:9" ht="14.25" thickBot="1">
      <c r="A97" s="1" t="s">
        <v>188</v>
      </c>
      <c r="B97" s="1" t="s">
        <v>327</v>
      </c>
      <c r="C97" s="65" t="s">
        <v>189</v>
      </c>
      <c r="D97" s="22">
        <v>12</v>
      </c>
      <c r="E97" s="23">
        <v>23</v>
      </c>
      <c r="F97" s="39">
        <f>SUM(D97:E97)</f>
        <v>35</v>
      </c>
      <c r="G97" s="39">
        <v>36</v>
      </c>
      <c r="H97" s="58">
        <f>F97/G97</f>
        <v>0.97222222222222221</v>
      </c>
      <c r="I97" s="51">
        <f>_xlfn.RANK.EQ(H97,$H$12:$H$97,0)</f>
        <v>26</v>
      </c>
    </row>
    <row r="98" spans="1:9" ht="14.25" thickBot="1">
      <c r="B98" s="17"/>
    </row>
    <row r="99" spans="1:9" ht="14.25" thickBot="1">
      <c r="C99" s="253" t="s">
        <v>502</v>
      </c>
      <c r="D99" s="254">
        <f>SUM(D12:D97)</f>
        <v>2341</v>
      </c>
      <c r="E99" s="254">
        <f t="shared" ref="E99:G99" si="7">SUM(E12:E97)</f>
        <v>1472</v>
      </c>
      <c r="F99" s="254">
        <f t="shared" si="7"/>
        <v>3813</v>
      </c>
      <c r="G99" s="255">
        <f t="shared" si="7"/>
        <v>4287</v>
      </c>
    </row>
  </sheetData>
  <autoFilter ref="A11:I97" xr:uid="{00000000-0009-0000-0000-000027000000}">
    <sortState xmlns:xlrd2="http://schemas.microsoft.com/office/spreadsheetml/2017/richdata2" ref="A12:I97">
      <sortCondition ref="A11:A97"/>
    </sortState>
  </autoFilter>
  <mergeCells count="1">
    <mergeCell ref="D10:I10"/>
  </mergeCells>
  <phoneticPr fontId="1"/>
  <hyperlinks>
    <hyperlink ref="K1" location="目次!A1" display="目次に戻る" xr:uid="{00000000-0004-0000-2700-000000000000}"/>
  </hyperlinks>
  <pageMargins left="0.51181102362204722" right="0.51181102362204722" top="0.74803149606299213" bottom="0.74803149606299213" header="0.31496062992125984" footer="0.31496062992125984"/>
  <pageSetup paperSize="9" scale="89" orientation="portrait" r:id="rId1"/>
  <headerFooter>
    <oddFooter>&amp;R&amp;6出典：大学改革支援・学位授与機構「大学基本情報」（https://portal.niad.ac.jp/ptrt/table.html）を加工して作成
文部科学省　全国大学一覧</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708DE-A18F-4D12-A8E5-F2BCF4552577}">
  <sheetPr>
    <tabColor theme="9"/>
  </sheetPr>
  <dimension ref="A1:M99"/>
  <sheetViews>
    <sheetView workbookViewId="0">
      <pane xSplit="3" ySplit="11" topLeftCell="D12" activePane="bottomRight" state="frozen"/>
      <selection activeCell="A13" sqref="A13:B13"/>
      <selection pane="topRight" activeCell="A13" sqref="A13:B13"/>
      <selection pane="bottomLeft" activeCell="A13" sqref="A13:B13"/>
      <selection pane="bottomRight" activeCell="K1" sqref="K1"/>
    </sheetView>
  </sheetViews>
  <sheetFormatPr defaultRowHeight="13.5"/>
  <cols>
    <col min="1" max="1" width="15" bestFit="1" customWidth="1"/>
    <col min="2" max="2" width="5.75" customWidth="1"/>
    <col min="3" max="3" width="29.375" bestFit="1" customWidth="1"/>
    <col min="4" max="6" width="9.5" style="17" bestFit="1" customWidth="1"/>
    <col min="7" max="10" width="9" style="17"/>
    <col min="11" max="11" width="11.625" style="17" bestFit="1" customWidth="1"/>
    <col min="12" max="13" width="9" style="17"/>
  </cols>
  <sheetData>
    <row r="1" spans="1:13" ht="24" customHeight="1" thickBot="1">
      <c r="A1" s="3" t="s">
        <v>260</v>
      </c>
      <c r="B1" s="3"/>
      <c r="C1" s="3"/>
      <c r="D1"/>
      <c r="E1"/>
      <c r="F1"/>
      <c r="G1"/>
      <c r="H1"/>
      <c r="I1"/>
      <c r="J1"/>
      <c r="K1" s="44" t="s">
        <v>258</v>
      </c>
      <c r="L1"/>
      <c r="M1"/>
    </row>
    <row r="2" spans="1:13" ht="24" customHeight="1">
      <c r="A2" s="3" t="s">
        <v>299</v>
      </c>
      <c r="B2" s="3"/>
      <c r="C2" s="3"/>
      <c r="D2"/>
      <c r="E2"/>
      <c r="F2"/>
      <c r="G2"/>
      <c r="H2"/>
      <c r="I2"/>
      <c r="J2"/>
      <c r="K2" s="13"/>
      <c r="L2"/>
      <c r="M2"/>
    </row>
    <row r="3" spans="1:13" ht="24" customHeight="1">
      <c r="A3" s="3" t="s">
        <v>477</v>
      </c>
      <c r="C3" s="3"/>
      <c r="D3"/>
      <c r="E3"/>
      <c r="F3"/>
      <c r="G3"/>
      <c r="H3"/>
      <c r="I3"/>
      <c r="J3"/>
      <c r="K3" s="13"/>
      <c r="L3"/>
      <c r="M3"/>
    </row>
    <row r="4" spans="1:13" ht="14.25" thickBot="1">
      <c r="B4" s="3"/>
      <c r="C4" s="3"/>
      <c r="D4"/>
      <c r="E4"/>
      <c r="F4"/>
      <c r="G4"/>
      <c r="H4"/>
      <c r="I4"/>
      <c r="J4"/>
      <c r="K4" s="13"/>
      <c r="L4"/>
      <c r="M4"/>
    </row>
    <row r="5" spans="1:13" ht="27.75" thickBot="1">
      <c r="C5" s="80" t="s">
        <v>12</v>
      </c>
      <c r="D5" s="55" t="s">
        <v>0</v>
      </c>
      <c r="E5" s="56" t="s">
        <v>1</v>
      </c>
      <c r="F5" s="57" t="s">
        <v>13</v>
      </c>
      <c r="G5" s="57" t="s">
        <v>259</v>
      </c>
      <c r="H5" s="64" t="s">
        <v>262</v>
      </c>
      <c r="I5" s="60" t="s">
        <v>263</v>
      </c>
    </row>
    <row r="6" spans="1:13">
      <c r="C6" s="18" t="s">
        <v>3</v>
      </c>
      <c r="D6" s="32">
        <f>INDEX(D12:D97,MATCH(C6,C12:C97,0),0)</f>
        <v>5</v>
      </c>
      <c r="E6" s="33">
        <f>INDEX(E12:E97,MATCH(C6,C12:C97,0),0)</f>
        <v>6</v>
      </c>
      <c r="F6" s="33">
        <f>SUM(D6:E6)</f>
        <v>11</v>
      </c>
      <c r="G6" s="46">
        <f>INDEX(G12:G97,MATCH(C6,C12:C97,0),0)</f>
        <v>15</v>
      </c>
      <c r="H6" s="59">
        <f t="shared" ref="H6:H8" si="0">F6/G6</f>
        <v>0.73333333333333328</v>
      </c>
      <c r="I6" s="61">
        <f>_xlfn.RANK.EQ(H6,$H$12:$H$97,0)</f>
        <v>54</v>
      </c>
    </row>
    <row r="7" spans="1:13">
      <c r="C7" s="19" t="s">
        <v>14</v>
      </c>
      <c r="D7" s="88">
        <f>ROUND(SUMIF($B$12:$B$97,"G",D12:D97)/(COUNTIFS(B12:B97,"G",D12:D97,"&lt;&gt;")),1)</f>
        <v>15.6</v>
      </c>
      <c r="E7" s="89">
        <f>ROUND(SUMIF($B$12:$B$97,"G",E12:E97)/(COUNTIFS(B12:B97,"G",D12:D97,"&lt;&gt;")),1)</f>
        <v>12.6</v>
      </c>
      <c r="F7" s="89">
        <f>ROUND(SUM(D7:E7),1)</f>
        <v>28.2</v>
      </c>
      <c r="G7" s="90">
        <f>ROUND(SUMIF($B$12:$B$97,"G",G12:G97)/(COUNTIFS(B12:B97,"G",D12:D97,"&lt;&gt;")),1)</f>
        <v>29.5</v>
      </c>
      <c r="H7" s="53">
        <f t="shared" si="0"/>
        <v>0.95593220338983054</v>
      </c>
      <c r="I7" s="62"/>
    </row>
    <row r="8" spans="1:13" ht="14.25" thickBot="1">
      <c r="C8" s="21" t="s">
        <v>15</v>
      </c>
      <c r="D8" s="91">
        <f>ROUND(AVERAGE(D12:D97),1)</f>
        <v>39.200000000000003</v>
      </c>
      <c r="E8" s="92">
        <f>ROUND(AVERAGE(E12:E97),1)</f>
        <v>24.9</v>
      </c>
      <c r="F8" s="92">
        <f>ROUND(SUM(D8:E8),1)</f>
        <v>64.099999999999994</v>
      </c>
      <c r="G8" s="93">
        <f>ROUND(AVERAGE(G12:G97),1)</f>
        <v>71.5</v>
      </c>
      <c r="H8" s="58">
        <f t="shared" si="0"/>
        <v>0.89650349650349648</v>
      </c>
      <c r="I8" s="63"/>
    </row>
    <row r="9" spans="1:13" ht="14.25" thickBot="1"/>
    <row r="10" spans="1:13" ht="21" customHeight="1">
      <c r="D10" s="330" t="str" cm="1">
        <f t="array" aca="1" ref="D10" ca="1">RIGHT(CELL("filename",A1),4)&amp;"年度（基準日：５月１日）"</f>
        <v>2023年度（基準日：５月１日）</v>
      </c>
      <c r="E10" s="331"/>
      <c r="F10" s="331"/>
      <c r="G10" s="331"/>
      <c r="H10" s="331"/>
      <c r="I10" s="332"/>
    </row>
    <row r="11" spans="1:13" ht="27">
      <c r="A11" s="15" t="s">
        <v>16</v>
      </c>
      <c r="B11" s="24" t="s">
        <v>17</v>
      </c>
      <c r="C11" s="80" t="s">
        <v>12</v>
      </c>
      <c r="D11" s="36" t="s">
        <v>0</v>
      </c>
      <c r="E11" s="25" t="s">
        <v>1</v>
      </c>
      <c r="F11" s="26" t="s">
        <v>13</v>
      </c>
      <c r="G11" s="26" t="s">
        <v>259</v>
      </c>
      <c r="H11" s="52" t="s">
        <v>262</v>
      </c>
      <c r="I11" s="47" t="s">
        <v>263</v>
      </c>
    </row>
    <row r="12" spans="1:13">
      <c r="A12" s="1" t="s">
        <v>18</v>
      </c>
      <c r="B12" s="1" t="s">
        <v>322</v>
      </c>
      <c r="C12" s="65" t="s">
        <v>19</v>
      </c>
      <c r="D12" s="20">
        <v>72</v>
      </c>
      <c r="E12" s="2">
        <v>24</v>
      </c>
      <c r="F12" s="27">
        <f>SUM(D12:E12)</f>
        <v>96</v>
      </c>
      <c r="G12" s="27">
        <v>100</v>
      </c>
      <c r="H12" s="53">
        <f>F12/G12</f>
        <v>0.96</v>
      </c>
      <c r="I12" s="48">
        <f>_xlfn.RANK.EQ(H12,$H$12:$H$97,0)</f>
        <v>31</v>
      </c>
    </row>
    <row r="13" spans="1:13">
      <c r="A13" s="1" t="s">
        <v>20</v>
      </c>
      <c r="B13" s="1" t="s">
        <v>323</v>
      </c>
      <c r="C13" s="65" t="s">
        <v>21</v>
      </c>
      <c r="D13" s="20">
        <v>39</v>
      </c>
      <c r="E13" s="2">
        <v>29</v>
      </c>
      <c r="F13" s="27">
        <f>SUM(D13:E13)</f>
        <v>68</v>
      </c>
      <c r="G13" s="27">
        <v>80</v>
      </c>
      <c r="H13" s="53">
        <f>F13/G13</f>
        <v>0.85</v>
      </c>
      <c r="I13" s="48">
        <f>_xlfn.RANK.EQ(H13,$H$12:$H$97,0)</f>
        <v>40</v>
      </c>
    </row>
    <row r="14" spans="1:13">
      <c r="A14" s="43" t="s">
        <v>22</v>
      </c>
      <c r="B14" s="43" t="s">
        <v>324</v>
      </c>
      <c r="C14" s="66" t="s">
        <v>23</v>
      </c>
      <c r="D14" s="37"/>
      <c r="E14" s="28"/>
      <c r="F14" s="29"/>
      <c r="G14" s="29"/>
      <c r="H14" s="68"/>
      <c r="I14" s="49"/>
    </row>
    <row r="15" spans="1:13">
      <c r="A15" s="1" t="s">
        <v>24</v>
      </c>
      <c r="B15" s="1" t="s">
        <v>325</v>
      </c>
      <c r="C15" s="65" t="s">
        <v>25</v>
      </c>
      <c r="D15" s="20">
        <v>27</v>
      </c>
      <c r="E15" s="2">
        <v>10</v>
      </c>
      <c r="F15" s="27">
        <f>SUM(D15:E15)</f>
        <v>37</v>
      </c>
      <c r="G15" s="27">
        <v>35</v>
      </c>
      <c r="H15" s="53">
        <f>F15/G15</f>
        <v>1.0571428571428572</v>
      </c>
      <c r="I15" s="48">
        <f>_xlfn.RANK.EQ(H15,$H$12:$H$97,0)</f>
        <v>11</v>
      </c>
    </row>
    <row r="16" spans="1:13">
      <c r="A16" s="43" t="s">
        <v>26</v>
      </c>
      <c r="B16" s="43" t="s">
        <v>324</v>
      </c>
      <c r="C16" s="66" t="s">
        <v>27</v>
      </c>
      <c r="D16" s="37"/>
      <c r="E16" s="28"/>
      <c r="F16" s="29"/>
      <c r="G16" s="29"/>
      <c r="H16" s="68"/>
      <c r="I16" s="49"/>
    </row>
    <row r="17" spans="1:9">
      <c r="A17" s="43" t="s">
        <v>28</v>
      </c>
      <c r="B17" s="43" t="s">
        <v>324</v>
      </c>
      <c r="C17" s="66" t="s">
        <v>29</v>
      </c>
      <c r="D17" s="37"/>
      <c r="E17" s="28"/>
      <c r="F17" s="29"/>
      <c r="G17" s="29"/>
      <c r="H17" s="68"/>
      <c r="I17" s="49"/>
    </row>
    <row r="18" spans="1:9">
      <c r="A18" s="43" t="s">
        <v>30</v>
      </c>
      <c r="B18" s="43" t="s">
        <v>326</v>
      </c>
      <c r="C18" s="66" t="s">
        <v>31</v>
      </c>
      <c r="D18" s="37"/>
      <c r="E18" s="28"/>
      <c r="F18" s="29"/>
      <c r="G18" s="29"/>
      <c r="H18" s="68"/>
      <c r="I18" s="49"/>
    </row>
    <row r="19" spans="1:9">
      <c r="A19" s="1" t="s">
        <v>32</v>
      </c>
      <c r="B19" s="1" t="s">
        <v>327</v>
      </c>
      <c r="C19" s="65" t="s">
        <v>33</v>
      </c>
      <c r="D19" s="20">
        <v>9</v>
      </c>
      <c r="E19" s="2">
        <v>7</v>
      </c>
      <c r="F19" s="27">
        <f t="shared" ref="F19:F27" si="1">SUM(D19:E19)</f>
        <v>16</v>
      </c>
      <c r="G19" s="27">
        <v>18</v>
      </c>
      <c r="H19" s="53">
        <f t="shared" ref="H19:H27" si="2">F19/G19</f>
        <v>0.88888888888888884</v>
      </c>
      <c r="I19" s="48">
        <f t="shared" ref="I19:I27" si="3">_xlfn.RANK.EQ(H19,$H$12:$H$97,0)</f>
        <v>36</v>
      </c>
    </row>
    <row r="20" spans="1:9">
      <c r="A20" s="1" t="s">
        <v>34</v>
      </c>
      <c r="B20" s="1" t="s">
        <v>328</v>
      </c>
      <c r="C20" s="65" t="s">
        <v>35</v>
      </c>
      <c r="D20" s="20">
        <v>9</v>
      </c>
      <c r="E20" s="2">
        <v>7</v>
      </c>
      <c r="F20" s="27">
        <f t="shared" si="1"/>
        <v>16</v>
      </c>
      <c r="G20" s="27">
        <v>16</v>
      </c>
      <c r="H20" s="53">
        <f t="shared" si="2"/>
        <v>1</v>
      </c>
      <c r="I20" s="48">
        <f t="shared" si="3"/>
        <v>25</v>
      </c>
    </row>
    <row r="21" spans="1:9">
      <c r="A21" s="1" t="s">
        <v>36</v>
      </c>
      <c r="B21" s="1" t="s">
        <v>322</v>
      </c>
      <c r="C21" s="65" t="s">
        <v>37</v>
      </c>
      <c r="D21" s="20">
        <v>97</v>
      </c>
      <c r="E21" s="2">
        <v>21</v>
      </c>
      <c r="F21" s="27">
        <f t="shared" si="1"/>
        <v>118</v>
      </c>
      <c r="G21" s="27">
        <v>120</v>
      </c>
      <c r="H21" s="53">
        <f t="shared" si="2"/>
        <v>0.98333333333333328</v>
      </c>
      <c r="I21" s="48">
        <f t="shared" si="3"/>
        <v>30</v>
      </c>
    </row>
    <row r="22" spans="1:9">
      <c r="A22" s="1" t="s">
        <v>38</v>
      </c>
      <c r="B22" s="1" t="s">
        <v>323</v>
      </c>
      <c r="C22" s="65" t="s">
        <v>39</v>
      </c>
      <c r="D22" s="20">
        <v>28</v>
      </c>
      <c r="E22" s="2">
        <v>25</v>
      </c>
      <c r="F22" s="27">
        <f t="shared" si="1"/>
        <v>53</v>
      </c>
      <c r="G22" s="27">
        <v>52</v>
      </c>
      <c r="H22" s="53">
        <f t="shared" si="2"/>
        <v>1.0192307692307692</v>
      </c>
      <c r="I22" s="48">
        <f t="shared" si="3"/>
        <v>20</v>
      </c>
    </row>
    <row r="23" spans="1:9">
      <c r="A23" s="1" t="s">
        <v>40</v>
      </c>
      <c r="B23" s="1" t="s">
        <v>327</v>
      </c>
      <c r="C23" s="65" t="s">
        <v>41</v>
      </c>
      <c r="D23" s="20">
        <v>16</v>
      </c>
      <c r="E23" s="2">
        <v>7</v>
      </c>
      <c r="F23" s="27">
        <f t="shared" si="1"/>
        <v>23</v>
      </c>
      <c r="G23" s="27">
        <v>20</v>
      </c>
      <c r="H23" s="53">
        <f t="shared" si="2"/>
        <v>1.1499999999999999</v>
      </c>
      <c r="I23" s="48">
        <f t="shared" si="3"/>
        <v>5</v>
      </c>
    </row>
    <row r="24" spans="1:9">
      <c r="A24" s="1" t="s">
        <v>42</v>
      </c>
      <c r="B24" s="1" t="s">
        <v>327</v>
      </c>
      <c r="C24" s="65" t="s">
        <v>43</v>
      </c>
      <c r="D24" s="20">
        <v>11</v>
      </c>
      <c r="E24" s="2">
        <v>10</v>
      </c>
      <c r="F24" s="27">
        <f t="shared" si="1"/>
        <v>21</v>
      </c>
      <c r="G24" s="27">
        <v>20</v>
      </c>
      <c r="H24" s="53">
        <f t="shared" si="2"/>
        <v>1.05</v>
      </c>
      <c r="I24" s="48">
        <f t="shared" si="3"/>
        <v>13</v>
      </c>
    </row>
    <row r="25" spans="1:9">
      <c r="A25" s="1" t="s">
        <v>44</v>
      </c>
      <c r="B25" s="1" t="s">
        <v>325</v>
      </c>
      <c r="C25" s="65" t="s">
        <v>45</v>
      </c>
      <c r="D25" s="20">
        <v>7</v>
      </c>
      <c r="E25" s="2">
        <v>8</v>
      </c>
      <c r="F25" s="27">
        <f t="shared" si="1"/>
        <v>15</v>
      </c>
      <c r="G25" s="27">
        <v>16</v>
      </c>
      <c r="H25" s="53">
        <f t="shared" si="2"/>
        <v>0.9375</v>
      </c>
      <c r="I25" s="48">
        <f t="shared" si="3"/>
        <v>33</v>
      </c>
    </row>
    <row r="26" spans="1:9">
      <c r="A26" s="1" t="s">
        <v>46</v>
      </c>
      <c r="B26" s="1" t="s">
        <v>328</v>
      </c>
      <c r="C26" s="65" t="s">
        <v>47</v>
      </c>
      <c r="D26" s="20">
        <v>24</v>
      </c>
      <c r="E26" s="2">
        <v>22</v>
      </c>
      <c r="F26" s="27">
        <f t="shared" si="1"/>
        <v>46</v>
      </c>
      <c r="G26" s="27">
        <v>43</v>
      </c>
      <c r="H26" s="53">
        <f t="shared" si="2"/>
        <v>1.069767441860465</v>
      </c>
      <c r="I26" s="48">
        <f t="shared" si="3"/>
        <v>9</v>
      </c>
    </row>
    <row r="27" spans="1:9">
      <c r="A27" s="1" t="s">
        <v>48</v>
      </c>
      <c r="B27" s="1" t="s">
        <v>322</v>
      </c>
      <c r="C27" s="65" t="s">
        <v>49</v>
      </c>
      <c r="D27" s="20">
        <v>43</v>
      </c>
      <c r="E27" s="2">
        <v>24</v>
      </c>
      <c r="F27" s="27">
        <f t="shared" si="1"/>
        <v>67</v>
      </c>
      <c r="G27" s="27">
        <v>66</v>
      </c>
      <c r="H27" s="53">
        <f t="shared" si="2"/>
        <v>1.0151515151515151</v>
      </c>
      <c r="I27" s="48">
        <f t="shared" si="3"/>
        <v>22</v>
      </c>
    </row>
    <row r="28" spans="1:9">
      <c r="A28" s="43" t="s">
        <v>50</v>
      </c>
      <c r="B28" s="43" t="s">
        <v>325</v>
      </c>
      <c r="C28" s="66" t="s">
        <v>51</v>
      </c>
      <c r="D28" s="37"/>
      <c r="E28" s="28"/>
      <c r="F28" s="29"/>
      <c r="G28" s="29"/>
      <c r="H28" s="68"/>
      <c r="I28" s="49"/>
    </row>
    <row r="29" spans="1:9">
      <c r="A29" s="1" t="s">
        <v>52</v>
      </c>
      <c r="B29" s="1" t="s">
        <v>328</v>
      </c>
      <c r="C29" s="65" t="s">
        <v>53</v>
      </c>
      <c r="D29" s="20">
        <v>13</v>
      </c>
      <c r="E29" s="2">
        <v>6</v>
      </c>
      <c r="F29" s="27">
        <f>SUM(D29:E29)</f>
        <v>19</v>
      </c>
      <c r="G29" s="27">
        <v>18</v>
      </c>
      <c r="H29" s="53">
        <f>F29/G29</f>
        <v>1.0555555555555556</v>
      </c>
      <c r="I29" s="48">
        <f>_xlfn.RANK.EQ(H29,$H$12:$H$97,0)</f>
        <v>12</v>
      </c>
    </row>
    <row r="30" spans="1:9">
      <c r="A30" s="1" t="s">
        <v>54</v>
      </c>
      <c r="B30" s="1" t="s">
        <v>327</v>
      </c>
      <c r="C30" s="65" t="s">
        <v>55</v>
      </c>
      <c r="D30" s="20">
        <v>14</v>
      </c>
      <c r="E30" s="2">
        <v>12</v>
      </c>
      <c r="F30" s="27">
        <f>SUM(D30:E30)</f>
        <v>26</v>
      </c>
      <c r="G30" s="27">
        <v>20</v>
      </c>
      <c r="H30" s="53">
        <f>F30/G30</f>
        <v>1.3</v>
      </c>
      <c r="I30" s="48">
        <f>_xlfn.RANK.EQ(H30,$H$12:$H$97,0)</f>
        <v>3</v>
      </c>
    </row>
    <row r="31" spans="1:9">
      <c r="A31" s="1" t="s">
        <v>56</v>
      </c>
      <c r="B31" s="1" t="s">
        <v>328</v>
      </c>
      <c r="C31" s="65" t="s">
        <v>57</v>
      </c>
      <c r="D31" s="20">
        <v>22</v>
      </c>
      <c r="E31" s="2">
        <v>22</v>
      </c>
      <c r="F31" s="27">
        <f>SUM(D31:E31)</f>
        <v>44</v>
      </c>
      <c r="G31" s="27">
        <v>52</v>
      </c>
      <c r="H31" s="53">
        <f>F31/G31</f>
        <v>0.84615384615384615</v>
      </c>
      <c r="I31" s="48">
        <f>_xlfn.RANK.EQ(H31,$H$12:$H$97,0)</f>
        <v>42</v>
      </c>
    </row>
    <row r="32" spans="1:9">
      <c r="A32" s="1" t="s">
        <v>58</v>
      </c>
      <c r="B32" s="1" t="s">
        <v>322</v>
      </c>
      <c r="C32" s="65" t="s">
        <v>59</v>
      </c>
      <c r="D32" s="20">
        <v>29</v>
      </c>
      <c r="E32" s="2">
        <v>17</v>
      </c>
      <c r="F32" s="27">
        <f>SUM(D32:E32)</f>
        <v>46</v>
      </c>
      <c r="G32" s="27">
        <v>60</v>
      </c>
      <c r="H32" s="53">
        <f>F32/G32</f>
        <v>0.76666666666666672</v>
      </c>
      <c r="I32" s="48">
        <f>_xlfn.RANK.EQ(H32,$H$12:$H$97,0)</f>
        <v>49</v>
      </c>
    </row>
    <row r="33" spans="1:9">
      <c r="A33" s="1" t="s">
        <v>60</v>
      </c>
      <c r="B33" s="1" t="s">
        <v>322</v>
      </c>
      <c r="C33" s="65" t="s">
        <v>61</v>
      </c>
      <c r="D33" s="20">
        <v>192</v>
      </c>
      <c r="E33" s="2">
        <v>134</v>
      </c>
      <c r="F33" s="27">
        <f>SUM(D33:E33)</f>
        <v>326</v>
      </c>
      <c r="G33" s="27">
        <v>410</v>
      </c>
      <c r="H33" s="53">
        <f>F33/G33</f>
        <v>0.79512195121951224</v>
      </c>
      <c r="I33" s="48">
        <f>_xlfn.RANK.EQ(H33,$H$12:$H$97,0)</f>
        <v>48</v>
      </c>
    </row>
    <row r="34" spans="1:9">
      <c r="A34" s="43" t="s">
        <v>62</v>
      </c>
      <c r="B34" s="43" t="s">
        <v>326</v>
      </c>
      <c r="C34" s="66" t="s">
        <v>63</v>
      </c>
      <c r="D34" s="37"/>
      <c r="E34" s="28"/>
      <c r="F34" s="29"/>
      <c r="G34" s="29"/>
      <c r="H34" s="68"/>
      <c r="I34" s="49"/>
    </row>
    <row r="35" spans="1:9">
      <c r="A35" s="43" t="s">
        <v>64</v>
      </c>
      <c r="B35" s="43" t="s">
        <v>325</v>
      </c>
      <c r="C35" s="66" t="s">
        <v>65</v>
      </c>
      <c r="D35" s="37"/>
      <c r="E35" s="28"/>
      <c r="F35" s="29"/>
      <c r="G35" s="29"/>
      <c r="H35" s="68"/>
      <c r="I35" s="49"/>
    </row>
    <row r="36" spans="1:9">
      <c r="A36" s="43" t="s">
        <v>66</v>
      </c>
      <c r="B36" s="43" t="s">
        <v>325</v>
      </c>
      <c r="C36" s="66" t="s">
        <v>67</v>
      </c>
      <c r="D36" s="37"/>
      <c r="E36" s="28"/>
      <c r="F36" s="29"/>
      <c r="G36" s="29"/>
      <c r="H36" s="68"/>
      <c r="I36" s="49"/>
    </row>
    <row r="37" spans="1:9">
      <c r="A37" s="1" t="s">
        <v>68</v>
      </c>
      <c r="B37" s="1" t="s">
        <v>324</v>
      </c>
      <c r="C37" s="65" t="s">
        <v>69</v>
      </c>
      <c r="D37" s="20">
        <v>31</v>
      </c>
      <c r="E37" s="2">
        <v>4</v>
      </c>
      <c r="F37" s="27">
        <f>SUM(D37:E37)</f>
        <v>35</v>
      </c>
      <c r="G37" s="27">
        <v>40</v>
      </c>
      <c r="H37" s="53">
        <f>F37/G37</f>
        <v>0.875</v>
      </c>
      <c r="I37" s="48">
        <f>_xlfn.RANK.EQ(H37,$H$12:$H$97,0)</f>
        <v>39</v>
      </c>
    </row>
    <row r="38" spans="1:9">
      <c r="A38" s="43" t="s">
        <v>70</v>
      </c>
      <c r="B38" s="43" t="s">
        <v>328</v>
      </c>
      <c r="C38" s="66" t="s">
        <v>71</v>
      </c>
      <c r="D38" s="37"/>
      <c r="E38" s="28"/>
      <c r="F38" s="29"/>
      <c r="G38" s="29"/>
      <c r="H38" s="68"/>
      <c r="I38" s="49"/>
    </row>
    <row r="39" spans="1:9">
      <c r="A39" s="1" t="s">
        <v>72</v>
      </c>
      <c r="B39" s="1" t="s">
        <v>323</v>
      </c>
      <c r="C39" s="65" t="s">
        <v>73</v>
      </c>
      <c r="D39" s="20">
        <v>99</v>
      </c>
      <c r="E39" s="2">
        <v>93</v>
      </c>
      <c r="F39" s="27">
        <f>SUM(D39:E39)</f>
        <v>192</v>
      </c>
      <c r="G39" s="27">
        <v>210</v>
      </c>
      <c r="H39" s="53">
        <f>F39/G39</f>
        <v>0.91428571428571426</v>
      </c>
      <c r="I39" s="48">
        <f>_xlfn.RANK.EQ(H39,$H$12:$H$97,0)</f>
        <v>34</v>
      </c>
    </row>
    <row r="40" spans="1:9">
      <c r="A40" s="1" t="s">
        <v>74</v>
      </c>
      <c r="B40" s="1" t="s">
        <v>324</v>
      </c>
      <c r="C40" s="65" t="s">
        <v>75</v>
      </c>
      <c r="D40" s="20">
        <v>37</v>
      </c>
      <c r="E40" s="2">
        <v>13</v>
      </c>
      <c r="F40" s="27">
        <f>SUM(D40:E40)</f>
        <v>50</v>
      </c>
      <c r="G40" s="27">
        <v>40</v>
      </c>
      <c r="H40" s="53">
        <f>F40/G40</f>
        <v>1.25</v>
      </c>
      <c r="I40" s="48">
        <f>_xlfn.RANK.EQ(H40,$H$12:$H$97,0)</f>
        <v>4</v>
      </c>
    </row>
    <row r="41" spans="1:9">
      <c r="A41" s="43" t="s">
        <v>76</v>
      </c>
      <c r="B41" s="43" t="s">
        <v>324</v>
      </c>
      <c r="C41" s="66" t="s">
        <v>77</v>
      </c>
      <c r="D41" s="37"/>
      <c r="E41" s="28"/>
      <c r="F41" s="29"/>
      <c r="G41" s="29"/>
      <c r="H41" s="68"/>
      <c r="I41" s="49"/>
    </row>
    <row r="42" spans="1:9">
      <c r="A42" s="1" t="s">
        <v>78</v>
      </c>
      <c r="B42" s="1" t="s">
        <v>325</v>
      </c>
      <c r="C42" s="65" t="s">
        <v>79</v>
      </c>
      <c r="D42" s="20">
        <v>73</v>
      </c>
      <c r="E42" s="2">
        <v>61</v>
      </c>
      <c r="F42" s="27">
        <f>SUM(D42:E42)</f>
        <v>134</v>
      </c>
      <c r="G42" s="27">
        <v>198</v>
      </c>
      <c r="H42" s="53">
        <f>F42/G42</f>
        <v>0.6767676767676768</v>
      </c>
      <c r="I42" s="48">
        <f>_xlfn.RANK.EQ(H42,$H$12:$H$97,0)</f>
        <v>58</v>
      </c>
    </row>
    <row r="43" spans="1:9">
      <c r="A43" s="43" t="s">
        <v>80</v>
      </c>
      <c r="B43" s="43" t="s">
        <v>329</v>
      </c>
      <c r="C43" s="66" t="s">
        <v>81</v>
      </c>
      <c r="D43" s="37"/>
      <c r="E43" s="28"/>
      <c r="F43" s="29"/>
      <c r="G43" s="29"/>
      <c r="H43" s="68"/>
      <c r="I43" s="49"/>
    </row>
    <row r="44" spans="1:9">
      <c r="A44" s="43" t="s">
        <v>82</v>
      </c>
      <c r="B44" s="43" t="s">
        <v>324</v>
      </c>
      <c r="C44" s="66" t="s">
        <v>83</v>
      </c>
      <c r="D44" s="37"/>
      <c r="E44" s="28"/>
      <c r="F44" s="29"/>
      <c r="G44" s="29"/>
      <c r="H44" s="68"/>
      <c r="I44" s="49"/>
    </row>
    <row r="45" spans="1:9">
      <c r="A45" s="1" t="s">
        <v>84</v>
      </c>
      <c r="B45" s="1" t="s">
        <v>328</v>
      </c>
      <c r="C45" s="65" t="s">
        <v>85</v>
      </c>
      <c r="D45" s="20">
        <v>35</v>
      </c>
      <c r="E45" s="2">
        <v>26</v>
      </c>
      <c r="F45" s="27">
        <f>SUM(D45:E45)</f>
        <v>61</v>
      </c>
      <c r="G45" s="27">
        <v>60</v>
      </c>
      <c r="H45" s="53">
        <f>F45/G45</f>
        <v>1.0166666666666666</v>
      </c>
      <c r="I45" s="48">
        <f>_xlfn.RANK.EQ(H45,$H$12:$H$97,0)</f>
        <v>21</v>
      </c>
    </row>
    <row r="46" spans="1:9">
      <c r="A46" s="43" t="s">
        <v>86</v>
      </c>
      <c r="B46" s="43" t="s">
        <v>329</v>
      </c>
      <c r="C46" s="66" t="s">
        <v>87</v>
      </c>
      <c r="D46" s="37"/>
      <c r="E46" s="28"/>
      <c r="F46" s="29"/>
      <c r="G46" s="29"/>
      <c r="H46" s="68"/>
      <c r="I46" s="49"/>
    </row>
    <row r="47" spans="1:9">
      <c r="A47" s="1" t="s">
        <v>88</v>
      </c>
      <c r="B47" s="1" t="s">
        <v>322</v>
      </c>
      <c r="C47" s="65" t="s">
        <v>89</v>
      </c>
      <c r="D47" s="20">
        <v>20</v>
      </c>
      <c r="E47" s="2">
        <v>1</v>
      </c>
      <c r="F47" s="27">
        <f>SUM(D47:E47)</f>
        <v>21</v>
      </c>
      <c r="G47" s="27">
        <v>20</v>
      </c>
      <c r="H47" s="53">
        <f>F47/G47</f>
        <v>1.05</v>
      </c>
      <c r="I47" s="48">
        <f>_xlfn.RANK.EQ(H47,$H$12:$H$97,0)</f>
        <v>13</v>
      </c>
    </row>
    <row r="48" spans="1:9">
      <c r="A48" s="43" t="s">
        <v>90</v>
      </c>
      <c r="B48" s="43" t="s">
        <v>324</v>
      </c>
      <c r="C48" s="66" t="s">
        <v>91</v>
      </c>
      <c r="D48" s="37"/>
      <c r="E48" s="28"/>
      <c r="F48" s="29"/>
      <c r="G48" s="29"/>
      <c r="H48" s="68"/>
      <c r="I48" s="49"/>
    </row>
    <row r="49" spans="1:9">
      <c r="A49" s="1" t="s">
        <v>92</v>
      </c>
      <c r="B49" s="1" t="s">
        <v>323</v>
      </c>
      <c r="C49" s="65" t="s">
        <v>93</v>
      </c>
      <c r="D49" s="20">
        <v>107</v>
      </c>
      <c r="E49" s="2">
        <v>82</v>
      </c>
      <c r="F49" s="27">
        <f>SUM(D49:E49)</f>
        <v>189</v>
      </c>
      <c r="G49" s="27">
        <v>190</v>
      </c>
      <c r="H49" s="53">
        <f>F49/G49</f>
        <v>0.99473684210526314</v>
      </c>
      <c r="I49" s="48">
        <f>_xlfn.RANK.EQ(H49,$H$12:$H$97,0)</f>
        <v>29</v>
      </c>
    </row>
    <row r="50" spans="1:9">
      <c r="A50" s="1" t="s">
        <v>94</v>
      </c>
      <c r="B50" s="1" t="s">
        <v>327</v>
      </c>
      <c r="C50" s="65" t="s">
        <v>95</v>
      </c>
      <c r="D50" s="20">
        <v>11</v>
      </c>
      <c r="E50" s="2">
        <v>5</v>
      </c>
      <c r="F50" s="27">
        <f>SUM(D50:E50)</f>
        <v>16</v>
      </c>
      <c r="G50" s="27">
        <v>14</v>
      </c>
      <c r="H50" s="53">
        <f>F50/G50</f>
        <v>1.1428571428571428</v>
      </c>
      <c r="I50" s="48">
        <f>_xlfn.RANK.EQ(H50,$H$12:$H$97,0)</f>
        <v>6</v>
      </c>
    </row>
    <row r="51" spans="1:9">
      <c r="A51" s="1" t="s">
        <v>96</v>
      </c>
      <c r="B51" s="1" t="s">
        <v>327</v>
      </c>
      <c r="C51" s="65" t="s">
        <v>97</v>
      </c>
      <c r="D51" s="20">
        <v>16</v>
      </c>
      <c r="E51" s="2">
        <v>14</v>
      </c>
      <c r="F51" s="27">
        <f>SUM(D51:E51)</f>
        <v>30</v>
      </c>
      <c r="G51" s="27">
        <v>30</v>
      </c>
      <c r="H51" s="53">
        <f>F51/G51</f>
        <v>1</v>
      </c>
      <c r="I51" s="48">
        <f>_xlfn.RANK.EQ(H51,$H$12:$H$97,0)</f>
        <v>25</v>
      </c>
    </row>
    <row r="52" spans="1:9">
      <c r="A52" s="43" t="s">
        <v>98</v>
      </c>
      <c r="B52" s="43" t="s">
        <v>329</v>
      </c>
      <c r="C52" s="66" t="s">
        <v>99</v>
      </c>
      <c r="D52" s="37"/>
      <c r="E52" s="28"/>
      <c r="F52" s="29"/>
      <c r="G52" s="29"/>
      <c r="H52" s="68"/>
      <c r="I52" s="49"/>
    </row>
    <row r="53" spans="1:9">
      <c r="A53" s="1" t="s">
        <v>100</v>
      </c>
      <c r="B53" s="1" t="s">
        <v>327</v>
      </c>
      <c r="C53" s="65" t="s">
        <v>101</v>
      </c>
      <c r="D53" s="20">
        <v>35</v>
      </c>
      <c r="E53" s="2">
        <v>36</v>
      </c>
      <c r="F53" s="27">
        <f>SUM(D53:E53)</f>
        <v>71</v>
      </c>
      <c r="G53" s="27">
        <v>67</v>
      </c>
      <c r="H53" s="53">
        <f>F53/G53</f>
        <v>1.0597014925373134</v>
      </c>
      <c r="I53" s="48">
        <f>_xlfn.RANK.EQ(H53,$H$12:$H$97,0)</f>
        <v>10</v>
      </c>
    </row>
    <row r="54" spans="1:9">
      <c r="A54" s="1" t="s">
        <v>102</v>
      </c>
      <c r="B54" s="1" t="s">
        <v>327</v>
      </c>
      <c r="C54" s="65" t="s">
        <v>103</v>
      </c>
      <c r="D54" s="20">
        <v>20</v>
      </c>
      <c r="E54" s="2">
        <v>9</v>
      </c>
      <c r="F54" s="27">
        <f>SUM(D54:E54)</f>
        <v>29</v>
      </c>
      <c r="G54" s="27">
        <v>38</v>
      </c>
      <c r="H54" s="53">
        <f>F54/G54</f>
        <v>0.76315789473684215</v>
      </c>
      <c r="I54" s="48">
        <f>_xlfn.RANK.EQ(H54,$H$12:$H$97,0)</f>
        <v>50</v>
      </c>
    </row>
    <row r="55" spans="1:9">
      <c r="A55" s="1" t="s">
        <v>104</v>
      </c>
      <c r="B55" s="1" t="s">
        <v>327</v>
      </c>
      <c r="C55" s="65" t="s">
        <v>105</v>
      </c>
      <c r="D55" s="20">
        <v>17</v>
      </c>
      <c r="E55" s="2">
        <v>13</v>
      </c>
      <c r="F55" s="27">
        <f>SUM(D55:E55)</f>
        <v>30</v>
      </c>
      <c r="G55" s="27">
        <v>30</v>
      </c>
      <c r="H55" s="53">
        <f>F55/G55</f>
        <v>1</v>
      </c>
      <c r="I55" s="48">
        <f>_xlfn.RANK.EQ(H55,$H$12:$H$97,0)</f>
        <v>25</v>
      </c>
    </row>
    <row r="56" spans="1:9">
      <c r="A56" s="1" t="s">
        <v>106</v>
      </c>
      <c r="B56" s="1" t="s">
        <v>327</v>
      </c>
      <c r="C56" s="65" t="s">
        <v>107</v>
      </c>
      <c r="D56" s="20">
        <v>24</v>
      </c>
      <c r="E56" s="2">
        <v>9</v>
      </c>
      <c r="F56" s="27">
        <f>SUM(D56:E56)</f>
        <v>33</v>
      </c>
      <c r="G56" s="27">
        <v>40</v>
      </c>
      <c r="H56" s="53">
        <f>F56/G56</f>
        <v>0.82499999999999996</v>
      </c>
      <c r="I56" s="48">
        <f>_xlfn.RANK.EQ(H56,$H$12:$H$97,0)</f>
        <v>43</v>
      </c>
    </row>
    <row r="57" spans="1:9">
      <c r="A57" s="1" t="s">
        <v>108</v>
      </c>
      <c r="B57" s="1" t="s">
        <v>328</v>
      </c>
      <c r="C57" s="65" t="s">
        <v>109</v>
      </c>
      <c r="D57" s="20">
        <v>30</v>
      </c>
      <c r="E57" s="2">
        <v>19</v>
      </c>
      <c r="F57" s="27">
        <f>SUM(D57:E57)</f>
        <v>49</v>
      </c>
      <c r="G57" s="27">
        <v>45</v>
      </c>
      <c r="H57" s="53">
        <f>F57/G57</f>
        <v>1.0888888888888888</v>
      </c>
      <c r="I57" s="48">
        <f>_xlfn.RANK.EQ(H57,$H$12:$H$97,0)</f>
        <v>7</v>
      </c>
    </row>
    <row r="58" spans="1:9">
      <c r="A58" s="43" t="s">
        <v>110</v>
      </c>
      <c r="B58" s="43" t="s">
        <v>326</v>
      </c>
      <c r="C58" s="66" t="s">
        <v>111</v>
      </c>
      <c r="D58" s="37"/>
      <c r="E58" s="28"/>
      <c r="F58" s="29"/>
      <c r="G58" s="29"/>
      <c r="H58" s="68"/>
      <c r="I58" s="49"/>
    </row>
    <row r="59" spans="1:9">
      <c r="A59" s="1" t="s">
        <v>112</v>
      </c>
      <c r="B59" s="1" t="s">
        <v>322</v>
      </c>
      <c r="C59" s="65" t="s">
        <v>113</v>
      </c>
      <c r="D59" s="20">
        <v>35</v>
      </c>
      <c r="E59" s="2">
        <v>19</v>
      </c>
      <c r="F59" s="27">
        <f>SUM(D59:E59)</f>
        <v>54</v>
      </c>
      <c r="G59" s="27">
        <v>50</v>
      </c>
      <c r="H59" s="53">
        <f>F59/G59</f>
        <v>1.08</v>
      </c>
      <c r="I59" s="48">
        <f>_xlfn.RANK.EQ(H59,$H$12:$H$97,0)</f>
        <v>8</v>
      </c>
    </row>
    <row r="60" spans="1:9">
      <c r="A60" s="43" t="s">
        <v>114</v>
      </c>
      <c r="B60" s="43" t="s">
        <v>324</v>
      </c>
      <c r="C60" s="66" t="s">
        <v>115</v>
      </c>
      <c r="D60" s="37"/>
      <c r="E60" s="28"/>
      <c r="F60" s="29"/>
      <c r="G60" s="29"/>
      <c r="H60" s="68"/>
      <c r="I60" s="49"/>
    </row>
    <row r="61" spans="1:9">
      <c r="A61" s="1" t="s">
        <v>116</v>
      </c>
      <c r="B61" s="1" t="s">
        <v>323</v>
      </c>
      <c r="C61" s="65" t="s">
        <v>117</v>
      </c>
      <c r="D61" s="20">
        <v>42</v>
      </c>
      <c r="E61" s="2">
        <v>27</v>
      </c>
      <c r="F61" s="27">
        <f>SUM(D61:E61)</f>
        <v>69</v>
      </c>
      <c r="G61" s="27">
        <v>120</v>
      </c>
      <c r="H61" s="53">
        <f>F61/G61</f>
        <v>0.57499999999999996</v>
      </c>
      <c r="I61" s="48">
        <f>_xlfn.RANK.EQ(H61,$H$12:$H$97,0)</f>
        <v>59</v>
      </c>
    </row>
    <row r="62" spans="1:9">
      <c r="A62" s="43" t="s">
        <v>118</v>
      </c>
      <c r="B62" s="43" t="s">
        <v>324</v>
      </c>
      <c r="C62" s="66" t="s">
        <v>119</v>
      </c>
      <c r="D62" s="37"/>
      <c r="E62" s="28"/>
      <c r="F62" s="29"/>
      <c r="G62" s="29"/>
      <c r="H62" s="68"/>
      <c r="I62" s="49"/>
    </row>
    <row r="63" spans="1:9">
      <c r="A63" s="1" t="s">
        <v>120</v>
      </c>
      <c r="B63" s="1" t="s">
        <v>327</v>
      </c>
      <c r="C63" s="65" t="s">
        <v>121</v>
      </c>
      <c r="D63" s="20">
        <v>11</v>
      </c>
      <c r="E63" s="2">
        <v>8</v>
      </c>
      <c r="F63" s="27">
        <f>SUM(D63:E63)</f>
        <v>19</v>
      </c>
      <c r="G63" s="27">
        <v>25</v>
      </c>
      <c r="H63" s="53">
        <f>F63/G63</f>
        <v>0.76</v>
      </c>
      <c r="I63" s="48">
        <f>_xlfn.RANK.EQ(H63,$H$12:$H$97,0)</f>
        <v>51</v>
      </c>
    </row>
    <row r="64" spans="1:9">
      <c r="A64" s="1" t="s">
        <v>122</v>
      </c>
      <c r="B64" s="1" t="s">
        <v>325</v>
      </c>
      <c r="C64" s="65" t="s">
        <v>123</v>
      </c>
      <c r="D64" s="20">
        <v>14</v>
      </c>
      <c r="E64" s="2">
        <v>12</v>
      </c>
      <c r="F64" s="27">
        <f>SUM(D64:E64)</f>
        <v>26</v>
      </c>
      <c r="G64" s="27">
        <v>35</v>
      </c>
      <c r="H64" s="53">
        <f>F64/G64</f>
        <v>0.74285714285714288</v>
      </c>
      <c r="I64" s="48">
        <f>_xlfn.RANK.EQ(H64,$H$12:$H$97,0)</f>
        <v>52</v>
      </c>
    </row>
    <row r="65" spans="1:9">
      <c r="A65" s="43" t="s">
        <v>124</v>
      </c>
      <c r="B65" s="43" t="s">
        <v>326</v>
      </c>
      <c r="C65" s="66" t="s">
        <v>125</v>
      </c>
      <c r="D65" s="37"/>
      <c r="E65" s="28"/>
      <c r="F65" s="29"/>
      <c r="G65" s="29"/>
      <c r="H65" s="68"/>
      <c r="I65" s="49"/>
    </row>
    <row r="66" spans="1:9">
      <c r="A66" s="1" t="s">
        <v>126</v>
      </c>
      <c r="B66" s="1" t="s">
        <v>322</v>
      </c>
      <c r="C66" s="65" t="s">
        <v>127</v>
      </c>
      <c r="D66" s="20">
        <v>216</v>
      </c>
      <c r="E66" s="2">
        <v>121</v>
      </c>
      <c r="F66" s="27">
        <f>SUM(D66:E66)</f>
        <v>337</v>
      </c>
      <c r="G66" s="27">
        <v>334</v>
      </c>
      <c r="H66" s="53">
        <f>F66/G66</f>
        <v>1.0089820359281436</v>
      </c>
      <c r="I66" s="48">
        <f>_xlfn.RANK.EQ(H66,$H$12:$H$97,0)</f>
        <v>24</v>
      </c>
    </row>
    <row r="67" spans="1:9">
      <c r="A67" s="1" t="s">
        <v>128</v>
      </c>
      <c r="B67" s="1" t="s">
        <v>323</v>
      </c>
      <c r="C67" s="65" t="s">
        <v>129</v>
      </c>
      <c r="D67" s="20">
        <v>53</v>
      </c>
      <c r="E67" s="2">
        <v>31</v>
      </c>
      <c r="F67" s="27">
        <f>SUM(D67:E67)</f>
        <v>84</v>
      </c>
      <c r="G67" s="27">
        <v>95</v>
      </c>
      <c r="H67" s="53">
        <f>F67/G67</f>
        <v>0.88421052631578945</v>
      </c>
      <c r="I67" s="48">
        <f>_xlfn.RANK.EQ(H67,$H$12:$H$97,0)</f>
        <v>37</v>
      </c>
    </row>
    <row r="68" spans="1:9">
      <c r="A68" s="43" t="s">
        <v>130</v>
      </c>
      <c r="B68" s="43" t="s">
        <v>324</v>
      </c>
      <c r="C68" s="66" t="s">
        <v>131</v>
      </c>
      <c r="D68" s="37"/>
      <c r="E68" s="28"/>
      <c r="F68" s="29"/>
      <c r="G68" s="29"/>
      <c r="H68" s="68"/>
      <c r="I68" s="49"/>
    </row>
    <row r="69" spans="1:9">
      <c r="A69" s="1" t="s">
        <v>132</v>
      </c>
      <c r="B69" s="1" t="s">
        <v>322</v>
      </c>
      <c r="C69" s="65" t="s">
        <v>133</v>
      </c>
      <c r="D69" s="20">
        <v>58</v>
      </c>
      <c r="E69" s="2">
        <v>23</v>
      </c>
      <c r="F69" s="27">
        <f>SUM(D69:E69)</f>
        <v>81</v>
      </c>
      <c r="G69" s="27">
        <v>80</v>
      </c>
      <c r="H69" s="53">
        <f>F69/G69</f>
        <v>1.0125</v>
      </c>
      <c r="I69" s="48">
        <f>_xlfn.RANK.EQ(H69,$H$12:$H$97,0)</f>
        <v>23</v>
      </c>
    </row>
    <row r="70" spans="1:9">
      <c r="A70" s="1" t="s">
        <v>134</v>
      </c>
      <c r="B70" s="1" t="s">
        <v>323</v>
      </c>
      <c r="C70" s="65" t="s">
        <v>135</v>
      </c>
      <c r="D70" s="20">
        <v>64</v>
      </c>
      <c r="E70" s="2">
        <v>40</v>
      </c>
      <c r="F70" s="27">
        <f>SUM(D70:E70)</f>
        <v>104</v>
      </c>
      <c r="G70" s="27">
        <v>150</v>
      </c>
      <c r="H70" s="53">
        <f>F70/G70</f>
        <v>0.69333333333333336</v>
      </c>
      <c r="I70" s="48">
        <f>_xlfn.RANK.EQ(H70,$H$12:$H$97,0)</f>
        <v>57</v>
      </c>
    </row>
    <row r="71" spans="1:9">
      <c r="A71" s="1" t="s">
        <v>136</v>
      </c>
      <c r="B71" s="1" t="s">
        <v>322</v>
      </c>
      <c r="C71" s="65" t="s">
        <v>137</v>
      </c>
      <c r="D71" s="20">
        <v>100</v>
      </c>
      <c r="E71" s="2">
        <v>40</v>
      </c>
      <c r="F71" s="27">
        <f>SUM(D71:E71)</f>
        <v>140</v>
      </c>
      <c r="G71" s="27">
        <v>149</v>
      </c>
      <c r="H71" s="53">
        <f>F71/G71</f>
        <v>0.93959731543624159</v>
      </c>
      <c r="I71" s="48">
        <f>_xlfn.RANK.EQ(H71,$H$12:$H$97,0)</f>
        <v>32</v>
      </c>
    </row>
    <row r="72" spans="1:9">
      <c r="A72" s="1" t="s">
        <v>138</v>
      </c>
      <c r="B72" s="1" t="s">
        <v>323</v>
      </c>
      <c r="C72" s="65" t="s">
        <v>139</v>
      </c>
      <c r="D72" s="20">
        <v>76</v>
      </c>
      <c r="E72" s="2">
        <v>39</v>
      </c>
      <c r="F72" s="27">
        <f>SUM(D72:E72)</f>
        <v>115</v>
      </c>
      <c r="G72" s="27">
        <v>155</v>
      </c>
      <c r="H72" s="53">
        <f>F72/G72</f>
        <v>0.74193548387096775</v>
      </c>
      <c r="I72" s="48">
        <f>_xlfn.RANK.EQ(H72,$H$12:$H$97,0)</f>
        <v>53</v>
      </c>
    </row>
    <row r="73" spans="1:9">
      <c r="A73" s="1" t="s">
        <v>140</v>
      </c>
      <c r="B73" s="1" t="s">
        <v>323</v>
      </c>
      <c r="C73" s="65" t="s">
        <v>141</v>
      </c>
      <c r="D73" s="20">
        <v>26</v>
      </c>
      <c r="E73" s="2">
        <v>18</v>
      </c>
      <c r="F73" s="27">
        <f>SUM(D73:E73)</f>
        <v>44</v>
      </c>
      <c r="G73" s="27">
        <v>50</v>
      </c>
      <c r="H73" s="53">
        <f>F73/G73</f>
        <v>0.88</v>
      </c>
      <c r="I73" s="48">
        <f>_xlfn.RANK.EQ(H73,$H$12:$H$97,0)</f>
        <v>38</v>
      </c>
    </row>
    <row r="74" spans="1:9">
      <c r="A74" s="43" t="s">
        <v>142</v>
      </c>
      <c r="B74" s="43" t="s">
        <v>328</v>
      </c>
      <c r="C74" s="66" t="s">
        <v>143</v>
      </c>
      <c r="D74" s="37"/>
      <c r="E74" s="28"/>
      <c r="F74" s="29"/>
      <c r="G74" s="29"/>
      <c r="H74" s="68"/>
      <c r="I74" s="49"/>
    </row>
    <row r="75" spans="1:9">
      <c r="A75" s="43" t="s">
        <v>144</v>
      </c>
      <c r="B75" s="43" t="s">
        <v>329</v>
      </c>
      <c r="C75" s="66" t="s">
        <v>145</v>
      </c>
      <c r="D75" s="37"/>
      <c r="E75" s="28"/>
      <c r="F75" s="29"/>
      <c r="G75" s="29"/>
      <c r="H75" s="68"/>
      <c r="I75" s="49"/>
    </row>
    <row r="76" spans="1:9">
      <c r="A76" s="1" t="s">
        <v>146</v>
      </c>
      <c r="B76" s="1" t="s">
        <v>328</v>
      </c>
      <c r="C76" s="65" t="s">
        <v>147</v>
      </c>
      <c r="D76" s="20">
        <v>25</v>
      </c>
      <c r="E76" s="2">
        <v>15</v>
      </c>
      <c r="F76" s="27">
        <f>SUM(D76:E76)</f>
        <v>40</v>
      </c>
      <c r="G76" s="27">
        <v>30</v>
      </c>
      <c r="H76" s="53">
        <f>F76/G76</f>
        <v>1.3333333333333333</v>
      </c>
      <c r="I76" s="48">
        <f>_xlfn.RANK.EQ(H76,$H$12:$H$97,0)</f>
        <v>2</v>
      </c>
    </row>
    <row r="77" spans="1:9">
      <c r="A77" s="43" t="s">
        <v>148</v>
      </c>
      <c r="B77" s="43" t="s">
        <v>327</v>
      </c>
      <c r="C77" s="66" t="s">
        <v>149</v>
      </c>
      <c r="D77" s="37"/>
      <c r="E77" s="28"/>
      <c r="F77" s="29"/>
      <c r="G77" s="29"/>
      <c r="H77" s="68"/>
      <c r="I77" s="49"/>
    </row>
    <row r="78" spans="1:9">
      <c r="A78" s="1" t="s">
        <v>150</v>
      </c>
      <c r="B78" s="1" t="s">
        <v>327</v>
      </c>
      <c r="C78" s="65" t="s">
        <v>151</v>
      </c>
      <c r="D78" s="20">
        <v>12</v>
      </c>
      <c r="E78" s="2">
        <v>9</v>
      </c>
      <c r="F78" s="27">
        <f>SUM(D78:E78)</f>
        <v>21</v>
      </c>
      <c r="G78" s="27">
        <v>20</v>
      </c>
      <c r="H78" s="53">
        <f>F78/G78</f>
        <v>1.05</v>
      </c>
      <c r="I78" s="48">
        <f>_xlfn.RANK.EQ(H78,$H$12:$H$97,0)</f>
        <v>13</v>
      </c>
    </row>
    <row r="79" spans="1:9">
      <c r="A79" s="1" t="s">
        <v>152</v>
      </c>
      <c r="B79" s="1" t="s">
        <v>322</v>
      </c>
      <c r="C79" s="65" t="s">
        <v>153</v>
      </c>
      <c r="D79" s="20">
        <v>33</v>
      </c>
      <c r="E79" s="2">
        <v>23</v>
      </c>
      <c r="F79" s="27">
        <f>SUM(D79:E79)</f>
        <v>56</v>
      </c>
      <c r="G79" s="27">
        <v>69</v>
      </c>
      <c r="H79" s="53">
        <f>F79/G79</f>
        <v>0.81159420289855078</v>
      </c>
      <c r="I79" s="48">
        <f>_xlfn.RANK.EQ(H79,$H$12:$H$97,0)</f>
        <v>44</v>
      </c>
    </row>
    <row r="80" spans="1:9">
      <c r="A80" s="1" t="s">
        <v>154</v>
      </c>
      <c r="B80" s="1" t="s">
        <v>322</v>
      </c>
      <c r="C80" s="65" t="s">
        <v>155</v>
      </c>
      <c r="D80" s="20">
        <v>34</v>
      </c>
      <c r="E80" s="2">
        <v>17</v>
      </c>
      <c r="F80" s="27">
        <f>SUM(D80:E80)</f>
        <v>51</v>
      </c>
      <c r="G80" s="27">
        <v>50</v>
      </c>
      <c r="H80" s="53">
        <f>F80/G80</f>
        <v>1.02</v>
      </c>
      <c r="I80" s="48">
        <f>_xlfn.RANK.EQ(H80,$H$12:$H$97,0)</f>
        <v>18</v>
      </c>
    </row>
    <row r="81" spans="1:9">
      <c r="A81" s="1" t="s">
        <v>156</v>
      </c>
      <c r="B81" s="1" t="s">
        <v>327</v>
      </c>
      <c r="C81" s="65" t="s">
        <v>157</v>
      </c>
      <c r="D81" s="20">
        <v>16</v>
      </c>
      <c r="E81" s="2">
        <v>8</v>
      </c>
      <c r="F81" s="27">
        <f>SUM(D81:E81)</f>
        <v>24</v>
      </c>
      <c r="G81" s="27">
        <v>43</v>
      </c>
      <c r="H81" s="53">
        <f>F81/G81</f>
        <v>0.55813953488372092</v>
      </c>
      <c r="I81" s="48">
        <f>_xlfn.RANK.EQ(H81,$H$12:$H$97,0)</f>
        <v>60</v>
      </c>
    </row>
    <row r="82" spans="1:9">
      <c r="A82" s="43" t="s">
        <v>158</v>
      </c>
      <c r="B82" s="43" t="s">
        <v>327</v>
      </c>
      <c r="C82" s="66" t="s">
        <v>159</v>
      </c>
      <c r="D82" s="37"/>
      <c r="E82" s="28"/>
      <c r="F82" s="29"/>
      <c r="G82" s="29"/>
      <c r="H82" s="68"/>
      <c r="I82" s="49"/>
    </row>
    <row r="83" spans="1:9">
      <c r="A83" s="1" t="s">
        <v>160</v>
      </c>
      <c r="B83" s="1" t="s">
        <v>323</v>
      </c>
      <c r="C83" s="65" t="s">
        <v>161</v>
      </c>
      <c r="D83" s="20">
        <v>74</v>
      </c>
      <c r="E83" s="2">
        <v>52</v>
      </c>
      <c r="F83" s="27">
        <f>SUM(D83:E83)</f>
        <v>126</v>
      </c>
      <c r="G83" s="27">
        <v>180</v>
      </c>
      <c r="H83" s="53">
        <f>F83/G83</f>
        <v>0.7</v>
      </c>
      <c r="I83" s="48">
        <f>_xlfn.RANK.EQ(H83,$H$12:$H$97,0)</f>
        <v>56</v>
      </c>
    </row>
    <row r="84" spans="1:9">
      <c r="A84" s="1" t="s">
        <v>162</v>
      </c>
      <c r="B84" s="1" t="s">
        <v>327</v>
      </c>
      <c r="C84" s="65" t="s">
        <v>163</v>
      </c>
      <c r="D84" s="20">
        <v>31</v>
      </c>
      <c r="E84" s="2">
        <v>20</v>
      </c>
      <c r="F84" s="27">
        <f>SUM(D84:E84)</f>
        <v>51</v>
      </c>
      <c r="G84" s="27">
        <v>50</v>
      </c>
      <c r="H84" s="53">
        <f>F84/G84</f>
        <v>1.02</v>
      </c>
      <c r="I84" s="48">
        <f>_xlfn.RANK.EQ(H84,$H$12:$H$97,0)</f>
        <v>18</v>
      </c>
    </row>
    <row r="85" spans="1:9">
      <c r="A85" s="1" t="s">
        <v>164</v>
      </c>
      <c r="B85" s="1" t="s">
        <v>327</v>
      </c>
      <c r="C85" s="65" t="s">
        <v>165</v>
      </c>
      <c r="D85" s="20">
        <v>33</v>
      </c>
      <c r="E85" s="2">
        <v>31</v>
      </c>
      <c r="F85" s="27">
        <f>SUM(D85:E85)</f>
        <v>64</v>
      </c>
      <c r="G85" s="27">
        <v>40</v>
      </c>
      <c r="H85" s="53">
        <f>F85/G85</f>
        <v>1.6</v>
      </c>
      <c r="I85" s="48">
        <f>_xlfn.RANK.EQ(H85,$H$12:$H$97,0)</f>
        <v>1</v>
      </c>
    </row>
    <row r="86" spans="1:9">
      <c r="A86" s="14" t="s">
        <v>166</v>
      </c>
      <c r="B86" s="14" t="s">
        <v>327</v>
      </c>
      <c r="C86" s="67" t="s">
        <v>167</v>
      </c>
      <c r="D86" s="38">
        <v>5</v>
      </c>
      <c r="E86" s="30">
        <v>6</v>
      </c>
      <c r="F86" s="31">
        <f>SUM(D86:E86)</f>
        <v>11</v>
      </c>
      <c r="G86" s="31">
        <v>15</v>
      </c>
      <c r="H86" s="54">
        <f>F86/G86</f>
        <v>0.73333333333333328</v>
      </c>
      <c r="I86" s="50">
        <f>_xlfn.RANK.EQ(H86,$H$12:$H$97,0)</f>
        <v>54</v>
      </c>
    </row>
    <row r="87" spans="1:9">
      <c r="A87" s="43" t="s">
        <v>168</v>
      </c>
      <c r="B87" s="43" t="s">
        <v>324</v>
      </c>
      <c r="C87" s="66" t="s">
        <v>169</v>
      </c>
      <c r="D87" s="37"/>
      <c r="E87" s="28"/>
      <c r="F87" s="29"/>
      <c r="G87" s="29"/>
      <c r="H87" s="68"/>
      <c r="I87" s="49"/>
    </row>
    <row r="88" spans="1:9">
      <c r="A88" s="1" t="s">
        <v>170</v>
      </c>
      <c r="B88" s="1" t="s">
        <v>323</v>
      </c>
      <c r="C88" s="65" t="s">
        <v>171</v>
      </c>
      <c r="D88" s="20">
        <v>19</v>
      </c>
      <c r="E88" s="2">
        <v>26</v>
      </c>
      <c r="F88" s="27">
        <f t="shared" ref="F88:F95" si="4">SUM(D88:E88)</f>
        <v>45</v>
      </c>
      <c r="G88" s="27">
        <v>50</v>
      </c>
      <c r="H88" s="53">
        <f t="shared" ref="H88:H95" si="5">F88/G88</f>
        <v>0.9</v>
      </c>
      <c r="I88" s="48">
        <f t="shared" ref="I88:I95" si="6">_xlfn.RANK.EQ(H88,$H$12:$H$97,0)</f>
        <v>35</v>
      </c>
    </row>
    <row r="89" spans="1:9">
      <c r="A89" s="1" t="s">
        <v>172</v>
      </c>
      <c r="B89" s="1" t="s">
        <v>322</v>
      </c>
      <c r="C89" s="65" t="s">
        <v>173</v>
      </c>
      <c r="D89" s="20">
        <v>88</v>
      </c>
      <c r="E89" s="2">
        <v>56</v>
      </c>
      <c r="F89" s="27">
        <f t="shared" si="4"/>
        <v>144</v>
      </c>
      <c r="G89" s="27">
        <v>140</v>
      </c>
      <c r="H89" s="53">
        <f t="shared" si="5"/>
        <v>1.0285714285714285</v>
      </c>
      <c r="I89" s="48">
        <f t="shared" si="6"/>
        <v>17</v>
      </c>
    </row>
    <row r="90" spans="1:9">
      <c r="A90" s="1" t="s">
        <v>174</v>
      </c>
      <c r="B90" s="1" t="s">
        <v>327</v>
      </c>
      <c r="C90" s="65" t="s">
        <v>175</v>
      </c>
      <c r="D90" s="20">
        <v>7</v>
      </c>
      <c r="E90" s="2">
        <v>9</v>
      </c>
      <c r="F90" s="27">
        <f t="shared" si="4"/>
        <v>16</v>
      </c>
      <c r="G90" s="27">
        <v>20</v>
      </c>
      <c r="H90" s="53">
        <f t="shared" si="5"/>
        <v>0.8</v>
      </c>
      <c r="I90" s="48">
        <f t="shared" si="6"/>
        <v>46</v>
      </c>
    </row>
    <row r="91" spans="1:9">
      <c r="A91" s="1" t="s">
        <v>176</v>
      </c>
      <c r="B91" s="1" t="s">
        <v>327</v>
      </c>
      <c r="C91" s="65" t="s">
        <v>177</v>
      </c>
      <c r="D91" s="20">
        <v>10</v>
      </c>
      <c r="E91" s="2">
        <v>10</v>
      </c>
      <c r="F91" s="27">
        <f t="shared" si="4"/>
        <v>20</v>
      </c>
      <c r="G91" s="27">
        <v>28</v>
      </c>
      <c r="H91" s="53">
        <f t="shared" si="5"/>
        <v>0.7142857142857143</v>
      </c>
      <c r="I91" s="48">
        <f t="shared" si="6"/>
        <v>55</v>
      </c>
    </row>
    <row r="92" spans="1:9">
      <c r="A92" s="1" t="s">
        <v>178</v>
      </c>
      <c r="B92" s="1" t="s">
        <v>327</v>
      </c>
      <c r="C92" s="65" t="s">
        <v>179</v>
      </c>
      <c r="D92" s="20">
        <v>9</v>
      </c>
      <c r="E92" s="2">
        <v>15</v>
      </c>
      <c r="F92" s="27">
        <f t="shared" si="4"/>
        <v>24</v>
      </c>
      <c r="G92" s="27">
        <v>30</v>
      </c>
      <c r="H92" s="53">
        <f t="shared" si="5"/>
        <v>0.8</v>
      </c>
      <c r="I92" s="48">
        <f t="shared" si="6"/>
        <v>46</v>
      </c>
    </row>
    <row r="93" spans="1:9">
      <c r="A93" s="1" t="s">
        <v>180</v>
      </c>
      <c r="B93" s="1" t="s">
        <v>327</v>
      </c>
      <c r="C93" s="65" t="s">
        <v>181</v>
      </c>
      <c r="D93" s="20">
        <v>15</v>
      </c>
      <c r="E93" s="2">
        <v>2</v>
      </c>
      <c r="F93" s="27">
        <f t="shared" si="4"/>
        <v>17</v>
      </c>
      <c r="G93" s="27">
        <v>20</v>
      </c>
      <c r="H93" s="53">
        <f t="shared" si="5"/>
        <v>0.85</v>
      </c>
      <c r="I93" s="48">
        <f t="shared" si="6"/>
        <v>40</v>
      </c>
    </row>
    <row r="94" spans="1:9">
      <c r="A94" s="1" t="s">
        <v>182</v>
      </c>
      <c r="B94" s="1" t="s">
        <v>327</v>
      </c>
      <c r="C94" s="65" t="s">
        <v>183</v>
      </c>
      <c r="D94" s="20">
        <v>8</v>
      </c>
      <c r="E94" s="2">
        <v>13</v>
      </c>
      <c r="F94" s="27">
        <f t="shared" si="4"/>
        <v>21</v>
      </c>
      <c r="G94" s="27">
        <v>20</v>
      </c>
      <c r="H94" s="53">
        <f t="shared" si="5"/>
        <v>1.05</v>
      </c>
      <c r="I94" s="48">
        <f t="shared" si="6"/>
        <v>13</v>
      </c>
    </row>
    <row r="95" spans="1:9">
      <c r="A95" s="1" t="s">
        <v>184</v>
      </c>
      <c r="B95" s="1" t="s">
        <v>327</v>
      </c>
      <c r="C95" s="65" t="s">
        <v>185</v>
      </c>
      <c r="D95" s="20">
        <v>16</v>
      </c>
      <c r="E95" s="2">
        <v>19</v>
      </c>
      <c r="F95" s="27">
        <f t="shared" si="4"/>
        <v>35</v>
      </c>
      <c r="G95" s="27">
        <v>35</v>
      </c>
      <c r="H95" s="53">
        <f t="shared" si="5"/>
        <v>1</v>
      </c>
      <c r="I95" s="48">
        <f t="shared" si="6"/>
        <v>25</v>
      </c>
    </row>
    <row r="96" spans="1:9">
      <c r="A96" s="43" t="s">
        <v>186</v>
      </c>
      <c r="B96" s="43" t="s">
        <v>324</v>
      </c>
      <c r="C96" s="66" t="s">
        <v>187</v>
      </c>
      <c r="D96" s="37"/>
      <c r="E96" s="28"/>
      <c r="F96" s="29"/>
      <c r="G96" s="29"/>
      <c r="H96" s="68"/>
      <c r="I96" s="49"/>
    </row>
    <row r="97" spans="1:9" ht="14.25" thickBot="1">
      <c r="A97" s="1" t="s">
        <v>188</v>
      </c>
      <c r="B97" s="1" t="s">
        <v>327</v>
      </c>
      <c r="C97" s="65" t="s">
        <v>189</v>
      </c>
      <c r="D97" s="22">
        <v>12</v>
      </c>
      <c r="E97" s="23">
        <v>17</v>
      </c>
      <c r="F97" s="39">
        <f>SUM(D97:E97)</f>
        <v>29</v>
      </c>
      <c r="G97" s="39">
        <v>36</v>
      </c>
      <c r="H97" s="58">
        <f>F97/G97</f>
        <v>0.80555555555555558</v>
      </c>
      <c r="I97" s="51">
        <f>_xlfn.RANK.EQ(H97,$H$12:$H$97,0)</f>
        <v>45</v>
      </c>
    </row>
    <row r="98" spans="1:9" ht="14.25" thickBot="1">
      <c r="B98" s="17"/>
    </row>
    <row r="99" spans="1:9" ht="14.25" thickBot="1">
      <c r="C99" s="253" t="s">
        <v>502</v>
      </c>
      <c r="D99" s="254">
        <f>SUM(D12:D97)</f>
        <v>2349</v>
      </c>
      <c r="E99" s="254">
        <f t="shared" ref="E99:G99" si="7">SUM(E12:E97)</f>
        <v>1496</v>
      </c>
      <c r="F99" s="254">
        <f t="shared" si="7"/>
        <v>3845</v>
      </c>
      <c r="G99" s="255">
        <f t="shared" si="7"/>
        <v>4287</v>
      </c>
    </row>
  </sheetData>
  <autoFilter ref="A11:I97" xr:uid="{00000000-0009-0000-0000-000027000000}">
    <sortState xmlns:xlrd2="http://schemas.microsoft.com/office/spreadsheetml/2017/richdata2" ref="A12:I97">
      <sortCondition ref="A11:A97"/>
    </sortState>
  </autoFilter>
  <mergeCells count="1">
    <mergeCell ref="D10:I10"/>
  </mergeCells>
  <phoneticPr fontId="1"/>
  <hyperlinks>
    <hyperlink ref="K1" location="目次!A1" display="目次に戻る" xr:uid="{BACA903C-061D-437F-A720-9D2989F6E65F}"/>
  </hyperlinks>
  <pageMargins left="0.51181102362204722" right="0.51181102362204722" top="0.74803149606299213" bottom="0.74803149606299213" header="0.31496062992125984" footer="0.31496062992125984"/>
  <pageSetup paperSize="9" scale="89" orientation="portrait" r:id="rId1"/>
  <headerFooter>
    <oddFooter>&amp;R&amp;6出典：大学改革支援・学位授与機構「大学基本情報」（https://portal.niad.ac.jp/ptrt/table.html）を加工して作成
文部科学省　全国大学一覧</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583AA-30ED-4FF0-A198-054FDE932463}">
  <sheetPr>
    <tabColor theme="9"/>
  </sheetPr>
  <dimension ref="A1:M99"/>
  <sheetViews>
    <sheetView workbookViewId="0">
      <pane xSplit="3" ySplit="11" topLeftCell="D96" activePane="bottomRight" state="frozen"/>
      <selection activeCell="A13" sqref="A13:B13"/>
      <selection pane="topRight" activeCell="A13" sqref="A13:B13"/>
      <selection pane="bottomLeft" activeCell="A13" sqref="A13:B13"/>
      <selection pane="bottomRight" activeCell="K1" sqref="K1"/>
    </sheetView>
  </sheetViews>
  <sheetFormatPr defaultRowHeight="13.5"/>
  <cols>
    <col min="1" max="1" width="15" bestFit="1" customWidth="1"/>
    <col min="2" max="2" width="5.75" customWidth="1"/>
    <col min="3" max="3" width="29.375" bestFit="1" customWidth="1"/>
    <col min="4" max="6" width="9.5" style="17" bestFit="1" customWidth="1"/>
    <col min="7" max="10" width="9" style="17"/>
    <col min="11" max="11" width="11.625" style="17" bestFit="1" customWidth="1"/>
    <col min="12" max="13" width="9" style="17"/>
  </cols>
  <sheetData>
    <row r="1" spans="1:13" ht="24" customHeight="1" thickBot="1">
      <c r="A1" s="3" t="s">
        <v>260</v>
      </c>
      <c r="B1" s="3"/>
      <c r="C1" s="3"/>
      <c r="D1"/>
      <c r="E1"/>
      <c r="F1"/>
      <c r="G1"/>
      <c r="H1"/>
      <c r="I1"/>
      <c r="J1"/>
      <c r="K1" s="44" t="s">
        <v>258</v>
      </c>
      <c r="L1"/>
      <c r="M1"/>
    </row>
    <row r="2" spans="1:13" ht="24" customHeight="1">
      <c r="A2" s="3" t="s">
        <v>299</v>
      </c>
      <c r="B2" s="3"/>
      <c r="C2" s="3"/>
      <c r="D2"/>
      <c r="E2"/>
      <c r="F2"/>
      <c r="G2"/>
      <c r="H2"/>
      <c r="I2"/>
      <c r="J2"/>
      <c r="K2" s="13"/>
      <c r="L2"/>
      <c r="M2"/>
    </row>
    <row r="3" spans="1:13" ht="24" customHeight="1">
      <c r="A3" s="3" t="s">
        <v>477</v>
      </c>
      <c r="C3" s="3"/>
      <c r="D3"/>
      <c r="E3"/>
      <c r="F3"/>
      <c r="G3"/>
      <c r="H3"/>
      <c r="I3"/>
      <c r="J3"/>
      <c r="K3" s="13"/>
      <c r="L3"/>
      <c r="M3"/>
    </row>
    <row r="4" spans="1:13" ht="14.25" thickBot="1">
      <c r="B4" s="3"/>
      <c r="C4" s="3"/>
      <c r="D4"/>
      <c r="E4"/>
      <c r="F4"/>
      <c r="G4"/>
      <c r="H4"/>
      <c r="I4"/>
      <c r="J4"/>
      <c r="K4" s="13"/>
      <c r="L4"/>
      <c r="M4"/>
    </row>
    <row r="5" spans="1:13" ht="27.75" thickBot="1">
      <c r="C5" s="80" t="s">
        <v>12</v>
      </c>
      <c r="D5" s="55" t="s">
        <v>0</v>
      </c>
      <c r="E5" s="56" t="s">
        <v>1</v>
      </c>
      <c r="F5" s="57" t="s">
        <v>13</v>
      </c>
      <c r="G5" s="57" t="s">
        <v>259</v>
      </c>
      <c r="H5" s="64" t="s">
        <v>262</v>
      </c>
      <c r="I5" s="60" t="s">
        <v>263</v>
      </c>
    </row>
    <row r="6" spans="1:13">
      <c r="C6" s="18" t="s">
        <v>3</v>
      </c>
      <c r="D6" s="32">
        <f>INDEX(D12:D97,MATCH(C6,C12:C97,0),0)</f>
        <v>7</v>
      </c>
      <c r="E6" s="33">
        <f>INDEX(E12:E97,MATCH(C6,C12:C97,0),0)</f>
        <v>7</v>
      </c>
      <c r="F6" s="33">
        <f>SUM(D6:E6)</f>
        <v>14</v>
      </c>
      <c r="G6" s="46">
        <f>INDEX(G12:G97,MATCH(C6,C12:C97,0),0)</f>
        <v>15</v>
      </c>
      <c r="H6" s="59">
        <f t="shared" ref="H6:H8" si="0">F6/G6</f>
        <v>0.93333333333333335</v>
      </c>
      <c r="I6" s="61">
        <f>_xlfn.RANK.EQ(H6,$H$12:$H$97,0)</f>
        <v>33</v>
      </c>
    </row>
    <row r="7" spans="1:13">
      <c r="C7" s="19" t="s">
        <v>14</v>
      </c>
      <c r="D7" s="88">
        <f>ROUND(SUMIF($B$12:$B$97,"G",D12:D97)/(COUNTIFS(B12:B97,"G",D12:D97,"&lt;&gt;")),1)</f>
        <v>15.8</v>
      </c>
      <c r="E7" s="89">
        <f>ROUND(SUMIF($B$12:$B$97,"G",E12:E97)/(COUNTIFS(B12:B97,"G",D12:D97,"&lt;&gt;")),1)</f>
        <v>12.6</v>
      </c>
      <c r="F7" s="89">
        <f>ROUND(SUM(D7:E7),1)</f>
        <v>28.4</v>
      </c>
      <c r="G7" s="90">
        <f>ROUND(SUMIF($B$12:$B$97,"G",G12:G97)/(COUNTIFS(B12:B97,"G",D12:D97,"&lt;&gt;")),1)</f>
        <v>29.5</v>
      </c>
      <c r="H7" s="53">
        <f t="shared" si="0"/>
        <v>0.96271186440677958</v>
      </c>
      <c r="I7" s="62"/>
    </row>
    <row r="8" spans="1:13" ht="14.25" thickBot="1">
      <c r="C8" s="21" t="s">
        <v>15</v>
      </c>
      <c r="D8" s="91">
        <f>ROUND(AVERAGE(D12:D97),1)</f>
        <v>39.6</v>
      </c>
      <c r="E8" s="92">
        <f>ROUND(AVERAGE(E12:E97),1)</f>
        <v>24.5</v>
      </c>
      <c r="F8" s="92">
        <f>ROUND(SUM(D8:E8),1)</f>
        <v>64.099999999999994</v>
      </c>
      <c r="G8" s="93">
        <f>ROUND(AVERAGE(G12:G97),1)</f>
        <v>71.599999999999994</v>
      </c>
      <c r="H8" s="58">
        <f t="shared" si="0"/>
        <v>0.89525139664804465</v>
      </c>
      <c r="I8" s="63"/>
    </row>
    <row r="9" spans="1:13" ht="14.25" thickBot="1"/>
    <row r="10" spans="1:13" ht="21" customHeight="1">
      <c r="D10" s="330" t="str" cm="1">
        <f t="array" aca="1" ref="D10" ca="1">RIGHT(CELL("filename",A1),4)&amp;"年度（基準日：５月１日）"</f>
        <v>2024年度（基準日：５月１日）</v>
      </c>
      <c r="E10" s="331"/>
      <c r="F10" s="331"/>
      <c r="G10" s="331"/>
      <c r="H10" s="331"/>
      <c r="I10" s="332"/>
    </row>
    <row r="11" spans="1:13" ht="27">
      <c r="A11" s="15" t="s">
        <v>16</v>
      </c>
      <c r="B11" s="24" t="s">
        <v>17</v>
      </c>
      <c r="C11" s="80" t="s">
        <v>12</v>
      </c>
      <c r="D11" s="36" t="s">
        <v>0</v>
      </c>
      <c r="E11" s="25" t="s">
        <v>1</v>
      </c>
      <c r="F11" s="26" t="s">
        <v>13</v>
      </c>
      <c r="G11" s="26" t="s">
        <v>259</v>
      </c>
      <c r="H11" s="52" t="s">
        <v>262</v>
      </c>
      <c r="I11" s="47" t="s">
        <v>263</v>
      </c>
    </row>
    <row r="12" spans="1:13">
      <c r="A12" s="1" t="s">
        <v>18</v>
      </c>
      <c r="B12" s="1" t="s">
        <v>322</v>
      </c>
      <c r="C12" s="65" t="s">
        <v>19</v>
      </c>
      <c r="D12" s="20">
        <v>69</v>
      </c>
      <c r="E12" s="2">
        <v>29</v>
      </c>
      <c r="F12" s="27">
        <f>SUM(D12:E12)</f>
        <v>98</v>
      </c>
      <c r="G12" s="27">
        <v>100</v>
      </c>
      <c r="H12" s="53">
        <f>F12/G12</f>
        <v>0.98</v>
      </c>
      <c r="I12" s="48">
        <f>_xlfn.RANK.EQ(H12,$H$12:$H$97,0)</f>
        <v>26</v>
      </c>
    </row>
    <row r="13" spans="1:13">
      <c r="A13" s="1" t="s">
        <v>20</v>
      </c>
      <c r="B13" s="1" t="s">
        <v>323</v>
      </c>
      <c r="C13" s="65" t="s">
        <v>21</v>
      </c>
      <c r="D13" s="20">
        <v>43</v>
      </c>
      <c r="E13" s="2">
        <v>20</v>
      </c>
      <c r="F13" s="27">
        <f>SUM(D13:E13)</f>
        <v>63</v>
      </c>
      <c r="G13" s="27">
        <v>80</v>
      </c>
      <c r="H13" s="53">
        <f>F13/G13</f>
        <v>0.78749999999999998</v>
      </c>
      <c r="I13" s="48">
        <f>_xlfn.RANK.EQ(H13,$H$12:$H$97,0)</f>
        <v>47</v>
      </c>
    </row>
    <row r="14" spans="1:13">
      <c r="A14" s="43" t="s">
        <v>22</v>
      </c>
      <c r="B14" s="43" t="s">
        <v>324</v>
      </c>
      <c r="C14" s="66" t="s">
        <v>23</v>
      </c>
      <c r="D14" s="37"/>
      <c r="E14" s="28"/>
      <c r="F14" s="29"/>
      <c r="G14" s="29" t="s">
        <v>515</v>
      </c>
      <c r="H14" s="68"/>
      <c r="I14" s="49"/>
    </row>
    <row r="15" spans="1:13">
      <c r="A15" s="1" t="s">
        <v>24</v>
      </c>
      <c r="B15" s="1" t="s">
        <v>325</v>
      </c>
      <c r="C15" s="65" t="s">
        <v>25</v>
      </c>
      <c r="D15" s="20">
        <v>27</v>
      </c>
      <c r="E15" s="2">
        <v>10</v>
      </c>
      <c r="F15" s="27">
        <f>SUM(D15:E15)</f>
        <v>37</v>
      </c>
      <c r="G15" s="27">
        <v>35</v>
      </c>
      <c r="H15" s="53">
        <f>F15/G15</f>
        <v>1.0571428571428572</v>
      </c>
      <c r="I15" s="48">
        <f>_xlfn.RANK.EQ(H15,$H$12:$H$97,0)</f>
        <v>16</v>
      </c>
    </row>
    <row r="16" spans="1:13">
      <c r="A16" s="43" t="s">
        <v>26</v>
      </c>
      <c r="B16" s="43" t="s">
        <v>324</v>
      </c>
      <c r="C16" s="66" t="s">
        <v>27</v>
      </c>
      <c r="D16" s="37"/>
      <c r="E16" s="28"/>
      <c r="F16" s="29"/>
      <c r="G16" s="29" t="s">
        <v>515</v>
      </c>
      <c r="H16" s="68"/>
      <c r="I16" s="49"/>
    </row>
    <row r="17" spans="1:9">
      <c r="A17" s="43" t="s">
        <v>28</v>
      </c>
      <c r="B17" s="43" t="s">
        <v>324</v>
      </c>
      <c r="C17" s="66" t="s">
        <v>29</v>
      </c>
      <c r="D17" s="37"/>
      <c r="E17" s="28"/>
      <c r="F17" s="29"/>
      <c r="G17" s="29" t="s">
        <v>515</v>
      </c>
      <c r="H17" s="68"/>
      <c r="I17" s="49"/>
    </row>
    <row r="18" spans="1:9">
      <c r="A18" s="43" t="s">
        <v>30</v>
      </c>
      <c r="B18" s="43" t="s">
        <v>326</v>
      </c>
      <c r="C18" s="66" t="s">
        <v>31</v>
      </c>
      <c r="D18" s="37"/>
      <c r="E18" s="28"/>
      <c r="F18" s="29"/>
      <c r="G18" s="29" t="s">
        <v>515</v>
      </c>
      <c r="H18" s="68"/>
      <c r="I18" s="49"/>
    </row>
    <row r="19" spans="1:9">
      <c r="A19" s="1" t="s">
        <v>32</v>
      </c>
      <c r="B19" s="1" t="s">
        <v>327</v>
      </c>
      <c r="C19" s="65" t="s">
        <v>33</v>
      </c>
      <c r="D19" s="20">
        <v>12</v>
      </c>
      <c r="E19" s="2">
        <v>8</v>
      </c>
      <c r="F19" s="27">
        <f t="shared" ref="F19:F27" si="1">SUM(D19:E19)</f>
        <v>20</v>
      </c>
      <c r="G19" s="27">
        <v>18</v>
      </c>
      <c r="H19" s="53">
        <f t="shared" ref="H19:H27" si="2">F19/G19</f>
        <v>1.1111111111111112</v>
      </c>
      <c r="I19" s="48">
        <f t="shared" ref="I19:I27" si="3">_xlfn.RANK.EQ(H19,$H$12:$H$97,0)</f>
        <v>9</v>
      </c>
    </row>
    <row r="20" spans="1:9">
      <c r="A20" s="1" t="s">
        <v>34</v>
      </c>
      <c r="B20" s="1" t="s">
        <v>328</v>
      </c>
      <c r="C20" s="65" t="s">
        <v>35</v>
      </c>
      <c r="D20" s="20">
        <v>4</v>
      </c>
      <c r="E20" s="2">
        <v>10</v>
      </c>
      <c r="F20" s="27">
        <f t="shared" si="1"/>
        <v>14</v>
      </c>
      <c r="G20" s="27">
        <v>16</v>
      </c>
      <c r="H20" s="53">
        <f t="shared" si="2"/>
        <v>0.875</v>
      </c>
      <c r="I20" s="48">
        <f t="shared" si="3"/>
        <v>38</v>
      </c>
    </row>
    <row r="21" spans="1:9">
      <c r="A21" s="1" t="s">
        <v>36</v>
      </c>
      <c r="B21" s="1" t="s">
        <v>322</v>
      </c>
      <c r="C21" s="65" t="s">
        <v>37</v>
      </c>
      <c r="D21" s="20">
        <v>93</v>
      </c>
      <c r="E21" s="2">
        <v>31</v>
      </c>
      <c r="F21" s="27">
        <f t="shared" si="1"/>
        <v>124</v>
      </c>
      <c r="G21" s="27">
        <v>120</v>
      </c>
      <c r="H21" s="53">
        <f t="shared" si="2"/>
        <v>1.0333333333333334</v>
      </c>
      <c r="I21" s="48">
        <f t="shared" si="3"/>
        <v>20</v>
      </c>
    </row>
    <row r="22" spans="1:9">
      <c r="A22" s="1" t="s">
        <v>38</v>
      </c>
      <c r="B22" s="1" t="s">
        <v>323</v>
      </c>
      <c r="C22" s="65" t="s">
        <v>39</v>
      </c>
      <c r="D22" s="20">
        <v>39</v>
      </c>
      <c r="E22" s="2">
        <v>25</v>
      </c>
      <c r="F22" s="27">
        <f t="shared" si="1"/>
        <v>64</v>
      </c>
      <c r="G22" s="27">
        <v>52</v>
      </c>
      <c r="H22" s="53">
        <f t="shared" si="2"/>
        <v>1.2307692307692308</v>
      </c>
      <c r="I22" s="48">
        <f t="shared" si="3"/>
        <v>3</v>
      </c>
    </row>
    <row r="23" spans="1:9">
      <c r="A23" s="1" t="s">
        <v>40</v>
      </c>
      <c r="B23" s="1" t="s">
        <v>327</v>
      </c>
      <c r="C23" s="65" t="s">
        <v>41</v>
      </c>
      <c r="D23" s="20">
        <v>13</v>
      </c>
      <c r="E23" s="2">
        <v>6</v>
      </c>
      <c r="F23" s="27">
        <f t="shared" si="1"/>
        <v>19</v>
      </c>
      <c r="G23" s="27">
        <v>20</v>
      </c>
      <c r="H23" s="53">
        <f t="shared" si="2"/>
        <v>0.95</v>
      </c>
      <c r="I23" s="48">
        <f t="shared" si="3"/>
        <v>29</v>
      </c>
    </row>
    <row r="24" spans="1:9">
      <c r="A24" s="1" t="s">
        <v>42</v>
      </c>
      <c r="B24" s="1" t="s">
        <v>327</v>
      </c>
      <c r="C24" s="65" t="s">
        <v>43</v>
      </c>
      <c r="D24" s="20">
        <v>12</v>
      </c>
      <c r="E24" s="2">
        <v>7</v>
      </c>
      <c r="F24" s="27">
        <f t="shared" si="1"/>
        <v>19</v>
      </c>
      <c r="G24" s="27">
        <v>20</v>
      </c>
      <c r="H24" s="53">
        <f t="shared" si="2"/>
        <v>0.95</v>
      </c>
      <c r="I24" s="48">
        <f t="shared" si="3"/>
        <v>29</v>
      </c>
    </row>
    <row r="25" spans="1:9">
      <c r="A25" s="1" t="s">
        <v>44</v>
      </c>
      <c r="B25" s="1" t="s">
        <v>325</v>
      </c>
      <c r="C25" s="65" t="s">
        <v>45</v>
      </c>
      <c r="D25" s="20">
        <v>2</v>
      </c>
      <c r="E25" s="2">
        <v>6</v>
      </c>
      <c r="F25" s="27">
        <f t="shared" si="1"/>
        <v>8</v>
      </c>
      <c r="G25" s="27">
        <v>12</v>
      </c>
      <c r="H25" s="53">
        <f t="shared" si="2"/>
        <v>0.66666666666666663</v>
      </c>
      <c r="I25" s="48">
        <f t="shared" si="3"/>
        <v>54</v>
      </c>
    </row>
    <row r="26" spans="1:9">
      <c r="A26" s="1" t="s">
        <v>46</v>
      </c>
      <c r="B26" s="1" t="s">
        <v>328</v>
      </c>
      <c r="C26" s="65" t="s">
        <v>47</v>
      </c>
      <c r="D26" s="20">
        <v>29</v>
      </c>
      <c r="E26" s="2">
        <v>11</v>
      </c>
      <c r="F26" s="27">
        <f t="shared" si="1"/>
        <v>40</v>
      </c>
      <c r="G26" s="27">
        <v>43</v>
      </c>
      <c r="H26" s="53">
        <f t="shared" si="2"/>
        <v>0.93023255813953487</v>
      </c>
      <c r="I26" s="48">
        <f t="shared" si="3"/>
        <v>34</v>
      </c>
    </row>
    <row r="27" spans="1:9">
      <c r="A27" s="1" t="s">
        <v>48</v>
      </c>
      <c r="B27" s="1" t="s">
        <v>322</v>
      </c>
      <c r="C27" s="65" t="s">
        <v>49</v>
      </c>
      <c r="D27" s="20">
        <v>52</v>
      </c>
      <c r="E27" s="2">
        <v>19</v>
      </c>
      <c r="F27" s="27">
        <f t="shared" si="1"/>
        <v>71</v>
      </c>
      <c r="G27" s="27">
        <v>66</v>
      </c>
      <c r="H27" s="53">
        <f t="shared" si="2"/>
        <v>1.0757575757575757</v>
      </c>
      <c r="I27" s="48">
        <f t="shared" si="3"/>
        <v>10</v>
      </c>
    </row>
    <row r="28" spans="1:9">
      <c r="A28" s="43" t="s">
        <v>50</v>
      </c>
      <c r="B28" s="43" t="s">
        <v>325</v>
      </c>
      <c r="C28" s="66" t="s">
        <v>51</v>
      </c>
      <c r="D28" s="37"/>
      <c r="E28" s="28"/>
      <c r="F28" s="29"/>
      <c r="G28" s="29" t="s">
        <v>515</v>
      </c>
      <c r="H28" s="68"/>
      <c r="I28" s="49"/>
    </row>
    <row r="29" spans="1:9">
      <c r="A29" s="1" t="s">
        <v>52</v>
      </c>
      <c r="B29" s="1" t="s">
        <v>328</v>
      </c>
      <c r="C29" s="65" t="s">
        <v>53</v>
      </c>
      <c r="D29" s="20">
        <v>12</v>
      </c>
      <c r="E29" s="2">
        <v>7</v>
      </c>
      <c r="F29" s="27">
        <f>SUM(D29:E29)</f>
        <v>19</v>
      </c>
      <c r="G29" s="27">
        <v>18</v>
      </c>
      <c r="H29" s="53">
        <f>F29/G29</f>
        <v>1.0555555555555556</v>
      </c>
      <c r="I29" s="48">
        <f>_xlfn.RANK.EQ(H29,$H$12:$H$97,0)</f>
        <v>17</v>
      </c>
    </row>
    <row r="30" spans="1:9">
      <c r="A30" s="1" t="s">
        <v>54</v>
      </c>
      <c r="B30" s="1" t="s">
        <v>327</v>
      </c>
      <c r="C30" s="65" t="s">
        <v>55</v>
      </c>
      <c r="D30" s="20">
        <v>9</v>
      </c>
      <c r="E30" s="2">
        <v>16</v>
      </c>
      <c r="F30" s="27">
        <f>SUM(D30:E30)</f>
        <v>25</v>
      </c>
      <c r="G30" s="27">
        <v>20</v>
      </c>
      <c r="H30" s="53">
        <f>F30/G30</f>
        <v>1.25</v>
      </c>
      <c r="I30" s="48">
        <f>_xlfn.RANK.EQ(H30,$H$12:$H$97,0)</f>
        <v>2</v>
      </c>
    </row>
    <row r="31" spans="1:9">
      <c r="A31" s="1" t="s">
        <v>56</v>
      </c>
      <c r="B31" s="1" t="s">
        <v>328</v>
      </c>
      <c r="C31" s="65" t="s">
        <v>57</v>
      </c>
      <c r="D31" s="20">
        <v>29</v>
      </c>
      <c r="E31" s="2">
        <v>22</v>
      </c>
      <c r="F31" s="27">
        <f>SUM(D31:E31)</f>
        <v>51</v>
      </c>
      <c r="G31" s="27">
        <v>52</v>
      </c>
      <c r="H31" s="53">
        <f>F31/G31</f>
        <v>0.98076923076923073</v>
      </c>
      <c r="I31" s="48">
        <f>_xlfn.RANK.EQ(H31,$H$12:$H$97,0)</f>
        <v>25</v>
      </c>
    </row>
    <row r="32" spans="1:9">
      <c r="A32" s="1" t="s">
        <v>58</v>
      </c>
      <c r="B32" s="1" t="s">
        <v>322</v>
      </c>
      <c r="C32" s="65" t="s">
        <v>59</v>
      </c>
      <c r="D32" s="20">
        <v>52</v>
      </c>
      <c r="E32" s="2">
        <v>16</v>
      </c>
      <c r="F32" s="27">
        <f>SUM(D32:E32)</f>
        <v>68</v>
      </c>
      <c r="G32" s="27">
        <v>60</v>
      </c>
      <c r="H32" s="53">
        <f>F32/G32</f>
        <v>1.1333333333333333</v>
      </c>
      <c r="I32" s="48">
        <f>_xlfn.RANK.EQ(H32,$H$12:$H$97,0)</f>
        <v>6</v>
      </c>
    </row>
    <row r="33" spans="1:9">
      <c r="A33" s="1" t="s">
        <v>60</v>
      </c>
      <c r="B33" s="1" t="s">
        <v>322</v>
      </c>
      <c r="C33" s="65" t="s">
        <v>61</v>
      </c>
      <c r="D33" s="20">
        <v>206</v>
      </c>
      <c r="E33" s="2">
        <v>117</v>
      </c>
      <c r="F33" s="27">
        <f>SUM(D33:E33)</f>
        <v>323</v>
      </c>
      <c r="G33" s="27">
        <v>410</v>
      </c>
      <c r="H33" s="53">
        <f>F33/G33</f>
        <v>0.78780487804878052</v>
      </c>
      <c r="I33" s="48">
        <f>_xlfn.RANK.EQ(H33,$H$12:$H$97,0)</f>
        <v>46</v>
      </c>
    </row>
    <row r="34" spans="1:9">
      <c r="A34" s="43" t="s">
        <v>62</v>
      </c>
      <c r="B34" s="43" t="s">
        <v>326</v>
      </c>
      <c r="C34" s="66" t="s">
        <v>63</v>
      </c>
      <c r="D34" s="37"/>
      <c r="E34" s="28"/>
      <c r="F34" s="29"/>
      <c r="G34" s="29" t="s">
        <v>515</v>
      </c>
      <c r="H34" s="68"/>
      <c r="I34" s="49"/>
    </row>
    <row r="35" spans="1:9">
      <c r="A35" s="43" t="s">
        <v>64</v>
      </c>
      <c r="B35" s="43" t="s">
        <v>325</v>
      </c>
      <c r="C35" s="66" t="s">
        <v>65</v>
      </c>
      <c r="D35" s="37"/>
      <c r="E35" s="28"/>
      <c r="F35" s="29"/>
      <c r="G35" s="29" t="s">
        <v>515</v>
      </c>
      <c r="H35" s="68"/>
      <c r="I35" s="49"/>
    </row>
    <row r="36" spans="1:9">
      <c r="A36" s="43" t="s">
        <v>66</v>
      </c>
      <c r="B36" s="43" t="s">
        <v>325</v>
      </c>
      <c r="C36" s="66" t="s">
        <v>67</v>
      </c>
      <c r="D36" s="37"/>
      <c r="E36" s="28"/>
      <c r="F36" s="29"/>
      <c r="G36" s="29" t="s">
        <v>515</v>
      </c>
      <c r="H36" s="68"/>
      <c r="I36" s="49"/>
    </row>
    <row r="37" spans="1:9">
      <c r="A37" s="1" t="s">
        <v>68</v>
      </c>
      <c r="B37" s="1" t="s">
        <v>324</v>
      </c>
      <c r="C37" s="65" t="s">
        <v>69</v>
      </c>
      <c r="D37" s="20">
        <v>16</v>
      </c>
      <c r="E37" s="2">
        <v>8</v>
      </c>
      <c r="F37" s="27">
        <f>SUM(D37:E37)</f>
        <v>24</v>
      </c>
      <c r="G37" s="27">
        <v>40</v>
      </c>
      <c r="H37" s="53">
        <f>F37/G37</f>
        <v>0.6</v>
      </c>
      <c r="I37" s="48">
        <f>_xlfn.RANK.EQ(H37,$H$12:$H$97,0)</f>
        <v>58</v>
      </c>
    </row>
    <row r="38" spans="1:9">
      <c r="A38" s="43" t="s">
        <v>70</v>
      </c>
      <c r="B38" s="43" t="s">
        <v>328</v>
      </c>
      <c r="C38" s="66" t="s">
        <v>71</v>
      </c>
      <c r="D38" s="37"/>
      <c r="E38" s="28"/>
      <c r="F38" s="29"/>
      <c r="G38" s="29" t="s">
        <v>515</v>
      </c>
      <c r="H38" s="68"/>
      <c r="I38" s="49"/>
    </row>
    <row r="39" spans="1:9">
      <c r="A39" s="1" t="s">
        <v>72</v>
      </c>
      <c r="B39" s="1" t="s">
        <v>323</v>
      </c>
      <c r="C39" s="65" t="s">
        <v>73</v>
      </c>
      <c r="D39" s="20">
        <v>110</v>
      </c>
      <c r="E39" s="2">
        <v>103</v>
      </c>
      <c r="F39" s="27">
        <f>SUM(D39:E39)</f>
        <v>213</v>
      </c>
      <c r="G39" s="27">
        <v>210</v>
      </c>
      <c r="H39" s="53">
        <f>F39/G39</f>
        <v>1.0142857142857142</v>
      </c>
      <c r="I39" s="48">
        <f>_xlfn.RANK.EQ(H39,$H$12:$H$97,0)</f>
        <v>22</v>
      </c>
    </row>
    <row r="40" spans="1:9">
      <c r="A40" s="1" t="s">
        <v>74</v>
      </c>
      <c r="B40" s="1" t="s">
        <v>324</v>
      </c>
      <c r="C40" s="65" t="s">
        <v>75</v>
      </c>
      <c r="D40" s="20">
        <v>31</v>
      </c>
      <c r="E40" s="2">
        <v>12</v>
      </c>
      <c r="F40" s="27">
        <f>SUM(D40:E40)</f>
        <v>43</v>
      </c>
      <c r="G40" s="27">
        <v>40</v>
      </c>
      <c r="H40" s="53">
        <f>F40/G40</f>
        <v>1.075</v>
      </c>
      <c r="I40" s="48">
        <f>_xlfn.RANK.EQ(H40,$H$12:$H$97,0)</f>
        <v>11</v>
      </c>
    </row>
    <row r="41" spans="1:9">
      <c r="A41" s="43" t="s">
        <v>76</v>
      </c>
      <c r="B41" s="43" t="s">
        <v>324</v>
      </c>
      <c r="C41" s="66" t="s">
        <v>77</v>
      </c>
      <c r="D41" s="37"/>
      <c r="E41" s="28"/>
      <c r="F41" s="29"/>
      <c r="G41" s="29" t="s">
        <v>515</v>
      </c>
      <c r="H41" s="68"/>
      <c r="I41" s="49"/>
    </row>
    <row r="42" spans="1:9">
      <c r="A42" s="1" t="s">
        <v>78</v>
      </c>
      <c r="B42" s="1" t="s">
        <v>325</v>
      </c>
      <c r="C42" s="65" t="s">
        <v>79</v>
      </c>
      <c r="D42" s="20">
        <v>78</v>
      </c>
      <c r="E42" s="2">
        <v>56</v>
      </c>
      <c r="F42" s="27">
        <f>SUM(D42:E42)</f>
        <v>134</v>
      </c>
      <c r="G42" s="27">
        <v>198</v>
      </c>
      <c r="H42" s="53">
        <f>F42/G42</f>
        <v>0.6767676767676768</v>
      </c>
      <c r="I42" s="48">
        <f>_xlfn.RANK.EQ(H42,$H$12:$H$97,0)</f>
        <v>53</v>
      </c>
    </row>
    <row r="43" spans="1:9">
      <c r="A43" s="43" t="s">
        <v>80</v>
      </c>
      <c r="B43" s="43" t="s">
        <v>329</v>
      </c>
      <c r="C43" s="66" t="s">
        <v>81</v>
      </c>
      <c r="D43" s="37"/>
      <c r="E43" s="28"/>
      <c r="F43" s="29"/>
      <c r="G43" s="29" t="s">
        <v>515</v>
      </c>
      <c r="H43" s="68"/>
      <c r="I43" s="49"/>
    </row>
    <row r="44" spans="1:9">
      <c r="A44" s="43" t="s">
        <v>82</v>
      </c>
      <c r="B44" s="43" t="s">
        <v>324</v>
      </c>
      <c r="C44" s="66" t="s">
        <v>83</v>
      </c>
      <c r="D44" s="37"/>
      <c r="E44" s="28"/>
      <c r="F44" s="29"/>
      <c r="G44" s="29" t="s">
        <v>515</v>
      </c>
      <c r="H44" s="68"/>
      <c r="I44" s="49"/>
    </row>
    <row r="45" spans="1:9">
      <c r="A45" s="1" t="s">
        <v>84</v>
      </c>
      <c r="B45" s="1" t="s">
        <v>328</v>
      </c>
      <c r="C45" s="65" t="s">
        <v>85</v>
      </c>
      <c r="D45" s="20">
        <v>44</v>
      </c>
      <c r="E45" s="2">
        <v>20</v>
      </c>
      <c r="F45" s="27">
        <f>SUM(D45:E45)</f>
        <v>64</v>
      </c>
      <c r="G45" s="27">
        <v>60</v>
      </c>
      <c r="H45" s="53">
        <f>F45/G45</f>
        <v>1.0666666666666667</v>
      </c>
      <c r="I45" s="48">
        <f>_xlfn.RANK.EQ(H45,$H$12:$H$97,0)</f>
        <v>14</v>
      </c>
    </row>
    <row r="46" spans="1:9">
      <c r="A46" s="43" t="s">
        <v>86</v>
      </c>
      <c r="B46" s="43" t="s">
        <v>329</v>
      </c>
      <c r="C46" s="66" t="s">
        <v>87</v>
      </c>
      <c r="D46" s="37"/>
      <c r="E46" s="28"/>
      <c r="F46" s="29"/>
      <c r="G46" s="29" t="s">
        <v>515</v>
      </c>
      <c r="H46" s="68"/>
      <c r="I46" s="49"/>
    </row>
    <row r="47" spans="1:9">
      <c r="A47" s="1" t="s">
        <v>88</v>
      </c>
      <c r="B47" s="1" t="s">
        <v>322</v>
      </c>
      <c r="C47" s="65" t="s">
        <v>89</v>
      </c>
      <c r="D47" s="20">
        <v>11</v>
      </c>
      <c r="E47" s="2">
        <v>4</v>
      </c>
      <c r="F47" s="27">
        <f>SUM(D47:E47)</f>
        <v>15</v>
      </c>
      <c r="G47" s="27">
        <v>20</v>
      </c>
      <c r="H47" s="53">
        <f>F47/G47</f>
        <v>0.75</v>
      </c>
      <c r="I47" s="48">
        <f>_xlfn.RANK.EQ(H47,$H$12:$H$97,0)</f>
        <v>49</v>
      </c>
    </row>
    <row r="48" spans="1:9">
      <c r="A48" s="43" t="s">
        <v>90</v>
      </c>
      <c r="B48" s="43" t="s">
        <v>324</v>
      </c>
      <c r="C48" s="66" t="s">
        <v>91</v>
      </c>
      <c r="D48" s="37"/>
      <c r="E48" s="28"/>
      <c r="F48" s="29"/>
      <c r="G48" s="29" t="s">
        <v>515</v>
      </c>
      <c r="H48" s="68"/>
      <c r="I48" s="49"/>
    </row>
    <row r="49" spans="1:9">
      <c r="A49" s="1" t="s">
        <v>92</v>
      </c>
      <c r="B49" s="1" t="s">
        <v>323</v>
      </c>
      <c r="C49" s="65" t="s">
        <v>93</v>
      </c>
      <c r="D49" s="20">
        <v>89</v>
      </c>
      <c r="E49" s="2">
        <v>64</v>
      </c>
      <c r="F49" s="27">
        <f>SUM(D49:E49)</f>
        <v>153</v>
      </c>
      <c r="G49" s="27">
        <v>190</v>
      </c>
      <c r="H49" s="53">
        <f>F49/G49</f>
        <v>0.80526315789473679</v>
      </c>
      <c r="I49" s="48">
        <f>_xlfn.RANK.EQ(H49,$H$12:$H$97,0)</f>
        <v>44</v>
      </c>
    </row>
    <row r="50" spans="1:9">
      <c r="A50" s="1" t="s">
        <v>94</v>
      </c>
      <c r="B50" s="1" t="s">
        <v>327</v>
      </c>
      <c r="C50" s="65" t="s">
        <v>95</v>
      </c>
      <c r="D50" s="20">
        <v>6</v>
      </c>
      <c r="E50" s="2">
        <v>8</v>
      </c>
      <c r="F50" s="27">
        <f>SUM(D50:E50)</f>
        <v>14</v>
      </c>
      <c r="G50" s="27">
        <v>14</v>
      </c>
      <c r="H50" s="53">
        <f>F50/G50</f>
        <v>1</v>
      </c>
      <c r="I50" s="48">
        <f>_xlfn.RANK.EQ(H50,$H$12:$H$97,0)</f>
        <v>23</v>
      </c>
    </row>
    <row r="51" spans="1:9">
      <c r="A51" s="1" t="s">
        <v>96</v>
      </c>
      <c r="B51" s="1" t="s">
        <v>327</v>
      </c>
      <c r="C51" s="65" t="s">
        <v>97</v>
      </c>
      <c r="D51" s="20">
        <v>12</v>
      </c>
      <c r="E51" s="2">
        <v>11</v>
      </c>
      <c r="F51" s="27">
        <f>SUM(D51:E51)</f>
        <v>23</v>
      </c>
      <c r="G51" s="27">
        <v>30</v>
      </c>
      <c r="H51" s="53">
        <f>F51/G51</f>
        <v>0.76666666666666672</v>
      </c>
      <c r="I51" s="48">
        <f>_xlfn.RANK.EQ(H51,$H$12:$H$97,0)</f>
        <v>48</v>
      </c>
    </row>
    <row r="52" spans="1:9">
      <c r="A52" s="43" t="s">
        <v>98</v>
      </c>
      <c r="B52" s="43" t="s">
        <v>329</v>
      </c>
      <c r="C52" s="66" t="s">
        <v>99</v>
      </c>
      <c r="D52" s="37"/>
      <c r="E52" s="28"/>
      <c r="F52" s="29"/>
      <c r="G52" s="29" t="s">
        <v>515</v>
      </c>
      <c r="H52" s="68"/>
      <c r="I52" s="49"/>
    </row>
    <row r="53" spans="1:9">
      <c r="A53" s="1" t="s">
        <v>100</v>
      </c>
      <c r="B53" s="1" t="s">
        <v>327</v>
      </c>
      <c r="C53" s="65" t="s">
        <v>101</v>
      </c>
      <c r="D53" s="20">
        <v>40</v>
      </c>
      <c r="E53" s="2">
        <v>32</v>
      </c>
      <c r="F53" s="27">
        <f>SUM(D53:E53)</f>
        <v>72</v>
      </c>
      <c r="G53" s="27">
        <v>67</v>
      </c>
      <c r="H53" s="53">
        <f>F53/G53</f>
        <v>1.0746268656716418</v>
      </c>
      <c r="I53" s="48">
        <f>_xlfn.RANK.EQ(H53,$H$12:$H$97,0)</f>
        <v>12</v>
      </c>
    </row>
    <row r="54" spans="1:9">
      <c r="A54" s="1" t="s">
        <v>102</v>
      </c>
      <c r="B54" s="1" t="s">
        <v>327</v>
      </c>
      <c r="C54" s="65" t="s">
        <v>103</v>
      </c>
      <c r="D54" s="20">
        <v>24</v>
      </c>
      <c r="E54" s="2">
        <v>16</v>
      </c>
      <c r="F54" s="27">
        <f>SUM(D54:E54)</f>
        <v>40</v>
      </c>
      <c r="G54" s="27">
        <v>38</v>
      </c>
      <c r="H54" s="53">
        <f>F54/G54</f>
        <v>1.0526315789473684</v>
      </c>
      <c r="I54" s="48">
        <f>_xlfn.RANK.EQ(H54,$H$12:$H$97,0)</f>
        <v>18</v>
      </c>
    </row>
    <row r="55" spans="1:9">
      <c r="A55" s="1" t="s">
        <v>104</v>
      </c>
      <c r="B55" s="1" t="s">
        <v>327</v>
      </c>
      <c r="C55" s="65" t="s">
        <v>105</v>
      </c>
      <c r="D55" s="20">
        <v>23</v>
      </c>
      <c r="E55" s="2">
        <v>8</v>
      </c>
      <c r="F55" s="27">
        <f>SUM(D55:E55)</f>
        <v>31</v>
      </c>
      <c r="G55" s="27">
        <v>30</v>
      </c>
      <c r="H55" s="53">
        <f>F55/G55</f>
        <v>1.0333333333333334</v>
      </c>
      <c r="I55" s="48">
        <f>_xlfn.RANK.EQ(H55,$H$12:$H$97,0)</f>
        <v>20</v>
      </c>
    </row>
    <row r="56" spans="1:9">
      <c r="A56" s="1" t="s">
        <v>106</v>
      </c>
      <c r="B56" s="1" t="s">
        <v>327</v>
      </c>
      <c r="C56" s="65" t="s">
        <v>107</v>
      </c>
      <c r="D56" s="20">
        <v>24</v>
      </c>
      <c r="E56" s="2">
        <v>23</v>
      </c>
      <c r="F56" s="27">
        <f>SUM(D56:E56)</f>
        <v>47</v>
      </c>
      <c r="G56" s="27">
        <v>40</v>
      </c>
      <c r="H56" s="53">
        <f>F56/G56</f>
        <v>1.175</v>
      </c>
      <c r="I56" s="48">
        <f>_xlfn.RANK.EQ(H56,$H$12:$H$97,0)</f>
        <v>5</v>
      </c>
    </row>
    <row r="57" spans="1:9">
      <c r="A57" s="1" t="s">
        <v>108</v>
      </c>
      <c r="B57" s="1" t="s">
        <v>328</v>
      </c>
      <c r="C57" s="65" t="s">
        <v>109</v>
      </c>
      <c r="D57" s="20">
        <v>30</v>
      </c>
      <c r="E57" s="2">
        <v>18</v>
      </c>
      <c r="F57" s="27">
        <f>SUM(D57:E57)</f>
        <v>48</v>
      </c>
      <c r="G57" s="27">
        <v>45</v>
      </c>
      <c r="H57" s="53">
        <f>F57/G57</f>
        <v>1.0666666666666667</v>
      </c>
      <c r="I57" s="48">
        <f>_xlfn.RANK.EQ(H57,$H$12:$H$97,0)</f>
        <v>14</v>
      </c>
    </row>
    <row r="58" spans="1:9">
      <c r="A58" s="43" t="s">
        <v>110</v>
      </c>
      <c r="B58" s="43" t="s">
        <v>326</v>
      </c>
      <c r="C58" s="66" t="s">
        <v>111</v>
      </c>
      <c r="D58" s="37"/>
      <c r="E58" s="28"/>
      <c r="F58" s="29"/>
      <c r="G58" s="29" t="s">
        <v>515</v>
      </c>
      <c r="H58" s="68"/>
      <c r="I58" s="49"/>
    </row>
    <row r="59" spans="1:9">
      <c r="A59" s="1" t="s">
        <v>112</v>
      </c>
      <c r="B59" s="1" t="s">
        <v>322</v>
      </c>
      <c r="C59" s="65" t="s">
        <v>113</v>
      </c>
      <c r="D59" s="20">
        <v>38</v>
      </c>
      <c r="E59" s="2">
        <v>21</v>
      </c>
      <c r="F59" s="27">
        <f>SUM(D59:E59)</f>
        <v>59</v>
      </c>
      <c r="G59" s="27">
        <v>50</v>
      </c>
      <c r="H59" s="53">
        <f>F59/G59</f>
        <v>1.18</v>
      </c>
      <c r="I59" s="48">
        <f>_xlfn.RANK.EQ(H59,$H$12:$H$97,0)</f>
        <v>4</v>
      </c>
    </row>
    <row r="60" spans="1:9">
      <c r="A60" s="43" t="s">
        <v>114</v>
      </c>
      <c r="B60" s="43" t="s">
        <v>324</v>
      </c>
      <c r="C60" s="66" t="s">
        <v>115</v>
      </c>
      <c r="D60" s="37"/>
      <c r="E60" s="28"/>
      <c r="F60" s="29"/>
      <c r="G60" s="29" t="s">
        <v>515</v>
      </c>
      <c r="H60" s="68"/>
      <c r="I60" s="49"/>
    </row>
    <row r="61" spans="1:9">
      <c r="A61" s="1" t="s">
        <v>116</v>
      </c>
      <c r="B61" s="1" t="s">
        <v>323</v>
      </c>
      <c r="C61" s="65" t="s">
        <v>117</v>
      </c>
      <c r="D61" s="20">
        <v>45</v>
      </c>
      <c r="E61" s="2">
        <v>24</v>
      </c>
      <c r="F61" s="27">
        <f>SUM(D61:E61)</f>
        <v>69</v>
      </c>
      <c r="G61" s="27">
        <v>120</v>
      </c>
      <c r="H61" s="53">
        <f>F61/G61</f>
        <v>0.57499999999999996</v>
      </c>
      <c r="I61" s="48">
        <f>_xlfn.RANK.EQ(H61,$H$12:$H$97,0)</f>
        <v>59</v>
      </c>
    </row>
    <row r="62" spans="1:9">
      <c r="A62" s="43" t="s">
        <v>118</v>
      </c>
      <c r="B62" s="43" t="s">
        <v>324</v>
      </c>
      <c r="C62" s="66" t="s">
        <v>119</v>
      </c>
      <c r="D62" s="37"/>
      <c r="E62" s="28"/>
      <c r="F62" s="29"/>
      <c r="G62" s="29" t="s">
        <v>515</v>
      </c>
      <c r="H62" s="68"/>
      <c r="I62" s="49"/>
    </row>
    <row r="63" spans="1:9">
      <c r="A63" s="1" t="s">
        <v>120</v>
      </c>
      <c r="B63" s="1" t="s">
        <v>327</v>
      </c>
      <c r="C63" s="65" t="s">
        <v>121</v>
      </c>
      <c r="D63" s="20">
        <v>18</v>
      </c>
      <c r="E63" s="2">
        <v>4</v>
      </c>
      <c r="F63" s="27">
        <f>SUM(D63:E63)</f>
        <v>22</v>
      </c>
      <c r="G63" s="27">
        <v>25</v>
      </c>
      <c r="H63" s="53">
        <f>F63/G63</f>
        <v>0.88</v>
      </c>
      <c r="I63" s="48">
        <f>_xlfn.RANK.EQ(H63,$H$12:$H$97,0)</f>
        <v>37</v>
      </c>
    </row>
    <row r="64" spans="1:9">
      <c r="A64" s="1" t="s">
        <v>122</v>
      </c>
      <c r="B64" s="1" t="s">
        <v>325</v>
      </c>
      <c r="C64" s="65" t="s">
        <v>123</v>
      </c>
      <c r="D64" s="20">
        <v>17</v>
      </c>
      <c r="E64" s="2">
        <v>12</v>
      </c>
      <c r="F64" s="27">
        <f>SUM(D64:E64)</f>
        <v>29</v>
      </c>
      <c r="G64" s="27">
        <v>35</v>
      </c>
      <c r="H64" s="53">
        <f>F64/G64</f>
        <v>0.82857142857142863</v>
      </c>
      <c r="I64" s="48">
        <f>_xlfn.RANK.EQ(H64,$H$12:$H$97,0)</f>
        <v>41</v>
      </c>
    </row>
    <row r="65" spans="1:9">
      <c r="A65" s="43" t="s">
        <v>124</v>
      </c>
      <c r="B65" s="43" t="s">
        <v>326</v>
      </c>
      <c r="C65" s="66" t="s">
        <v>125</v>
      </c>
      <c r="D65" s="37"/>
      <c r="E65" s="28"/>
      <c r="F65" s="29"/>
      <c r="G65" s="29" t="s">
        <v>515</v>
      </c>
      <c r="H65" s="68"/>
      <c r="I65" s="49"/>
    </row>
    <row r="66" spans="1:9">
      <c r="A66" s="1" t="s">
        <v>126</v>
      </c>
      <c r="B66" s="1" t="s">
        <v>322</v>
      </c>
      <c r="C66" s="65" t="s">
        <v>127</v>
      </c>
      <c r="D66" s="20">
        <v>191</v>
      </c>
      <c r="E66" s="2">
        <v>123</v>
      </c>
      <c r="F66" s="27">
        <f>SUM(D66:E66)</f>
        <v>314</v>
      </c>
      <c r="G66" s="27">
        <v>334</v>
      </c>
      <c r="H66" s="53">
        <f>F66/G66</f>
        <v>0.94011976047904189</v>
      </c>
      <c r="I66" s="48">
        <f>_xlfn.RANK.EQ(H66,$H$12:$H$97,0)</f>
        <v>32</v>
      </c>
    </row>
    <row r="67" spans="1:9">
      <c r="A67" s="1" t="s">
        <v>128</v>
      </c>
      <c r="B67" s="1" t="s">
        <v>323</v>
      </c>
      <c r="C67" s="65" t="s">
        <v>129</v>
      </c>
      <c r="D67" s="20">
        <v>45</v>
      </c>
      <c r="E67" s="2">
        <v>42</v>
      </c>
      <c r="F67" s="27">
        <f>SUM(D67:E67)</f>
        <v>87</v>
      </c>
      <c r="G67" s="27">
        <v>95</v>
      </c>
      <c r="H67" s="53">
        <f>F67/G67</f>
        <v>0.91578947368421049</v>
      </c>
      <c r="I67" s="48">
        <f>_xlfn.RANK.EQ(H67,$H$12:$H$97,0)</f>
        <v>36</v>
      </c>
    </row>
    <row r="68" spans="1:9">
      <c r="A68" s="43" t="s">
        <v>130</v>
      </c>
      <c r="B68" s="43" t="s">
        <v>324</v>
      </c>
      <c r="C68" s="66" t="s">
        <v>131</v>
      </c>
      <c r="D68" s="37"/>
      <c r="E68" s="28"/>
      <c r="F68" s="29"/>
      <c r="G68" s="29" t="s">
        <v>515</v>
      </c>
      <c r="H68" s="68"/>
      <c r="I68" s="49"/>
    </row>
    <row r="69" spans="1:9">
      <c r="A69" s="1" t="s">
        <v>132</v>
      </c>
      <c r="B69" s="1" t="s">
        <v>322</v>
      </c>
      <c r="C69" s="65" t="s">
        <v>133</v>
      </c>
      <c r="D69" s="20">
        <v>66</v>
      </c>
      <c r="E69" s="2">
        <v>24</v>
      </c>
      <c r="F69" s="27">
        <f>SUM(D69:E69)</f>
        <v>90</v>
      </c>
      <c r="G69" s="27">
        <v>80</v>
      </c>
      <c r="H69" s="53">
        <f>F69/G69</f>
        <v>1.125</v>
      </c>
      <c r="I69" s="48">
        <f>_xlfn.RANK.EQ(H69,$H$12:$H$97,0)</f>
        <v>8</v>
      </c>
    </row>
    <row r="70" spans="1:9">
      <c r="A70" s="1" t="s">
        <v>134</v>
      </c>
      <c r="B70" s="1" t="s">
        <v>323</v>
      </c>
      <c r="C70" s="65" t="s">
        <v>135</v>
      </c>
      <c r="D70" s="20">
        <v>75</v>
      </c>
      <c r="E70" s="2">
        <v>44</v>
      </c>
      <c r="F70" s="27">
        <f>SUM(D70:E70)</f>
        <v>119</v>
      </c>
      <c r="G70" s="27">
        <v>150</v>
      </c>
      <c r="H70" s="53">
        <f>F70/G70</f>
        <v>0.79333333333333333</v>
      </c>
      <c r="I70" s="48">
        <f>_xlfn.RANK.EQ(H70,$H$12:$H$97,0)</f>
        <v>45</v>
      </c>
    </row>
    <row r="71" spans="1:9">
      <c r="A71" s="1" t="s">
        <v>136</v>
      </c>
      <c r="B71" s="1" t="s">
        <v>322</v>
      </c>
      <c r="C71" s="65" t="s">
        <v>137</v>
      </c>
      <c r="D71" s="20">
        <v>114</v>
      </c>
      <c r="E71" s="2">
        <v>45</v>
      </c>
      <c r="F71" s="27">
        <f>SUM(D71:E71)</f>
        <v>159</v>
      </c>
      <c r="G71" s="27">
        <v>149</v>
      </c>
      <c r="H71" s="53">
        <f>F71/G71</f>
        <v>1.0671140939597314</v>
      </c>
      <c r="I71" s="48">
        <f>_xlfn.RANK.EQ(H71,$H$12:$H$97,0)</f>
        <v>13</v>
      </c>
    </row>
    <row r="72" spans="1:9">
      <c r="A72" s="1" t="s">
        <v>138</v>
      </c>
      <c r="B72" s="1" t="s">
        <v>323</v>
      </c>
      <c r="C72" s="65" t="s">
        <v>139</v>
      </c>
      <c r="D72" s="20">
        <v>83</v>
      </c>
      <c r="E72" s="2">
        <v>45</v>
      </c>
      <c r="F72" s="27">
        <f>SUM(D72:E72)</f>
        <v>128</v>
      </c>
      <c r="G72" s="27">
        <v>155</v>
      </c>
      <c r="H72" s="53">
        <f>F72/G72</f>
        <v>0.82580645161290323</v>
      </c>
      <c r="I72" s="48">
        <f>_xlfn.RANK.EQ(H72,$H$12:$H$97,0)</f>
        <v>43</v>
      </c>
    </row>
    <row r="73" spans="1:9">
      <c r="A73" s="1" t="s">
        <v>140</v>
      </c>
      <c r="B73" s="1" t="s">
        <v>323</v>
      </c>
      <c r="C73" s="65" t="s">
        <v>141</v>
      </c>
      <c r="D73" s="20">
        <v>17</v>
      </c>
      <c r="E73" s="2">
        <v>16</v>
      </c>
      <c r="F73" s="27">
        <f>SUM(D73:E73)</f>
        <v>33</v>
      </c>
      <c r="G73" s="27">
        <v>50</v>
      </c>
      <c r="H73" s="53">
        <f>F73/G73</f>
        <v>0.66</v>
      </c>
      <c r="I73" s="48">
        <f>_xlfn.RANK.EQ(H73,$H$12:$H$97,0)</f>
        <v>55</v>
      </c>
    </row>
    <row r="74" spans="1:9">
      <c r="A74" s="43" t="s">
        <v>142</v>
      </c>
      <c r="B74" s="43" t="s">
        <v>328</v>
      </c>
      <c r="C74" s="66" t="s">
        <v>143</v>
      </c>
      <c r="D74" s="37"/>
      <c r="E74" s="28"/>
      <c r="F74" s="29"/>
      <c r="G74" s="29" t="s">
        <v>515</v>
      </c>
      <c r="H74" s="68"/>
      <c r="I74" s="49"/>
    </row>
    <row r="75" spans="1:9">
      <c r="A75" s="43" t="s">
        <v>144</v>
      </c>
      <c r="B75" s="43" t="s">
        <v>329</v>
      </c>
      <c r="C75" s="66" t="s">
        <v>145</v>
      </c>
      <c r="D75" s="37"/>
      <c r="E75" s="28"/>
      <c r="F75" s="29"/>
      <c r="G75" s="29" t="s">
        <v>515</v>
      </c>
      <c r="H75" s="68"/>
      <c r="I75" s="49"/>
    </row>
    <row r="76" spans="1:9">
      <c r="A76" s="1" t="s">
        <v>146</v>
      </c>
      <c r="B76" s="1" t="s">
        <v>328</v>
      </c>
      <c r="C76" s="65" t="s">
        <v>147</v>
      </c>
      <c r="D76" s="20">
        <v>18</v>
      </c>
      <c r="E76" s="2">
        <v>8</v>
      </c>
      <c r="F76" s="27">
        <f>SUM(D76:E76)</f>
        <v>26</v>
      </c>
      <c r="G76" s="27">
        <v>40</v>
      </c>
      <c r="H76" s="53">
        <f>F76/G76</f>
        <v>0.65</v>
      </c>
      <c r="I76" s="48">
        <f>_xlfn.RANK.EQ(H76,$H$12:$H$97,0)</f>
        <v>56</v>
      </c>
    </row>
    <row r="77" spans="1:9">
      <c r="A77" s="43" t="s">
        <v>148</v>
      </c>
      <c r="B77" s="43" t="s">
        <v>327</v>
      </c>
      <c r="C77" s="66" t="s">
        <v>149</v>
      </c>
      <c r="D77" s="37"/>
      <c r="E77" s="28"/>
      <c r="F77" s="29"/>
      <c r="G77" s="29" t="s">
        <v>515</v>
      </c>
      <c r="H77" s="68"/>
      <c r="I77" s="49"/>
    </row>
    <row r="78" spans="1:9">
      <c r="A78" s="1" t="s">
        <v>150</v>
      </c>
      <c r="B78" s="1" t="s">
        <v>327</v>
      </c>
      <c r="C78" s="65" t="s">
        <v>151</v>
      </c>
      <c r="D78" s="20">
        <v>4</v>
      </c>
      <c r="E78" s="2">
        <v>7</v>
      </c>
      <c r="F78" s="27">
        <f>SUM(D78:E78)</f>
        <v>11</v>
      </c>
      <c r="G78" s="27">
        <v>20</v>
      </c>
      <c r="H78" s="53">
        <f>F78/G78</f>
        <v>0.55000000000000004</v>
      </c>
      <c r="I78" s="48">
        <f>_xlfn.RANK.EQ(H78,$H$12:$H$97,0)</f>
        <v>60</v>
      </c>
    </row>
    <row r="79" spans="1:9">
      <c r="A79" s="1" t="s">
        <v>152</v>
      </c>
      <c r="B79" s="1" t="s">
        <v>322</v>
      </c>
      <c r="C79" s="65" t="s">
        <v>153</v>
      </c>
      <c r="D79" s="20">
        <v>39</v>
      </c>
      <c r="E79" s="2">
        <v>18</v>
      </c>
      <c r="F79" s="27">
        <f>SUM(D79:E79)</f>
        <v>57</v>
      </c>
      <c r="G79" s="27">
        <v>69</v>
      </c>
      <c r="H79" s="53">
        <f>F79/G79</f>
        <v>0.82608695652173914</v>
      </c>
      <c r="I79" s="48">
        <f>_xlfn.RANK.EQ(H79,$H$12:$H$97,0)</f>
        <v>42</v>
      </c>
    </row>
    <row r="80" spans="1:9">
      <c r="A80" s="1" t="s">
        <v>154</v>
      </c>
      <c r="B80" s="1" t="s">
        <v>322</v>
      </c>
      <c r="C80" s="65" t="s">
        <v>155</v>
      </c>
      <c r="D80" s="20">
        <v>33</v>
      </c>
      <c r="E80" s="2">
        <v>13</v>
      </c>
      <c r="F80" s="27">
        <f>SUM(D80:E80)</f>
        <v>46</v>
      </c>
      <c r="G80" s="27">
        <v>50</v>
      </c>
      <c r="H80" s="53">
        <f>F80/G80</f>
        <v>0.92</v>
      </c>
      <c r="I80" s="48">
        <f>_xlfn.RANK.EQ(H80,$H$12:$H$97,0)</f>
        <v>35</v>
      </c>
    </row>
    <row r="81" spans="1:9">
      <c r="A81" s="1" t="s">
        <v>156</v>
      </c>
      <c r="B81" s="1" t="s">
        <v>327</v>
      </c>
      <c r="C81" s="65" t="s">
        <v>157</v>
      </c>
      <c r="D81" s="20">
        <v>19</v>
      </c>
      <c r="E81" s="2">
        <v>13</v>
      </c>
      <c r="F81" s="27">
        <f>SUM(D81:E81)</f>
        <v>32</v>
      </c>
      <c r="G81" s="27">
        <v>43</v>
      </c>
      <c r="H81" s="53">
        <f>F81/G81</f>
        <v>0.7441860465116279</v>
      </c>
      <c r="I81" s="48">
        <f>_xlfn.RANK.EQ(H81,$H$12:$H$97,0)</f>
        <v>51</v>
      </c>
    </row>
    <row r="82" spans="1:9">
      <c r="A82" s="43" t="s">
        <v>158</v>
      </c>
      <c r="B82" s="43" t="s">
        <v>327</v>
      </c>
      <c r="C82" s="66" t="s">
        <v>159</v>
      </c>
      <c r="D82" s="37"/>
      <c r="E82" s="28"/>
      <c r="F82" s="29"/>
      <c r="G82" s="29" t="s">
        <v>515</v>
      </c>
      <c r="H82" s="68"/>
      <c r="I82" s="49"/>
    </row>
    <row r="83" spans="1:9">
      <c r="A83" s="1" t="s">
        <v>160</v>
      </c>
      <c r="B83" s="1" t="s">
        <v>323</v>
      </c>
      <c r="C83" s="65" t="s">
        <v>161</v>
      </c>
      <c r="D83" s="20">
        <v>68</v>
      </c>
      <c r="E83" s="2">
        <v>55</v>
      </c>
      <c r="F83" s="27">
        <f>SUM(D83:E83)</f>
        <v>123</v>
      </c>
      <c r="G83" s="27">
        <v>180</v>
      </c>
      <c r="H83" s="53">
        <f>F83/G83</f>
        <v>0.68333333333333335</v>
      </c>
      <c r="I83" s="48">
        <f>_xlfn.RANK.EQ(H83,$H$12:$H$97,0)</f>
        <v>52</v>
      </c>
    </row>
    <row r="84" spans="1:9">
      <c r="A84" s="1" t="s">
        <v>162</v>
      </c>
      <c r="B84" s="1" t="s">
        <v>327</v>
      </c>
      <c r="C84" s="65" t="s">
        <v>163</v>
      </c>
      <c r="D84" s="20">
        <v>21</v>
      </c>
      <c r="E84" s="2">
        <v>21</v>
      </c>
      <c r="F84" s="27">
        <f>SUM(D84:E84)</f>
        <v>42</v>
      </c>
      <c r="G84" s="27">
        <v>50</v>
      </c>
      <c r="H84" s="53">
        <f>F84/G84</f>
        <v>0.84</v>
      </c>
      <c r="I84" s="48">
        <f>_xlfn.RANK.EQ(H84,$H$12:$H$97,0)</f>
        <v>40</v>
      </c>
    </row>
    <row r="85" spans="1:9">
      <c r="A85" s="1" t="s">
        <v>164</v>
      </c>
      <c r="B85" s="1" t="s">
        <v>327</v>
      </c>
      <c r="C85" s="65" t="s">
        <v>165</v>
      </c>
      <c r="D85" s="20">
        <v>27</v>
      </c>
      <c r="E85" s="2">
        <v>24</v>
      </c>
      <c r="F85" s="27">
        <f>SUM(D85:E85)</f>
        <v>51</v>
      </c>
      <c r="G85" s="27">
        <v>40</v>
      </c>
      <c r="H85" s="53">
        <f>F85/G85</f>
        <v>1.2749999999999999</v>
      </c>
      <c r="I85" s="48">
        <f>_xlfn.RANK.EQ(H85,$H$12:$H$97,0)</f>
        <v>1</v>
      </c>
    </row>
    <row r="86" spans="1:9">
      <c r="A86" s="14" t="s">
        <v>166</v>
      </c>
      <c r="B86" s="14" t="s">
        <v>327</v>
      </c>
      <c r="C86" s="67" t="s">
        <v>167</v>
      </c>
      <c r="D86" s="38">
        <v>7</v>
      </c>
      <c r="E86" s="30">
        <v>7</v>
      </c>
      <c r="F86" s="31">
        <f>SUM(D86:E86)</f>
        <v>14</v>
      </c>
      <c r="G86" s="31">
        <v>15</v>
      </c>
      <c r="H86" s="54">
        <f>F86/G86</f>
        <v>0.93333333333333335</v>
      </c>
      <c r="I86" s="50">
        <f>_xlfn.RANK.EQ(H86,$H$12:$H$97,0)</f>
        <v>33</v>
      </c>
    </row>
    <row r="87" spans="1:9">
      <c r="A87" s="43" t="s">
        <v>168</v>
      </c>
      <c r="B87" s="43" t="s">
        <v>324</v>
      </c>
      <c r="C87" s="66" t="s">
        <v>169</v>
      </c>
      <c r="D87" s="37"/>
      <c r="E87" s="28"/>
      <c r="F87" s="29"/>
      <c r="G87" s="29" t="s">
        <v>515</v>
      </c>
      <c r="H87" s="68"/>
      <c r="I87" s="49"/>
    </row>
    <row r="88" spans="1:9">
      <c r="A88" s="1" t="s">
        <v>170</v>
      </c>
      <c r="B88" s="1" t="s">
        <v>323</v>
      </c>
      <c r="C88" s="65" t="s">
        <v>171</v>
      </c>
      <c r="D88" s="20">
        <v>25</v>
      </c>
      <c r="E88" s="2">
        <v>24</v>
      </c>
      <c r="F88" s="27">
        <f t="shared" ref="F88:F95" si="4">SUM(D88:E88)</f>
        <v>49</v>
      </c>
      <c r="G88" s="27">
        <v>50</v>
      </c>
      <c r="H88" s="53">
        <f t="shared" ref="H88:H95" si="5">F88/G88</f>
        <v>0.98</v>
      </c>
      <c r="I88" s="48">
        <f t="shared" ref="I88:I95" si="6">_xlfn.RANK.EQ(H88,$H$12:$H$97,0)</f>
        <v>26</v>
      </c>
    </row>
    <row r="89" spans="1:9">
      <c r="A89" s="1" t="s">
        <v>172</v>
      </c>
      <c r="B89" s="1" t="s">
        <v>322</v>
      </c>
      <c r="C89" s="65" t="s">
        <v>173</v>
      </c>
      <c r="D89" s="20">
        <v>75</v>
      </c>
      <c r="E89" s="2">
        <v>58</v>
      </c>
      <c r="F89" s="27">
        <f t="shared" si="4"/>
        <v>133</v>
      </c>
      <c r="G89" s="27">
        <v>140</v>
      </c>
      <c r="H89" s="53">
        <f t="shared" si="5"/>
        <v>0.95</v>
      </c>
      <c r="I89" s="48">
        <f t="shared" si="6"/>
        <v>29</v>
      </c>
    </row>
    <row r="90" spans="1:9">
      <c r="A90" s="1" t="s">
        <v>174</v>
      </c>
      <c r="B90" s="1" t="s">
        <v>327</v>
      </c>
      <c r="C90" s="65" t="s">
        <v>175</v>
      </c>
      <c r="D90" s="20">
        <v>11</v>
      </c>
      <c r="E90" s="2">
        <v>9</v>
      </c>
      <c r="F90" s="27">
        <f t="shared" si="4"/>
        <v>20</v>
      </c>
      <c r="G90" s="27">
        <v>20</v>
      </c>
      <c r="H90" s="53">
        <f t="shared" si="5"/>
        <v>1</v>
      </c>
      <c r="I90" s="48">
        <f t="shared" si="6"/>
        <v>23</v>
      </c>
    </row>
    <row r="91" spans="1:9">
      <c r="A91" s="1" t="s">
        <v>176</v>
      </c>
      <c r="B91" s="1" t="s">
        <v>327</v>
      </c>
      <c r="C91" s="65" t="s">
        <v>177</v>
      </c>
      <c r="D91" s="20">
        <v>14</v>
      </c>
      <c r="E91" s="2">
        <v>10</v>
      </c>
      <c r="F91" s="27">
        <f t="shared" si="4"/>
        <v>24</v>
      </c>
      <c r="G91" s="27">
        <v>28</v>
      </c>
      <c r="H91" s="53">
        <f t="shared" si="5"/>
        <v>0.8571428571428571</v>
      </c>
      <c r="I91" s="48">
        <f t="shared" si="6"/>
        <v>39</v>
      </c>
    </row>
    <row r="92" spans="1:9">
      <c r="A92" s="1" t="s">
        <v>178</v>
      </c>
      <c r="B92" s="1" t="s">
        <v>327</v>
      </c>
      <c r="C92" s="65" t="s">
        <v>179</v>
      </c>
      <c r="D92" s="20">
        <v>21</v>
      </c>
      <c r="E92" s="2">
        <v>13</v>
      </c>
      <c r="F92" s="27">
        <f t="shared" si="4"/>
        <v>34</v>
      </c>
      <c r="G92" s="27">
        <v>30</v>
      </c>
      <c r="H92" s="53">
        <f t="shared" si="5"/>
        <v>1.1333333333333333</v>
      </c>
      <c r="I92" s="48">
        <f t="shared" si="6"/>
        <v>6</v>
      </c>
    </row>
    <row r="93" spans="1:9">
      <c r="A93" s="1" t="s">
        <v>180</v>
      </c>
      <c r="B93" s="1" t="s">
        <v>327</v>
      </c>
      <c r="C93" s="65" t="s">
        <v>181</v>
      </c>
      <c r="D93" s="20">
        <v>9</v>
      </c>
      <c r="E93" s="2">
        <v>6</v>
      </c>
      <c r="F93" s="27">
        <f t="shared" si="4"/>
        <v>15</v>
      </c>
      <c r="G93" s="27">
        <v>20</v>
      </c>
      <c r="H93" s="53">
        <f t="shared" si="5"/>
        <v>0.75</v>
      </c>
      <c r="I93" s="48">
        <f t="shared" si="6"/>
        <v>49</v>
      </c>
    </row>
    <row r="94" spans="1:9">
      <c r="A94" s="1" t="s">
        <v>182</v>
      </c>
      <c r="B94" s="1" t="s">
        <v>327</v>
      </c>
      <c r="C94" s="65" t="s">
        <v>183</v>
      </c>
      <c r="D94" s="20">
        <v>13</v>
      </c>
      <c r="E94" s="2">
        <v>8</v>
      </c>
      <c r="F94" s="27">
        <f t="shared" si="4"/>
        <v>21</v>
      </c>
      <c r="G94" s="27">
        <v>20</v>
      </c>
      <c r="H94" s="53">
        <f t="shared" si="5"/>
        <v>1.05</v>
      </c>
      <c r="I94" s="48">
        <f t="shared" si="6"/>
        <v>19</v>
      </c>
    </row>
    <row r="95" spans="1:9">
      <c r="A95" s="1" t="s">
        <v>184</v>
      </c>
      <c r="B95" s="1" t="s">
        <v>327</v>
      </c>
      <c r="C95" s="65" t="s">
        <v>185</v>
      </c>
      <c r="D95" s="20">
        <v>14</v>
      </c>
      <c r="E95" s="2">
        <v>20</v>
      </c>
      <c r="F95" s="27">
        <f t="shared" si="4"/>
        <v>34</v>
      </c>
      <c r="G95" s="27">
        <v>35</v>
      </c>
      <c r="H95" s="53">
        <f t="shared" si="5"/>
        <v>0.97142857142857142</v>
      </c>
      <c r="I95" s="48">
        <f t="shared" si="6"/>
        <v>28</v>
      </c>
    </row>
    <row r="96" spans="1:9">
      <c r="A96" s="43" t="s">
        <v>186</v>
      </c>
      <c r="B96" s="43" t="s">
        <v>324</v>
      </c>
      <c r="C96" s="66" t="s">
        <v>187</v>
      </c>
      <c r="D96" s="37"/>
      <c r="E96" s="28"/>
      <c r="F96" s="29"/>
      <c r="G96" s="29" t="s">
        <v>515</v>
      </c>
      <c r="H96" s="68"/>
      <c r="I96" s="49"/>
    </row>
    <row r="97" spans="1:9" ht="14.25" thickBot="1">
      <c r="A97" s="1" t="s">
        <v>188</v>
      </c>
      <c r="B97" s="1" t="s">
        <v>327</v>
      </c>
      <c r="C97" s="65" t="s">
        <v>189</v>
      </c>
      <c r="D97" s="22">
        <v>10</v>
      </c>
      <c r="E97" s="23">
        <v>12</v>
      </c>
      <c r="F97" s="39">
        <f>SUM(D97:E97)</f>
        <v>22</v>
      </c>
      <c r="G97" s="39">
        <v>36</v>
      </c>
      <c r="H97" s="58">
        <f>F97/G97</f>
        <v>0.61111111111111116</v>
      </c>
      <c r="I97" s="51">
        <f>_xlfn.RANK.EQ(H97,$H$12:$H$97,0)</f>
        <v>57</v>
      </c>
    </row>
    <row r="98" spans="1:9" ht="14.25" thickBot="1">
      <c r="B98" s="17"/>
    </row>
    <row r="99" spans="1:9" ht="14.25" thickBot="1">
      <c r="C99" s="253" t="s">
        <v>502</v>
      </c>
      <c r="D99" s="254">
        <f>SUM(D12:D97)</f>
        <v>2378</v>
      </c>
      <c r="E99" s="254">
        <f t="shared" ref="E99:G99" si="7">SUM(E12:E97)</f>
        <v>1469</v>
      </c>
      <c r="F99" s="254">
        <f t="shared" si="7"/>
        <v>3847</v>
      </c>
      <c r="G99" s="255">
        <f t="shared" si="7"/>
        <v>4293</v>
      </c>
    </row>
  </sheetData>
  <autoFilter ref="A11:I97" xr:uid="{00000000-0009-0000-0000-000027000000}">
    <sortState xmlns:xlrd2="http://schemas.microsoft.com/office/spreadsheetml/2017/richdata2" ref="A12:I97">
      <sortCondition ref="A11:A97"/>
    </sortState>
  </autoFilter>
  <mergeCells count="1">
    <mergeCell ref="D10:I10"/>
  </mergeCells>
  <phoneticPr fontId="1"/>
  <hyperlinks>
    <hyperlink ref="K1" location="目次!A1" display="目次に戻る" xr:uid="{3FF0C0D7-5811-4B51-BA98-A439EE53E651}"/>
  </hyperlinks>
  <pageMargins left="0.51181102362204722" right="0.51181102362204722" top="0.74803149606299213" bottom="0.74803149606299213" header="0.31496062992125984" footer="0.31496062992125984"/>
  <pageSetup paperSize="9" scale="89" orientation="portrait" r:id="rId1"/>
  <headerFooter>
    <oddFooter>&amp;R&amp;6出典：大学改革支援・学位授与機構「大学基本情報」（https://portal.niad.ac.jp/ptrt/table.html）を加工して作成
文部科学省　全国大学一覧</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164"/>
  <sheetViews>
    <sheetView workbookViewId="0">
      <selection activeCell="A13" sqref="A13:B13"/>
    </sheetView>
  </sheetViews>
  <sheetFormatPr defaultRowHeight="13.5"/>
  <cols>
    <col min="1" max="1" width="0.625" customWidth="1"/>
    <col min="2" max="2" width="11.625" customWidth="1"/>
    <col min="3" max="3" width="11.25" customWidth="1"/>
    <col min="4" max="4" width="10" customWidth="1"/>
    <col min="5" max="5" width="12" customWidth="1"/>
    <col min="6" max="6" width="2.875" customWidth="1"/>
    <col min="7" max="7" width="11.625" customWidth="1"/>
    <col min="8" max="8" width="11.25" customWidth="1"/>
    <col min="9" max="9" width="10" customWidth="1"/>
    <col min="10" max="10" width="12" customWidth="1"/>
    <col min="11" max="11" width="0.625" customWidth="1"/>
    <col min="12" max="12" width="20.5" style="7" bestFit="1" customWidth="1"/>
    <col min="13" max="17" width="10.75" style="7" bestFit="1" customWidth="1"/>
    <col min="18" max="18" width="9" style="7"/>
  </cols>
  <sheetData>
    <row r="1" spans="1:12" ht="24" customHeight="1" thickBot="1">
      <c r="A1" s="3" t="s">
        <v>260</v>
      </c>
      <c r="B1" s="12"/>
      <c r="C1" s="12"/>
      <c r="D1" s="13"/>
      <c r="E1" s="13"/>
      <c r="F1" s="13"/>
      <c r="G1" s="12"/>
      <c r="H1" s="13"/>
      <c r="I1" s="13"/>
      <c r="J1" s="13"/>
      <c r="K1" s="13"/>
      <c r="L1" s="44" t="s">
        <v>258</v>
      </c>
    </row>
    <row r="2" spans="1:12" ht="24" customHeight="1">
      <c r="A2" s="12" t="s">
        <v>276</v>
      </c>
      <c r="B2" s="12"/>
      <c r="C2" s="12"/>
      <c r="D2" s="13"/>
      <c r="E2" s="13"/>
      <c r="F2" s="13"/>
      <c r="G2" s="13"/>
      <c r="H2" s="13"/>
      <c r="I2" s="13"/>
      <c r="J2" s="13"/>
      <c r="K2" s="13"/>
    </row>
    <row r="3" spans="1:12" ht="24" customHeight="1">
      <c r="A3" s="12"/>
      <c r="B3" s="12" t="s">
        <v>281</v>
      </c>
      <c r="C3" s="12"/>
      <c r="D3" s="13"/>
      <c r="E3" s="13"/>
      <c r="F3" s="13"/>
      <c r="G3" s="13"/>
      <c r="H3" s="13"/>
      <c r="I3" s="13"/>
      <c r="J3" s="13"/>
      <c r="K3" s="13"/>
    </row>
    <row r="4" spans="1:12">
      <c r="A4" s="12"/>
      <c r="B4" s="12"/>
      <c r="C4" s="12"/>
      <c r="D4" s="13"/>
      <c r="E4" s="13"/>
      <c r="F4" s="13"/>
      <c r="G4" s="13"/>
      <c r="H4" s="13"/>
      <c r="I4" s="13"/>
      <c r="J4" s="13"/>
      <c r="K4" s="13"/>
    </row>
    <row r="5" spans="1:12" s="7" customFormat="1" ht="18" customHeight="1">
      <c r="A5" s="70"/>
      <c r="B5" s="12" t="s">
        <v>528</v>
      </c>
      <c r="C5" s="70"/>
      <c r="D5" s="70"/>
      <c r="E5" s="70"/>
      <c r="F5" s="70"/>
      <c r="G5" s="12" t="s">
        <v>282</v>
      </c>
      <c r="H5" s="70"/>
      <c r="I5" s="70"/>
      <c r="J5" s="70"/>
      <c r="K5" s="70"/>
    </row>
    <row r="6" spans="1:12" s="7" customFormat="1" ht="17.25" customHeight="1">
      <c r="A6" s="74"/>
      <c r="B6" s="293" t="s">
        <v>278</v>
      </c>
      <c r="C6" s="75" t="s">
        <v>279</v>
      </c>
      <c r="D6" s="86">
        <f ca="1">AVERAGE('5.グラフデータ'!D35:H35)</f>
        <v>288.2</v>
      </c>
      <c r="E6" s="295" t="str">
        <f>'5.グラフデータ'!AD35</f>
        <v>年度により増減</v>
      </c>
      <c r="F6" s="71"/>
      <c r="G6" s="293" t="s">
        <v>278</v>
      </c>
      <c r="H6" s="75" t="s">
        <v>279</v>
      </c>
      <c r="I6" s="86">
        <f ca="1">AVERAGE('5.グラフデータ'!D41:H41)</f>
        <v>136.6</v>
      </c>
      <c r="J6" s="295" t="str">
        <f>'5.グラフデータ'!AD41</f>
        <v>同程度で推移</v>
      </c>
      <c r="K6" s="71"/>
    </row>
    <row r="7" spans="1:12" s="7" customFormat="1" ht="17.25" customHeight="1">
      <c r="A7" s="74"/>
      <c r="B7" s="294"/>
      <c r="C7" s="77" t="s">
        <v>280</v>
      </c>
      <c r="D7" s="87">
        <f ca="1">'5.グラフデータ'!H35-'5.グラフデータ'!D35</f>
        <v>14</v>
      </c>
      <c r="E7" s="296"/>
      <c r="F7" s="71"/>
      <c r="G7" s="294"/>
      <c r="H7" s="77" t="s">
        <v>280</v>
      </c>
      <c r="I7" s="87">
        <f ca="1">'5.グラフデータ'!H41-'5.グラフデータ'!D41</f>
        <v>3</v>
      </c>
      <c r="J7" s="296"/>
      <c r="K7" s="71"/>
    </row>
    <row r="8" spans="1:12" s="7" customFormat="1" ht="17.25" customHeight="1">
      <c r="A8" s="74"/>
      <c r="B8" s="297" t="s">
        <v>306</v>
      </c>
      <c r="C8" s="75" t="s">
        <v>279</v>
      </c>
      <c r="D8" s="76">
        <f ca="1">AVERAGE('5.グラフデータ'!D37:H37)</f>
        <v>1.048</v>
      </c>
      <c r="E8" s="295" t="str">
        <f>'5.グラフデータ'!AD37</f>
        <v>年度により増減</v>
      </c>
      <c r="F8" s="71"/>
      <c r="G8" s="297" t="s">
        <v>306</v>
      </c>
      <c r="H8" s="75" t="s">
        <v>279</v>
      </c>
      <c r="I8" s="76">
        <f ca="1">AVERAGE('5.グラフデータ'!D43:H43)</f>
        <v>1.0508000000000002</v>
      </c>
      <c r="J8" s="295" t="str">
        <f>'5.グラフデータ'!AD43</f>
        <v>同程度で推移</v>
      </c>
      <c r="K8" s="71"/>
    </row>
    <row r="9" spans="1:12" s="7" customFormat="1" ht="17.25" customHeight="1">
      <c r="A9" s="74"/>
      <c r="B9" s="298"/>
      <c r="C9" s="77" t="s">
        <v>280</v>
      </c>
      <c r="D9" s="85">
        <f ca="1">'5.グラフデータ'!H37-'5.グラフデータ'!D37</f>
        <v>5.1000000000000156E-2</v>
      </c>
      <c r="E9" s="296"/>
      <c r="F9" s="71"/>
      <c r="G9" s="298"/>
      <c r="H9" s="77" t="s">
        <v>280</v>
      </c>
      <c r="I9" s="85">
        <f ca="1">'5.グラフデータ'!H43-'5.グラフデータ'!D43</f>
        <v>2.3000000000000131E-2</v>
      </c>
      <c r="J9" s="296"/>
      <c r="K9" s="71"/>
    </row>
    <row r="10" spans="1:12" s="7" customFormat="1" ht="18.75" customHeight="1">
      <c r="A10" s="73"/>
      <c r="B10" s="73"/>
      <c r="C10" s="73"/>
      <c r="D10" s="73"/>
      <c r="E10" s="73"/>
      <c r="F10" s="73"/>
      <c r="G10" s="73"/>
      <c r="H10" s="73"/>
      <c r="I10" s="73"/>
      <c r="J10" s="73"/>
      <c r="K10" s="73"/>
    </row>
    <row r="11" spans="1:12" s="7" customFormat="1" ht="18.75" customHeight="1">
      <c r="A11" s="73"/>
      <c r="B11" s="73"/>
      <c r="C11" s="73"/>
      <c r="D11" s="73"/>
      <c r="E11" s="73"/>
      <c r="F11" s="73"/>
      <c r="G11" s="73"/>
      <c r="H11" s="73"/>
      <c r="I11" s="73"/>
      <c r="J11" s="73"/>
      <c r="K11" s="73"/>
    </row>
    <row r="12" spans="1:12" s="7" customFormat="1" ht="18.75" customHeight="1">
      <c r="A12" s="73"/>
      <c r="B12" s="73"/>
      <c r="C12" s="73"/>
      <c r="D12" s="73"/>
      <c r="E12" s="73"/>
      <c r="F12" s="73"/>
      <c r="G12" s="73"/>
      <c r="H12" s="73"/>
      <c r="I12" s="73"/>
      <c r="J12" s="73"/>
      <c r="K12" s="73"/>
    </row>
    <row r="13" spans="1:12" s="7" customFormat="1" ht="18.75" customHeight="1">
      <c r="A13" s="73"/>
      <c r="B13" s="73"/>
      <c r="C13" s="73"/>
      <c r="D13" s="73"/>
      <c r="E13" s="73"/>
      <c r="F13" s="73"/>
      <c r="G13" s="73"/>
      <c r="H13" s="73"/>
      <c r="I13" s="73"/>
      <c r="J13" s="73"/>
      <c r="K13" s="73"/>
    </row>
    <row r="14" spans="1:12" s="7" customFormat="1" ht="18.75" customHeight="1">
      <c r="A14" s="73"/>
      <c r="B14" s="73"/>
      <c r="C14" s="73"/>
      <c r="D14" s="73"/>
      <c r="E14" s="73"/>
      <c r="F14" s="73"/>
      <c r="G14" s="73"/>
      <c r="H14" s="73"/>
      <c r="I14" s="73"/>
      <c r="J14" s="73"/>
      <c r="K14" s="73"/>
    </row>
    <row r="15" spans="1:12" s="7" customFormat="1" ht="18.75" customHeight="1">
      <c r="A15" s="73"/>
      <c r="B15" s="73"/>
      <c r="C15" s="73"/>
      <c r="D15" s="73"/>
      <c r="E15" s="73"/>
      <c r="F15" s="73"/>
      <c r="G15" s="73"/>
      <c r="H15" s="73"/>
      <c r="I15" s="73"/>
      <c r="J15" s="73"/>
      <c r="K15" s="73"/>
    </row>
    <row r="16" spans="1:12" s="7" customFormat="1" ht="18.75" customHeight="1">
      <c r="A16" s="73"/>
      <c r="B16" s="73"/>
      <c r="C16" s="73"/>
      <c r="D16" s="73"/>
      <c r="E16" s="73"/>
      <c r="F16" s="73"/>
      <c r="G16" s="73"/>
      <c r="H16" s="73"/>
      <c r="I16" s="73"/>
      <c r="J16" s="73"/>
      <c r="K16" s="73"/>
    </row>
    <row r="17" spans="1:11" s="7" customFormat="1" ht="18.75" customHeight="1">
      <c r="A17" s="73"/>
      <c r="B17" s="73"/>
      <c r="C17" s="73"/>
      <c r="D17" s="73"/>
      <c r="E17" s="73"/>
      <c r="F17" s="73"/>
      <c r="G17" s="73"/>
      <c r="H17" s="73"/>
      <c r="I17" s="73"/>
      <c r="J17" s="73"/>
      <c r="K17" s="73"/>
    </row>
    <row r="18" spans="1:11" s="7" customFormat="1" ht="18.75" customHeight="1">
      <c r="A18" s="73"/>
      <c r="B18" s="73"/>
      <c r="C18" s="73"/>
      <c r="D18" s="73"/>
      <c r="E18" s="73"/>
      <c r="F18" s="73"/>
      <c r="G18" s="73"/>
      <c r="H18" s="73"/>
      <c r="I18" s="73"/>
      <c r="J18" s="73"/>
      <c r="K18" s="73"/>
    </row>
    <row r="19" spans="1:11" s="7" customFormat="1" ht="18.75" customHeight="1">
      <c r="A19" s="73"/>
      <c r="B19" s="73"/>
      <c r="C19" s="73"/>
      <c r="D19" s="73"/>
      <c r="E19" s="73"/>
      <c r="F19" s="73"/>
      <c r="G19" s="73"/>
      <c r="H19" s="73"/>
      <c r="I19" s="73"/>
      <c r="J19" s="73"/>
      <c r="K19" s="73"/>
    </row>
    <row r="20" spans="1:11" s="7" customFormat="1" ht="18.75" customHeight="1">
      <c r="A20" s="73"/>
      <c r="B20" s="73"/>
      <c r="C20" s="73"/>
      <c r="D20" s="73"/>
      <c r="E20" s="73"/>
      <c r="F20" s="73"/>
      <c r="G20" s="73"/>
      <c r="H20" s="73"/>
      <c r="I20" s="73"/>
      <c r="J20" s="73"/>
      <c r="K20" s="73"/>
    </row>
    <row r="21" spans="1:11" s="7" customFormat="1" ht="18.75" customHeight="1">
      <c r="A21" s="73"/>
      <c r="B21" s="73"/>
      <c r="C21" s="73"/>
      <c r="D21" s="73"/>
      <c r="E21" s="73"/>
      <c r="F21" s="73"/>
      <c r="G21" s="73"/>
      <c r="H21" s="73"/>
      <c r="I21" s="73"/>
      <c r="J21" s="73"/>
      <c r="K21" s="73"/>
    </row>
    <row r="22" spans="1:11" s="7" customFormat="1" ht="18.75" customHeight="1">
      <c r="A22" s="73"/>
      <c r="B22" s="73"/>
      <c r="C22" s="73"/>
      <c r="D22" s="73"/>
      <c r="E22" s="73"/>
      <c r="F22" s="73"/>
      <c r="G22" s="73"/>
      <c r="H22" s="73"/>
      <c r="I22" s="73"/>
      <c r="J22" s="73"/>
      <c r="K22" s="73"/>
    </row>
    <row r="23" spans="1:11" s="7" customFormat="1" ht="18.75" customHeight="1">
      <c r="A23" s="73"/>
      <c r="B23" s="73"/>
      <c r="C23" s="73"/>
      <c r="D23" s="73"/>
      <c r="E23" s="73"/>
      <c r="F23" s="73"/>
      <c r="G23" s="73"/>
      <c r="H23" s="73"/>
      <c r="I23" s="73"/>
      <c r="J23" s="73"/>
      <c r="K23" s="73"/>
    </row>
    <row r="24" spans="1:11" s="7" customFormat="1" ht="9" customHeight="1">
      <c r="A24" s="73"/>
      <c r="B24" s="73"/>
      <c r="C24" s="73"/>
      <c r="D24" s="73"/>
      <c r="E24" s="73"/>
      <c r="F24" s="73"/>
      <c r="G24" s="73"/>
      <c r="H24" s="73"/>
      <c r="I24" s="73"/>
      <c r="J24" s="73"/>
      <c r="K24" s="73"/>
    </row>
    <row r="25" spans="1:11" s="7" customFormat="1" ht="18.75" customHeight="1">
      <c r="A25" s="70"/>
      <c r="B25" s="12" t="s">
        <v>529</v>
      </c>
      <c r="C25" s="70"/>
      <c r="D25" s="70"/>
      <c r="E25" s="70"/>
      <c r="F25" s="70"/>
      <c r="G25" s="12" t="s">
        <v>337</v>
      </c>
      <c r="H25" s="70"/>
      <c r="I25" s="70"/>
      <c r="J25" s="70"/>
      <c r="K25" s="70"/>
    </row>
    <row r="26" spans="1:11" s="7" customFormat="1" ht="17.25" customHeight="1">
      <c r="A26" s="74"/>
      <c r="B26" s="293" t="s">
        <v>278</v>
      </c>
      <c r="C26" s="75" t="s">
        <v>279</v>
      </c>
      <c r="D26" s="86">
        <f ca="1">AVERAGE('5.グラフデータ'!D47:H47)</f>
        <v>247.8</v>
      </c>
      <c r="E26" s="295" t="str">
        <f>'5.グラフデータ'!AD47</f>
        <v>同程度で推移</v>
      </c>
      <c r="F26" s="71"/>
      <c r="G26" s="293" t="s">
        <v>278</v>
      </c>
      <c r="H26" s="75" t="s">
        <v>279</v>
      </c>
      <c r="I26" s="86">
        <f ca="1">AVERAGE('5.グラフデータ'!D53:H53)</f>
        <v>170.6</v>
      </c>
      <c r="J26" s="295" t="str">
        <f>'5.グラフデータ'!AD53</f>
        <v>同程度で推移</v>
      </c>
      <c r="K26" s="71"/>
    </row>
    <row r="27" spans="1:11" s="7" customFormat="1" ht="17.25" customHeight="1">
      <c r="A27" s="74"/>
      <c r="B27" s="294"/>
      <c r="C27" s="77" t="s">
        <v>280</v>
      </c>
      <c r="D27" s="87">
        <f ca="1">'5.グラフデータ'!H47-'5.グラフデータ'!D47</f>
        <v>4</v>
      </c>
      <c r="E27" s="296"/>
      <c r="F27" s="71"/>
      <c r="G27" s="294"/>
      <c r="H27" s="77" t="s">
        <v>280</v>
      </c>
      <c r="I27" s="87">
        <f ca="1">'5.グラフデータ'!H53-'5.グラフデータ'!D53</f>
        <v>0</v>
      </c>
      <c r="J27" s="296"/>
      <c r="K27" s="71"/>
    </row>
    <row r="28" spans="1:11" s="7" customFormat="1" ht="17.25" customHeight="1">
      <c r="A28" s="74"/>
      <c r="B28" s="297" t="s">
        <v>306</v>
      </c>
      <c r="C28" s="75" t="s">
        <v>279</v>
      </c>
      <c r="D28" s="76">
        <f ca="1">AVERAGE('5.グラフデータ'!D49:H49)</f>
        <v>1.0326</v>
      </c>
      <c r="E28" s="295" t="str">
        <f>'5.グラフデータ'!AD49</f>
        <v>同程度で推移</v>
      </c>
      <c r="F28" s="71"/>
      <c r="G28" s="297" t="s">
        <v>306</v>
      </c>
      <c r="H28" s="75" t="s">
        <v>279</v>
      </c>
      <c r="I28" s="76">
        <f ca="1">AVERAGE('5.グラフデータ'!D55:H55)</f>
        <v>1.0036</v>
      </c>
      <c r="J28" s="295" t="str">
        <f>'5.グラフデータ'!AD55</f>
        <v>同程度で推移</v>
      </c>
      <c r="K28" s="71"/>
    </row>
    <row r="29" spans="1:11" s="7" customFormat="1" ht="17.25" customHeight="1">
      <c r="A29" s="74"/>
      <c r="B29" s="298"/>
      <c r="C29" s="77" t="s">
        <v>280</v>
      </c>
      <c r="D29" s="85">
        <f ca="1">'5.グラフデータ'!H49-'5.グラフデータ'!D49</f>
        <v>1.7000000000000126E-2</v>
      </c>
      <c r="E29" s="296"/>
      <c r="F29" s="71"/>
      <c r="G29" s="298"/>
      <c r="H29" s="77" t="s">
        <v>280</v>
      </c>
      <c r="I29" s="85">
        <f ca="1">'5.グラフデータ'!H55-'5.グラフデータ'!D55</f>
        <v>0</v>
      </c>
      <c r="J29" s="296"/>
      <c r="K29" s="71"/>
    </row>
    <row r="30" spans="1:11" s="7" customFormat="1" ht="18.75" customHeight="1">
      <c r="A30" s="73"/>
      <c r="B30" s="73"/>
      <c r="C30" s="73"/>
      <c r="D30" s="73"/>
      <c r="E30" s="73"/>
      <c r="F30" s="73"/>
      <c r="G30" s="73"/>
      <c r="H30" s="73"/>
      <c r="I30" s="73"/>
      <c r="J30" s="73"/>
      <c r="K30" s="73"/>
    </row>
    <row r="31" spans="1:11" s="7" customFormat="1" ht="18.75" customHeight="1">
      <c r="A31" s="73"/>
      <c r="B31" s="73"/>
      <c r="C31" s="73"/>
      <c r="D31" s="73"/>
      <c r="E31" s="73"/>
      <c r="F31" s="73"/>
      <c r="G31" s="73"/>
      <c r="H31" s="73"/>
      <c r="I31" s="73"/>
      <c r="J31" s="73"/>
      <c r="K31" s="73"/>
    </row>
    <row r="32" spans="1:11" s="7" customFormat="1" ht="18.75" customHeight="1">
      <c r="A32" s="73"/>
      <c r="B32" s="73"/>
      <c r="C32" s="73"/>
      <c r="D32" s="73"/>
      <c r="E32" s="73"/>
      <c r="F32" s="73"/>
      <c r="G32" s="73"/>
      <c r="H32" s="73"/>
      <c r="I32" s="73"/>
      <c r="J32" s="73"/>
      <c r="K32" s="73"/>
    </row>
    <row r="33" spans="1:11" s="7" customFormat="1" ht="18.75" customHeight="1">
      <c r="A33" s="73"/>
      <c r="B33" s="73"/>
      <c r="C33" s="73"/>
      <c r="D33" s="73"/>
      <c r="E33" s="73"/>
      <c r="F33" s="73"/>
      <c r="G33" s="73"/>
      <c r="H33" s="73"/>
      <c r="I33" s="73"/>
      <c r="J33" s="73"/>
      <c r="K33" s="73"/>
    </row>
    <row r="34" spans="1:11" s="7" customFormat="1" ht="18.75" customHeight="1">
      <c r="A34" s="73"/>
      <c r="B34" s="73"/>
      <c r="C34" s="73"/>
      <c r="D34" s="73"/>
      <c r="E34" s="73"/>
      <c r="F34" s="73"/>
      <c r="G34" s="73"/>
      <c r="H34" s="73"/>
      <c r="I34" s="73"/>
      <c r="J34" s="73"/>
      <c r="K34" s="73"/>
    </row>
    <row r="35" spans="1:11" ht="18.75" customHeight="1">
      <c r="A35" s="73"/>
      <c r="B35" s="73"/>
      <c r="C35" s="73"/>
      <c r="D35" s="73"/>
      <c r="E35" s="73"/>
      <c r="F35" s="73"/>
      <c r="G35" s="73"/>
      <c r="H35" s="73"/>
      <c r="I35" s="73"/>
      <c r="J35" s="73"/>
      <c r="K35" s="73"/>
    </row>
    <row r="36" spans="1:11" ht="18.75" customHeight="1">
      <c r="A36" s="73"/>
      <c r="B36" s="73"/>
      <c r="C36" s="73"/>
      <c r="D36" s="73"/>
      <c r="E36" s="73"/>
      <c r="F36" s="73"/>
      <c r="G36" s="73"/>
      <c r="H36" s="73"/>
      <c r="I36" s="73"/>
      <c r="J36" s="73"/>
      <c r="K36" s="73"/>
    </row>
    <row r="37" spans="1:11" ht="18.75" customHeight="1">
      <c r="A37" s="73"/>
      <c r="B37" s="73"/>
      <c r="C37" s="73"/>
      <c r="D37" s="73"/>
      <c r="E37" s="73"/>
      <c r="F37" s="73"/>
      <c r="G37" s="73"/>
      <c r="H37" s="73"/>
      <c r="I37" s="73"/>
      <c r="J37" s="73"/>
      <c r="K37" s="73"/>
    </row>
    <row r="38" spans="1:11" ht="18.75" customHeight="1">
      <c r="A38" s="73"/>
      <c r="B38" s="73"/>
      <c r="C38" s="73"/>
      <c r="D38" s="73"/>
      <c r="E38" s="73"/>
      <c r="F38" s="73"/>
      <c r="G38" s="73"/>
      <c r="H38" s="73"/>
      <c r="I38" s="73"/>
      <c r="J38" s="73"/>
      <c r="K38" s="73"/>
    </row>
    <row r="39" spans="1:11" ht="18.75" customHeight="1">
      <c r="A39" s="73"/>
      <c r="B39" s="73"/>
      <c r="C39" s="73"/>
      <c r="D39" s="73"/>
      <c r="E39" s="73"/>
      <c r="F39" s="73"/>
      <c r="G39" s="73"/>
      <c r="H39" s="73"/>
      <c r="I39" s="73"/>
      <c r="J39" s="73"/>
      <c r="K39" s="73"/>
    </row>
    <row r="40" spans="1:11" ht="18.75" customHeight="1">
      <c r="A40" s="73"/>
      <c r="B40" s="73"/>
      <c r="C40" s="73"/>
      <c r="D40" s="73"/>
      <c r="E40" s="73"/>
      <c r="F40" s="73"/>
      <c r="G40" s="73"/>
      <c r="H40" s="73"/>
      <c r="I40" s="73"/>
      <c r="J40" s="73"/>
      <c r="K40" s="73"/>
    </row>
    <row r="41" spans="1:11" ht="18.75" customHeight="1">
      <c r="A41" s="73"/>
      <c r="B41" s="73"/>
      <c r="C41" s="73"/>
      <c r="D41" s="73"/>
      <c r="E41" s="73"/>
      <c r="F41" s="73"/>
      <c r="G41" s="73"/>
      <c r="H41" s="73"/>
      <c r="I41" s="73"/>
      <c r="J41" s="73"/>
      <c r="K41" s="73"/>
    </row>
    <row r="42" spans="1:11" ht="18.75" customHeight="1">
      <c r="A42" s="73"/>
      <c r="B42" s="73"/>
      <c r="C42" s="73"/>
      <c r="D42" s="73"/>
      <c r="E42" s="73"/>
      <c r="F42" s="73"/>
      <c r="G42" s="73"/>
      <c r="H42" s="73"/>
      <c r="I42" s="73"/>
      <c r="J42" s="73"/>
      <c r="K42" s="73"/>
    </row>
    <row r="43" spans="1:11" ht="18.75" customHeight="1">
      <c r="A43" s="73"/>
      <c r="B43" s="73"/>
      <c r="C43" s="73"/>
      <c r="D43" s="73"/>
      <c r="E43" s="73"/>
      <c r="F43" s="73"/>
      <c r="G43" s="73"/>
      <c r="H43" s="73"/>
      <c r="I43" s="73"/>
      <c r="J43" s="73"/>
      <c r="K43" s="73"/>
    </row>
    <row r="44" spans="1:11" ht="9" customHeight="1">
      <c r="A44" s="73"/>
      <c r="B44" s="73"/>
      <c r="C44" s="73"/>
      <c r="D44" s="73"/>
      <c r="E44" s="73"/>
      <c r="F44" s="73"/>
      <c r="G44" s="73"/>
      <c r="H44" s="73"/>
      <c r="I44" s="73"/>
      <c r="J44" s="73"/>
      <c r="K44" s="73"/>
    </row>
    <row r="45" spans="1:11" ht="18.75" customHeight="1">
      <c r="A45" s="70"/>
      <c r="B45" s="12" t="s">
        <v>501</v>
      </c>
      <c r="C45" s="70"/>
      <c r="D45" s="70"/>
      <c r="E45" s="70"/>
      <c r="F45" s="70"/>
      <c r="G45" s="12" t="s">
        <v>335</v>
      </c>
      <c r="H45" s="70"/>
      <c r="I45" s="70"/>
      <c r="J45" s="70"/>
      <c r="K45" s="70"/>
    </row>
    <row r="46" spans="1:11" ht="17.25" customHeight="1">
      <c r="A46" s="74"/>
      <c r="B46" s="293" t="s">
        <v>278</v>
      </c>
      <c r="C46" s="75" t="s">
        <v>279</v>
      </c>
      <c r="D46" s="86">
        <f ca="1">AVERAGE('5.グラフデータ'!D59:H59)</f>
        <v>206</v>
      </c>
      <c r="E46" s="295" t="str">
        <f>'5.グラフデータ'!AD59</f>
        <v>同程度で推移</v>
      </c>
      <c r="F46" s="71"/>
      <c r="G46" s="293" t="s">
        <v>278</v>
      </c>
      <c r="H46" s="75" t="s">
        <v>279</v>
      </c>
      <c r="I46" s="86">
        <f ca="1">AVERAGE('5.グラフデータ'!D65:H65)</f>
        <v>63.2</v>
      </c>
      <c r="J46" s="295" t="str">
        <f>'5.グラフデータ'!AD65</f>
        <v>年度により増減</v>
      </c>
      <c r="K46" s="71"/>
    </row>
    <row r="47" spans="1:11" ht="17.25" customHeight="1">
      <c r="A47" s="74"/>
      <c r="B47" s="294"/>
      <c r="C47" s="77" t="s">
        <v>280</v>
      </c>
      <c r="D47" s="87">
        <f ca="1">'5.グラフデータ'!H59-'5.グラフデータ'!D59</f>
        <v>4</v>
      </c>
      <c r="E47" s="296"/>
      <c r="F47" s="71"/>
      <c r="G47" s="294"/>
      <c r="H47" s="77" t="s">
        <v>280</v>
      </c>
      <c r="I47" s="87">
        <f ca="1">'5.グラフデータ'!H65-'5.グラフデータ'!D65</f>
        <v>-7</v>
      </c>
      <c r="J47" s="296"/>
      <c r="K47" s="71"/>
    </row>
    <row r="48" spans="1:11" ht="17.25" customHeight="1">
      <c r="A48" s="74"/>
      <c r="B48" s="297" t="s">
        <v>306</v>
      </c>
      <c r="C48" s="75" t="s">
        <v>279</v>
      </c>
      <c r="D48" s="76">
        <f ca="1">AVERAGE('5.グラフデータ'!D61:H61)</f>
        <v>1.03</v>
      </c>
      <c r="E48" s="295" t="str">
        <f>'5.グラフデータ'!AD61</f>
        <v>同程度で推移</v>
      </c>
      <c r="F48" s="71"/>
      <c r="G48" s="297" t="s">
        <v>306</v>
      </c>
      <c r="H48" s="75" t="s">
        <v>279</v>
      </c>
      <c r="I48" s="76">
        <f ca="1">AVERAGE('5.グラフデータ'!D67:H67)</f>
        <v>1.0531999999999999</v>
      </c>
      <c r="J48" s="295" t="str">
        <f>'5.グラフデータ'!AD67</f>
        <v>年度により増減</v>
      </c>
      <c r="K48" s="71"/>
    </row>
    <row r="49" spans="1:11" ht="17.25" customHeight="1">
      <c r="A49" s="74"/>
      <c r="B49" s="298"/>
      <c r="C49" s="77" t="s">
        <v>280</v>
      </c>
      <c r="D49" s="85">
        <f ca="1">'5.グラフデータ'!H61-'5.グラフデータ'!D61</f>
        <v>2.0000000000000018E-2</v>
      </c>
      <c r="E49" s="296"/>
      <c r="F49" s="71"/>
      <c r="G49" s="298"/>
      <c r="H49" s="77" t="s">
        <v>280</v>
      </c>
      <c r="I49" s="85">
        <f ca="1">'5.グラフデータ'!H67-'5.グラフデータ'!D67</f>
        <v>-0.11699999999999999</v>
      </c>
      <c r="J49" s="296"/>
      <c r="K49" s="71"/>
    </row>
    <row r="50" spans="1:11" ht="18.75" customHeight="1">
      <c r="A50" s="73"/>
      <c r="B50" s="73"/>
      <c r="C50" s="73"/>
      <c r="D50" s="73"/>
      <c r="E50" s="73"/>
      <c r="F50" s="73"/>
      <c r="G50" s="73"/>
      <c r="H50" s="73"/>
      <c r="I50" s="73"/>
      <c r="J50" s="73"/>
      <c r="K50" s="73"/>
    </row>
    <row r="51" spans="1:11" ht="18.75" customHeight="1">
      <c r="A51" s="73"/>
      <c r="B51" s="73"/>
      <c r="C51" s="73"/>
      <c r="D51" s="73"/>
      <c r="E51" s="73"/>
      <c r="F51" s="73"/>
      <c r="G51" s="73"/>
      <c r="H51" s="73"/>
      <c r="I51" s="73"/>
      <c r="J51" s="73"/>
      <c r="K51" s="73"/>
    </row>
    <row r="52" spans="1:11" ht="18.75" customHeight="1">
      <c r="A52" s="73"/>
      <c r="B52" s="73"/>
      <c r="C52" s="73"/>
      <c r="D52" s="73"/>
      <c r="E52" s="73"/>
      <c r="F52" s="73"/>
      <c r="G52" s="73"/>
      <c r="H52" s="73"/>
      <c r="I52" s="73"/>
      <c r="J52" s="73"/>
      <c r="K52" s="73"/>
    </row>
    <row r="53" spans="1:11" ht="18.75" customHeight="1">
      <c r="A53" s="73"/>
      <c r="B53" s="73"/>
      <c r="C53" s="73"/>
      <c r="D53" s="73"/>
      <c r="E53" s="73"/>
      <c r="F53" s="73"/>
      <c r="G53" s="73"/>
      <c r="H53" s="73"/>
      <c r="I53" s="73"/>
      <c r="J53" s="73"/>
      <c r="K53" s="73"/>
    </row>
    <row r="54" spans="1:11" ht="18.75" customHeight="1">
      <c r="A54" s="73"/>
      <c r="B54" s="73"/>
      <c r="C54" s="73"/>
      <c r="D54" s="73"/>
      <c r="E54" s="73"/>
      <c r="F54" s="73"/>
      <c r="G54" s="73"/>
      <c r="H54" s="73"/>
      <c r="I54" s="73"/>
      <c r="J54" s="73"/>
      <c r="K54" s="73"/>
    </row>
    <row r="55" spans="1:11" ht="18.75" customHeight="1">
      <c r="A55" s="73"/>
      <c r="B55" s="73"/>
      <c r="C55" s="73"/>
      <c r="D55" s="73"/>
      <c r="E55" s="73"/>
      <c r="F55" s="73"/>
      <c r="G55" s="73"/>
      <c r="H55" s="73"/>
      <c r="I55" s="73"/>
      <c r="J55" s="73"/>
      <c r="K55" s="73"/>
    </row>
    <row r="56" spans="1:11" ht="18.75" customHeight="1">
      <c r="A56" s="73"/>
      <c r="B56" s="73"/>
      <c r="C56" s="73"/>
      <c r="D56" s="73"/>
      <c r="E56" s="73"/>
      <c r="F56" s="73"/>
      <c r="G56" s="73"/>
      <c r="H56" s="73"/>
      <c r="I56" s="73"/>
      <c r="J56" s="73"/>
      <c r="K56" s="73"/>
    </row>
    <row r="57" spans="1:11" ht="18.75" customHeight="1">
      <c r="A57" s="73"/>
      <c r="B57" s="73"/>
      <c r="C57" s="73"/>
      <c r="D57" s="73"/>
      <c r="E57" s="73"/>
      <c r="F57" s="73"/>
      <c r="G57" s="73"/>
      <c r="H57" s="73"/>
      <c r="I57" s="73"/>
      <c r="J57" s="73"/>
      <c r="K57" s="73"/>
    </row>
    <row r="58" spans="1:11" s="7" customFormat="1" ht="18.75" customHeight="1">
      <c r="A58" s="73"/>
      <c r="B58" s="73"/>
      <c r="C58" s="73"/>
      <c r="D58" s="73"/>
      <c r="E58" s="73"/>
      <c r="F58" s="73"/>
      <c r="G58" s="73"/>
      <c r="H58" s="73"/>
      <c r="I58" s="73"/>
      <c r="J58" s="73"/>
      <c r="K58" s="73"/>
    </row>
    <row r="59" spans="1:11" s="7" customFormat="1" ht="18.75" customHeight="1">
      <c r="A59" s="73"/>
      <c r="B59" s="73"/>
      <c r="C59" s="73"/>
      <c r="D59" s="73"/>
      <c r="E59" s="73"/>
      <c r="F59" s="73"/>
      <c r="G59" s="73"/>
      <c r="H59" s="73"/>
      <c r="I59" s="73"/>
      <c r="J59" s="73"/>
      <c r="K59" s="73"/>
    </row>
    <row r="60" spans="1:11" s="7" customFormat="1" ht="18.75" customHeight="1">
      <c r="A60" s="73"/>
      <c r="B60" s="73"/>
      <c r="C60" s="73"/>
      <c r="D60" s="73"/>
      <c r="E60" s="73"/>
      <c r="F60" s="73"/>
      <c r="G60" s="73"/>
      <c r="H60" s="73"/>
      <c r="I60" s="73"/>
      <c r="J60" s="73"/>
      <c r="K60" s="73"/>
    </row>
    <row r="61" spans="1:11" s="7" customFormat="1" ht="18.75" customHeight="1">
      <c r="A61" s="73"/>
      <c r="B61" s="73"/>
      <c r="C61" s="73"/>
      <c r="D61" s="73"/>
      <c r="E61" s="73"/>
      <c r="F61" s="73"/>
      <c r="G61" s="73"/>
      <c r="H61" s="73"/>
      <c r="I61" s="73"/>
      <c r="J61" s="73"/>
      <c r="K61" s="73"/>
    </row>
    <row r="62" spans="1:11" s="7" customFormat="1" ht="18.75" customHeight="1">
      <c r="A62" s="73"/>
      <c r="B62" s="73"/>
      <c r="C62" s="73"/>
      <c r="D62" s="73"/>
      <c r="E62" s="73"/>
      <c r="F62" s="73"/>
      <c r="G62" s="73"/>
      <c r="H62" s="73"/>
      <c r="I62" s="73"/>
      <c r="J62" s="73"/>
      <c r="K62" s="73"/>
    </row>
    <row r="63" spans="1:11" s="7" customFormat="1" ht="18.75" customHeight="1">
      <c r="A63" s="73"/>
      <c r="B63" s="73"/>
      <c r="C63" s="73"/>
      <c r="D63" s="73"/>
      <c r="E63" s="73"/>
      <c r="F63" s="73"/>
      <c r="G63" s="73"/>
      <c r="H63" s="73"/>
      <c r="I63" s="73"/>
      <c r="J63" s="73"/>
      <c r="K63" s="73"/>
    </row>
    <row r="64" spans="1:11" s="7" customFormat="1">
      <c r="A64" s="73"/>
      <c r="B64" s="73"/>
      <c r="C64" s="73"/>
      <c r="D64" s="73"/>
      <c r="E64" s="73"/>
      <c r="F64" s="73"/>
      <c r="G64" s="73"/>
      <c r="H64" s="73"/>
      <c r="I64" s="73"/>
      <c r="J64" s="73"/>
      <c r="K64" s="73"/>
    </row>
    <row r="65" spans="1:11" s="7" customFormat="1">
      <c r="A65"/>
      <c r="B65"/>
      <c r="C65"/>
      <c r="D65"/>
      <c r="E65"/>
      <c r="F65"/>
      <c r="G65"/>
      <c r="H65"/>
      <c r="I65"/>
      <c r="J65"/>
      <c r="K65"/>
    </row>
    <row r="66" spans="1:11" s="7" customFormat="1">
      <c r="A66"/>
      <c r="B66"/>
      <c r="C66"/>
      <c r="D66"/>
      <c r="E66"/>
      <c r="F66"/>
      <c r="G66"/>
      <c r="H66"/>
      <c r="I66"/>
      <c r="J66"/>
      <c r="K66"/>
    </row>
    <row r="67" spans="1:11" s="7" customFormat="1">
      <c r="A67"/>
      <c r="B67"/>
      <c r="C67"/>
      <c r="D67"/>
      <c r="E67"/>
      <c r="F67"/>
      <c r="G67"/>
      <c r="H67"/>
      <c r="I67"/>
      <c r="J67"/>
      <c r="K67"/>
    </row>
    <row r="68" spans="1:11" s="7" customFormat="1">
      <c r="A68"/>
      <c r="B68"/>
      <c r="C68"/>
      <c r="D68"/>
      <c r="E68"/>
      <c r="F68"/>
      <c r="G68"/>
      <c r="H68"/>
      <c r="I68"/>
      <c r="J68"/>
      <c r="K68"/>
    </row>
    <row r="69" spans="1:11" s="7" customFormat="1">
      <c r="A69"/>
      <c r="B69"/>
      <c r="C69"/>
      <c r="D69"/>
      <c r="E69"/>
      <c r="F69"/>
      <c r="G69"/>
      <c r="H69"/>
      <c r="I69"/>
      <c r="J69"/>
      <c r="K69"/>
    </row>
    <row r="70" spans="1:11" s="7" customFormat="1">
      <c r="A70"/>
      <c r="B70"/>
      <c r="C70"/>
      <c r="D70"/>
      <c r="E70"/>
      <c r="F70"/>
      <c r="G70"/>
      <c r="H70"/>
      <c r="I70"/>
      <c r="J70"/>
      <c r="K70"/>
    </row>
    <row r="71" spans="1:11" s="7" customFormat="1">
      <c r="A71"/>
      <c r="B71"/>
      <c r="C71"/>
      <c r="D71"/>
      <c r="E71"/>
      <c r="F71"/>
      <c r="G71"/>
      <c r="H71"/>
      <c r="I71"/>
      <c r="J71"/>
      <c r="K71"/>
    </row>
    <row r="72" spans="1:11" s="7" customFormat="1">
      <c r="A72"/>
      <c r="B72"/>
      <c r="C72"/>
      <c r="D72"/>
      <c r="E72"/>
      <c r="F72"/>
      <c r="G72"/>
      <c r="H72"/>
      <c r="I72"/>
      <c r="J72"/>
      <c r="K72"/>
    </row>
    <row r="73" spans="1:11" s="7" customFormat="1">
      <c r="A73"/>
      <c r="B73"/>
      <c r="C73"/>
      <c r="D73"/>
      <c r="E73"/>
      <c r="F73"/>
      <c r="G73"/>
      <c r="H73"/>
      <c r="I73"/>
      <c r="J73"/>
      <c r="K73"/>
    </row>
    <row r="74" spans="1:11" s="7" customFormat="1">
      <c r="A74"/>
      <c r="B74"/>
      <c r="C74"/>
      <c r="D74"/>
      <c r="E74"/>
      <c r="F74"/>
      <c r="G74"/>
      <c r="H74"/>
      <c r="I74"/>
      <c r="J74"/>
      <c r="K74"/>
    </row>
    <row r="75" spans="1:11" s="7" customFormat="1">
      <c r="A75"/>
      <c r="B75"/>
      <c r="C75"/>
      <c r="D75"/>
      <c r="E75"/>
      <c r="F75"/>
      <c r="G75"/>
      <c r="H75"/>
      <c r="I75"/>
      <c r="J75"/>
      <c r="K75"/>
    </row>
    <row r="76" spans="1:11" s="7" customFormat="1">
      <c r="A76"/>
      <c r="B76"/>
      <c r="C76"/>
      <c r="D76"/>
      <c r="E76"/>
      <c r="F76"/>
      <c r="G76"/>
      <c r="H76"/>
      <c r="I76"/>
      <c r="J76"/>
      <c r="K76"/>
    </row>
    <row r="77" spans="1:11" s="7" customFormat="1">
      <c r="A77"/>
      <c r="B77"/>
      <c r="C77"/>
      <c r="D77"/>
      <c r="E77"/>
      <c r="F77"/>
      <c r="G77"/>
      <c r="H77"/>
      <c r="I77"/>
      <c r="J77"/>
      <c r="K77"/>
    </row>
    <row r="78" spans="1:11" s="7" customFormat="1">
      <c r="A78"/>
      <c r="B78"/>
      <c r="C78"/>
      <c r="D78"/>
      <c r="E78"/>
      <c r="F78"/>
      <c r="G78"/>
      <c r="H78"/>
      <c r="I78"/>
      <c r="J78"/>
      <c r="K78"/>
    </row>
    <row r="79" spans="1:11" s="7" customFormat="1">
      <c r="A79"/>
      <c r="B79"/>
      <c r="C79"/>
      <c r="D79"/>
      <c r="E79"/>
      <c r="F79"/>
      <c r="G79"/>
      <c r="H79"/>
      <c r="I79"/>
      <c r="J79"/>
      <c r="K79"/>
    </row>
    <row r="80" spans="1:11" s="7" customFormat="1">
      <c r="A80"/>
      <c r="B80"/>
      <c r="C80"/>
      <c r="D80"/>
      <c r="E80"/>
      <c r="F80"/>
      <c r="G80"/>
      <c r="H80"/>
      <c r="I80"/>
      <c r="J80"/>
      <c r="K80"/>
    </row>
    <row r="81" spans="1:11" s="7" customFormat="1">
      <c r="A81"/>
      <c r="B81"/>
      <c r="C81"/>
      <c r="D81"/>
      <c r="E81"/>
      <c r="F81"/>
      <c r="G81"/>
      <c r="H81"/>
      <c r="I81"/>
      <c r="J81"/>
      <c r="K81"/>
    </row>
    <row r="82" spans="1:11" ht="9" customHeight="1"/>
    <row r="83" spans="1:11" s="7" customFormat="1" ht="18" customHeight="1">
      <c r="A83"/>
      <c r="B83"/>
      <c r="C83"/>
      <c r="D83"/>
      <c r="E83"/>
      <c r="F83"/>
      <c r="G83"/>
      <c r="H83"/>
      <c r="I83"/>
      <c r="J83"/>
      <c r="K83"/>
    </row>
    <row r="84" spans="1:11" s="7" customFormat="1" ht="32.25" customHeight="1">
      <c r="A84"/>
      <c r="B84"/>
      <c r="C84"/>
      <c r="D84"/>
      <c r="E84"/>
      <c r="F84"/>
      <c r="G84"/>
      <c r="H84"/>
      <c r="I84"/>
      <c r="J84"/>
      <c r="K84"/>
    </row>
    <row r="85" spans="1:11" s="7" customFormat="1">
      <c r="A85"/>
      <c r="B85"/>
      <c r="C85"/>
      <c r="D85"/>
      <c r="E85"/>
      <c r="F85"/>
      <c r="G85"/>
      <c r="H85"/>
      <c r="I85"/>
      <c r="J85"/>
      <c r="K85"/>
    </row>
    <row r="86" spans="1:11" s="7" customFormat="1">
      <c r="A86"/>
      <c r="B86"/>
      <c r="C86"/>
      <c r="D86"/>
      <c r="E86"/>
      <c r="F86"/>
      <c r="G86"/>
      <c r="H86"/>
      <c r="I86"/>
      <c r="J86"/>
      <c r="K86"/>
    </row>
    <row r="87" spans="1:11" s="7" customFormat="1">
      <c r="A87"/>
      <c r="B87"/>
      <c r="C87"/>
      <c r="D87"/>
      <c r="E87"/>
      <c r="F87"/>
      <c r="G87"/>
      <c r="H87"/>
      <c r="I87"/>
      <c r="J87"/>
      <c r="K87"/>
    </row>
    <row r="111" spans="1:11" s="7" customFormat="1" ht="18" customHeight="1">
      <c r="A111"/>
      <c r="B111"/>
      <c r="C111"/>
      <c r="D111"/>
      <c r="E111"/>
      <c r="F111"/>
      <c r="G111"/>
      <c r="H111"/>
      <c r="I111"/>
      <c r="J111"/>
      <c r="K111"/>
    </row>
    <row r="112" spans="1:11" s="7" customFormat="1" ht="32.25" customHeight="1">
      <c r="A112"/>
      <c r="B112"/>
      <c r="C112"/>
      <c r="D112"/>
      <c r="E112"/>
      <c r="F112"/>
      <c r="G112"/>
      <c r="H112"/>
      <c r="I112"/>
      <c r="J112"/>
      <c r="K112"/>
    </row>
    <row r="113" spans="1:11" s="7" customFormat="1">
      <c r="A113"/>
      <c r="B113"/>
      <c r="C113"/>
      <c r="D113"/>
      <c r="E113"/>
      <c r="F113"/>
      <c r="G113"/>
      <c r="H113"/>
      <c r="I113"/>
      <c r="J113"/>
      <c r="K113"/>
    </row>
    <row r="114" spans="1:11" s="7" customFormat="1">
      <c r="A114"/>
      <c r="B114"/>
      <c r="C114"/>
      <c r="D114"/>
      <c r="E114"/>
      <c r="F114"/>
      <c r="G114"/>
      <c r="H114"/>
      <c r="I114"/>
      <c r="J114"/>
      <c r="K114"/>
    </row>
    <row r="115" spans="1:11" s="7" customFormat="1">
      <c r="A115"/>
      <c r="B115"/>
      <c r="C115"/>
      <c r="D115"/>
      <c r="E115"/>
      <c r="F115"/>
      <c r="G115"/>
      <c r="H115"/>
      <c r="I115"/>
      <c r="J115"/>
      <c r="K115"/>
    </row>
    <row r="116" spans="1:11" s="7" customFormat="1">
      <c r="A116"/>
      <c r="B116"/>
      <c r="C116"/>
      <c r="D116"/>
      <c r="E116"/>
      <c r="F116"/>
      <c r="G116"/>
      <c r="H116"/>
      <c r="I116"/>
      <c r="J116"/>
      <c r="K116"/>
    </row>
    <row r="117" spans="1:11" s="7" customFormat="1">
      <c r="A117"/>
      <c r="B117"/>
      <c r="C117"/>
      <c r="D117"/>
      <c r="E117"/>
      <c r="F117"/>
      <c r="G117"/>
      <c r="H117"/>
      <c r="I117"/>
      <c r="J117"/>
      <c r="K117"/>
    </row>
    <row r="118" spans="1:11" s="7" customFormat="1">
      <c r="A118"/>
      <c r="B118"/>
      <c r="C118"/>
      <c r="D118"/>
      <c r="E118"/>
      <c r="F118"/>
      <c r="G118"/>
      <c r="H118"/>
      <c r="I118"/>
      <c r="J118"/>
      <c r="K118"/>
    </row>
    <row r="119" spans="1:11" s="7" customFormat="1">
      <c r="A119"/>
      <c r="B119"/>
      <c r="C119"/>
      <c r="D119"/>
      <c r="E119"/>
      <c r="F119"/>
      <c r="G119"/>
      <c r="H119"/>
      <c r="I119"/>
      <c r="J119"/>
      <c r="K119"/>
    </row>
    <row r="120" spans="1:11" s="7" customFormat="1">
      <c r="A120"/>
      <c r="B120"/>
      <c r="C120"/>
      <c r="D120"/>
      <c r="E120"/>
      <c r="F120"/>
      <c r="G120"/>
      <c r="H120"/>
      <c r="I120"/>
      <c r="J120"/>
      <c r="K120"/>
    </row>
    <row r="121" spans="1:11" s="7" customFormat="1">
      <c r="A121"/>
      <c r="B121"/>
      <c r="C121"/>
      <c r="D121"/>
      <c r="E121"/>
      <c r="F121"/>
      <c r="G121"/>
      <c r="H121"/>
      <c r="I121"/>
      <c r="J121"/>
      <c r="K121"/>
    </row>
    <row r="122" spans="1:11" s="7" customFormat="1">
      <c r="A122"/>
      <c r="B122"/>
      <c r="C122"/>
      <c r="D122"/>
      <c r="E122"/>
      <c r="F122"/>
      <c r="G122"/>
      <c r="H122"/>
      <c r="I122"/>
      <c r="J122"/>
      <c r="K122"/>
    </row>
    <row r="123" spans="1:11" s="7" customFormat="1">
      <c r="A123"/>
      <c r="B123"/>
      <c r="C123"/>
      <c r="D123"/>
      <c r="E123"/>
      <c r="F123"/>
      <c r="G123"/>
      <c r="H123"/>
      <c r="I123"/>
      <c r="J123"/>
      <c r="K123"/>
    </row>
    <row r="124" spans="1:11" s="7" customFormat="1">
      <c r="A124"/>
      <c r="B124"/>
      <c r="C124"/>
      <c r="D124"/>
      <c r="E124"/>
      <c r="F124"/>
      <c r="G124"/>
      <c r="H124"/>
      <c r="I124"/>
      <c r="J124"/>
      <c r="K124"/>
    </row>
    <row r="125" spans="1:11" s="7" customFormat="1">
      <c r="A125"/>
      <c r="B125"/>
      <c r="C125"/>
      <c r="D125"/>
      <c r="E125"/>
      <c r="F125"/>
      <c r="G125"/>
      <c r="H125"/>
      <c r="I125"/>
      <c r="J125"/>
      <c r="K125"/>
    </row>
    <row r="126" spans="1:11" s="7" customFormat="1">
      <c r="A126"/>
      <c r="B126"/>
      <c r="C126"/>
      <c r="D126"/>
      <c r="E126"/>
      <c r="F126"/>
      <c r="G126"/>
      <c r="H126"/>
      <c r="I126"/>
      <c r="J126"/>
      <c r="K126"/>
    </row>
    <row r="127" spans="1:11" s="7" customFormat="1">
      <c r="A127"/>
      <c r="B127"/>
      <c r="C127"/>
      <c r="D127"/>
      <c r="E127"/>
      <c r="F127"/>
      <c r="G127"/>
      <c r="H127"/>
      <c r="I127"/>
      <c r="J127"/>
      <c r="K127"/>
    </row>
    <row r="128" spans="1:11" s="7" customFormat="1">
      <c r="A128"/>
      <c r="B128"/>
      <c r="C128"/>
      <c r="D128"/>
      <c r="E128"/>
      <c r="F128"/>
      <c r="G128"/>
      <c r="H128"/>
      <c r="I128"/>
      <c r="J128"/>
      <c r="K128"/>
    </row>
    <row r="129" spans="1:11" s="7" customFormat="1">
      <c r="A129"/>
      <c r="B129"/>
      <c r="C129"/>
      <c r="D129"/>
      <c r="E129"/>
      <c r="F129"/>
      <c r="G129"/>
      <c r="H129"/>
      <c r="I129"/>
      <c r="J129"/>
      <c r="K129"/>
    </row>
    <row r="130" spans="1:11" s="7" customFormat="1">
      <c r="A130"/>
      <c r="B130"/>
      <c r="C130"/>
      <c r="D130"/>
      <c r="E130"/>
      <c r="F130"/>
      <c r="G130"/>
      <c r="H130"/>
      <c r="I130"/>
      <c r="J130"/>
      <c r="K130"/>
    </row>
    <row r="131" spans="1:11" s="7" customFormat="1">
      <c r="A131"/>
      <c r="B131"/>
      <c r="C131"/>
      <c r="D131"/>
      <c r="E131"/>
      <c r="F131"/>
      <c r="G131"/>
      <c r="H131"/>
      <c r="I131"/>
      <c r="J131"/>
      <c r="K131"/>
    </row>
    <row r="132" spans="1:11" s="7" customFormat="1">
      <c r="A132"/>
      <c r="B132"/>
      <c r="C132"/>
      <c r="D132"/>
      <c r="E132"/>
      <c r="F132"/>
      <c r="G132"/>
      <c r="H132"/>
      <c r="I132"/>
      <c r="J132"/>
      <c r="K132"/>
    </row>
    <row r="133" spans="1:11" s="7" customFormat="1">
      <c r="A133"/>
      <c r="B133"/>
      <c r="C133"/>
      <c r="D133"/>
      <c r="E133"/>
      <c r="F133"/>
      <c r="G133"/>
      <c r="H133"/>
      <c r="I133"/>
      <c r="J133"/>
      <c r="K133"/>
    </row>
    <row r="134" spans="1:11" s="7" customFormat="1">
      <c r="A134"/>
      <c r="B134"/>
      <c r="C134"/>
      <c r="D134"/>
      <c r="E134"/>
      <c r="F134"/>
      <c r="G134"/>
      <c r="H134"/>
      <c r="I134"/>
      <c r="J134"/>
      <c r="K134"/>
    </row>
    <row r="135" spans="1:11" ht="9" customHeight="1"/>
    <row r="136" spans="1:11" s="7" customFormat="1" ht="18" customHeight="1">
      <c r="A136"/>
      <c r="B136"/>
      <c r="C136"/>
      <c r="D136"/>
      <c r="E136"/>
      <c r="F136"/>
      <c r="G136"/>
      <c r="H136"/>
      <c r="I136"/>
      <c r="J136"/>
      <c r="K136"/>
    </row>
    <row r="137" spans="1:11" s="7" customFormat="1" ht="32.25" customHeight="1">
      <c r="A137"/>
      <c r="B137"/>
      <c r="C137"/>
      <c r="D137"/>
      <c r="E137"/>
      <c r="F137"/>
      <c r="G137"/>
      <c r="H137"/>
      <c r="I137"/>
      <c r="J137"/>
      <c r="K137"/>
    </row>
    <row r="138" spans="1:11" s="7" customFormat="1">
      <c r="A138"/>
      <c r="B138"/>
      <c r="C138"/>
      <c r="D138"/>
      <c r="E138"/>
      <c r="F138"/>
      <c r="G138"/>
      <c r="H138"/>
      <c r="I138"/>
      <c r="J138"/>
      <c r="K138"/>
    </row>
    <row r="139" spans="1:11" s="7" customFormat="1">
      <c r="A139"/>
      <c r="B139"/>
      <c r="C139"/>
      <c r="D139"/>
      <c r="E139"/>
      <c r="F139"/>
      <c r="G139"/>
      <c r="H139"/>
      <c r="I139"/>
      <c r="J139"/>
      <c r="K139"/>
    </row>
    <row r="140" spans="1:11" s="7" customFormat="1">
      <c r="A140"/>
      <c r="B140"/>
      <c r="C140"/>
      <c r="D140"/>
      <c r="E140"/>
      <c r="F140"/>
      <c r="G140"/>
      <c r="H140"/>
      <c r="I140"/>
      <c r="J140"/>
      <c r="K140"/>
    </row>
    <row r="164" ht="18" customHeight="1"/>
  </sheetData>
  <mergeCells count="24">
    <mergeCell ref="B46:B47"/>
    <mergeCell ref="E46:E47"/>
    <mergeCell ref="G46:G47"/>
    <mergeCell ref="J46:J47"/>
    <mergeCell ref="B48:B49"/>
    <mergeCell ref="E48:E49"/>
    <mergeCell ref="G48:G49"/>
    <mergeCell ref="J48:J49"/>
    <mergeCell ref="B26:B27"/>
    <mergeCell ref="E26:E27"/>
    <mergeCell ref="G26:G27"/>
    <mergeCell ref="J26:J27"/>
    <mergeCell ref="B28:B29"/>
    <mergeCell ref="E28:E29"/>
    <mergeCell ref="G28:G29"/>
    <mergeCell ref="J28:J29"/>
    <mergeCell ref="B6:B7"/>
    <mergeCell ref="E6:E7"/>
    <mergeCell ref="G6:G7"/>
    <mergeCell ref="J6:J7"/>
    <mergeCell ref="B8:B9"/>
    <mergeCell ref="E8:E9"/>
    <mergeCell ref="G8:G9"/>
    <mergeCell ref="J8:J9"/>
  </mergeCells>
  <phoneticPr fontId="1"/>
  <conditionalFormatting sqref="F6:F9 K46:K49 K6:K9 K26:K29">
    <cfRule type="containsText" dxfId="703" priority="251" operator="containsText" text="無し">
      <formula>NOT(ISERROR(SEARCH("無し",F6)))</formula>
    </cfRule>
    <cfRule type="containsText" dxfId="702" priority="252" operator="containsText" text="変動">
      <formula>NOT(ISERROR(SEARCH("変動",F6)))</formula>
    </cfRule>
    <cfRule type="containsText" dxfId="701" priority="253" operator="containsText" text="減少">
      <formula>NOT(ISERROR(SEARCH("減少",F6)))</formula>
    </cfRule>
    <cfRule type="containsText" dxfId="700" priority="254" operator="containsText" text="増加">
      <formula>NOT(ISERROR(SEARCH("増加",F6)))</formula>
    </cfRule>
    <cfRule type="containsText" dxfId="699" priority="255" operator="containsText" text="安定">
      <formula>NOT(ISERROR(SEARCH("安定",F6)))</formula>
    </cfRule>
  </conditionalFormatting>
  <conditionalFormatting sqref="E6">
    <cfRule type="containsText" dxfId="698" priority="101" operator="containsText" text="―">
      <formula>NOT(ISERROR(SEARCH("―",E6)))</formula>
    </cfRule>
    <cfRule type="containsText" dxfId="697" priority="102" operator="containsText" text="隔年で">
      <formula>NOT(ISERROR(SEARCH("隔年で",E6)))</formula>
    </cfRule>
    <cfRule type="containsText" dxfId="696" priority="103" operator="containsText" text="年度により">
      <formula>NOT(ISERROR(SEARCH("年度により",E6)))</formula>
    </cfRule>
    <cfRule type="containsText" dxfId="695" priority="104" operator="containsText" text="減少傾向">
      <formula>NOT(ISERROR(SEARCH("減少傾向",E6)))</formula>
    </cfRule>
    <cfRule type="containsText" dxfId="694" priority="105" operator="containsText" text="増加傾向">
      <formula>NOT(ISERROR(SEARCH("増加傾向",E6)))</formula>
    </cfRule>
    <cfRule type="containsText" dxfId="693" priority="106" operator="containsText" text="同程度">
      <formula>NOT(ISERROR(SEARCH("同程度",E6)))</formula>
    </cfRule>
  </conditionalFormatting>
  <conditionalFormatting sqref="E6:E7">
    <cfRule type="containsText" dxfId="692" priority="99" operator="containsText" text="最新年度のみ減少">
      <formula>NOT(ISERROR(SEARCH("最新年度のみ減少",E6)))</formula>
    </cfRule>
    <cfRule type="containsText" dxfId="691" priority="100" operator="containsText" text="最新年度のみ増加">
      <formula>NOT(ISERROR(SEARCH("最新年度のみ増加",E6)))</formula>
    </cfRule>
  </conditionalFormatting>
  <conditionalFormatting sqref="J8">
    <cfRule type="containsText" dxfId="690" priority="93" operator="containsText" text="―">
      <formula>NOT(ISERROR(SEARCH("―",J8)))</formula>
    </cfRule>
    <cfRule type="containsText" dxfId="689" priority="94" operator="containsText" text="隔年で">
      <formula>NOT(ISERROR(SEARCH("隔年で",J8)))</formula>
    </cfRule>
    <cfRule type="containsText" dxfId="688" priority="95" operator="containsText" text="年度により">
      <formula>NOT(ISERROR(SEARCH("年度により",J8)))</formula>
    </cfRule>
    <cfRule type="containsText" dxfId="687" priority="96" operator="containsText" text="減少傾向">
      <formula>NOT(ISERROR(SEARCH("減少傾向",J8)))</formula>
    </cfRule>
    <cfRule type="containsText" dxfId="686" priority="97" operator="containsText" text="増加傾向">
      <formula>NOT(ISERROR(SEARCH("増加傾向",J8)))</formula>
    </cfRule>
    <cfRule type="containsText" dxfId="685" priority="98" operator="containsText" text="同程度">
      <formula>NOT(ISERROR(SEARCH("同程度",J8)))</formula>
    </cfRule>
  </conditionalFormatting>
  <conditionalFormatting sqref="J8:J9">
    <cfRule type="containsText" dxfId="684" priority="91" operator="containsText" text="最新年度のみ減少">
      <formula>NOT(ISERROR(SEARCH("最新年度のみ減少",J8)))</formula>
    </cfRule>
    <cfRule type="containsText" dxfId="683" priority="92" operator="containsText" text="最新年度のみ増加">
      <formula>NOT(ISERROR(SEARCH("最新年度のみ増加",J8)))</formula>
    </cfRule>
  </conditionalFormatting>
  <conditionalFormatting sqref="E8">
    <cfRule type="containsText" dxfId="682" priority="85" operator="containsText" text="―">
      <formula>NOT(ISERROR(SEARCH("―",E8)))</formula>
    </cfRule>
    <cfRule type="containsText" dxfId="681" priority="86" operator="containsText" text="隔年で">
      <formula>NOT(ISERROR(SEARCH("隔年で",E8)))</formula>
    </cfRule>
    <cfRule type="containsText" dxfId="680" priority="87" operator="containsText" text="年度により">
      <formula>NOT(ISERROR(SEARCH("年度により",E8)))</formula>
    </cfRule>
    <cfRule type="containsText" dxfId="679" priority="88" operator="containsText" text="減少傾向">
      <formula>NOT(ISERROR(SEARCH("減少傾向",E8)))</formula>
    </cfRule>
    <cfRule type="containsText" dxfId="678" priority="89" operator="containsText" text="増加傾向">
      <formula>NOT(ISERROR(SEARCH("増加傾向",E8)))</formula>
    </cfRule>
    <cfRule type="containsText" dxfId="677" priority="90" operator="containsText" text="同程度">
      <formula>NOT(ISERROR(SEARCH("同程度",E8)))</formula>
    </cfRule>
  </conditionalFormatting>
  <conditionalFormatting sqref="E8:E9">
    <cfRule type="containsText" dxfId="676" priority="83" operator="containsText" text="最新年度のみ減少">
      <formula>NOT(ISERROR(SEARCH("最新年度のみ減少",E8)))</formula>
    </cfRule>
    <cfRule type="containsText" dxfId="675" priority="84" operator="containsText" text="最新年度のみ増加">
      <formula>NOT(ISERROR(SEARCH("最新年度のみ増加",E8)))</formula>
    </cfRule>
  </conditionalFormatting>
  <conditionalFormatting sqref="J6">
    <cfRule type="containsText" dxfId="674" priority="77" operator="containsText" text="―">
      <formula>NOT(ISERROR(SEARCH("―",J6)))</formula>
    </cfRule>
    <cfRule type="containsText" dxfId="673" priority="78" operator="containsText" text="隔年で">
      <formula>NOT(ISERROR(SEARCH("隔年で",J6)))</formula>
    </cfRule>
    <cfRule type="containsText" dxfId="672" priority="79" operator="containsText" text="年度により">
      <formula>NOT(ISERROR(SEARCH("年度により",J6)))</formula>
    </cfRule>
    <cfRule type="containsText" dxfId="671" priority="80" operator="containsText" text="減少傾向">
      <formula>NOT(ISERROR(SEARCH("減少傾向",J6)))</formula>
    </cfRule>
    <cfRule type="containsText" dxfId="670" priority="81" operator="containsText" text="増加傾向">
      <formula>NOT(ISERROR(SEARCH("増加傾向",J6)))</formula>
    </cfRule>
    <cfRule type="containsText" dxfId="669" priority="82" operator="containsText" text="同程度">
      <formula>NOT(ISERROR(SEARCH("同程度",J6)))</formula>
    </cfRule>
  </conditionalFormatting>
  <conditionalFormatting sqref="J6:J7">
    <cfRule type="containsText" dxfId="668" priority="75" operator="containsText" text="最新年度のみ減少">
      <formula>NOT(ISERROR(SEARCH("最新年度のみ減少",J6)))</formula>
    </cfRule>
    <cfRule type="containsText" dxfId="667" priority="76" operator="containsText" text="最新年度のみ増加">
      <formula>NOT(ISERROR(SEARCH("最新年度のみ増加",J6)))</formula>
    </cfRule>
  </conditionalFormatting>
  <conditionalFormatting sqref="F26:F29">
    <cfRule type="containsText" dxfId="666" priority="70" operator="containsText" text="無し">
      <formula>NOT(ISERROR(SEARCH("無し",F26)))</formula>
    </cfRule>
    <cfRule type="containsText" dxfId="665" priority="71" operator="containsText" text="変動">
      <formula>NOT(ISERROR(SEARCH("変動",F26)))</formula>
    </cfRule>
    <cfRule type="containsText" dxfId="664" priority="72" operator="containsText" text="減少">
      <formula>NOT(ISERROR(SEARCH("減少",F26)))</formula>
    </cfRule>
    <cfRule type="containsText" dxfId="663" priority="73" operator="containsText" text="増加">
      <formula>NOT(ISERROR(SEARCH("増加",F26)))</formula>
    </cfRule>
    <cfRule type="containsText" dxfId="662" priority="74" operator="containsText" text="安定">
      <formula>NOT(ISERROR(SEARCH("安定",F26)))</formula>
    </cfRule>
  </conditionalFormatting>
  <conditionalFormatting sqref="E26">
    <cfRule type="containsText" dxfId="661" priority="64" operator="containsText" text="―">
      <formula>NOT(ISERROR(SEARCH("―",E26)))</formula>
    </cfRule>
    <cfRule type="containsText" dxfId="660" priority="65" operator="containsText" text="隔年で">
      <formula>NOT(ISERROR(SEARCH("隔年で",E26)))</formula>
    </cfRule>
    <cfRule type="containsText" dxfId="659" priority="66" operator="containsText" text="年度により">
      <formula>NOT(ISERROR(SEARCH("年度により",E26)))</formula>
    </cfRule>
    <cfRule type="containsText" dxfId="658" priority="67" operator="containsText" text="減少傾向">
      <formula>NOT(ISERROR(SEARCH("減少傾向",E26)))</formula>
    </cfRule>
    <cfRule type="containsText" dxfId="657" priority="68" operator="containsText" text="増加傾向">
      <formula>NOT(ISERROR(SEARCH("増加傾向",E26)))</formula>
    </cfRule>
    <cfRule type="containsText" dxfId="656" priority="69" operator="containsText" text="同程度">
      <formula>NOT(ISERROR(SEARCH("同程度",E26)))</formula>
    </cfRule>
  </conditionalFormatting>
  <conditionalFormatting sqref="E26:E27">
    <cfRule type="containsText" dxfId="655" priority="62" operator="containsText" text="最新年度のみ減少">
      <formula>NOT(ISERROR(SEARCH("最新年度のみ減少",E26)))</formula>
    </cfRule>
    <cfRule type="containsText" dxfId="654" priority="63" operator="containsText" text="最新年度のみ増加">
      <formula>NOT(ISERROR(SEARCH("最新年度のみ増加",E26)))</formula>
    </cfRule>
  </conditionalFormatting>
  <conditionalFormatting sqref="J28">
    <cfRule type="containsText" dxfId="653" priority="56" operator="containsText" text="―">
      <formula>NOT(ISERROR(SEARCH("―",J28)))</formula>
    </cfRule>
    <cfRule type="containsText" dxfId="652" priority="57" operator="containsText" text="隔年で">
      <formula>NOT(ISERROR(SEARCH("隔年で",J28)))</formula>
    </cfRule>
    <cfRule type="containsText" dxfId="651" priority="58" operator="containsText" text="年度により">
      <formula>NOT(ISERROR(SEARCH("年度により",J28)))</formula>
    </cfRule>
    <cfRule type="containsText" dxfId="650" priority="59" operator="containsText" text="減少傾向">
      <formula>NOT(ISERROR(SEARCH("減少傾向",J28)))</formula>
    </cfRule>
    <cfRule type="containsText" dxfId="649" priority="60" operator="containsText" text="増加傾向">
      <formula>NOT(ISERROR(SEARCH("増加傾向",J28)))</formula>
    </cfRule>
    <cfRule type="containsText" dxfId="648" priority="61" operator="containsText" text="同程度">
      <formula>NOT(ISERROR(SEARCH("同程度",J28)))</formula>
    </cfRule>
  </conditionalFormatting>
  <conditionalFormatting sqref="J28:J29">
    <cfRule type="containsText" dxfId="647" priority="54" operator="containsText" text="最新年度のみ減少">
      <formula>NOT(ISERROR(SEARCH("最新年度のみ減少",J28)))</formula>
    </cfRule>
    <cfRule type="containsText" dxfId="646" priority="55" operator="containsText" text="最新年度のみ増加">
      <formula>NOT(ISERROR(SEARCH("最新年度のみ増加",J28)))</formula>
    </cfRule>
  </conditionalFormatting>
  <conditionalFormatting sqref="E28">
    <cfRule type="containsText" dxfId="645" priority="48" operator="containsText" text="―">
      <formula>NOT(ISERROR(SEARCH("―",E28)))</formula>
    </cfRule>
    <cfRule type="containsText" dxfId="644" priority="49" operator="containsText" text="隔年で">
      <formula>NOT(ISERROR(SEARCH("隔年で",E28)))</formula>
    </cfRule>
    <cfRule type="containsText" dxfId="643" priority="50" operator="containsText" text="年度により">
      <formula>NOT(ISERROR(SEARCH("年度により",E28)))</formula>
    </cfRule>
    <cfRule type="containsText" dxfId="642" priority="51" operator="containsText" text="減少傾向">
      <formula>NOT(ISERROR(SEARCH("減少傾向",E28)))</formula>
    </cfRule>
    <cfRule type="containsText" dxfId="641" priority="52" operator="containsText" text="増加傾向">
      <formula>NOT(ISERROR(SEARCH("増加傾向",E28)))</formula>
    </cfRule>
    <cfRule type="containsText" dxfId="640" priority="53" operator="containsText" text="同程度">
      <formula>NOT(ISERROR(SEARCH("同程度",E28)))</formula>
    </cfRule>
  </conditionalFormatting>
  <conditionalFormatting sqref="E28:E29">
    <cfRule type="containsText" dxfId="639" priority="46" operator="containsText" text="最新年度のみ減少">
      <formula>NOT(ISERROR(SEARCH("最新年度のみ減少",E28)))</formula>
    </cfRule>
    <cfRule type="containsText" dxfId="638" priority="47" operator="containsText" text="最新年度のみ増加">
      <formula>NOT(ISERROR(SEARCH("最新年度のみ増加",E28)))</formula>
    </cfRule>
  </conditionalFormatting>
  <conditionalFormatting sqref="J26">
    <cfRule type="containsText" dxfId="637" priority="40" operator="containsText" text="―">
      <formula>NOT(ISERROR(SEARCH("―",J26)))</formula>
    </cfRule>
    <cfRule type="containsText" dxfId="636" priority="41" operator="containsText" text="隔年で">
      <formula>NOT(ISERROR(SEARCH("隔年で",J26)))</formula>
    </cfRule>
    <cfRule type="containsText" dxfId="635" priority="42" operator="containsText" text="年度により">
      <formula>NOT(ISERROR(SEARCH("年度により",J26)))</formula>
    </cfRule>
    <cfRule type="containsText" dxfId="634" priority="43" operator="containsText" text="減少傾向">
      <formula>NOT(ISERROR(SEARCH("減少傾向",J26)))</formula>
    </cfRule>
    <cfRule type="containsText" dxfId="633" priority="44" operator="containsText" text="増加傾向">
      <formula>NOT(ISERROR(SEARCH("増加傾向",J26)))</formula>
    </cfRule>
    <cfRule type="containsText" dxfId="632" priority="45" operator="containsText" text="同程度">
      <formula>NOT(ISERROR(SEARCH("同程度",J26)))</formula>
    </cfRule>
  </conditionalFormatting>
  <conditionalFormatting sqref="J26:J27">
    <cfRule type="containsText" dxfId="631" priority="38" operator="containsText" text="最新年度のみ減少">
      <formula>NOT(ISERROR(SEARCH("最新年度のみ減少",J26)))</formula>
    </cfRule>
    <cfRule type="containsText" dxfId="630" priority="39" operator="containsText" text="最新年度のみ増加">
      <formula>NOT(ISERROR(SEARCH("最新年度のみ増加",J26)))</formula>
    </cfRule>
  </conditionalFormatting>
  <conditionalFormatting sqref="F46:F49">
    <cfRule type="containsText" dxfId="629" priority="33" operator="containsText" text="無し">
      <formula>NOT(ISERROR(SEARCH("無し",F46)))</formula>
    </cfRule>
    <cfRule type="containsText" dxfId="628" priority="34" operator="containsText" text="変動">
      <formula>NOT(ISERROR(SEARCH("変動",F46)))</formula>
    </cfRule>
    <cfRule type="containsText" dxfId="627" priority="35" operator="containsText" text="減少">
      <formula>NOT(ISERROR(SEARCH("減少",F46)))</formula>
    </cfRule>
    <cfRule type="containsText" dxfId="626" priority="36" operator="containsText" text="増加">
      <formula>NOT(ISERROR(SEARCH("増加",F46)))</formula>
    </cfRule>
    <cfRule type="containsText" dxfId="625" priority="37" operator="containsText" text="安定">
      <formula>NOT(ISERROR(SEARCH("安定",F46)))</formula>
    </cfRule>
  </conditionalFormatting>
  <conditionalFormatting sqref="E46">
    <cfRule type="containsText" dxfId="624" priority="27" operator="containsText" text="―">
      <formula>NOT(ISERROR(SEARCH("―",E46)))</formula>
    </cfRule>
    <cfRule type="containsText" dxfId="623" priority="28" operator="containsText" text="隔年で">
      <formula>NOT(ISERROR(SEARCH("隔年で",E46)))</formula>
    </cfRule>
    <cfRule type="containsText" dxfId="622" priority="29" operator="containsText" text="年度により">
      <formula>NOT(ISERROR(SEARCH("年度により",E46)))</formula>
    </cfRule>
    <cfRule type="containsText" dxfId="621" priority="30" operator="containsText" text="減少傾向">
      <formula>NOT(ISERROR(SEARCH("減少傾向",E46)))</formula>
    </cfRule>
    <cfRule type="containsText" dxfId="620" priority="31" operator="containsText" text="増加傾向">
      <formula>NOT(ISERROR(SEARCH("増加傾向",E46)))</formula>
    </cfRule>
    <cfRule type="containsText" dxfId="619" priority="32" operator="containsText" text="同程度">
      <formula>NOT(ISERROR(SEARCH("同程度",E46)))</formula>
    </cfRule>
  </conditionalFormatting>
  <conditionalFormatting sqref="E46:E47">
    <cfRule type="containsText" dxfId="618" priority="25" operator="containsText" text="最新年度のみ減少">
      <formula>NOT(ISERROR(SEARCH("最新年度のみ減少",E46)))</formula>
    </cfRule>
    <cfRule type="containsText" dxfId="617" priority="26" operator="containsText" text="最新年度のみ増加">
      <formula>NOT(ISERROR(SEARCH("最新年度のみ増加",E46)))</formula>
    </cfRule>
  </conditionalFormatting>
  <conditionalFormatting sqref="J48">
    <cfRule type="containsText" dxfId="616" priority="19" operator="containsText" text="―">
      <formula>NOT(ISERROR(SEARCH("―",J48)))</formula>
    </cfRule>
    <cfRule type="containsText" dxfId="615" priority="20" operator="containsText" text="隔年で">
      <formula>NOT(ISERROR(SEARCH("隔年で",J48)))</formula>
    </cfRule>
    <cfRule type="containsText" dxfId="614" priority="21" operator="containsText" text="年度により">
      <formula>NOT(ISERROR(SEARCH("年度により",J48)))</formula>
    </cfRule>
    <cfRule type="containsText" dxfId="613" priority="22" operator="containsText" text="減少傾向">
      <formula>NOT(ISERROR(SEARCH("減少傾向",J48)))</formula>
    </cfRule>
    <cfRule type="containsText" dxfId="612" priority="23" operator="containsText" text="増加傾向">
      <formula>NOT(ISERROR(SEARCH("増加傾向",J48)))</formula>
    </cfRule>
    <cfRule type="containsText" dxfId="611" priority="24" operator="containsText" text="同程度">
      <formula>NOT(ISERROR(SEARCH("同程度",J48)))</formula>
    </cfRule>
  </conditionalFormatting>
  <conditionalFormatting sqref="J48:J49">
    <cfRule type="containsText" dxfId="610" priority="17" operator="containsText" text="最新年度のみ減少">
      <formula>NOT(ISERROR(SEARCH("最新年度のみ減少",J48)))</formula>
    </cfRule>
    <cfRule type="containsText" dxfId="609" priority="18" operator="containsText" text="最新年度のみ増加">
      <formula>NOT(ISERROR(SEARCH("最新年度のみ増加",J48)))</formula>
    </cfRule>
  </conditionalFormatting>
  <conditionalFormatting sqref="E48">
    <cfRule type="containsText" dxfId="608" priority="11" operator="containsText" text="―">
      <formula>NOT(ISERROR(SEARCH("―",E48)))</formula>
    </cfRule>
    <cfRule type="containsText" dxfId="607" priority="12" operator="containsText" text="隔年で">
      <formula>NOT(ISERROR(SEARCH("隔年で",E48)))</formula>
    </cfRule>
    <cfRule type="containsText" dxfId="606" priority="13" operator="containsText" text="年度により">
      <formula>NOT(ISERROR(SEARCH("年度により",E48)))</formula>
    </cfRule>
    <cfRule type="containsText" dxfId="605" priority="14" operator="containsText" text="減少傾向">
      <formula>NOT(ISERROR(SEARCH("減少傾向",E48)))</formula>
    </cfRule>
    <cfRule type="containsText" dxfId="604" priority="15" operator="containsText" text="増加傾向">
      <formula>NOT(ISERROR(SEARCH("増加傾向",E48)))</formula>
    </cfRule>
    <cfRule type="containsText" dxfId="603" priority="16" operator="containsText" text="同程度">
      <formula>NOT(ISERROR(SEARCH("同程度",E48)))</formula>
    </cfRule>
  </conditionalFormatting>
  <conditionalFormatting sqref="E48:E49">
    <cfRule type="containsText" dxfId="602" priority="9" operator="containsText" text="最新年度のみ減少">
      <formula>NOT(ISERROR(SEARCH("最新年度のみ減少",E48)))</formula>
    </cfRule>
    <cfRule type="containsText" dxfId="601" priority="10" operator="containsText" text="最新年度のみ増加">
      <formula>NOT(ISERROR(SEARCH("最新年度のみ増加",E48)))</formula>
    </cfRule>
  </conditionalFormatting>
  <conditionalFormatting sqref="J46">
    <cfRule type="containsText" dxfId="600" priority="3" operator="containsText" text="―">
      <formula>NOT(ISERROR(SEARCH("―",J46)))</formula>
    </cfRule>
    <cfRule type="containsText" dxfId="599" priority="4" operator="containsText" text="隔年で">
      <formula>NOT(ISERROR(SEARCH("隔年で",J46)))</formula>
    </cfRule>
    <cfRule type="containsText" dxfId="598" priority="5" operator="containsText" text="年度により">
      <formula>NOT(ISERROR(SEARCH("年度により",J46)))</formula>
    </cfRule>
    <cfRule type="containsText" dxfId="597" priority="6" operator="containsText" text="減少傾向">
      <formula>NOT(ISERROR(SEARCH("減少傾向",J46)))</formula>
    </cfRule>
    <cfRule type="containsText" dxfId="596" priority="7" operator="containsText" text="増加傾向">
      <formula>NOT(ISERROR(SEARCH("増加傾向",J46)))</formula>
    </cfRule>
    <cfRule type="containsText" dxfId="595" priority="8" operator="containsText" text="同程度">
      <formula>NOT(ISERROR(SEARCH("同程度",J46)))</formula>
    </cfRule>
  </conditionalFormatting>
  <conditionalFormatting sqref="J46:J47">
    <cfRule type="containsText" dxfId="594" priority="1" operator="containsText" text="最新年度のみ減少">
      <formula>NOT(ISERROR(SEARCH("最新年度のみ減少",J46)))</formula>
    </cfRule>
    <cfRule type="containsText" dxfId="593" priority="2" operator="containsText" text="最新年度のみ増加">
      <formula>NOT(ISERROR(SEARCH("最新年度のみ増加",J46)))</formula>
    </cfRule>
  </conditionalFormatting>
  <dataValidations count="1">
    <dataValidation type="list" allowBlank="1" showInputMessage="1" showErrorMessage="1" sqref="K6:K9 F6:F9 F26:F29 F46:F49" xr:uid="{00000000-0002-0000-0300-000000000000}">
      <formula1>$C$77:$C$80</formula1>
    </dataValidation>
  </dataValidations>
  <hyperlinks>
    <hyperlink ref="L1" location="目次!A1" display="目次に戻る" xr:uid="{00000000-0004-0000-0300-000000000000}"/>
  </hyperlinks>
  <pageMargins left="0.51181102362204722" right="0.51181102362204722" top="0.74803149606299213" bottom="0.74803149606299213" header="0.31496062992125984" footer="0.31496062992125984"/>
  <pageSetup paperSize="9" orientation="portrait" r:id="rId1"/>
  <headerFooter>
    <oddFooter>&amp;R&amp;6出典：大学改革支援・学位授与機構「大学基本情報」（https://portal.niad.ac.jp/ptrt/table.html）を加工して作成
文部科学省　全国大学一覧</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100"/>
  <sheetViews>
    <sheetView workbookViewId="0">
      <selection activeCell="A13" sqref="A13:B13"/>
    </sheetView>
  </sheetViews>
  <sheetFormatPr defaultRowHeight="13.5"/>
  <cols>
    <col min="1" max="1" width="0.625" style="13" customWidth="1"/>
    <col min="2" max="2" width="11.625" style="13" customWidth="1"/>
    <col min="3" max="3" width="11.25" style="13" customWidth="1"/>
    <col min="4" max="4" width="10" style="13" customWidth="1"/>
    <col min="5" max="5" width="12" style="13" customWidth="1"/>
    <col min="6" max="6" width="2.875" style="13" customWidth="1"/>
    <col min="7" max="7" width="11.625" style="13" customWidth="1"/>
    <col min="8" max="8" width="11.25" style="13" customWidth="1"/>
    <col min="9" max="9" width="10" style="13" customWidth="1"/>
    <col min="10" max="10" width="12" style="13" customWidth="1"/>
    <col min="11" max="11" width="0.625" style="13" customWidth="1"/>
    <col min="12" max="12" width="20.5" style="7" bestFit="1" customWidth="1"/>
    <col min="13" max="17" width="10.75" style="7" bestFit="1" customWidth="1"/>
    <col min="18" max="18" width="9" style="7"/>
  </cols>
  <sheetData>
    <row r="1" spans="1:12" ht="24" customHeight="1" thickBot="1">
      <c r="A1" s="3" t="s">
        <v>260</v>
      </c>
      <c r="B1" s="3"/>
      <c r="C1" s="3"/>
      <c r="D1"/>
      <c r="E1"/>
      <c r="F1"/>
      <c r="G1"/>
      <c r="H1"/>
      <c r="I1"/>
      <c r="J1"/>
      <c r="L1" s="44" t="s">
        <v>258</v>
      </c>
    </row>
    <row r="2" spans="1:12" ht="24" customHeight="1">
      <c r="A2" s="3" t="s">
        <v>285</v>
      </c>
      <c r="B2" s="3"/>
      <c r="C2" s="3"/>
      <c r="D2"/>
      <c r="E2"/>
      <c r="F2"/>
      <c r="G2"/>
      <c r="H2"/>
      <c r="I2"/>
      <c r="J2"/>
    </row>
    <row r="3" spans="1:12" ht="24" customHeight="1">
      <c r="A3" s="3"/>
      <c r="B3" s="3" t="s">
        <v>275</v>
      </c>
      <c r="C3" s="3"/>
      <c r="D3"/>
      <c r="E3"/>
      <c r="F3"/>
      <c r="G3"/>
      <c r="H3"/>
      <c r="I3"/>
      <c r="J3"/>
    </row>
    <row r="4" spans="1:12">
      <c r="A4" s="3"/>
      <c r="B4" s="11"/>
      <c r="C4" s="11"/>
      <c r="D4" s="11"/>
      <c r="E4" s="11"/>
      <c r="F4" s="11"/>
      <c r="G4" s="11"/>
      <c r="H4" s="11"/>
      <c r="I4" s="11"/>
      <c r="J4" s="11"/>
      <c r="K4" s="71"/>
    </row>
    <row r="5" spans="1:12" s="7" customFormat="1" ht="18" customHeight="1">
      <c r="A5" s="70"/>
      <c r="B5" s="12" t="s">
        <v>2</v>
      </c>
      <c r="C5" s="70"/>
      <c r="D5" s="70"/>
      <c r="E5" s="70"/>
      <c r="F5" s="70"/>
      <c r="G5" s="12"/>
      <c r="H5" s="70"/>
      <c r="I5" s="70"/>
      <c r="J5" s="70"/>
      <c r="K5" s="70"/>
    </row>
    <row r="6" spans="1:12" s="7" customFormat="1" ht="17.25" customHeight="1">
      <c r="A6" s="74"/>
      <c r="B6" s="293" t="s">
        <v>278</v>
      </c>
      <c r="C6" s="75" t="s">
        <v>279</v>
      </c>
      <c r="D6" s="86">
        <f>AVERAGE('5.グラフデータ'!D73:H73)</f>
        <v>145.80000000000001</v>
      </c>
      <c r="E6" s="295" t="str">
        <f>'5.グラフデータ'!AD73</f>
        <v>年度により増減</v>
      </c>
      <c r="F6" s="71"/>
      <c r="G6" s="297" t="s">
        <v>306</v>
      </c>
      <c r="H6" s="75" t="s">
        <v>279</v>
      </c>
      <c r="I6" s="76">
        <f>AVERAGE('5.グラフデータ'!D75:H75)</f>
        <v>0.94920000000000004</v>
      </c>
      <c r="J6" s="295" t="str">
        <f>'5.グラフデータ'!AD75</f>
        <v>増加傾向⤴</v>
      </c>
      <c r="K6" s="71"/>
    </row>
    <row r="7" spans="1:12" s="7" customFormat="1" ht="17.25" customHeight="1">
      <c r="A7" s="74"/>
      <c r="B7" s="294"/>
      <c r="C7" s="77" t="s">
        <v>280</v>
      </c>
      <c r="D7" s="87">
        <f>'5.グラフデータ'!H73-'5.グラフデータ'!D73</f>
        <v>15</v>
      </c>
      <c r="E7" s="296"/>
      <c r="F7" s="71"/>
      <c r="G7" s="298"/>
      <c r="H7" s="77" t="s">
        <v>280</v>
      </c>
      <c r="I7" s="85">
        <f>'5.グラフデータ'!H75-'5.グラフデータ'!D75</f>
        <v>0.13</v>
      </c>
      <c r="J7" s="296"/>
      <c r="K7" s="71"/>
    </row>
    <row r="8" spans="1:12" s="7" customFormat="1">
      <c r="A8" s="73"/>
      <c r="B8" s="73"/>
      <c r="C8" s="73"/>
      <c r="D8" s="73"/>
      <c r="E8" s="73"/>
      <c r="F8" s="73"/>
      <c r="G8" s="73"/>
      <c r="H8" s="73"/>
      <c r="I8" s="73"/>
      <c r="J8" s="73"/>
      <c r="K8" s="73"/>
    </row>
    <row r="9" spans="1:12" s="7" customFormat="1" ht="18.75" customHeight="1">
      <c r="A9" s="73"/>
      <c r="B9" s="73"/>
      <c r="C9" s="73"/>
      <c r="D9" s="73"/>
      <c r="E9" s="73"/>
      <c r="F9" s="73"/>
      <c r="G9" s="73"/>
      <c r="H9" s="73"/>
      <c r="I9" s="73"/>
      <c r="J9" s="73"/>
      <c r="K9" s="73"/>
    </row>
    <row r="10" spans="1:12" s="7" customFormat="1" ht="18.75" customHeight="1">
      <c r="A10" s="73"/>
      <c r="B10" s="73"/>
      <c r="C10" s="73"/>
      <c r="D10" s="73"/>
      <c r="E10" s="73"/>
      <c r="F10" s="73"/>
      <c r="G10" s="73"/>
      <c r="H10" s="73"/>
      <c r="I10" s="73"/>
      <c r="J10" s="73"/>
      <c r="K10" s="73"/>
    </row>
    <row r="11" spans="1:12" s="7" customFormat="1" ht="18.75" customHeight="1">
      <c r="A11" s="73"/>
      <c r="B11" s="73"/>
      <c r="C11" s="73"/>
      <c r="D11" s="73"/>
      <c r="E11" s="73"/>
      <c r="F11" s="73"/>
      <c r="G11" s="73"/>
      <c r="H11" s="73"/>
      <c r="I11" s="73"/>
      <c r="J11" s="73"/>
      <c r="K11" s="73"/>
    </row>
    <row r="12" spans="1:12" s="7" customFormat="1" ht="18.75" customHeight="1">
      <c r="A12" s="73"/>
      <c r="B12" s="73"/>
      <c r="C12" s="73"/>
      <c r="D12" s="73"/>
      <c r="E12" s="73"/>
      <c r="F12" s="73"/>
      <c r="G12" s="73"/>
      <c r="H12" s="73"/>
      <c r="I12" s="73"/>
      <c r="J12" s="73"/>
      <c r="K12" s="73"/>
    </row>
    <row r="13" spans="1:12" s="7" customFormat="1" ht="18.75" customHeight="1">
      <c r="A13" s="73"/>
      <c r="B13" s="73"/>
      <c r="C13" s="73"/>
      <c r="D13" s="73"/>
      <c r="E13" s="73"/>
      <c r="F13" s="73"/>
      <c r="G13" s="73"/>
      <c r="H13" s="73"/>
      <c r="I13" s="73"/>
      <c r="J13" s="73"/>
      <c r="K13" s="73"/>
    </row>
    <row r="14" spans="1:12" s="7" customFormat="1" ht="18.75" customHeight="1">
      <c r="A14" s="73"/>
      <c r="B14" s="73"/>
      <c r="C14" s="73"/>
      <c r="D14" s="73"/>
      <c r="E14" s="73"/>
      <c r="F14" s="73"/>
      <c r="G14" s="73"/>
      <c r="H14" s="73"/>
      <c r="I14" s="73"/>
      <c r="J14" s="73"/>
      <c r="K14" s="73"/>
    </row>
    <row r="15" spans="1:12" s="7" customFormat="1" ht="18.75" customHeight="1">
      <c r="A15" s="73"/>
      <c r="B15" s="73"/>
      <c r="C15" s="73"/>
      <c r="D15" s="73"/>
      <c r="E15" s="73"/>
      <c r="F15" s="73"/>
      <c r="G15" s="73"/>
      <c r="H15" s="73"/>
      <c r="I15" s="73"/>
      <c r="J15" s="73"/>
      <c r="K15" s="73"/>
    </row>
    <row r="16" spans="1:12" s="7" customFormat="1" ht="18.75" customHeight="1">
      <c r="A16" s="73"/>
      <c r="B16" s="73"/>
      <c r="C16" s="73"/>
      <c r="D16" s="73"/>
      <c r="E16" s="73"/>
      <c r="F16" s="73"/>
      <c r="G16" s="73"/>
      <c r="H16" s="73"/>
      <c r="I16" s="73"/>
      <c r="J16" s="73"/>
      <c r="K16" s="73"/>
    </row>
    <row r="17" spans="1:11" s="7" customFormat="1" ht="18.75" customHeight="1">
      <c r="A17" s="73"/>
      <c r="B17" s="73"/>
      <c r="C17" s="73"/>
      <c r="D17" s="73"/>
      <c r="E17" s="73"/>
      <c r="F17" s="73"/>
      <c r="G17" s="73"/>
      <c r="H17" s="73"/>
      <c r="I17" s="73"/>
      <c r="J17" s="73"/>
      <c r="K17" s="73"/>
    </row>
    <row r="18" spans="1:11" s="7" customFormat="1" ht="18.75" customHeight="1">
      <c r="A18" s="73"/>
      <c r="B18" s="73"/>
      <c r="C18" s="73"/>
      <c r="D18" s="73"/>
      <c r="E18" s="73"/>
      <c r="F18" s="73"/>
      <c r="G18" s="73"/>
      <c r="H18" s="73"/>
      <c r="I18" s="73"/>
      <c r="J18" s="73"/>
      <c r="K18" s="73"/>
    </row>
    <row r="19" spans="1:11" s="7" customFormat="1" ht="18.75" customHeight="1">
      <c r="A19" s="73"/>
      <c r="B19" s="73"/>
      <c r="C19" s="73"/>
      <c r="D19" s="73"/>
      <c r="E19" s="73"/>
      <c r="F19" s="73"/>
      <c r="G19" s="73"/>
      <c r="H19" s="73"/>
      <c r="I19" s="73"/>
      <c r="J19" s="73"/>
      <c r="K19" s="73"/>
    </row>
    <row r="20" spans="1:11" s="7" customFormat="1" ht="18.75" customHeight="1">
      <c r="A20" s="73"/>
      <c r="B20" s="73"/>
      <c r="C20" s="73"/>
      <c r="D20" s="73"/>
      <c r="E20" s="73"/>
      <c r="F20" s="73"/>
      <c r="G20" s="73"/>
      <c r="H20" s="73"/>
      <c r="I20" s="73"/>
      <c r="J20" s="73"/>
      <c r="K20" s="73"/>
    </row>
    <row r="21" spans="1:11" s="7" customFormat="1" ht="18.75" customHeight="1">
      <c r="A21" s="73"/>
      <c r="B21" s="73"/>
      <c r="C21" s="73"/>
      <c r="D21" s="73"/>
      <c r="E21" s="73"/>
      <c r="F21" s="73"/>
      <c r="G21" s="73"/>
      <c r="H21" s="73"/>
      <c r="I21" s="73"/>
      <c r="J21" s="73"/>
      <c r="K21" s="73"/>
    </row>
    <row r="22" spans="1:11" s="7" customFormat="1" ht="18.75" customHeight="1">
      <c r="A22" s="73"/>
      <c r="B22" s="73"/>
      <c r="C22" s="73"/>
      <c r="D22" s="73"/>
      <c r="E22" s="73"/>
      <c r="F22" s="73"/>
      <c r="G22" s="73"/>
      <c r="H22" s="73"/>
      <c r="I22" s="73"/>
      <c r="J22" s="73"/>
      <c r="K22" s="73"/>
    </row>
    <row r="23" spans="1:11" s="7" customFormat="1" ht="18.75" customHeight="1">
      <c r="A23" s="73"/>
      <c r="B23" s="73"/>
      <c r="C23" s="73"/>
      <c r="D23" s="73"/>
      <c r="E23" s="73"/>
      <c r="F23" s="73"/>
      <c r="G23" s="73"/>
      <c r="H23" s="73"/>
      <c r="I23" s="73"/>
      <c r="J23" s="73"/>
      <c r="K23" s="73"/>
    </row>
    <row r="24" spans="1:11" s="7" customFormat="1" ht="9" customHeight="1">
      <c r="A24" s="73"/>
      <c r="B24" s="73"/>
      <c r="C24" s="73"/>
      <c r="D24" s="73"/>
      <c r="E24" s="73"/>
      <c r="F24" s="73"/>
      <c r="G24" s="73"/>
      <c r="H24" s="73"/>
      <c r="I24" s="73"/>
      <c r="J24" s="73"/>
      <c r="K24" s="73"/>
    </row>
    <row r="25" spans="1:11" s="7" customFormat="1" ht="18.75" customHeight="1">
      <c r="A25" s="70"/>
      <c r="B25" s="12" t="s">
        <v>273</v>
      </c>
      <c r="C25" s="70"/>
      <c r="D25" s="70"/>
      <c r="E25" s="70"/>
      <c r="F25" s="70"/>
      <c r="G25" s="12"/>
      <c r="H25" s="70"/>
      <c r="I25" s="70"/>
      <c r="J25" s="70"/>
      <c r="K25" s="70"/>
    </row>
    <row r="26" spans="1:11" s="7" customFormat="1" ht="17.25" customHeight="1">
      <c r="A26" s="74"/>
      <c r="B26" s="293" t="s">
        <v>278</v>
      </c>
      <c r="C26" s="75" t="s">
        <v>279</v>
      </c>
      <c r="D26" s="86">
        <f>AVERAGE('5.グラフデータ'!D79:H79)</f>
        <v>42175</v>
      </c>
      <c r="E26" s="295" t="str">
        <f>'5.グラフデータ'!AD79</f>
        <v>同程度で推移</v>
      </c>
      <c r="F26" s="71"/>
      <c r="G26" s="297" t="s">
        <v>306</v>
      </c>
      <c r="H26" s="75" t="s">
        <v>279</v>
      </c>
      <c r="I26" s="76">
        <f>AVERAGE('5.グラフデータ'!D81:H81)</f>
        <v>1.0062</v>
      </c>
      <c r="J26" s="295" t="str">
        <f>'5.グラフデータ'!AD81</f>
        <v>同程度で推移</v>
      </c>
      <c r="K26" s="71"/>
    </row>
    <row r="27" spans="1:11" s="7" customFormat="1" ht="17.25" customHeight="1">
      <c r="A27" s="74"/>
      <c r="B27" s="294"/>
      <c r="C27" s="77" t="s">
        <v>280</v>
      </c>
      <c r="D27" s="87">
        <f>'5.グラフデータ'!H79-'5.グラフデータ'!D79</f>
        <v>1422</v>
      </c>
      <c r="E27" s="296"/>
      <c r="F27" s="71"/>
      <c r="G27" s="298"/>
      <c r="H27" s="77" t="s">
        <v>280</v>
      </c>
      <c r="I27" s="85">
        <f>'5.グラフデータ'!H81-'5.グラフデータ'!D81</f>
        <v>2.2999999999999909E-2</v>
      </c>
      <c r="J27" s="296"/>
      <c r="K27" s="71"/>
    </row>
    <row r="28" spans="1:11" s="7" customFormat="1">
      <c r="A28" s="73"/>
      <c r="B28" s="73"/>
      <c r="C28" s="73"/>
      <c r="D28" s="73"/>
      <c r="E28" s="73"/>
      <c r="F28" s="73"/>
      <c r="G28" s="73"/>
      <c r="H28" s="73"/>
      <c r="I28" s="73"/>
      <c r="J28" s="73"/>
      <c r="K28" s="73"/>
    </row>
    <row r="29" spans="1:11" s="7" customFormat="1" ht="18.75" customHeight="1">
      <c r="A29" s="73"/>
      <c r="B29" s="73"/>
      <c r="C29" s="73"/>
      <c r="D29" s="73"/>
      <c r="E29" s="73"/>
      <c r="F29" s="73"/>
      <c r="G29" s="73"/>
      <c r="H29" s="73"/>
      <c r="I29" s="73"/>
      <c r="J29" s="73"/>
      <c r="K29" s="73"/>
    </row>
    <row r="30" spans="1:11" s="7" customFormat="1" ht="18.75" customHeight="1">
      <c r="A30" s="73"/>
      <c r="B30" s="73"/>
      <c r="C30" s="73"/>
      <c r="D30" s="73"/>
      <c r="E30" s="73"/>
      <c r="F30" s="73"/>
      <c r="G30" s="73"/>
      <c r="H30" s="73"/>
      <c r="I30" s="73"/>
      <c r="J30" s="73"/>
      <c r="K30" s="73"/>
    </row>
    <row r="31" spans="1:11" s="7" customFormat="1" ht="18.75" customHeight="1">
      <c r="A31" s="73"/>
      <c r="B31" s="73"/>
      <c r="C31" s="73"/>
      <c r="D31" s="73"/>
      <c r="E31" s="73"/>
      <c r="F31" s="73"/>
      <c r="G31" s="73"/>
      <c r="H31" s="73"/>
      <c r="I31" s="73"/>
      <c r="J31" s="73"/>
      <c r="K31" s="73"/>
    </row>
    <row r="32" spans="1:11" s="7" customFormat="1" ht="18.75" customHeight="1">
      <c r="A32" s="73"/>
      <c r="B32" s="73"/>
      <c r="C32" s="73"/>
      <c r="D32" s="73"/>
      <c r="E32" s="73"/>
      <c r="F32" s="73"/>
      <c r="G32" s="73"/>
      <c r="H32" s="73"/>
      <c r="I32" s="73"/>
      <c r="J32" s="73"/>
      <c r="K32" s="73"/>
    </row>
    <row r="33" spans="1:11" s="7" customFormat="1" ht="18.75" customHeight="1">
      <c r="A33" s="73"/>
      <c r="B33" s="73"/>
      <c r="C33" s="73"/>
      <c r="D33" s="73"/>
      <c r="E33" s="73"/>
      <c r="F33" s="73"/>
      <c r="G33" s="73"/>
      <c r="H33" s="73"/>
      <c r="I33" s="73"/>
      <c r="J33" s="73"/>
      <c r="K33" s="73"/>
    </row>
    <row r="34" spans="1:11" s="7" customFormat="1" ht="18.75" customHeight="1">
      <c r="A34" s="73"/>
      <c r="B34" s="73"/>
      <c r="C34" s="73"/>
      <c r="D34" s="73"/>
      <c r="E34" s="73"/>
      <c r="F34" s="73"/>
      <c r="G34" s="73"/>
      <c r="H34" s="73"/>
      <c r="I34" s="73"/>
      <c r="J34" s="73"/>
      <c r="K34" s="73"/>
    </row>
    <row r="35" spans="1:11" s="7" customFormat="1" ht="18.75" customHeight="1">
      <c r="A35" s="73"/>
      <c r="B35" s="73"/>
      <c r="C35" s="73"/>
      <c r="D35" s="73"/>
      <c r="E35" s="73"/>
      <c r="F35" s="73"/>
      <c r="G35" s="73"/>
      <c r="H35" s="73"/>
      <c r="I35" s="73"/>
      <c r="J35" s="73"/>
      <c r="K35" s="73"/>
    </row>
    <row r="36" spans="1:11" s="7" customFormat="1" ht="18.75" customHeight="1">
      <c r="A36" s="73"/>
      <c r="B36" s="73"/>
      <c r="C36" s="73"/>
      <c r="D36" s="73"/>
      <c r="E36" s="73"/>
      <c r="F36" s="73"/>
      <c r="G36" s="73"/>
      <c r="H36" s="73"/>
      <c r="I36" s="73"/>
      <c r="J36" s="73"/>
      <c r="K36" s="73"/>
    </row>
    <row r="37" spans="1:11" s="7" customFormat="1" ht="18.75" customHeight="1">
      <c r="A37" s="73"/>
      <c r="B37" s="73"/>
      <c r="C37" s="73"/>
      <c r="D37" s="73"/>
      <c r="E37" s="73"/>
      <c r="F37" s="73"/>
      <c r="G37" s="73"/>
      <c r="H37" s="73"/>
      <c r="I37" s="73"/>
      <c r="J37" s="73"/>
      <c r="K37" s="73"/>
    </row>
    <row r="38" spans="1:11" s="7" customFormat="1" ht="18.75" customHeight="1">
      <c r="A38" s="73"/>
      <c r="B38" s="73"/>
      <c r="C38" s="73"/>
      <c r="D38" s="73"/>
      <c r="E38" s="73"/>
      <c r="F38" s="73"/>
      <c r="G38" s="73"/>
      <c r="H38" s="73"/>
      <c r="I38" s="73"/>
      <c r="J38" s="73"/>
      <c r="K38" s="73"/>
    </row>
    <row r="39" spans="1:11" s="7" customFormat="1" ht="18.75" customHeight="1">
      <c r="A39" s="73"/>
      <c r="B39" s="73"/>
      <c r="C39" s="73"/>
      <c r="D39" s="73"/>
      <c r="E39" s="73"/>
      <c r="F39" s="73"/>
      <c r="G39" s="73"/>
      <c r="H39" s="73"/>
      <c r="I39" s="73"/>
      <c r="J39" s="73"/>
      <c r="K39" s="73"/>
    </row>
    <row r="40" spans="1:11" s="7" customFormat="1" ht="18.75" customHeight="1">
      <c r="A40" s="73"/>
      <c r="B40" s="73"/>
      <c r="C40" s="73"/>
      <c r="D40" s="73"/>
      <c r="E40" s="73"/>
      <c r="F40" s="73"/>
      <c r="G40" s="73"/>
      <c r="H40" s="73"/>
      <c r="I40" s="73"/>
      <c r="J40" s="73"/>
      <c r="K40" s="73"/>
    </row>
    <row r="41" spans="1:11" s="7" customFormat="1" ht="18.75" customHeight="1">
      <c r="A41" s="73"/>
      <c r="B41" s="73"/>
      <c r="C41" s="73"/>
      <c r="D41" s="73"/>
      <c r="E41" s="73"/>
      <c r="F41" s="73"/>
      <c r="G41" s="73"/>
      <c r="H41" s="73"/>
      <c r="I41" s="73"/>
      <c r="J41" s="73"/>
      <c r="K41" s="73"/>
    </row>
    <row r="42" spans="1:11" ht="18.75" customHeight="1">
      <c r="A42"/>
      <c r="B42"/>
      <c r="C42"/>
      <c r="D42"/>
      <c r="E42"/>
      <c r="F42"/>
      <c r="G42"/>
      <c r="H42"/>
      <c r="I42"/>
      <c r="J42"/>
      <c r="K42"/>
    </row>
    <row r="43" spans="1:11" s="7" customFormat="1" ht="18.75" customHeight="1">
      <c r="A43"/>
      <c r="B43"/>
      <c r="C43"/>
      <c r="D43"/>
      <c r="E43"/>
      <c r="F43"/>
      <c r="G43"/>
      <c r="H43"/>
      <c r="I43"/>
      <c r="J43"/>
      <c r="K43"/>
    </row>
    <row r="44" spans="1:11" s="7" customFormat="1" ht="18.75" customHeight="1">
      <c r="A44"/>
      <c r="B44"/>
      <c r="C44"/>
      <c r="D44"/>
      <c r="E44"/>
      <c r="F44"/>
      <c r="G44"/>
      <c r="H44"/>
      <c r="I44"/>
      <c r="J44"/>
      <c r="K44"/>
    </row>
    <row r="45" spans="1:11">
      <c r="B45" s="5"/>
      <c r="C45" s="5"/>
      <c r="D45" s="5"/>
      <c r="E45" s="5"/>
      <c r="F45" s="5"/>
      <c r="G45" s="5"/>
      <c r="H45" s="5"/>
      <c r="I45" s="5"/>
      <c r="J45" s="5"/>
      <c r="K45" s="71"/>
    </row>
    <row r="46" spans="1:11">
      <c r="A46" s="5"/>
      <c r="B46" s="5"/>
      <c r="C46" s="5"/>
      <c r="D46" s="5"/>
      <c r="E46" s="5"/>
      <c r="F46" s="5"/>
      <c r="G46" s="5"/>
      <c r="H46" s="5"/>
      <c r="I46" s="5"/>
      <c r="J46" s="5"/>
      <c r="K46" s="73"/>
    </row>
    <row r="47" spans="1:11">
      <c r="A47" s="5"/>
      <c r="B47" s="5"/>
      <c r="C47" s="5"/>
      <c r="D47" s="5"/>
      <c r="E47" s="5"/>
      <c r="F47" s="5"/>
      <c r="G47" s="5"/>
      <c r="H47" s="5"/>
      <c r="I47" s="5"/>
      <c r="J47" s="5"/>
      <c r="K47" s="73"/>
    </row>
    <row r="48" spans="1:11">
      <c r="A48" s="5"/>
      <c r="B48" s="5"/>
      <c r="C48" s="5"/>
      <c r="D48" s="5"/>
      <c r="E48" s="5"/>
      <c r="F48" s="5"/>
      <c r="G48" s="5"/>
      <c r="H48" s="5"/>
      <c r="I48" s="5"/>
      <c r="J48" s="5"/>
      <c r="K48" s="73"/>
    </row>
    <row r="49" spans="1:11">
      <c r="A49" s="5"/>
      <c r="B49" s="5"/>
      <c r="C49" s="5"/>
      <c r="D49" s="5"/>
      <c r="E49" s="5"/>
      <c r="F49" s="5"/>
      <c r="G49" s="5"/>
      <c r="H49" s="5"/>
      <c r="I49" s="5"/>
      <c r="J49" s="5"/>
      <c r="K49" s="73"/>
    </row>
    <row r="50" spans="1:11">
      <c r="A50" s="5"/>
      <c r="B50" s="5"/>
      <c r="C50" s="5"/>
      <c r="D50" s="5"/>
      <c r="E50" s="5"/>
      <c r="F50" s="5"/>
      <c r="G50" s="5"/>
      <c r="H50" s="5"/>
      <c r="I50" s="5"/>
      <c r="J50" s="5"/>
      <c r="K50" s="73"/>
    </row>
    <row r="51" spans="1:11">
      <c r="A51" s="5"/>
      <c r="B51" s="5"/>
      <c r="C51" s="5"/>
      <c r="D51" s="5"/>
      <c r="E51" s="5"/>
      <c r="F51" s="5"/>
      <c r="G51" s="5"/>
      <c r="H51" s="5"/>
      <c r="I51" s="5"/>
      <c r="J51" s="5"/>
      <c r="K51" s="73"/>
    </row>
    <row r="52" spans="1:11">
      <c r="A52" s="5"/>
      <c r="B52" s="5"/>
      <c r="C52" s="5"/>
      <c r="D52" s="5"/>
      <c r="E52" s="5"/>
      <c r="F52" s="5"/>
      <c r="G52" s="5"/>
      <c r="H52" s="5"/>
      <c r="I52" s="5"/>
      <c r="J52" s="5"/>
      <c r="K52" s="73"/>
    </row>
    <row r="53" spans="1:11">
      <c r="A53" s="5"/>
      <c r="B53" s="5"/>
      <c r="C53" s="5"/>
      <c r="D53" s="5"/>
      <c r="E53" s="5"/>
      <c r="F53" s="5"/>
      <c r="G53" s="5"/>
      <c r="H53" s="5"/>
      <c r="I53" s="5"/>
      <c r="J53" s="5"/>
      <c r="K53" s="73"/>
    </row>
    <row r="54" spans="1:11">
      <c r="A54" s="5"/>
      <c r="B54" s="5"/>
      <c r="C54" s="5"/>
      <c r="D54" s="5"/>
      <c r="E54" s="5"/>
      <c r="F54" s="5"/>
      <c r="G54" s="5"/>
      <c r="H54" s="5"/>
      <c r="I54" s="5"/>
      <c r="J54" s="5"/>
      <c r="K54" s="73"/>
    </row>
    <row r="55" spans="1:11">
      <c r="A55" s="5"/>
      <c r="B55" s="5"/>
      <c r="C55" s="5"/>
      <c r="D55" s="5"/>
      <c r="E55" s="5"/>
      <c r="F55" s="5"/>
      <c r="G55" s="5"/>
      <c r="H55" s="5"/>
      <c r="I55" s="5"/>
      <c r="J55" s="5"/>
      <c r="K55" s="73"/>
    </row>
    <row r="56" spans="1:11">
      <c r="A56" s="5"/>
      <c r="B56" s="5"/>
      <c r="C56" s="5"/>
      <c r="D56" s="5"/>
      <c r="E56" s="5"/>
      <c r="F56" s="5"/>
      <c r="G56" s="5"/>
      <c r="H56" s="5"/>
      <c r="I56" s="5"/>
      <c r="J56" s="5"/>
      <c r="K56" s="73"/>
    </row>
    <row r="57" spans="1:11">
      <c r="A57" s="5"/>
      <c r="B57" s="5"/>
      <c r="C57" s="5"/>
      <c r="D57" s="5"/>
      <c r="E57" s="5"/>
      <c r="F57" s="5"/>
      <c r="G57" s="5"/>
      <c r="H57" s="5"/>
      <c r="I57" s="5"/>
      <c r="J57" s="5"/>
      <c r="K57" s="73"/>
    </row>
    <row r="58" spans="1:11">
      <c r="A58" s="5"/>
      <c r="B58" s="5"/>
      <c r="C58" s="5"/>
      <c r="D58" s="5"/>
      <c r="E58" s="5"/>
      <c r="F58" s="5"/>
      <c r="G58" s="5"/>
      <c r="H58" s="5"/>
      <c r="I58" s="5"/>
      <c r="J58" s="5"/>
      <c r="K58" s="73"/>
    </row>
    <row r="59" spans="1:11">
      <c r="A59" s="5"/>
      <c r="B59" s="5"/>
      <c r="C59" s="5"/>
      <c r="D59" s="5"/>
      <c r="E59" s="5"/>
      <c r="F59" s="5"/>
      <c r="G59" s="5"/>
      <c r="H59" s="5"/>
      <c r="I59" s="5"/>
      <c r="J59" s="5"/>
      <c r="K59" s="73"/>
    </row>
    <row r="60" spans="1:11">
      <c r="A60" s="5"/>
      <c r="B60" s="5"/>
      <c r="C60" s="5"/>
      <c r="D60" s="5"/>
      <c r="E60" s="5"/>
      <c r="F60" s="5"/>
      <c r="G60" s="5"/>
      <c r="H60" s="5"/>
      <c r="I60" s="5"/>
      <c r="J60" s="5"/>
      <c r="K60" s="73"/>
    </row>
    <row r="61" spans="1:11">
      <c r="A61" s="5"/>
      <c r="B61" s="5"/>
      <c r="C61" s="5"/>
      <c r="D61" s="5"/>
      <c r="E61" s="5"/>
      <c r="F61" s="5"/>
      <c r="G61" s="5"/>
      <c r="H61" s="5"/>
      <c r="I61" s="5"/>
      <c r="J61" s="5"/>
      <c r="K61" s="70"/>
    </row>
    <row r="62" spans="1:11">
      <c r="A62" s="5"/>
      <c r="B62" s="5"/>
      <c r="C62" s="5"/>
      <c r="D62" s="5"/>
      <c r="E62" s="5"/>
      <c r="F62" s="5"/>
      <c r="G62" s="72"/>
      <c r="H62" s="5"/>
      <c r="I62" s="5"/>
      <c r="J62" s="5"/>
      <c r="K62" s="71"/>
    </row>
    <row r="63" spans="1:11">
      <c r="A63" s="5"/>
      <c r="B63" s="5"/>
      <c r="C63" s="5"/>
      <c r="D63" s="5"/>
      <c r="E63" s="5"/>
      <c r="F63" s="5"/>
      <c r="G63" s="5"/>
      <c r="H63" s="5"/>
      <c r="I63" s="5"/>
      <c r="J63" s="5"/>
      <c r="K63" s="71"/>
    </row>
    <row r="64" spans="1:11">
      <c r="A64" s="5"/>
      <c r="B64" s="5"/>
      <c r="C64" s="5"/>
      <c r="D64" s="5"/>
      <c r="E64" s="5"/>
      <c r="F64" s="5"/>
      <c r="G64" s="5"/>
      <c r="H64" s="5"/>
      <c r="I64" s="5"/>
      <c r="J64" s="5"/>
      <c r="K64" s="71"/>
    </row>
    <row r="65" spans="1:11">
      <c r="A65" s="5"/>
      <c r="B65" s="5"/>
      <c r="C65" s="5"/>
      <c r="D65" s="5"/>
      <c r="E65" s="5"/>
      <c r="F65" s="5"/>
      <c r="G65" s="5"/>
      <c r="H65" s="5"/>
      <c r="I65" s="5"/>
      <c r="J65" s="5"/>
      <c r="K65" s="71"/>
    </row>
    <row r="66" spans="1:11">
      <c r="A66" s="5"/>
      <c r="B66" s="5"/>
      <c r="C66" s="5"/>
      <c r="D66" s="5"/>
      <c r="E66" s="5"/>
      <c r="F66" s="5"/>
      <c r="G66" s="5"/>
      <c r="H66" s="5"/>
      <c r="I66" s="5"/>
      <c r="J66" s="5"/>
      <c r="K66" s="73"/>
    </row>
    <row r="67" spans="1:11">
      <c r="B67" s="5"/>
      <c r="C67" s="5"/>
      <c r="D67" s="5"/>
      <c r="E67" s="5"/>
      <c r="F67" s="5"/>
      <c r="G67" s="5"/>
      <c r="H67" s="5"/>
      <c r="I67" s="5"/>
      <c r="J67" s="5"/>
      <c r="K67" s="73"/>
    </row>
    <row r="68" spans="1:11">
      <c r="A68" s="5"/>
      <c r="B68" s="5"/>
      <c r="C68" s="5"/>
      <c r="D68" s="5"/>
      <c r="E68" s="5"/>
      <c r="F68" s="5"/>
      <c r="G68" s="5"/>
      <c r="H68" s="5"/>
      <c r="I68" s="5"/>
      <c r="J68" s="5"/>
      <c r="K68" s="73"/>
    </row>
    <row r="69" spans="1:11">
      <c r="A69" s="5"/>
      <c r="B69" s="5"/>
      <c r="C69" s="5"/>
      <c r="D69" s="5"/>
      <c r="E69" s="5"/>
      <c r="F69" s="5"/>
      <c r="G69" s="5"/>
      <c r="H69" s="5"/>
      <c r="I69" s="5"/>
      <c r="J69" s="5"/>
      <c r="K69" s="73"/>
    </row>
    <row r="70" spans="1:11">
      <c r="A70" s="5"/>
      <c r="B70" s="5"/>
      <c r="C70" s="5"/>
      <c r="D70" s="5"/>
      <c r="E70" s="5"/>
      <c r="F70" s="5"/>
      <c r="G70" s="5"/>
      <c r="H70" s="5"/>
      <c r="I70" s="5"/>
      <c r="J70" s="5"/>
      <c r="K70" s="73"/>
    </row>
    <row r="71" spans="1:11">
      <c r="A71" s="5"/>
      <c r="B71" s="5"/>
      <c r="C71" s="5"/>
      <c r="D71" s="5"/>
      <c r="E71" s="5"/>
      <c r="F71" s="5"/>
      <c r="G71" s="5"/>
      <c r="H71" s="5"/>
      <c r="I71" s="5"/>
      <c r="J71" s="5"/>
      <c r="K71" s="73"/>
    </row>
    <row r="72" spans="1:11">
      <c r="A72" s="5"/>
      <c r="B72" s="5"/>
      <c r="C72" s="5"/>
      <c r="D72" s="5"/>
      <c r="E72" s="5"/>
      <c r="F72" s="5"/>
      <c r="G72" s="5"/>
      <c r="H72" s="5"/>
      <c r="I72" s="5"/>
      <c r="J72" s="5"/>
      <c r="K72" s="73"/>
    </row>
    <row r="73" spans="1:11">
      <c r="A73" s="5"/>
      <c r="B73" s="5"/>
      <c r="C73" s="5"/>
      <c r="D73" s="5"/>
      <c r="E73" s="5"/>
      <c r="F73" s="5"/>
      <c r="G73" s="5"/>
      <c r="H73" s="5"/>
      <c r="I73" s="5"/>
      <c r="J73" s="5"/>
      <c r="K73" s="73"/>
    </row>
    <row r="74" spans="1:11">
      <c r="A74" s="5"/>
      <c r="B74" s="5"/>
      <c r="C74" s="5"/>
      <c r="D74" s="5"/>
      <c r="E74" s="5"/>
      <c r="F74" s="5"/>
      <c r="G74" s="5"/>
      <c r="H74" s="5"/>
      <c r="I74" s="5"/>
      <c r="J74" s="5"/>
      <c r="K74" s="73"/>
    </row>
    <row r="75" spans="1:11">
      <c r="A75" s="5"/>
      <c r="B75" s="5"/>
      <c r="C75" s="5"/>
      <c r="D75" s="5"/>
      <c r="E75" s="5"/>
      <c r="F75" s="5"/>
      <c r="G75" s="5"/>
      <c r="H75" s="5"/>
      <c r="I75" s="5"/>
      <c r="J75" s="5"/>
      <c r="K75" s="73"/>
    </row>
    <row r="76" spans="1:11">
      <c r="A76" s="5"/>
      <c r="B76" s="5"/>
      <c r="C76" s="5"/>
      <c r="D76" s="5"/>
      <c r="E76" s="5"/>
      <c r="F76" s="5"/>
      <c r="G76" s="5"/>
      <c r="H76" s="5"/>
      <c r="I76" s="5"/>
      <c r="J76" s="5"/>
      <c r="K76" s="73"/>
    </row>
    <row r="77" spans="1:11">
      <c r="A77" s="5"/>
      <c r="B77" s="5"/>
      <c r="C77" s="5"/>
      <c r="D77" s="5"/>
      <c r="E77" s="5"/>
      <c r="F77" s="5"/>
      <c r="G77" s="5"/>
      <c r="H77" s="5"/>
      <c r="I77" s="5"/>
      <c r="J77" s="5"/>
      <c r="K77" s="73"/>
    </row>
    <row r="78" spans="1:11">
      <c r="A78" s="5"/>
      <c r="B78" s="5"/>
      <c r="C78" s="5"/>
      <c r="D78" s="5"/>
      <c r="E78" s="5"/>
      <c r="F78" s="5"/>
      <c r="G78" s="5"/>
      <c r="H78" s="5"/>
      <c r="I78" s="5"/>
      <c r="J78" s="5"/>
      <c r="K78" s="73"/>
    </row>
    <row r="79" spans="1:11">
      <c r="A79" s="5"/>
      <c r="B79" s="5"/>
      <c r="C79" s="5"/>
      <c r="D79" s="5"/>
      <c r="E79" s="5"/>
      <c r="F79" s="5"/>
      <c r="G79" s="5"/>
      <c r="H79" s="5"/>
      <c r="I79" s="5"/>
      <c r="J79" s="5"/>
      <c r="K79" s="73"/>
    </row>
    <row r="80" spans="1:11">
      <c r="A80" s="5"/>
      <c r="B80" s="5"/>
      <c r="C80" s="5"/>
      <c r="D80" s="5"/>
      <c r="E80" s="5"/>
      <c r="F80" s="5"/>
      <c r="G80" s="5"/>
      <c r="H80" s="5"/>
      <c r="I80" s="5"/>
      <c r="J80" s="5"/>
      <c r="K80" s="73"/>
    </row>
    <row r="81" spans="1:11">
      <c r="A81" s="5"/>
      <c r="B81" s="5"/>
      <c r="C81" s="5"/>
      <c r="D81" s="5"/>
      <c r="E81" s="5"/>
      <c r="F81" s="5"/>
      <c r="G81" s="5"/>
      <c r="H81" s="5"/>
      <c r="I81" s="5"/>
      <c r="J81" s="5"/>
      <c r="K81" s="70"/>
    </row>
    <row r="82" spans="1:11">
      <c r="A82" s="5"/>
      <c r="B82" s="5"/>
      <c r="C82" s="5"/>
      <c r="D82" s="5"/>
      <c r="E82" s="5"/>
      <c r="F82" s="5"/>
      <c r="G82" s="5"/>
      <c r="H82" s="5"/>
      <c r="I82" s="5"/>
      <c r="J82" s="5"/>
      <c r="K82" s="71"/>
    </row>
    <row r="83" spans="1:11">
      <c r="A83" s="5"/>
      <c r="B83" s="5"/>
      <c r="C83" s="5"/>
      <c r="D83" s="5"/>
      <c r="E83" s="5"/>
      <c r="F83" s="5"/>
      <c r="G83" s="5"/>
      <c r="H83" s="5"/>
      <c r="I83" s="5"/>
      <c r="J83" s="5"/>
      <c r="K83" s="71"/>
    </row>
    <row r="84" spans="1:11">
      <c r="A84" s="5"/>
      <c r="B84" s="5"/>
      <c r="C84" s="5"/>
      <c r="D84" s="5"/>
      <c r="E84" s="5"/>
      <c r="F84" s="5"/>
      <c r="G84" s="5"/>
      <c r="H84" s="5"/>
      <c r="I84" s="5"/>
      <c r="J84" s="5"/>
      <c r="K84" s="71"/>
    </row>
    <row r="85" spans="1:11">
      <c r="A85" s="5"/>
      <c r="B85" s="5"/>
      <c r="C85" s="5"/>
      <c r="D85" s="5"/>
      <c r="E85" s="5"/>
      <c r="F85" s="5"/>
      <c r="G85" s="5"/>
      <c r="H85" s="5"/>
      <c r="I85" s="5"/>
      <c r="J85" s="5"/>
      <c r="K85" s="71"/>
    </row>
    <row r="86" spans="1:11">
      <c r="A86" s="5"/>
      <c r="B86" s="5"/>
      <c r="C86" s="5"/>
      <c r="D86" s="5"/>
      <c r="E86" s="5"/>
      <c r="F86" s="5"/>
      <c r="G86" s="5"/>
      <c r="H86" s="5"/>
      <c r="I86" s="5"/>
      <c r="J86" s="5"/>
      <c r="K86" s="73"/>
    </row>
    <row r="87" spans="1:11">
      <c r="A87" s="5"/>
      <c r="B87" s="5"/>
      <c r="C87" s="5"/>
      <c r="D87" s="5"/>
      <c r="E87" s="5"/>
      <c r="F87" s="5"/>
      <c r="G87" s="5"/>
      <c r="H87" s="5"/>
      <c r="I87" s="5"/>
      <c r="J87" s="5"/>
      <c r="K87" s="73"/>
    </row>
    <row r="88" spans="1:11">
      <c r="A88"/>
      <c r="B88"/>
      <c r="C88"/>
      <c r="D88"/>
      <c r="E88"/>
      <c r="F88"/>
      <c r="G88"/>
      <c r="H88"/>
      <c r="I88"/>
      <c r="J88"/>
      <c r="K88" s="73"/>
    </row>
    <row r="89" spans="1:11">
      <c r="A89" s="73"/>
      <c r="B89" s="73"/>
      <c r="C89" s="73"/>
      <c r="D89" s="73"/>
      <c r="E89" s="73"/>
      <c r="F89" s="73"/>
      <c r="G89" s="73"/>
      <c r="H89" s="73"/>
      <c r="I89" s="73"/>
      <c r="J89" s="73"/>
      <c r="K89" s="73"/>
    </row>
    <row r="90" spans="1:11">
      <c r="A90" s="73"/>
      <c r="B90" s="73"/>
      <c r="C90" s="73"/>
      <c r="D90" s="73"/>
      <c r="E90" s="73"/>
      <c r="F90" s="73"/>
      <c r="G90" s="73"/>
      <c r="H90" s="73"/>
      <c r="I90" s="73"/>
      <c r="J90" s="73"/>
      <c r="K90" s="73"/>
    </row>
    <row r="91" spans="1:11">
      <c r="A91" s="73"/>
      <c r="B91" s="73"/>
      <c r="C91" s="73"/>
      <c r="D91" s="73"/>
      <c r="E91" s="73"/>
      <c r="F91" s="73"/>
      <c r="G91" s="73"/>
      <c r="H91" s="73"/>
      <c r="I91" s="73"/>
      <c r="J91" s="73"/>
      <c r="K91" s="73"/>
    </row>
    <row r="92" spans="1:11">
      <c r="A92" s="73"/>
      <c r="B92" s="73"/>
      <c r="C92" s="73"/>
      <c r="D92" s="73"/>
      <c r="E92" s="73"/>
      <c r="F92" s="73"/>
      <c r="G92" s="73"/>
      <c r="H92" s="73"/>
      <c r="I92" s="73"/>
      <c r="J92" s="73"/>
      <c r="K92" s="73"/>
    </row>
    <row r="93" spans="1:11">
      <c r="A93" s="73"/>
      <c r="B93" s="73"/>
      <c r="C93" s="73"/>
      <c r="D93" s="73"/>
      <c r="E93" s="73"/>
      <c r="F93" s="73"/>
      <c r="G93" s="73"/>
      <c r="H93" s="73"/>
      <c r="I93" s="73"/>
      <c r="J93" s="73"/>
      <c r="K93" s="73"/>
    </row>
    <row r="94" spans="1:11">
      <c r="A94" s="73"/>
      <c r="B94" s="73"/>
      <c r="C94" s="73"/>
      <c r="D94" s="73"/>
      <c r="E94" s="73"/>
      <c r="F94" s="73"/>
      <c r="G94" s="73"/>
      <c r="H94" s="73"/>
      <c r="I94" s="73"/>
      <c r="J94" s="73"/>
      <c r="K94" s="73"/>
    </row>
    <row r="95" spans="1:11">
      <c r="A95" s="73"/>
      <c r="B95" s="73"/>
      <c r="C95" s="73"/>
      <c r="D95" s="73"/>
      <c r="E95" s="73"/>
      <c r="F95" s="73"/>
      <c r="G95" s="73"/>
      <c r="H95" s="73"/>
      <c r="I95" s="73"/>
      <c r="J95" s="73"/>
      <c r="K95" s="73"/>
    </row>
    <row r="96" spans="1:11">
      <c r="A96" s="73"/>
      <c r="B96" s="73"/>
      <c r="C96" s="73"/>
      <c r="D96" s="73"/>
      <c r="E96" s="73"/>
      <c r="F96" s="73"/>
      <c r="G96" s="73"/>
      <c r="H96" s="73"/>
      <c r="I96" s="73"/>
      <c r="J96" s="73"/>
      <c r="K96" s="73"/>
    </row>
    <row r="97" spans="1:11">
      <c r="A97" s="73"/>
      <c r="B97" s="73"/>
      <c r="C97" s="73"/>
      <c r="D97" s="73"/>
      <c r="E97" s="73"/>
      <c r="F97" s="73"/>
      <c r="G97" s="73"/>
      <c r="H97" s="73"/>
      <c r="I97" s="73"/>
      <c r="J97" s="73"/>
      <c r="K97" s="73"/>
    </row>
    <row r="98" spans="1:11">
      <c r="A98" s="73"/>
      <c r="B98" s="73"/>
      <c r="C98" s="73"/>
      <c r="D98" s="73"/>
      <c r="E98" s="73"/>
      <c r="F98" s="73"/>
      <c r="G98" s="73"/>
      <c r="H98" s="73"/>
      <c r="I98" s="73"/>
      <c r="J98" s="73"/>
      <c r="K98" s="73"/>
    </row>
    <row r="99" spans="1:11">
      <c r="A99" s="73"/>
      <c r="B99" s="73"/>
      <c r="C99" s="73"/>
      <c r="D99" s="73"/>
      <c r="E99" s="73"/>
      <c r="F99" s="73"/>
      <c r="G99" s="73"/>
      <c r="H99" s="73"/>
      <c r="I99" s="73"/>
      <c r="J99" s="73"/>
      <c r="K99" s="73"/>
    </row>
    <row r="100" spans="1:11">
      <c r="A100" s="73"/>
      <c r="B100" s="73"/>
      <c r="C100" s="73"/>
      <c r="D100" s="73"/>
      <c r="E100" s="73"/>
      <c r="F100" s="73"/>
      <c r="G100" s="73"/>
      <c r="H100" s="73"/>
      <c r="I100" s="73"/>
      <c r="J100" s="73"/>
      <c r="K100" s="73"/>
    </row>
  </sheetData>
  <mergeCells count="8">
    <mergeCell ref="B26:B27"/>
    <mergeCell ref="E26:E27"/>
    <mergeCell ref="G26:G27"/>
    <mergeCell ref="J26:J27"/>
    <mergeCell ref="B6:B7"/>
    <mergeCell ref="E6:E7"/>
    <mergeCell ref="G6:G7"/>
    <mergeCell ref="J6:J7"/>
  </mergeCells>
  <phoneticPr fontId="1"/>
  <conditionalFormatting sqref="K82:K85 K62:K65 K4 K45">
    <cfRule type="containsText" dxfId="592" priority="82" operator="containsText" text="無し">
      <formula>NOT(ISERROR(SEARCH("無し",#REF!)))</formula>
    </cfRule>
    <cfRule type="containsText" dxfId="591" priority="83" operator="containsText" text="変動">
      <formula>NOT(ISERROR(SEARCH("変動",#REF!)))</formula>
    </cfRule>
    <cfRule type="containsText" dxfId="590" priority="84" operator="containsText" text="減少">
      <formula>NOT(ISERROR(SEARCH("減少",#REF!)))</formula>
    </cfRule>
    <cfRule type="containsText" dxfId="589" priority="85" operator="containsText" text="増加">
      <formula>NOT(ISERROR(SEARCH("増加",#REF!)))</formula>
    </cfRule>
    <cfRule type="containsText" dxfId="588" priority="86" operator="containsText" text="安定">
      <formula>NOT(ISERROR(SEARCH("安定",#REF!)))</formula>
    </cfRule>
  </conditionalFormatting>
  <conditionalFormatting sqref="F6:F7">
    <cfRule type="containsText" dxfId="587" priority="38" operator="containsText" text="無し">
      <formula>NOT(ISERROR(SEARCH("無し",F6)))</formula>
    </cfRule>
    <cfRule type="containsText" dxfId="586" priority="39" operator="containsText" text="変動">
      <formula>NOT(ISERROR(SEARCH("変動",F6)))</formula>
    </cfRule>
    <cfRule type="containsText" dxfId="585" priority="40" operator="containsText" text="減少">
      <formula>NOT(ISERROR(SEARCH("減少",F6)))</formula>
    </cfRule>
    <cfRule type="containsText" dxfId="584" priority="41" operator="containsText" text="増加">
      <formula>NOT(ISERROR(SEARCH("増加",F6)))</formula>
    </cfRule>
    <cfRule type="containsText" dxfId="583" priority="42" operator="containsText" text="安定">
      <formula>NOT(ISERROR(SEARCH("安定",F6)))</formula>
    </cfRule>
  </conditionalFormatting>
  <conditionalFormatting sqref="E6">
    <cfRule type="containsText" dxfId="582" priority="32" operator="containsText" text="―">
      <formula>NOT(ISERROR(SEARCH("―",E6)))</formula>
    </cfRule>
    <cfRule type="containsText" dxfId="581" priority="33" operator="containsText" text="隔年で">
      <formula>NOT(ISERROR(SEARCH("隔年で",E6)))</formula>
    </cfRule>
    <cfRule type="containsText" dxfId="580" priority="34" operator="containsText" text="年度により">
      <formula>NOT(ISERROR(SEARCH("年度により",E6)))</formula>
    </cfRule>
    <cfRule type="containsText" dxfId="579" priority="35" operator="containsText" text="減少傾向">
      <formula>NOT(ISERROR(SEARCH("減少傾向",E6)))</formula>
    </cfRule>
    <cfRule type="containsText" dxfId="578" priority="36" operator="containsText" text="増加傾向">
      <formula>NOT(ISERROR(SEARCH("増加傾向",E6)))</formula>
    </cfRule>
    <cfRule type="containsText" dxfId="577" priority="37" operator="containsText" text="同程度">
      <formula>NOT(ISERROR(SEARCH("同程度",E6)))</formula>
    </cfRule>
  </conditionalFormatting>
  <conditionalFormatting sqref="E6:E7">
    <cfRule type="containsText" dxfId="576" priority="30" operator="containsText" text="最新年度のみ減少">
      <formula>NOT(ISERROR(SEARCH("最新年度のみ減少",E6)))</formula>
    </cfRule>
    <cfRule type="containsText" dxfId="575" priority="31" operator="containsText" text="最新年度のみ増加">
      <formula>NOT(ISERROR(SEARCH("最新年度のみ増加",E6)))</formula>
    </cfRule>
  </conditionalFormatting>
  <conditionalFormatting sqref="J6">
    <cfRule type="containsText" dxfId="574" priority="24" operator="containsText" text="―">
      <formula>NOT(ISERROR(SEARCH("―",J6)))</formula>
    </cfRule>
    <cfRule type="containsText" dxfId="573" priority="25" operator="containsText" text="隔年で">
      <formula>NOT(ISERROR(SEARCH("隔年で",J6)))</formula>
    </cfRule>
    <cfRule type="containsText" dxfId="572" priority="26" operator="containsText" text="年度により">
      <formula>NOT(ISERROR(SEARCH("年度により",J6)))</formula>
    </cfRule>
    <cfRule type="containsText" dxfId="571" priority="27" operator="containsText" text="減少傾向">
      <formula>NOT(ISERROR(SEARCH("減少傾向",J6)))</formula>
    </cfRule>
    <cfRule type="containsText" dxfId="570" priority="28" operator="containsText" text="増加傾向">
      <formula>NOT(ISERROR(SEARCH("増加傾向",J6)))</formula>
    </cfRule>
    <cfRule type="containsText" dxfId="569" priority="29" operator="containsText" text="同程度">
      <formula>NOT(ISERROR(SEARCH("同程度",J6)))</formula>
    </cfRule>
  </conditionalFormatting>
  <conditionalFormatting sqref="J6:J7">
    <cfRule type="containsText" dxfId="568" priority="22" operator="containsText" text="最新年度のみ減少">
      <formula>NOT(ISERROR(SEARCH("最新年度のみ減少",J6)))</formula>
    </cfRule>
    <cfRule type="containsText" dxfId="567" priority="23" operator="containsText" text="最新年度のみ増加">
      <formula>NOT(ISERROR(SEARCH("最新年度のみ増加",J6)))</formula>
    </cfRule>
  </conditionalFormatting>
  <conditionalFormatting sqref="F26:F27">
    <cfRule type="containsText" dxfId="566" priority="17" operator="containsText" text="無し">
      <formula>NOT(ISERROR(SEARCH("無し",F26)))</formula>
    </cfRule>
    <cfRule type="containsText" dxfId="565" priority="18" operator="containsText" text="変動">
      <formula>NOT(ISERROR(SEARCH("変動",F26)))</formula>
    </cfRule>
    <cfRule type="containsText" dxfId="564" priority="19" operator="containsText" text="減少">
      <formula>NOT(ISERROR(SEARCH("減少",F26)))</formula>
    </cfRule>
    <cfRule type="containsText" dxfId="563" priority="20" operator="containsText" text="増加">
      <formula>NOT(ISERROR(SEARCH("増加",F26)))</formula>
    </cfRule>
    <cfRule type="containsText" dxfId="562" priority="21" operator="containsText" text="安定">
      <formula>NOT(ISERROR(SEARCH("安定",F26)))</formula>
    </cfRule>
  </conditionalFormatting>
  <conditionalFormatting sqref="E26">
    <cfRule type="containsText" dxfId="561" priority="11" operator="containsText" text="―">
      <formula>NOT(ISERROR(SEARCH("―",E26)))</formula>
    </cfRule>
    <cfRule type="containsText" dxfId="560" priority="12" operator="containsText" text="隔年で">
      <formula>NOT(ISERROR(SEARCH("隔年で",E26)))</formula>
    </cfRule>
    <cfRule type="containsText" dxfId="559" priority="13" operator="containsText" text="年度により">
      <formula>NOT(ISERROR(SEARCH("年度により",E26)))</formula>
    </cfRule>
    <cfRule type="containsText" dxfId="558" priority="14" operator="containsText" text="減少傾向">
      <formula>NOT(ISERROR(SEARCH("減少傾向",E26)))</formula>
    </cfRule>
    <cfRule type="containsText" dxfId="557" priority="15" operator="containsText" text="増加傾向">
      <formula>NOT(ISERROR(SEARCH("増加傾向",E26)))</formula>
    </cfRule>
    <cfRule type="containsText" dxfId="556" priority="16" operator="containsText" text="同程度">
      <formula>NOT(ISERROR(SEARCH("同程度",E26)))</formula>
    </cfRule>
  </conditionalFormatting>
  <conditionalFormatting sqref="E26:E27">
    <cfRule type="containsText" dxfId="555" priority="9" operator="containsText" text="最新年度のみ減少">
      <formula>NOT(ISERROR(SEARCH("最新年度のみ減少",E26)))</formula>
    </cfRule>
    <cfRule type="containsText" dxfId="554" priority="10" operator="containsText" text="最新年度のみ増加">
      <formula>NOT(ISERROR(SEARCH("最新年度のみ増加",E26)))</formula>
    </cfRule>
  </conditionalFormatting>
  <conditionalFormatting sqref="J26">
    <cfRule type="containsText" dxfId="553" priority="3" operator="containsText" text="―">
      <formula>NOT(ISERROR(SEARCH("―",J26)))</formula>
    </cfRule>
    <cfRule type="containsText" dxfId="552" priority="4" operator="containsText" text="隔年で">
      <formula>NOT(ISERROR(SEARCH("隔年で",J26)))</formula>
    </cfRule>
    <cfRule type="containsText" dxfId="551" priority="5" operator="containsText" text="年度により">
      <formula>NOT(ISERROR(SEARCH("年度により",J26)))</formula>
    </cfRule>
    <cfRule type="containsText" dxfId="550" priority="6" operator="containsText" text="減少傾向">
      <formula>NOT(ISERROR(SEARCH("減少傾向",J26)))</formula>
    </cfRule>
    <cfRule type="containsText" dxfId="549" priority="7" operator="containsText" text="増加傾向">
      <formula>NOT(ISERROR(SEARCH("増加傾向",J26)))</formula>
    </cfRule>
    <cfRule type="containsText" dxfId="548" priority="8" operator="containsText" text="同程度">
      <formula>NOT(ISERROR(SEARCH("同程度",J26)))</formula>
    </cfRule>
  </conditionalFormatting>
  <conditionalFormatting sqref="J26:J27">
    <cfRule type="containsText" dxfId="547" priority="1" operator="containsText" text="最新年度のみ減少">
      <formula>NOT(ISERROR(SEARCH("最新年度のみ減少",J26)))</formula>
    </cfRule>
    <cfRule type="containsText" dxfId="546" priority="2" operator="containsText" text="最新年度のみ増加">
      <formula>NOT(ISERROR(SEARCH("最新年度のみ増加",J26)))</formula>
    </cfRule>
  </conditionalFormatting>
  <dataValidations count="3">
    <dataValidation type="list" allowBlank="1" showInputMessage="1" showErrorMessage="1" sqref="K4 K45" xr:uid="{00000000-0002-0000-0400-000000000000}">
      <formula1>#REF!</formula1>
    </dataValidation>
    <dataValidation type="list" allowBlank="1" showInputMessage="1" showErrorMessage="1" sqref="K6:K7" xr:uid="{00000000-0002-0000-0400-000002000000}">
      <formula1>$C$49:$C$52</formula1>
    </dataValidation>
    <dataValidation type="list" allowBlank="1" showInputMessage="1" showErrorMessage="1" sqref="F6:F7 F26:F27" xr:uid="{940FF10A-5473-424D-AAA4-3FF77584FD9A}">
      <formula1>$C$46:$C$49</formula1>
    </dataValidation>
  </dataValidations>
  <hyperlinks>
    <hyperlink ref="L1" location="目次!A1" display="目次に戻る" xr:uid="{00000000-0004-0000-0400-000000000000}"/>
  </hyperlinks>
  <pageMargins left="0.51181102362204722" right="0.51181102362204722" top="0.74803149606299213" bottom="0.74803149606299213" header="0.31496062992125984" footer="0.31496062992125984"/>
  <pageSetup paperSize="9" orientation="portrait" r:id="rId1"/>
  <headerFooter>
    <oddFooter>&amp;R&amp;6出典：大学改革支援・学位授与機構「大学基本情報」（https://portal.niad.ac.jp/ptrt/table.html）を加工して作成
文部科学省　全国大学一覧</oddFooter>
  </headerFooter>
  <drawing r:id="rId2"/>
  <extLst>
    <ext xmlns:x14="http://schemas.microsoft.com/office/spreadsheetml/2009/9/main" uri="{78C0D931-6437-407d-A8EE-F0AAD7539E65}">
      <x14:conditionalFormattings>
        <x14:conditionalFormatting xmlns:xm="http://schemas.microsoft.com/office/excel/2006/main">
          <x14:cfRule type="containsText" priority="77" operator="containsText" text="無し" id="{2D359F95-1D3C-4CF1-9B4D-FF84EE6CAF15}">
            <xm:f>NOT(ISERROR(SEARCH("無し",'5-2-2.修士課程(平均)'!K6)))</xm:f>
            <x14:dxf>
              <font>
                <b/>
                <i val="0"/>
                <color theme="1"/>
              </font>
              <fill>
                <patternFill>
                  <bgColor rgb="FFFFFFFF"/>
                </patternFill>
              </fill>
            </x14:dxf>
          </x14:cfRule>
          <x14:cfRule type="containsText" priority="78" operator="containsText" text="変動" id="{E6CDBD80-6204-4402-8DDF-9B4DD66A64F1}">
            <xm:f>NOT(ISERROR(SEARCH("変動",'5-2-2.修士課程(平均)'!K6)))</xm:f>
            <x14:dxf>
              <font>
                <b/>
                <i val="0"/>
              </font>
              <fill>
                <patternFill>
                  <bgColor theme="9" tint="0.39994506668294322"/>
                </patternFill>
              </fill>
            </x14:dxf>
          </x14:cfRule>
          <x14:cfRule type="containsText" priority="79" operator="containsText" text="減少" id="{E0FE6536-271D-48A7-A297-9AE315C5EF29}">
            <xm:f>NOT(ISERROR(SEARCH("減少",'5-2-2.修士課程(平均)'!K6)))</xm:f>
            <x14:dxf>
              <font>
                <b/>
                <i val="0"/>
              </font>
              <fill>
                <patternFill>
                  <bgColor theme="4" tint="0.39994506668294322"/>
                </patternFill>
              </fill>
            </x14:dxf>
          </x14:cfRule>
          <x14:cfRule type="containsText" priority="80" operator="containsText" text="増加" id="{C54A2A6D-D8C0-4A56-AD05-72AE3BAF0FEC}">
            <xm:f>NOT(ISERROR(SEARCH("増加",'5-2-2.修士課程(平均)'!K6)))</xm:f>
            <x14:dxf>
              <font>
                <b/>
                <i val="0"/>
              </font>
              <fill>
                <patternFill>
                  <bgColor rgb="FFFF99FF"/>
                </patternFill>
              </fill>
            </x14:dxf>
          </x14:cfRule>
          <x14:cfRule type="containsText" priority="81" operator="containsText" text="安定" id="{34774659-28E2-4321-AA74-0C145CC4C7B8}">
            <xm:f>NOT(ISERROR(SEARCH("安定",'5-2-2.修士課程(平均)'!K6)))</xm:f>
            <x14:dxf>
              <font>
                <b/>
                <i val="0"/>
              </font>
              <fill>
                <patternFill>
                  <bgColor theme="5" tint="0.39994506668294322"/>
                </patternFill>
              </fill>
            </x14:dxf>
          </x14:cfRule>
          <xm:sqref>K26:K27 K6:K7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136"/>
  <sheetViews>
    <sheetView workbookViewId="0">
      <selection activeCell="A13" sqref="A13:B13"/>
    </sheetView>
  </sheetViews>
  <sheetFormatPr defaultRowHeight="13.5"/>
  <cols>
    <col min="1" max="1" width="0.625" customWidth="1"/>
    <col min="2" max="2" width="11.625" customWidth="1"/>
    <col min="3" max="3" width="11.25" customWidth="1"/>
    <col min="4" max="4" width="10" customWidth="1"/>
    <col min="5" max="5" width="12" customWidth="1"/>
    <col min="6" max="6" width="2.875" customWidth="1"/>
    <col min="7" max="7" width="11.625" customWidth="1"/>
    <col min="8" max="8" width="11.25" customWidth="1"/>
    <col min="9" max="9" width="10" customWidth="1"/>
    <col min="10" max="10" width="12" customWidth="1"/>
    <col min="11" max="11" width="0.625" customWidth="1"/>
    <col min="12" max="12" width="20.5" style="7" bestFit="1" customWidth="1"/>
    <col min="13" max="17" width="10.75" style="7" bestFit="1" customWidth="1"/>
    <col min="18" max="18" width="9" style="7"/>
  </cols>
  <sheetData>
    <row r="1" spans="1:12" ht="24" customHeight="1" thickBot="1">
      <c r="A1" s="3" t="s">
        <v>260</v>
      </c>
      <c r="B1" s="3"/>
      <c r="C1" s="12"/>
      <c r="D1" s="13"/>
      <c r="E1" s="13"/>
      <c r="F1" s="13"/>
      <c r="G1" s="12"/>
      <c r="H1" s="13"/>
      <c r="I1" s="13"/>
      <c r="J1" s="13"/>
      <c r="K1" s="13"/>
      <c r="L1" s="44" t="s">
        <v>258</v>
      </c>
    </row>
    <row r="2" spans="1:12" ht="24" customHeight="1">
      <c r="A2" s="3" t="s">
        <v>285</v>
      </c>
      <c r="B2" s="3"/>
      <c r="C2" s="12"/>
      <c r="D2" s="13"/>
      <c r="E2" s="13"/>
      <c r="F2" s="13"/>
      <c r="G2" s="13"/>
      <c r="H2" s="13"/>
      <c r="I2" s="13"/>
      <c r="J2" s="13"/>
      <c r="K2" s="13"/>
    </row>
    <row r="3" spans="1:12" ht="24" customHeight="1">
      <c r="A3" s="3"/>
      <c r="B3" s="12" t="s">
        <v>277</v>
      </c>
      <c r="C3" s="12"/>
      <c r="D3" s="13"/>
      <c r="E3" s="13"/>
      <c r="F3" s="13"/>
      <c r="G3" s="13"/>
      <c r="H3" s="13"/>
      <c r="I3" s="13"/>
      <c r="J3" s="13"/>
      <c r="K3" s="13"/>
    </row>
    <row r="4" spans="1:12">
      <c r="A4" s="12"/>
      <c r="B4" s="12"/>
      <c r="C4" s="12"/>
      <c r="D4" s="13"/>
      <c r="E4" s="13"/>
      <c r="F4" s="13"/>
      <c r="G4" s="13"/>
      <c r="H4" s="13"/>
      <c r="I4" s="13"/>
      <c r="J4" s="13"/>
      <c r="K4" s="13"/>
    </row>
    <row r="5" spans="1:12" s="7" customFormat="1" ht="18" customHeight="1">
      <c r="A5" s="70"/>
      <c r="B5" s="12" t="s">
        <v>300</v>
      </c>
      <c r="C5" s="70"/>
      <c r="D5" s="70"/>
      <c r="E5" s="70"/>
      <c r="F5" s="70"/>
      <c r="G5" s="12"/>
      <c r="H5" s="70"/>
      <c r="I5" s="70"/>
      <c r="J5" s="70"/>
      <c r="K5" s="70"/>
    </row>
    <row r="6" spans="1:12" s="7" customFormat="1" ht="17.25" customHeight="1">
      <c r="A6" s="74"/>
      <c r="B6" s="293" t="s">
        <v>278</v>
      </c>
      <c r="C6" s="75" t="s">
        <v>279</v>
      </c>
      <c r="D6" s="86">
        <f>AVERAGE('5.グラフデータ'!D85:H85)</f>
        <v>509.5200000000001</v>
      </c>
      <c r="E6" s="295" t="str">
        <f>'5.グラフデータ'!AD85</f>
        <v>増加傾向⤴</v>
      </c>
      <c r="F6" s="71"/>
      <c r="G6" s="297" t="s">
        <v>306</v>
      </c>
      <c r="H6" s="75" t="s">
        <v>279</v>
      </c>
      <c r="I6" s="76">
        <f>AVERAGE('5.グラフデータ'!D87:H87)</f>
        <v>1.0064</v>
      </c>
      <c r="J6" s="295" t="str">
        <f>'5.グラフデータ'!AD87</f>
        <v>同程度で推移</v>
      </c>
      <c r="K6" s="71"/>
    </row>
    <row r="7" spans="1:12" s="7" customFormat="1" ht="17.25" customHeight="1">
      <c r="A7" s="74"/>
      <c r="B7" s="294"/>
      <c r="C7" s="77" t="s">
        <v>280</v>
      </c>
      <c r="D7" s="87">
        <f>'5.グラフデータ'!H85-'5.グラフデータ'!D85</f>
        <v>35.200000000000045</v>
      </c>
      <c r="E7" s="296"/>
      <c r="F7" s="71"/>
      <c r="G7" s="298"/>
      <c r="H7" s="77" t="s">
        <v>280</v>
      </c>
      <c r="I7" s="85">
        <f>'5.グラフデータ'!H87-'5.グラフデータ'!D87</f>
        <v>2.4000000000000021E-2</v>
      </c>
      <c r="J7" s="296"/>
      <c r="K7" s="71"/>
    </row>
    <row r="8" spans="1:12" s="7" customFormat="1">
      <c r="A8" s="73"/>
      <c r="B8" s="73"/>
      <c r="C8" s="73"/>
      <c r="D8" s="73"/>
      <c r="E8" s="73"/>
      <c r="F8" s="73"/>
      <c r="G8" s="73"/>
      <c r="H8" s="73"/>
      <c r="I8" s="73"/>
      <c r="J8" s="73"/>
      <c r="K8" s="73"/>
    </row>
    <row r="9" spans="1:12" s="7" customFormat="1" ht="18.75" customHeight="1">
      <c r="A9" s="73"/>
      <c r="B9" s="73"/>
      <c r="C9" s="73"/>
      <c r="D9" s="73"/>
      <c r="E9" s="73"/>
      <c r="F9" s="73"/>
      <c r="G9" s="73"/>
      <c r="H9" s="73"/>
      <c r="I9" s="73"/>
      <c r="J9" s="73"/>
      <c r="K9" s="73"/>
    </row>
    <row r="10" spans="1:12" s="7" customFormat="1" ht="18.75" customHeight="1">
      <c r="A10" s="73"/>
      <c r="B10" s="73"/>
      <c r="C10" s="73"/>
      <c r="D10" s="73"/>
      <c r="E10" s="73"/>
      <c r="F10" s="73"/>
      <c r="G10" s="73"/>
      <c r="H10" s="73"/>
      <c r="I10" s="73"/>
      <c r="J10" s="73"/>
      <c r="K10" s="73"/>
    </row>
    <row r="11" spans="1:12" s="7" customFormat="1" ht="18.75" customHeight="1">
      <c r="A11" s="73"/>
      <c r="B11" s="73"/>
      <c r="C11" s="73"/>
      <c r="D11" s="73"/>
      <c r="E11" s="73"/>
      <c r="F11" s="73"/>
      <c r="G11" s="73"/>
      <c r="H11" s="73"/>
      <c r="I11" s="73"/>
      <c r="J11" s="73"/>
      <c r="K11" s="73"/>
    </row>
    <row r="12" spans="1:12" s="7" customFormat="1" ht="18.75" customHeight="1">
      <c r="A12" s="73"/>
      <c r="B12" s="73"/>
      <c r="C12" s="73"/>
      <c r="D12" s="73"/>
      <c r="E12" s="73"/>
      <c r="F12" s="73"/>
      <c r="G12" s="73"/>
      <c r="H12" s="73"/>
      <c r="I12" s="73"/>
      <c r="J12" s="73"/>
      <c r="K12" s="73"/>
    </row>
    <row r="13" spans="1:12" s="7" customFormat="1" ht="18.75" customHeight="1">
      <c r="A13" s="73"/>
      <c r="B13" s="73"/>
      <c r="C13" s="73"/>
      <c r="D13" s="73"/>
      <c r="E13" s="73"/>
      <c r="F13" s="73"/>
      <c r="G13" s="73"/>
      <c r="H13" s="73"/>
      <c r="I13" s="73"/>
      <c r="J13" s="73"/>
      <c r="K13" s="73"/>
    </row>
    <row r="14" spans="1:12" s="7" customFormat="1" ht="18.75" customHeight="1">
      <c r="A14" s="73"/>
      <c r="B14" s="73"/>
      <c r="C14" s="73"/>
      <c r="D14" s="73"/>
      <c r="E14" s="73"/>
      <c r="F14" s="73"/>
      <c r="G14" s="73"/>
      <c r="H14" s="73"/>
      <c r="I14" s="73"/>
      <c r="J14" s="73"/>
      <c r="K14" s="73"/>
    </row>
    <row r="15" spans="1:12" s="7" customFormat="1" ht="18.75" customHeight="1">
      <c r="A15" s="73"/>
      <c r="B15" s="73"/>
      <c r="C15" s="73"/>
      <c r="D15" s="73"/>
      <c r="E15" s="73"/>
      <c r="F15" s="73"/>
      <c r="G15" s="73"/>
      <c r="H15" s="73"/>
      <c r="I15" s="73"/>
      <c r="J15" s="73"/>
      <c r="K15" s="73"/>
    </row>
    <row r="16" spans="1:12" s="7" customFormat="1" ht="18.75" customHeight="1">
      <c r="A16" s="73"/>
      <c r="B16" s="73"/>
      <c r="C16" s="73"/>
      <c r="D16" s="73"/>
      <c r="E16" s="73"/>
      <c r="F16" s="73"/>
      <c r="G16" s="73"/>
      <c r="H16" s="73"/>
      <c r="I16" s="73"/>
      <c r="J16" s="73"/>
      <c r="K16" s="73"/>
    </row>
    <row r="17" spans="1:11" s="7" customFormat="1" ht="18.75" customHeight="1">
      <c r="A17" s="73"/>
      <c r="B17" s="73"/>
      <c r="C17" s="73"/>
      <c r="D17" s="73"/>
      <c r="E17" s="73"/>
      <c r="F17" s="73"/>
      <c r="G17" s="73"/>
      <c r="H17" s="73"/>
      <c r="I17" s="73"/>
      <c r="J17" s="73"/>
      <c r="K17" s="73"/>
    </row>
    <row r="18" spans="1:11" s="7" customFormat="1" ht="18.75" customHeight="1">
      <c r="A18" s="73"/>
      <c r="B18" s="73"/>
      <c r="C18" s="73"/>
      <c r="D18" s="73"/>
      <c r="E18" s="73"/>
      <c r="F18" s="73"/>
      <c r="G18" s="73"/>
      <c r="H18" s="73"/>
      <c r="I18" s="73"/>
      <c r="J18" s="73"/>
      <c r="K18" s="73"/>
    </row>
    <row r="19" spans="1:11" s="7" customFormat="1" ht="18.75" customHeight="1">
      <c r="A19" s="73"/>
      <c r="B19" s="73"/>
      <c r="C19" s="73"/>
      <c r="D19" s="73"/>
      <c r="E19" s="73"/>
      <c r="F19" s="73"/>
      <c r="G19" s="73"/>
      <c r="H19" s="73"/>
      <c r="I19" s="73"/>
      <c r="J19" s="73"/>
      <c r="K19" s="73"/>
    </row>
    <row r="20" spans="1:11" s="7" customFormat="1" ht="18.75" customHeight="1">
      <c r="A20" s="73"/>
      <c r="B20" s="73"/>
      <c r="C20" s="73"/>
      <c r="D20" s="73"/>
      <c r="E20" s="73"/>
      <c r="F20" s="73"/>
      <c r="G20" s="73"/>
      <c r="H20" s="73"/>
      <c r="I20" s="73"/>
      <c r="J20" s="73"/>
      <c r="K20" s="73"/>
    </row>
    <row r="21" spans="1:11" s="7" customFormat="1" ht="18.75" customHeight="1">
      <c r="A21" s="73"/>
      <c r="B21" s="73"/>
      <c r="C21" s="73"/>
      <c r="D21" s="73"/>
      <c r="E21" s="73"/>
      <c r="F21" s="73"/>
      <c r="G21" s="73"/>
      <c r="H21" s="73"/>
      <c r="I21" s="73"/>
      <c r="J21" s="73"/>
      <c r="K21" s="73"/>
    </row>
    <row r="22" spans="1:11" s="7" customFormat="1" ht="18.75" customHeight="1">
      <c r="A22" s="73"/>
      <c r="B22" s="73"/>
      <c r="C22" s="73"/>
      <c r="D22" s="73"/>
      <c r="E22" s="73"/>
      <c r="F22" s="73"/>
      <c r="G22" s="73"/>
      <c r="H22" s="73"/>
      <c r="I22" s="73"/>
      <c r="J22" s="73"/>
      <c r="K22" s="73"/>
    </row>
    <row r="23" spans="1:11" s="7" customFormat="1" ht="18.75" customHeight="1">
      <c r="A23" s="73"/>
      <c r="B23" s="73"/>
      <c r="C23" s="73"/>
      <c r="D23" s="73"/>
      <c r="E23" s="73"/>
      <c r="F23" s="73"/>
      <c r="G23" s="73"/>
      <c r="H23" s="73"/>
      <c r="I23" s="73"/>
      <c r="J23" s="73"/>
      <c r="K23" s="73"/>
    </row>
    <row r="24" spans="1:11" s="7" customFormat="1" ht="9" customHeight="1">
      <c r="A24" s="73"/>
      <c r="B24" s="73"/>
      <c r="C24" s="73"/>
      <c r="D24" s="73"/>
      <c r="E24" s="73"/>
      <c r="F24" s="73"/>
      <c r="G24" s="73"/>
      <c r="H24" s="73"/>
      <c r="I24" s="73"/>
      <c r="J24" s="73"/>
      <c r="K24" s="73"/>
    </row>
    <row r="25" spans="1:11" s="7" customFormat="1" ht="18.75" customHeight="1">
      <c r="A25" s="70"/>
      <c r="B25" s="12" t="s">
        <v>301</v>
      </c>
      <c r="C25" s="70"/>
      <c r="D25" s="70"/>
      <c r="E25" s="70"/>
      <c r="F25" s="70"/>
      <c r="G25" s="12"/>
      <c r="H25" s="70"/>
      <c r="I25" s="70"/>
      <c r="J25" s="70"/>
      <c r="K25" s="70"/>
    </row>
    <row r="26" spans="1:11" s="7" customFormat="1" ht="17.25" customHeight="1">
      <c r="A26" s="74"/>
      <c r="B26" s="293" t="s">
        <v>278</v>
      </c>
      <c r="C26" s="75" t="s">
        <v>279</v>
      </c>
      <c r="D26" s="86">
        <f>AVERAGE('5.グラフデータ'!D92:H92)</f>
        <v>361.23999999999995</v>
      </c>
      <c r="E26" s="295" t="str">
        <f>'5.グラフデータ'!AD92</f>
        <v>増加傾向⤴</v>
      </c>
      <c r="F26" s="71"/>
      <c r="G26" s="297" t="s">
        <v>306</v>
      </c>
      <c r="H26" s="75" t="s">
        <v>279</v>
      </c>
      <c r="I26" s="76">
        <f>AVERAGE('5.グラフデータ'!D94:H94)</f>
        <v>1.0156000000000001</v>
      </c>
      <c r="J26" s="295" t="str">
        <f>'5.グラフデータ'!AD94</f>
        <v>年度により増減</v>
      </c>
      <c r="K26" s="71"/>
    </row>
    <row r="27" spans="1:11" s="7" customFormat="1" ht="17.25" customHeight="1">
      <c r="A27" s="74"/>
      <c r="B27" s="294"/>
      <c r="C27" s="77" t="s">
        <v>280</v>
      </c>
      <c r="D27" s="87">
        <f>'5.グラフデータ'!H92-'5.グラフデータ'!D92</f>
        <v>38.600000000000023</v>
      </c>
      <c r="E27" s="296"/>
      <c r="F27" s="71"/>
      <c r="G27" s="298"/>
      <c r="H27" s="77" t="s">
        <v>280</v>
      </c>
      <c r="I27" s="85">
        <f>'5.グラフデータ'!H94-'5.グラフデータ'!D94</f>
        <v>7.8000000000000069E-2</v>
      </c>
      <c r="J27" s="296"/>
      <c r="K27" s="71"/>
    </row>
    <row r="28" spans="1:11" s="7" customFormat="1">
      <c r="A28" s="73"/>
      <c r="B28" s="73"/>
      <c r="C28" s="73"/>
      <c r="D28" s="73"/>
      <c r="E28" s="73"/>
      <c r="F28" s="73"/>
      <c r="G28" s="73"/>
      <c r="H28" s="73"/>
      <c r="I28" s="73"/>
      <c r="J28" s="73"/>
      <c r="K28" s="73"/>
    </row>
    <row r="29" spans="1:11" s="7" customFormat="1" ht="18.75" customHeight="1">
      <c r="A29" s="73"/>
      <c r="B29" s="73"/>
      <c r="C29" s="73"/>
      <c r="D29" s="73"/>
      <c r="E29" s="73"/>
      <c r="F29" s="73"/>
      <c r="G29" s="73"/>
      <c r="H29" s="73"/>
      <c r="I29" s="73"/>
      <c r="J29" s="73"/>
      <c r="K29" s="73"/>
    </row>
    <row r="30" spans="1:11" s="7" customFormat="1" ht="18.75" customHeight="1">
      <c r="A30" s="73"/>
      <c r="B30" s="73"/>
      <c r="C30" s="73"/>
      <c r="D30" s="73"/>
      <c r="E30" s="73"/>
      <c r="F30" s="73"/>
      <c r="G30" s="73"/>
      <c r="H30" s="73"/>
      <c r="I30" s="73"/>
      <c r="J30" s="73"/>
      <c r="K30" s="73"/>
    </row>
    <row r="31" spans="1:11" s="7" customFormat="1" ht="18.75" customHeight="1">
      <c r="A31" s="73"/>
      <c r="B31" s="73"/>
      <c r="C31" s="73"/>
      <c r="D31" s="73"/>
      <c r="E31" s="73"/>
      <c r="F31" s="73"/>
      <c r="G31" s="73"/>
      <c r="H31" s="73"/>
      <c r="I31" s="73"/>
      <c r="J31" s="73"/>
      <c r="K31" s="73"/>
    </row>
    <row r="32" spans="1:11" s="7" customFormat="1" ht="18.75" customHeight="1">
      <c r="A32" s="73"/>
      <c r="B32" s="73"/>
      <c r="C32" s="73"/>
      <c r="D32" s="73"/>
      <c r="E32" s="73"/>
      <c r="F32" s="73"/>
      <c r="G32" s="73"/>
      <c r="H32" s="73"/>
      <c r="I32" s="73"/>
      <c r="J32" s="73"/>
      <c r="K32" s="73"/>
    </row>
    <row r="33" spans="1:11" s="7" customFormat="1" ht="18.75" customHeight="1">
      <c r="A33" s="73"/>
      <c r="B33" s="73"/>
      <c r="C33" s="73"/>
      <c r="D33" s="73"/>
      <c r="E33" s="73"/>
      <c r="F33" s="73"/>
      <c r="G33" s="73"/>
      <c r="H33" s="73"/>
      <c r="I33" s="73"/>
      <c r="J33" s="73"/>
      <c r="K33" s="73"/>
    </row>
    <row r="34" spans="1:11" s="7" customFormat="1" ht="18.75" customHeight="1">
      <c r="A34" s="73"/>
      <c r="B34" s="73"/>
      <c r="C34" s="73"/>
      <c r="D34" s="73"/>
      <c r="E34" s="73"/>
      <c r="F34" s="73"/>
      <c r="G34" s="73"/>
      <c r="H34" s="73"/>
      <c r="I34" s="73"/>
      <c r="J34" s="73"/>
      <c r="K34" s="73"/>
    </row>
    <row r="35" spans="1:11" s="7" customFormat="1" ht="18.75" customHeight="1">
      <c r="A35" s="73"/>
      <c r="B35" s="73"/>
      <c r="C35" s="73"/>
      <c r="D35" s="73"/>
      <c r="E35" s="73"/>
      <c r="F35" s="73"/>
      <c r="G35" s="73"/>
      <c r="H35" s="73"/>
      <c r="I35" s="73"/>
      <c r="J35" s="73"/>
      <c r="K35" s="73"/>
    </row>
    <row r="36" spans="1:11" s="7" customFormat="1" ht="18.75" customHeight="1">
      <c r="A36" s="73"/>
      <c r="B36" s="73"/>
      <c r="C36" s="73"/>
      <c r="D36" s="73"/>
      <c r="E36" s="73"/>
      <c r="F36" s="73"/>
      <c r="G36" s="73"/>
      <c r="H36" s="73"/>
      <c r="I36" s="73"/>
      <c r="J36" s="73"/>
      <c r="K36" s="73"/>
    </row>
    <row r="37" spans="1:11" s="7" customFormat="1" ht="18.75" customHeight="1">
      <c r="A37" s="73"/>
      <c r="B37" s="73"/>
      <c r="C37" s="73"/>
      <c r="D37" s="73"/>
      <c r="E37" s="73"/>
      <c r="F37" s="73"/>
      <c r="G37" s="73"/>
      <c r="H37" s="73"/>
      <c r="I37" s="73"/>
      <c r="J37" s="73"/>
      <c r="K37" s="73"/>
    </row>
    <row r="38" spans="1:11" s="7" customFormat="1" ht="18.75" customHeight="1">
      <c r="A38" s="73"/>
      <c r="B38" s="73"/>
      <c r="C38" s="73"/>
      <c r="D38" s="73"/>
      <c r="E38" s="73"/>
      <c r="F38" s="73"/>
      <c r="G38" s="73"/>
      <c r="H38" s="73"/>
      <c r="I38" s="73"/>
      <c r="J38" s="73"/>
      <c r="K38" s="73"/>
    </row>
    <row r="39" spans="1:11" s="7" customFormat="1" ht="18.75" customHeight="1">
      <c r="A39" s="73"/>
      <c r="B39" s="73"/>
      <c r="C39" s="73"/>
      <c r="D39" s="73"/>
      <c r="E39" s="73"/>
      <c r="F39" s="73"/>
      <c r="G39" s="73"/>
      <c r="H39" s="73"/>
      <c r="I39" s="73"/>
      <c r="J39" s="73"/>
      <c r="K39" s="73"/>
    </row>
    <row r="40" spans="1:11" s="7" customFormat="1" ht="18.75" customHeight="1">
      <c r="A40" s="73"/>
      <c r="B40" s="73"/>
      <c r="C40" s="73"/>
      <c r="D40" s="73"/>
      <c r="E40" s="73"/>
      <c r="F40" s="73"/>
      <c r="G40" s="73"/>
      <c r="H40" s="73"/>
      <c r="I40" s="73"/>
      <c r="J40" s="73"/>
      <c r="K40" s="73"/>
    </row>
    <row r="41" spans="1:11" s="7" customFormat="1" ht="18.75" customHeight="1">
      <c r="A41" s="73"/>
      <c r="B41" s="73"/>
      <c r="C41" s="73"/>
      <c r="D41" s="73"/>
      <c r="E41" s="73"/>
      <c r="F41" s="73"/>
      <c r="G41" s="73"/>
      <c r="H41" s="73"/>
      <c r="I41" s="73"/>
      <c r="J41" s="73"/>
      <c r="K41" s="73"/>
    </row>
    <row r="42" spans="1:11" ht="18.75" customHeight="1"/>
    <row r="43" spans="1:11" s="7" customFormat="1" ht="18.75" customHeight="1">
      <c r="A43"/>
      <c r="B43"/>
      <c r="C43"/>
      <c r="D43"/>
      <c r="E43"/>
      <c r="F43"/>
      <c r="G43"/>
      <c r="H43"/>
      <c r="I43"/>
      <c r="J43"/>
      <c r="K43"/>
    </row>
    <row r="44" spans="1:11" s="7" customFormat="1" ht="18.75" customHeight="1">
      <c r="A44"/>
      <c r="B44"/>
      <c r="C44"/>
      <c r="D44"/>
      <c r="E44"/>
      <c r="F44"/>
      <c r="G44"/>
      <c r="H44"/>
      <c r="I44"/>
      <c r="J44"/>
      <c r="K44"/>
    </row>
    <row r="45" spans="1:11" s="7" customFormat="1" ht="18.75" customHeight="1">
      <c r="A45" s="73"/>
      <c r="B45" s="73"/>
      <c r="C45" s="73"/>
      <c r="D45" s="73"/>
      <c r="E45" s="73"/>
      <c r="F45" s="73"/>
      <c r="G45" s="73"/>
      <c r="H45" s="73"/>
      <c r="I45" s="73"/>
      <c r="J45" s="73"/>
      <c r="K45" s="73"/>
    </row>
    <row r="46" spans="1:11" s="7" customFormat="1">
      <c r="A46"/>
      <c r="B46"/>
      <c r="C46"/>
      <c r="D46"/>
      <c r="E46"/>
      <c r="F46"/>
      <c r="G46"/>
      <c r="H46"/>
      <c r="I46"/>
      <c r="J46"/>
      <c r="K46"/>
    </row>
    <row r="47" spans="1:11" s="7" customFormat="1">
      <c r="A47"/>
      <c r="B47"/>
      <c r="C47"/>
      <c r="D47"/>
      <c r="E47"/>
      <c r="F47"/>
      <c r="G47"/>
      <c r="H47"/>
      <c r="I47"/>
      <c r="J47"/>
      <c r="K47"/>
    </row>
    <row r="48" spans="1:11" s="7" customFormat="1">
      <c r="A48"/>
      <c r="B48"/>
      <c r="C48"/>
      <c r="D48"/>
      <c r="E48"/>
      <c r="F48"/>
      <c r="G48"/>
      <c r="H48"/>
      <c r="I48"/>
      <c r="J48"/>
      <c r="K48"/>
    </row>
    <row r="49" spans="1:11" s="7" customFormat="1">
      <c r="A49"/>
      <c r="B49"/>
      <c r="C49"/>
      <c r="D49"/>
      <c r="E49"/>
      <c r="F49"/>
      <c r="G49"/>
      <c r="H49"/>
      <c r="I49"/>
      <c r="J49"/>
      <c r="K49"/>
    </row>
    <row r="50" spans="1:11" s="7" customFormat="1">
      <c r="A50"/>
      <c r="B50"/>
      <c r="C50"/>
      <c r="D50"/>
      <c r="E50"/>
      <c r="F50"/>
      <c r="G50"/>
      <c r="H50"/>
      <c r="I50"/>
      <c r="J50"/>
      <c r="K50"/>
    </row>
    <row r="51" spans="1:11" s="7" customFormat="1">
      <c r="A51"/>
      <c r="B51"/>
      <c r="C51"/>
      <c r="D51"/>
      <c r="E51"/>
      <c r="F51"/>
      <c r="G51"/>
      <c r="H51"/>
      <c r="I51"/>
      <c r="J51"/>
      <c r="K51"/>
    </row>
    <row r="52" spans="1:11" s="7" customFormat="1">
      <c r="A52"/>
      <c r="B52"/>
      <c r="C52"/>
      <c r="D52"/>
      <c r="E52"/>
      <c r="F52"/>
      <c r="G52"/>
      <c r="H52"/>
      <c r="I52"/>
      <c r="J52"/>
      <c r="K52"/>
    </row>
    <row r="53" spans="1:11" s="7" customFormat="1">
      <c r="A53"/>
      <c r="B53"/>
      <c r="C53"/>
      <c r="D53"/>
      <c r="E53"/>
      <c r="F53"/>
      <c r="G53"/>
      <c r="H53"/>
      <c r="I53"/>
      <c r="J53"/>
      <c r="K53"/>
    </row>
    <row r="54" spans="1:11" s="7" customFormat="1" ht="9" customHeight="1">
      <c r="A54"/>
      <c r="B54"/>
      <c r="C54"/>
      <c r="D54"/>
      <c r="E54"/>
      <c r="F54"/>
      <c r="G54"/>
      <c r="H54"/>
      <c r="I54"/>
      <c r="J54"/>
      <c r="K54"/>
    </row>
    <row r="55" spans="1:11" s="7" customFormat="1" ht="18" customHeight="1">
      <c r="A55"/>
      <c r="B55"/>
      <c r="C55"/>
      <c r="D55"/>
      <c r="E55"/>
      <c r="F55"/>
      <c r="G55"/>
      <c r="H55"/>
      <c r="I55"/>
      <c r="J55"/>
      <c r="K55"/>
    </row>
    <row r="56" spans="1:11" s="7" customFormat="1" ht="32.25" customHeight="1">
      <c r="A56"/>
      <c r="B56"/>
      <c r="C56"/>
      <c r="D56"/>
      <c r="E56"/>
      <c r="F56"/>
      <c r="G56"/>
      <c r="H56"/>
      <c r="I56"/>
      <c r="J56"/>
      <c r="K56"/>
    </row>
    <row r="57" spans="1:11" s="7" customFormat="1">
      <c r="A57"/>
      <c r="B57"/>
      <c r="C57"/>
      <c r="D57"/>
      <c r="E57"/>
      <c r="F57"/>
      <c r="G57"/>
      <c r="H57"/>
      <c r="I57"/>
      <c r="J57"/>
      <c r="K57"/>
    </row>
    <row r="58" spans="1:11" s="7" customFormat="1">
      <c r="A58"/>
      <c r="B58"/>
      <c r="C58"/>
      <c r="D58"/>
      <c r="E58"/>
      <c r="F58"/>
      <c r="G58"/>
      <c r="H58"/>
      <c r="I58"/>
      <c r="J58"/>
      <c r="K58"/>
    </row>
    <row r="59" spans="1:11" s="7" customFormat="1">
      <c r="A59"/>
      <c r="B59"/>
      <c r="C59"/>
      <c r="D59"/>
      <c r="E59"/>
      <c r="F59"/>
      <c r="G59"/>
      <c r="H59"/>
      <c r="I59"/>
      <c r="J59"/>
      <c r="K59"/>
    </row>
    <row r="83" spans="1:11" s="7" customFormat="1" ht="18" customHeight="1">
      <c r="A83"/>
      <c r="B83"/>
      <c r="C83"/>
      <c r="D83"/>
      <c r="E83"/>
      <c r="F83"/>
      <c r="G83"/>
      <c r="H83"/>
      <c r="I83"/>
      <c r="J83"/>
      <c r="K83"/>
    </row>
    <row r="84" spans="1:11" s="7" customFormat="1" ht="32.25" customHeight="1">
      <c r="A84"/>
      <c r="B84"/>
      <c r="C84"/>
      <c r="D84"/>
      <c r="E84"/>
      <c r="F84"/>
      <c r="G84"/>
      <c r="H84"/>
      <c r="I84"/>
      <c r="J84"/>
      <c r="K84"/>
    </row>
    <row r="85" spans="1:11" s="7" customFormat="1">
      <c r="A85"/>
      <c r="B85"/>
      <c r="C85"/>
      <c r="D85"/>
      <c r="E85"/>
      <c r="F85"/>
      <c r="G85"/>
      <c r="H85"/>
      <c r="I85"/>
      <c r="J85"/>
      <c r="K85"/>
    </row>
    <row r="86" spans="1:11" s="7" customFormat="1">
      <c r="A86"/>
      <c r="B86"/>
      <c r="C86"/>
      <c r="D86"/>
      <c r="E86"/>
      <c r="F86"/>
      <c r="G86"/>
      <c r="H86"/>
      <c r="I86"/>
      <c r="J86"/>
      <c r="K86"/>
    </row>
    <row r="87" spans="1:11" s="7" customFormat="1">
      <c r="A87"/>
      <c r="B87"/>
      <c r="C87"/>
      <c r="D87"/>
      <c r="E87"/>
      <c r="F87"/>
      <c r="G87"/>
      <c r="H87"/>
      <c r="I87"/>
      <c r="J87"/>
      <c r="K87"/>
    </row>
    <row r="88" spans="1:11" s="7" customFormat="1">
      <c r="A88"/>
      <c r="B88"/>
      <c r="C88"/>
      <c r="D88"/>
      <c r="E88"/>
      <c r="F88"/>
      <c r="G88"/>
      <c r="H88"/>
      <c r="I88"/>
      <c r="J88"/>
      <c r="K88"/>
    </row>
    <row r="89" spans="1:11" s="7" customFormat="1">
      <c r="A89"/>
      <c r="B89"/>
      <c r="C89"/>
      <c r="D89"/>
      <c r="E89"/>
      <c r="F89"/>
      <c r="G89"/>
      <c r="H89"/>
      <c r="I89"/>
      <c r="J89"/>
      <c r="K89"/>
    </row>
    <row r="90" spans="1:11" s="7" customFormat="1">
      <c r="A90"/>
      <c r="B90"/>
      <c r="C90"/>
      <c r="D90"/>
      <c r="E90"/>
      <c r="F90"/>
      <c r="G90"/>
      <c r="H90"/>
      <c r="I90"/>
      <c r="J90"/>
      <c r="K90"/>
    </row>
    <row r="91" spans="1:11" s="7" customFormat="1">
      <c r="A91"/>
      <c r="B91"/>
      <c r="C91"/>
      <c r="D91"/>
      <c r="E91"/>
      <c r="F91"/>
      <c r="G91"/>
      <c r="H91"/>
      <c r="I91"/>
      <c r="J91"/>
      <c r="K91"/>
    </row>
    <row r="92" spans="1:11" s="7" customFormat="1">
      <c r="A92"/>
      <c r="B92"/>
      <c r="C92"/>
      <c r="D92"/>
      <c r="E92"/>
      <c r="F92"/>
      <c r="G92"/>
      <c r="H92"/>
      <c r="I92"/>
      <c r="J92"/>
      <c r="K92"/>
    </row>
    <row r="93" spans="1:11" s="7" customFormat="1">
      <c r="A93"/>
      <c r="B93"/>
      <c r="C93"/>
      <c r="D93"/>
      <c r="E93"/>
      <c r="F93"/>
      <c r="G93"/>
      <c r="H93"/>
      <c r="I93"/>
      <c r="J93"/>
      <c r="K93"/>
    </row>
    <row r="94" spans="1:11" s="7" customFormat="1">
      <c r="A94"/>
      <c r="B94"/>
      <c r="C94"/>
      <c r="D94"/>
      <c r="E94"/>
      <c r="F94"/>
      <c r="G94"/>
      <c r="H94"/>
      <c r="I94"/>
      <c r="J94"/>
      <c r="K94"/>
    </row>
    <row r="95" spans="1:11" s="7" customFormat="1">
      <c r="A95"/>
      <c r="B95"/>
      <c r="C95"/>
      <c r="D95"/>
      <c r="E95"/>
      <c r="F95"/>
      <c r="G95"/>
      <c r="H95"/>
      <c r="I95"/>
      <c r="J95"/>
      <c r="K95"/>
    </row>
    <row r="96" spans="1:11" s="7" customFormat="1">
      <c r="A96"/>
      <c r="B96"/>
      <c r="C96"/>
      <c r="D96"/>
      <c r="E96"/>
      <c r="F96"/>
      <c r="G96"/>
      <c r="H96"/>
      <c r="I96"/>
      <c r="J96"/>
      <c r="K96"/>
    </row>
    <row r="97" spans="1:11" s="7" customFormat="1">
      <c r="A97"/>
      <c r="B97"/>
      <c r="C97"/>
      <c r="D97"/>
      <c r="E97"/>
      <c r="F97"/>
      <c r="G97"/>
      <c r="H97"/>
      <c r="I97"/>
      <c r="J97"/>
      <c r="K97"/>
    </row>
    <row r="98" spans="1:11" s="7" customFormat="1">
      <c r="A98"/>
      <c r="B98"/>
      <c r="C98"/>
      <c r="D98"/>
      <c r="E98"/>
      <c r="F98"/>
      <c r="G98"/>
      <c r="H98"/>
      <c r="I98"/>
      <c r="J98"/>
      <c r="K98"/>
    </row>
    <row r="99" spans="1:11" s="7" customFormat="1">
      <c r="A99"/>
      <c r="B99"/>
      <c r="C99"/>
      <c r="D99"/>
      <c r="E99"/>
      <c r="F99"/>
      <c r="G99"/>
      <c r="H99"/>
      <c r="I99"/>
      <c r="J99"/>
      <c r="K99"/>
    </row>
    <row r="100" spans="1:11" s="7" customFormat="1">
      <c r="A100"/>
      <c r="B100"/>
      <c r="C100"/>
      <c r="D100"/>
      <c r="E100"/>
      <c r="F100"/>
      <c r="G100"/>
      <c r="H100"/>
      <c r="I100"/>
      <c r="J100"/>
      <c r="K100"/>
    </row>
    <row r="101" spans="1:11" s="7" customFormat="1">
      <c r="A101"/>
      <c r="B101"/>
      <c r="C101"/>
      <c r="D101"/>
      <c r="E101"/>
      <c r="F101"/>
      <c r="G101"/>
      <c r="H101"/>
      <c r="I101"/>
      <c r="J101"/>
      <c r="K101"/>
    </row>
    <row r="102" spans="1:11" s="7" customFormat="1">
      <c r="A102"/>
      <c r="B102"/>
      <c r="C102"/>
      <c r="D102"/>
      <c r="E102"/>
      <c r="F102"/>
      <c r="G102"/>
      <c r="H102"/>
      <c r="I102"/>
      <c r="J102"/>
      <c r="K102"/>
    </row>
    <row r="103" spans="1:11" s="7" customFormat="1">
      <c r="A103"/>
      <c r="B103"/>
      <c r="C103"/>
      <c r="D103"/>
      <c r="E103"/>
      <c r="F103"/>
      <c r="G103"/>
      <c r="H103"/>
      <c r="I103"/>
      <c r="J103"/>
      <c r="K103"/>
    </row>
    <row r="104" spans="1:11" s="7" customFormat="1">
      <c r="A104"/>
      <c r="B104"/>
      <c r="C104"/>
      <c r="D104"/>
      <c r="E104"/>
      <c r="F104"/>
      <c r="G104"/>
      <c r="H104"/>
      <c r="I104"/>
      <c r="J104"/>
      <c r="K104"/>
    </row>
    <row r="105" spans="1:11" s="7" customFormat="1">
      <c r="A105"/>
      <c r="B105"/>
      <c r="C105"/>
      <c r="D105"/>
      <c r="E105"/>
      <c r="F105"/>
      <c r="G105"/>
      <c r="H105"/>
      <c r="I105"/>
      <c r="J105"/>
      <c r="K105"/>
    </row>
    <row r="106" spans="1:11" s="7" customFormat="1">
      <c r="A106"/>
      <c r="B106"/>
      <c r="C106"/>
      <c r="D106"/>
      <c r="E106"/>
      <c r="F106"/>
      <c r="G106"/>
      <c r="H106"/>
      <c r="I106"/>
      <c r="J106"/>
      <c r="K106"/>
    </row>
    <row r="107" spans="1:11" s="7" customFormat="1" ht="9" customHeight="1">
      <c r="A107"/>
      <c r="B107"/>
      <c r="C107"/>
      <c r="D107"/>
      <c r="E107"/>
      <c r="F107"/>
      <c r="G107"/>
      <c r="H107"/>
      <c r="I107"/>
      <c r="J107"/>
      <c r="K107"/>
    </row>
    <row r="108" spans="1:11" s="7" customFormat="1" ht="18" customHeight="1">
      <c r="A108"/>
      <c r="B108"/>
      <c r="C108"/>
      <c r="D108"/>
      <c r="E108"/>
      <c r="F108"/>
      <c r="G108"/>
      <c r="H108"/>
      <c r="I108"/>
      <c r="J108"/>
      <c r="K108"/>
    </row>
    <row r="109" spans="1:11" s="7" customFormat="1" ht="32.25" customHeight="1">
      <c r="A109"/>
      <c r="B109"/>
      <c r="C109"/>
      <c r="D109"/>
      <c r="E109"/>
      <c r="F109"/>
      <c r="G109"/>
      <c r="H109"/>
      <c r="I109"/>
      <c r="J109"/>
      <c r="K109"/>
    </row>
    <row r="110" spans="1:11" s="7" customFormat="1">
      <c r="A110"/>
      <c r="B110"/>
      <c r="C110"/>
      <c r="D110"/>
      <c r="E110"/>
      <c r="F110"/>
      <c r="G110"/>
      <c r="H110"/>
      <c r="I110"/>
      <c r="J110"/>
      <c r="K110"/>
    </row>
    <row r="111" spans="1:11" s="7" customFormat="1">
      <c r="A111"/>
      <c r="B111"/>
      <c r="C111"/>
      <c r="D111"/>
      <c r="E111"/>
      <c r="F111"/>
      <c r="G111"/>
      <c r="H111"/>
      <c r="I111"/>
      <c r="J111"/>
      <c r="K111"/>
    </row>
    <row r="112" spans="1:11" s="7" customFormat="1">
      <c r="A112"/>
      <c r="B112"/>
      <c r="C112"/>
      <c r="D112"/>
      <c r="E112"/>
      <c r="F112"/>
      <c r="G112"/>
      <c r="H112"/>
      <c r="I112"/>
      <c r="J112"/>
      <c r="K112"/>
    </row>
    <row r="136" ht="18" customHeight="1"/>
  </sheetData>
  <mergeCells count="8">
    <mergeCell ref="B6:B7"/>
    <mergeCell ref="E6:E7"/>
    <mergeCell ref="G6:G7"/>
    <mergeCell ref="J6:J7"/>
    <mergeCell ref="B26:B27"/>
    <mergeCell ref="E26:E27"/>
    <mergeCell ref="G26:G27"/>
    <mergeCell ref="J26:J27"/>
  </mergeCells>
  <phoneticPr fontId="1"/>
  <conditionalFormatting sqref="K26:K27 K6:K7">
    <cfRule type="containsText" dxfId="540" priority="140" operator="containsText" text="無し">
      <formula>NOT(ISERROR(SEARCH("無し",K6)))</formula>
    </cfRule>
    <cfRule type="containsText" dxfId="539" priority="141" operator="containsText" text="変動">
      <formula>NOT(ISERROR(SEARCH("変動",K6)))</formula>
    </cfRule>
    <cfRule type="containsText" dxfId="538" priority="142" operator="containsText" text="減少">
      <formula>NOT(ISERROR(SEARCH("減少",K6)))</formula>
    </cfRule>
    <cfRule type="containsText" dxfId="537" priority="143" operator="containsText" text="増加">
      <formula>NOT(ISERROR(SEARCH("増加",K6)))</formula>
    </cfRule>
    <cfRule type="containsText" dxfId="536" priority="144" operator="containsText" text="安定">
      <formula>NOT(ISERROR(SEARCH("安定",K6)))</formula>
    </cfRule>
  </conditionalFormatting>
  <conditionalFormatting sqref="F6:F7">
    <cfRule type="containsText" dxfId="535" priority="38" operator="containsText" text="無し">
      <formula>NOT(ISERROR(SEARCH("無し",F6)))</formula>
    </cfRule>
    <cfRule type="containsText" dxfId="534" priority="39" operator="containsText" text="変動">
      <formula>NOT(ISERROR(SEARCH("変動",F6)))</formula>
    </cfRule>
    <cfRule type="containsText" dxfId="533" priority="40" operator="containsText" text="減少">
      <formula>NOT(ISERROR(SEARCH("減少",F6)))</formula>
    </cfRule>
    <cfRule type="containsText" dxfId="532" priority="41" operator="containsText" text="増加">
      <formula>NOT(ISERROR(SEARCH("増加",F6)))</formula>
    </cfRule>
    <cfRule type="containsText" dxfId="531" priority="42" operator="containsText" text="安定">
      <formula>NOT(ISERROR(SEARCH("安定",F6)))</formula>
    </cfRule>
  </conditionalFormatting>
  <conditionalFormatting sqref="E6">
    <cfRule type="containsText" dxfId="530" priority="32" operator="containsText" text="―">
      <formula>NOT(ISERROR(SEARCH("―",E6)))</formula>
    </cfRule>
    <cfRule type="containsText" dxfId="529" priority="33" operator="containsText" text="隔年で">
      <formula>NOT(ISERROR(SEARCH("隔年で",E6)))</formula>
    </cfRule>
    <cfRule type="containsText" dxfId="528" priority="34" operator="containsText" text="年度により">
      <formula>NOT(ISERROR(SEARCH("年度により",E6)))</formula>
    </cfRule>
    <cfRule type="containsText" dxfId="527" priority="35" operator="containsText" text="減少傾向">
      <formula>NOT(ISERROR(SEARCH("減少傾向",E6)))</formula>
    </cfRule>
    <cfRule type="containsText" dxfId="526" priority="36" operator="containsText" text="増加傾向">
      <formula>NOT(ISERROR(SEARCH("増加傾向",E6)))</formula>
    </cfRule>
    <cfRule type="containsText" dxfId="525" priority="37" operator="containsText" text="同程度">
      <formula>NOT(ISERROR(SEARCH("同程度",E6)))</formula>
    </cfRule>
  </conditionalFormatting>
  <conditionalFormatting sqref="E6:E7">
    <cfRule type="containsText" dxfId="524" priority="30" operator="containsText" text="最新年度のみ減少">
      <formula>NOT(ISERROR(SEARCH("最新年度のみ減少",E6)))</formula>
    </cfRule>
    <cfRule type="containsText" dxfId="523" priority="31" operator="containsText" text="最新年度のみ増加">
      <formula>NOT(ISERROR(SEARCH("最新年度のみ増加",E6)))</formula>
    </cfRule>
  </conditionalFormatting>
  <conditionalFormatting sqref="J6">
    <cfRule type="containsText" dxfId="522" priority="24" operator="containsText" text="―">
      <formula>NOT(ISERROR(SEARCH("―",J6)))</formula>
    </cfRule>
    <cfRule type="containsText" dxfId="521" priority="25" operator="containsText" text="隔年で">
      <formula>NOT(ISERROR(SEARCH("隔年で",J6)))</formula>
    </cfRule>
    <cfRule type="containsText" dxfId="520" priority="26" operator="containsText" text="年度により">
      <formula>NOT(ISERROR(SEARCH("年度により",J6)))</formula>
    </cfRule>
    <cfRule type="containsText" dxfId="519" priority="27" operator="containsText" text="減少傾向">
      <formula>NOT(ISERROR(SEARCH("減少傾向",J6)))</formula>
    </cfRule>
    <cfRule type="containsText" dxfId="518" priority="28" operator="containsText" text="増加傾向">
      <formula>NOT(ISERROR(SEARCH("増加傾向",J6)))</formula>
    </cfRule>
    <cfRule type="containsText" dxfId="517" priority="29" operator="containsText" text="同程度">
      <formula>NOT(ISERROR(SEARCH("同程度",J6)))</formula>
    </cfRule>
  </conditionalFormatting>
  <conditionalFormatting sqref="J6:J7">
    <cfRule type="containsText" dxfId="516" priority="22" operator="containsText" text="最新年度のみ減少">
      <formula>NOT(ISERROR(SEARCH("最新年度のみ減少",J6)))</formula>
    </cfRule>
    <cfRule type="containsText" dxfId="515" priority="23" operator="containsText" text="最新年度のみ増加">
      <formula>NOT(ISERROR(SEARCH("最新年度のみ増加",J6)))</formula>
    </cfRule>
  </conditionalFormatting>
  <conditionalFormatting sqref="F26:F27">
    <cfRule type="containsText" dxfId="514" priority="17" operator="containsText" text="無し">
      <formula>NOT(ISERROR(SEARCH("無し",F26)))</formula>
    </cfRule>
    <cfRule type="containsText" dxfId="513" priority="18" operator="containsText" text="変動">
      <formula>NOT(ISERROR(SEARCH("変動",F26)))</formula>
    </cfRule>
    <cfRule type="containsText" dxfId="512" priority="19" operator="containsText" text="減少">
      <formula>NOT(ISERROR(SEARCH("減少",F26)))</formula>
    </cfRule>
    <cfRule type="containsText" dxfId="511" priority="20" operator="containsText" text="増加">
      <formula>NOT(ISERROR(SEARCH("増加",F26)))</formula>
    </cfRule>
    <cfRule type="containsText" dxfId="510" priority="21" operator="containsText" text="安定">
      <formula>NOT(ISERROR(SEARCH("安定",F26)))</formula>
    </cfRule>
  </conditionalFormatting>
  <conditionalFormatting sqref="E26">
    <cfRule type="containsText" dxfId="509" priority="11" operator="containsText" text="―">
      <formula>NOT(ISERROR(SEARCH("―",E26)))</formula>
    </cfRule>
    <cfRule type="containsText" dxfId="508" priority="12" operator="containsText" text="隔年で">
      <formula>NOT(ISERROR(SEARCH("隔年で",E26)))</formula>
    </cfRule>
    <cfRule type="containsText" dxfId="507" priority="13" operator="containsText" text="年度により">
      <formula>NOT(ISERROR(SEARCH("年度により",E26)))</formula>
    </cfRule>
    <cfRule type="containsText" dxfId="506" priority="14" operator="containsText" text="減少傾向">
      <formula>NOT(ISERROR(SEARCH("減少傾向",E26)))</formula>
    </cfRule>
    <cfRule type="containsText" dxfId="505" priority="15" operator="containsText" text="増加傾向">
      <formula>NOT(ISERROR(SEARCH("増加傾向",E26)))</formula>
    </cfRule>
    <cfRule type="containsText" dxfId="504" priority="16" operator="containsText" text="同程度">
      <formula>NOT(ISERROR(SEARCH("同程度",E26)))</formula>
    </cfRule>
  </conditionalFormatting>
  <conditionalFormatting sqref="E26:E27">
    <cfRule type="containsText" dxfId="503" priority="9" operator="containsText" text="最新年度のみ減少">
      <formula>NOT(ISERROR(SEARCH("最新年度のみ減少",E26)))</formula>
    </cfRule>
    <cfRule type="containsText" dxfId="502" priority="10" operator="containsText" text="最新年度のみ増加">
      <formula>NOT(ISERROR(SEARCH("最新年度のみ増加",E26)))</formula>
    </cfRule>
  </conditionalFormatting>
  <conditionalFormatting sqref="J26">
    <cfRule type="containsText" dxfId="501" priority="3" operator="containsText" text="―">
      <formula>NOT(ISERROR(SEARCH("―",J26)))</formula>
    </cfRule>
    <cfRule type="containsText" dxfId="500" priority="4" operator="containsText" text="隔年で">
      <formula>NOT(ISERROR(SEARCH("隔年で",J26)))</formula>
    </cfRule>
    <cfRule type="containsText" dxfId="499" priority="5" operator="containsText" text="年度により">
      <formula>NOT(ISERROR(SEARCH("年度により",J26)))</formula>
    </cfRule>
    <cfRule type="containsText" dxfId="498" priority="6" operator="containsText" text="減少傾向">
      <formula>NOT(ISERROR(SEARCH("減少傾向",J26)))</formula>
    </cfRule>
    <cfRule type="containsText" dxfId="497" priority="7" operator="containsText" text="増加傾向">
      <formula>NOT(ISERROR(SEARCH("増加傾向",J26)))</formula>
    </cfRule>
    <cfRule type="containsText" dxfId="496" priority="8" operator="containsText" text="同程度">
      <formula>NOT(ISERROR(SEARCH("同程度",J26)))</formula>
    </cfRule>
  </conditionalFormatting>
  <conditionalFormatting sqref="J26:J27">
    <cfRule type="containsText" dxfId="495" priority="1" operator="containsText" text="最新年度のみ減少">
      <formula>NOT(ISERROR(SEARCH("最新年度のみ減少",J26)))</formula>
    </cfRule>
    <cfRule type="containsText" dxfId="494" priority="2" operator="containsText" text="最新年度のみ増加">
      <formula>NOT(ISERROR(SEARCH("最新年度のみ増加",J26)))</formula>
    </cfRule>
  </conditionalFormatting>
  <dataValidations count="2">
    <dataValidation type="list" allowBlank="1" showInputMessage="1" showErrorMessage="1" sqref="K6:K7" xr:uid="{00000000-0002-0000-0500-000000000000}">
      <formula1>$C$49:$C$52</formula1>
    </dataValidation>
    <dataValidation type="list" allowBlank="1" showInputMessage="1" showErrorMessage="1" sqref="F6:F7 F26:F27" xr:uid="{8239EE29-62D6-4C68-984A-9C5B14C37F1C}">
      <formula1>$C$46:$C$49</formula1>
    </dataValidation>
  </dataValidations>
  <hyperlinks>
    <hyperlink ref="L1" location="目次!A1" display="目次に戻る" xr:uid="{00000000-0004-0000-0500-000000000000}"/>
  </hyperlinks>
  <pageMargins left="0.51181102362204722" right="0.51181102362204722" top="0.74803149606299213" bottom="0.74803149606299213" header="0.31496062992125984" footer="0.31496062992125984"/>
  <pageSetup paperSize="9" orientation="portrait" r:id="rId1"/>
  <headerFooter>
    <oddFooter>&amp;R&amp;6出典：大学改革支援・学位授与機構「大学基本情報」（https://portal.niad.ac.jp/ptrt/table.html）を加工して作成
文部科学省　全国大学一覧</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R103"/>
  <sheetViews>
    <sheetView topLeftCell="A52" workbookViewId="0">
      <selection activeCell="A13" sqref="A13:B13"/>
    </sheetView>
  </sheetViews>
  <sheetFormatPr defaultRowHeight="13.5"/>
  <cols>
    <col min="1" max="1" width="0.625" customWidth="1"/>
    <col min="2" max="2" width="11.625" customWidth="1"/>
    <col min="3" max="3" width="11.25" customWidth="1"/>
    <col min="4" max="4" width="10" customWidth="1"/>
    <col min="5" max="5" width="12" customWidth="1"/>
    <col min="6" max="6" width="2.875" customWidth="1"/>
    <col min="7" max="7" width="11.625" customWidth="1"/>
    <col min="8" max="8" width="11.25" customWidth="1"/>
    <col min="9" max="9" width="10" customWidth="1"/>
    <col min="10" max="10" width="12" customWidth="1"/>
    <col min="11" max="11" width="0.625" customWidth="1"/>
    <col min="12" max="12" width="20.5" style="7" bestFit="1" customWidth="1"/>
    <col min="13" max="17" width="10.75" style="7" bestFit="1" customWidth="1"/>
    <col min="18" max="18" width="9" style="7"/>
  </cols>
  <sheetData>
    <row r="1" spans="1:12" ht="24" customHeight="1" thickBot="1">
      <c r="A1" s="3" t="s">
        <v>260</v>
      </c>
      <c r="B1" s="12"/>
      <c r="C1" s="12"/>
      <c r="D1" s="13"/>
      <c r="E1" s="13"/>
      <c r="F1" s="13"/>
      <c r="G1" s="12"/>
      <c r="H1" s="13"/>
      <c r="I1" s="13"/>
      <c r="J1" s="13"/>
      <c r="K1" s="13"/>
      <c r="L1" s="44" t="s">
        <v>258</v>
      </c>
    </row>
    <row r="2" spans="1:12" ht="24" customHeight="1">
      <c r="A2" s="12" t="s">
        <v>285</v>
      </c>
      <c r="B2" s="12"/>
      <c r="C2" s="12"/>
      <c r="D2" s="13"/>
      <c r="E2" s="13"/>
      <c r="F2" s="13"/>
      <c r="G2" s="13"/>
      <c r="H2" s="13"/>
      <c r="I2" s="13"/>
      <c r="J2" s="13"/>
      <c r="K2" s="13"/>
    </row>
    <row r="3" spans="1:12" ht="24" customHeight="1">
      <c r="A3" s="12"/>
      <c r="B3" s="12" t="s">
        <v>286</v>
      </c>
      <c r="C3" s="12"/>
      <c r="D3" s="13"/>
      <c r="E3" s="13"/>
      <c r="F3" s="13"/>
      <c r="G3" s="13"/>
      <c r="H3" s="13"/>
      <c r="I3" s="13"/>
      <c r="J3" s="13"/>
      <c r="K3" s="13"/>
    </row>
    <row r="4" spans="1:12">
      <c r="A4" s="12"/>
      <c r="B4" s="12"/>
      <c r="C4" s="12"/>
      <c r="D4" s="13"/>
      <c r="E4" s="13"/>
      <c r="F4" s="13"/>
      <c r="G4" s="13"/>
      <c r="H4" s="13"/>
      <c r="I4" s="13"/>
      <c r="J4" s="13"/>
      <c r="K4" s="13"/>
    </row>
    <row r="5" spans="1:12" s="7" customFormat="1" ht="18" customHeight="1">
      <c r="A5" s="70" t="s">
        <v>287</v>
      </c>
      <c r="B5" s="12" t="s">
        <v>288</v>
      </c>
      <c r="C5" s="70"/>
      <c r="D5" s="70"/>
      <c r="E5" s="70"/>
      <c r="F5" s="70"/>
      <c r="G5" s="12" t="s">
        <v>336</v>
      </c>
      <c r="H5" s="70"/>
      <c r="I5" s="70"/>
      <c r="J5" s="70"/>
      <c r="K5" s="70"/>
    </row>
    <row r="6" spans="1:12" s="7" customFormat="1" ht="17.25" customHeight="1">
      <c r="A6" s="74"/>
      <c r="B6" s="293" t="s">
        <v>278</v>
      </c>
      <c r="C6" s="75" t="s">
        <v>279</v>
      </c>
      <c r="D6" s="86">
        <f ca="1">AVERAGE('5.グラフデータ'!D101:H101)</f>
        <v>7.4</v>
      </c>
      <c r="E6" s="295" t="str">
        <f>'5.グラフデータ'!AD101</f>
        <v>隔年で増減</v>
      </c>
      <c r="F6" s="71"/>
      <c r="G6" s="293" t="s">
        <v>278</v>
      </c>
      <c r="H6" s="75" t="s">
        <v>526</v>
      </c>
      <c r="I6" s="86">
        <f ca="1">AVERAGE('5.グラフデータ'!D107:H107)</f>
        <v>9.5</v>
      </c>
      <c r="J6" s="295" t="str">
        <f>'5.グラフデータ'!AD107</f>
        <v>―</v>
      </c>
      <c r="K6" s="71"/>
    </row>
    <row r="7" spans="1:12" s="7" customFormat="1" ht="17.25" customHeight="1">
      <c r="A7" s="74"/>
      <c r="B7" s="294"/>
      <c r="C7" s="77" t="s">
        <v>280</v>
      </c>
      <c r="D7" s="87">
        <f ca="1">'5.グラフデータ'!H101-'5.グラフデータ'!D101</f>
        <v>4</v>
      </c>
      <c r="E7" s="296"/>
      <c r="F7" s="71"/>
      <c r="G7" s="294"/>
      <c r="H7" s="77" t="s">
        <v>280</v>
      </c>
      <c r="I7" s="87">
        <f ca="1">'5.グラフデータ'!E107-'5.グラフデータ'!D107</f>
        <v>1</v>
      </c>
      <c r="J7" s="296"/>
      <c r="K7" s="71"/>
    </row>
    <row r="8" spans="1:12" s="7" customFormat="1" ht="17.25" customHeight="1">
      <c r="A8" s="74"/>
      <c r="B8" s="297" t="s">
        <v>306</v>
      </c>
      <c r="C8" s="75" t="s">
        <v>279</v>
      </c>
      <c r="D8" s="76">
        <f ca="1">AVERAGE('5.グラフデータ'!D103:H103)</f>
        <v>0.92500000000000004</v>
      </c>
      <c r="E8" s="295" t="str">
        <f>'5.グラフデータ'!AD103</f>
        <v>隔年で増減</v>
      </c>
      <c r="F8" s="71"/>
      <c r="G8" s="297" t="s">
        <v>306</v>
      </c>
      <c r="H8" s="75" t="s">
        <v>526</v>
      </c>
      <c r="I8" s="76">
        <f ca="1">AVERAGE('5.グラフデータ'!D109:H109)</f>
        <v>0.79149999999999998</v>
      </c>
      <c r="J8" s="295" t="str">
        <f>'5.グラフデータ'!AD109</f>
        <v>―</v>
      </c>
      <c r="K8" s="71"/>
    </row>
    <row r="9" spans="1:12" s="7" customFormat="1" ht="17.25" customHeight="1">
      <c r="A9" s="74"/>
      <c r="B9" s="298"/>
      <c r="C9" s="77" t="s">
        <v>280</v>
      </c>
      <c r="D9" s="85">
        <f ca="1">'5.グラフデータ'!H103-'5.グラフデータ'!D103</f>
        <v>0.5</v>
      </c>
      <c r="E9" s="296"/>
      <c r="F9" s="71"/>
      <c r="G9" s="298"/>
      <c r="H9" s="77" t="s">
        <v>280</v>
      </c>
      <c r="I9" s="85">
        <f ca="1">'5.グラフデータ'!E109-'5.グラフデータ'!D109</f>
        <v>8.2999999999999963E-2</v>
      </c>
      <c r="J9" s="296"/>
      <c r="K9" s="71"/>
    </row>
    <row r="10" spans="1:12" s="7" customFormat="1" ht="18.75" customHeight="1">
      <c r="A10" s="73"/>
      <c r="B10" s="73"/>
      <c r="C10" s="73"/>
      <c r="D10" s="73"/>
      <c r="E10" s="73"/>
      <c r="F10" s="73"/>
      <c r="G10" s="73"/>
      <c r="H10" s="73"/>
      <c r="I10" s="73"/>
      <c r="J10" s="73"/>
      <c r="K10" s="73"/>
    </row>
    <row r="11" spans="1:12" s="7" customFormat="1" ht="18.75" customHeight="1">
      <c r="A11" s="73"/>
      <c r="B11" s="73"/>
      <c r="C11" s="73"/>
      <c r="D11" s="73"/>
      <c r="E11" s="73"/>
      <c r="F11" s="73"/>
      <c r="G11" s="73"/>
      <c r="H11" s="73"/>
      <c r="I11" s="73"/>
      <c r="J11" s="73"/>
      <c r="K11" s="73"/>
    </row>
    <row r="12" spans="1:12" s="7" customFormat="1" ht="18.75" customHeight="1">
      <c r="A12" s="73"/>
      <c r="B12" s="73"/>
      <c r="C12" s="73"/>
      <c r="D12" s="73"/>
      <c r="E12" s="73"/>
      <c r="F12" s="73"/>
      <c r="G12" s="73"/>
      <c r="H12" s="73"/>
      <c r="I12" s="73"/>
      <c r="J12" s="73"/>
      <c r="K12" s="73"/>
    </row>
    <row r="13" spans="1:12" s="7" customFormat="1" ht="18.75" customHeight="1">
      <c r="A13" s="73"/>
      <c r="B13" s="73"/>
      <c r="C13" s="73"/>
      <c r="D13" s="73"/>
      <c r="E13" s="73"/>
      <c r="F13" s="73"/>
      <c r="G13" s="73"/>
      <c r="H13" s="73"/>
      <c r="I13" s="73"/>
      <c r="J13" s="73"/>
      <c r="K13" s="73"/>
    </row>
    <row r="14" spans="1:12" s="7" customFormat="1" ht="18.75" customHeight="1">
      <c r="A14" s="73"/>
      <c r="B14" s="73"/>
      <c r="C14" s="73"/>
      <c r="D14" s="73"/>
      <c r="E14" s="73"/>
      <c r="F14" s="73"/>
      <c r="G14" s="73"/>
      <c r="H14" s="73"/>
      <c r="I14" s="73"/>
      <c r="J14" s="73"/>
      <c r="K14" s="73"/>
    </row>
    <row r="15" spans="1:12" s="7" customFormat="1" ht="18.75" customHeight="1">
      <c r="A15" s="73"/>
      <c r="B15" s="73"/>
      <c r="C15" s="73"/>
      <c r="D15" s="73"/>
      <c r="E15" s="73"/>
      <c r="F15" s="73"/>
      <c r="G15" s="73"/>
      <c r="H15" s="73"/>
      <c r="I15" s="73"/>
      <c r="J15" s="73"/>
      <c r="K15" s="73"/>
    </row>
    <row r="16" spans="1:12" s="7" customFormat="1" ht="18.75" customHeight="1">
      <c r="A16" s="73"/>
      <c r="B16" s="73"/>
      <c r="C16" s="73"/>
      <c r="D16" s="73"/>
      <c r="E16" s="73"/>
      <c r="F16" s="73"/>
      <c r="G16" s="73"/>
      <c r="H16" s="73"/>
      <c r="I16" s="73"/>
      <c r="J16" s="73"/>
      <c r="K16" s="73"/>
    </row>
    <row r="17" spans="1:11" s="7" customFormat="1" ht="18.75" customHeight="1">
      <c r="A17" s="73"/>
      <c r="B17" s="73"/>
      <c r="C17" s="73"/>
      <c r="D17" s="73"/>
      <c r="E17" s="73"/>
      <c r="F17" s="73"/>
      <c r="G17" s="73"/>
      <c r="H17" s="73"/>
      <c r="I17" s="73"/>
      <c r="J17" s="73"/>
      <c r="K17" s="73"/>
    </row>
    <row r="18" spans="1:11" s="7" customFormat="1" ht="18.75" customHeight="1">
      <c r="A18" s="73"/>
      <c r="B18" s="73"/>
      <c r="C18" s="73"/>
      <c r="D18" s="73"/>
      <c r="E18" s="73"/>
      <c r="F18" s="73"/>
      <c r="G18" s="73"/>
      <c r="H18" s="73"/>
      <c r="I18" s="73"/>
      <c r="J18" s="73"/>
      <c r="K18" s="73"/>
    </row>
    <row r="19" spans="1:11" s="7" customFormat="1" ht="18.75" customHeight="1">
      <c r="A19" s="73"/>
      <c r="B19" s="73"/>
      <c r="C19" s="73"/>
      <c r="D19" s="73"/>
      <c r="E19" s="73"/>
      <c r="F19" s="73"/>
      <c r="G19" s="73"/>
      <c r="H19" s="73"/>
      <c r="I19" s="73"/>
      <c r="J19" s="73"/>
      <c r="K19" s="73"/>
    </row>
    <row r="20" spans="1:11" s="7" customFormat="1" ht="18.75" customHeight="1">
      <c r="A20" s="73"/>
      <c r="B20" s="73"/>
      <c r="C20" s="73"/>
      <c r="D20" s="73"/>
      <c r="E20" s="73"/>
      <c r="F20" s="73"/>
      <c r="G20" s="73"/>
      <c r="H20" s="73"/>
      <c r="I20" s="73"/>
      <c r="J20" s="73"/>
      <c r="K20" s="73"/>
    </row>
    <row r="21" spans="1:11" s="7" customFormat="1" ht="18.75" customHeight="1">
      <c r="A21" s="73"/>
      <c r="B21" s="73"/>
      <c r="C21" s="73"/>
      <c r="D21" s="73"/>
      <c r="E21" s="73"/>
      <c r="F21" s="73"/>
      <c r="G21" s="73"/>
      <c r="H21" s="73"/>
      <c r="I21" s="73"/>
      <c r="J21" s="73"/>
      <c r="K21" s="73"/>
    </row>
    <row r="22" spans="1:11" s="7" customFormat="1" ht="18.75" customHeight="1">
      <c r="A22" s="73"/>
      <c r="B22" s="73"/>
      <c r="C22" s="73"/>
      <c r="D22" s="73"/>
      <c r="E22" s="73"/>
      <c r="F22" s="73"/>
      <c r="G22" s="73"/>
      <c r="H22" s="73"/>
      <c r="I22" s="73"/>
      <c r="J22" s="73"/>
      <c r="K22" s="73"/>
    </row>
    <row r="23" spans="1:11" s="7" customFormat="1" ht="18.75" customHeight="1">
      <c r="A23" s="73"/>
      <c r="B23" s="73"/>
      <c r="C23" s="73"/>
      <c r="D23" s="73"/>
      <c r="E23" s="73"/>
      <c r="F23" s="73"/>
      <c r="G23" s="73"/>
      <c r="H23" s="73"/>
      <c r="I23" s="73"/>
      <c r="J23" s="73"/>
      <c r="K23" s="73"/>
    </row>
    <row r="24" spans="1:11" s="7" customFormat="1" ht="9" customHeight="1">
      <c r="A24" s="73"/>
      <c r="B24" s="73"/>
      <c r="C24" s="73"/>
      <c r="D24" s="73"/>
      <c r="E24" s="73"/>
      <c r="F24" s="73"/>
      <c r="G24" s="73"/>
      <c r="H24" s="73"/>
      <c r="I24" s="73"/>
      <c r="J24" s="73"/>
      <c r="K24" s="73"/>
    </row>
    <row r="25" spans="1:11" s="7" customFormat="1" ht="18.75" customHeight="1">
      <c r="A25" s="70"/>
      <c r="B25" s="12" t="s">
        <v>535</v>
      </c>
      <c r="C25" s="70"/>
      <c r="D25" s="70"/>
      <c r="E25" s="70"/>
      <c r="F25" s="70"/>
      <c r="G25" s="12" t="s">
        <v>290</v>
      </c>
      <c r="H25" s="70"/>
      <c r="I25" s="70"/>
      <c r="J25" s="70"/>
      <c r="K25" s="70"/>
    </row>
    <row r="26" spans="1:11" s="7" customFormat="1" ht="17.25" customHeight="1">
      <c r="A26" s="74"/>
      <c r="B26" s="293" t="s">
        <v>278</v>
      </c>
      <c r="C26" s="75" t="s">
        <v>279</v>
      </c>
      <c r="D26" s="86">
        <f ca="1">AVERAGE('5.グラフデータ'!D113:H113)</f>
        <v>61.6</v>
      </c>
      <c r="E26" s="295" t="str">
        <f>'5.グラフデータ'!AD113</f>
        <v>年度により増減</v>
      </c>
      <c r="F26" s="71"/>
      <c r="G26" s="293" t="s">
        <v>278</v>
      </c>
      <c r="H26" s="75" t="s">
        <v>279</v>
      </c>
      <c r="I26" s="86">
        <f ca="1">AVERAGE('5.グラフデータ'!D119:H119)</f>
        <v>10.8</v>
      </c>
      <c r="J26" s="295" t="str">
        <f>'5.グラフデータ'!AD119</f>
        <v>年度により増減</v>
      </c>
      <c r="K26" s="71"/>
    </row>
    <row r="27" spans="1:11" s="7" customFormat="1" ht="17.25" customHeight="1">
      <c r="A27" s="74"/>
      <c r="B27" s="294"/>
      <c r="C27" s="77" t="s">
        <v>280</v>
      </c>
      <c r="D27" s="87">
        <f ca="1">'5.グラフデータ'!H113-'5.グラフデータ'!D113</f>
        <v>3</v>
      </c>
      <c r="E27" s="296"/>
      <c r="F27" s="71"/>
      <c r="G27" s="294"/>
      <c r="H27" s="77" t="s">
        <v>280</v>
      </c>
      <c r="I27" s="87">
        <f ca="1">'5.グラフデータ'!H119-'5.グラフデータ'!D119</f>
        <v>-4</v>
      </c>
      <c r="J27" s="296"/>
      <c r="K27" s="71"/>
    </row>
    <row r="28" spans="1:11" s="7" customFormat="1" ht="17.25" customHeight="1">
      <c r="A28" s="74" t="s">
        <v>292</v>
      </c>
      <c r="B28" s="297" t="s">
        <v>306</v>
      </c>
      <c r="C28" s="75" t="s">
        <v>279</v>
      </c>
      <c r="D28" s="76">
        <f ca="1">AVERAGE('5.グラフデータ'!D115:H115)</f>
        <v>1.1200000000000001</v>
      </c>
      <c r="E28" s="295" t="str">
        <f>'5.グラフデータ'!AD115</f>
        <v>年度により増減</v>
      </c>
      <c r="F28" s="71"/>
      <c r="G28" s="297" t="s">
        <v>306</v>
      </c>
      <c r="H28" s="75" t="s">
        <v>279</v>
      </c>
      <c r="I28" s="76">
        <f ca="1">AVERAGE('5.グラフデータ'!D121:H121)</f>
        <v>0.7198</v>
      </c>
      <c r="J28" s="295" t="str">
        <f>'5.グラフデータ'!AD121</f>
        <v>年度により増減</v>
      </c>
      <c r="K28" s="71"/>
    </row>
    <row r="29" spans="1:11" s="7" customFormat="1" ht="17.25" customHeight="1">
      <c r="A29" s="74"/>
      <c r="B29" s="298"/>
      <c r="C29" s="77" t="s">
        <v>280</v>
      </c>
      <c r="D29" s="85">
        <f ca="1">'5.グラフデータ'!H115-'5.グラフデータ'!D115</f>
        <v>5.4000000000000048E-2</v>
      </c>
      <c r="E29" s="296"/>
      <c r="F29" s="71"/>
      <c r="G29" s="298"/>
      <c r="H29" s="77" t="s">
        <v>280</v>
      </c>
      <c r="I29" s="85">
        <f ca="1">'5.グラフデータ'!H121-'5.グラフデータ'!D121</f>
        <v>-0.26599999999999996</v>
      </c>
      <c r="J29" s="296"/>
      <c r="K29" s="71"/>
    </row>
    <row r="30" spans="1:11" s="7" customFormat="1" ht="18.75" customHeight="1">
      <c r="A30" s="73"/>
      <c r="B30" s="73"/>
      <c r="C30" s="73"/>
      <c r="D30" s="73"/>
      <c r="E30" s="73"/>
      <c r="F30" s="73"/>
      <c r="G30" s="73"/>
      <c r="H30" s="73"/>
      <c r="I30" s="73"/>
      <c r="J30" s="73"/>
      <c r="K30" s="73"/>
    </row>
    <row r="31" spans="1:11" s="7" customFormat="1" ht="18.75" customHeight="1">
      <c r="A31" s="73"/>
      <c r="B31" s="73"/>
      <c r="C31" s="73"/>
      <c r="D31" s="73"/>
      <c r="E31" s="73"/>
      <c r="F31" s="73"/>
      <c r="G31" s="73"/>
      <c r="H31" s="73"/>
      <c r="I31" s="73"/>
      <c r="J31" s="73"/>
      <c r="K31" s="73"/>
    </row>
    <row r="32" spans="1:11" s="7" customFormat="1" ht="18.75" customHeight="1">
      <c r="A32" s="73"/>
      <c r="B32" s="73"/>
      <c r="C32" s="73"/>
      <c r="D32" s="73"/>
      <c r="E32" s="73"/>
      <c r="F32" s="73"/>
      <c r="G32" s="73"/>
      <c r="H32" s="73"/>
      <c r="I32" s="73"/>
      <c r="J32" s="73"/>
      <c r="K32" s="73"/>
    </row>
    <row r="33" spans="1:11" s="7" customFormat="1" ht="18.75" customHeight="1">
      <c r="A33" s="73"/>
      <c r="B33" s="73"/>
      <c r="C33" s="73"/>
      <c r="D33" s="73"/>
      <c r="E33" s="73"/>
      <c r="F33" s="73"/>
      <c r="G33" s="73"/>
      <c r="H33" s="73"/>
      <c r="I33" s="73"/>
      <c r="J33" s="73"/>
      <c r="K33" s="73"/>
    </row>
    <row r="34" spans="1:11" s="7" customFormat="1" ht="18.75" customHeight="1">
      <c r="A34" s="73"/>
      <c r="B34" s="73"/>
      <c r="C34" s="73"/>
      <c r="D34" s="73"/>
      <c r="E34" s="73"/>
      <c r="F34" s="73"/>
      <c r="G34" s="73"/>
      <c r="H34" s="73"/>
      <c r="I34" s="73"/>
      <c r="J34" s="73"/>
      <c r="K34" s="73"/>
    </row>
    <row r="35" spans="1:11" ht="18.75" customHeight="1">
      <c r="A35" s="73"/>
      <c r="B35" s="73"/>
      <c r="C35" s="73"/>
      <c r="D35" s="73"/>
      <c r="E35" s="73"/>
      <c r="F35" s="73"/>
      <c r="G35" s="73"/>
      <c r="H35" s="73"/>
      <c r="I35" s="73"/>
      <c r="J35" s="73"/>
      <c r="K35" s="73"/>
    </row>
    <row r="36" spans="1:11" ht="18.75" customHeight="1">
      <c r="A36" s="73"/>
      <c r="B36" s="73"/>
      <c r="C36" s="73"/>
      <c r="D36" s="73"/>
      <c r="E36" s="73"/>
      <c r="F36" s="73"/>
      <c r="G36" s="73"/>
      <c r="H36" s="73"/>
      <c r="I36" s="73"/>
      <c r="J36" s="73"/>
      <c r="K36" s="73"/>
    </row>
    <row r="37" spans="1:11" ht="18.75" customHeight="1">
      <c r="A37" s="73"/>
      <c r="B37" s="73"/>
      <c r="C37" s="73"/>
      <c r="D37" s="73"/>
      <c r="E37" s="73"/>
      <c r="F37" s="73"/>
      <c r="G37" s="73"/>
      <c r="H37" s="73"/>
      <c r="I37" s="73"/>
      <c r="J37" s="73"/>
      <c r="K37" s="73"/>
    </row>
    <row r="38" spans="1:11" ht="18.75" customHeight="1">
      <c r="A38" s="73"/>
      <c r="B38" s="73"/>
      <c r="C38" s="73"/>
      <c r="D38" s="73"/>
      <c r="E38" s="73"/>
      <c r="F38" s="73"/>
      <c r="G38" s="73"/>
      <c r="H38" s="73"/>
      <c r="I38" s="73"/>
      <c r="J38" s="73"/>
      <c r="K38" s="73"/>
    </row>
    <row r="39" spans="1:11" ht="18.75" customHeight="1">
      <c r="A39" s="73"/>
      <c r="B39" s="73"/>
      <c r="C39" s="73"/>
      <c r="D39" s="73"/>
      <c r="E39" s="73"/>
      <c r="F39" s="73"/>
      <c r="G39" s="73"/>
      <c r="H39" s="73"/>
      <c r="I39" s="73"/>
      <c r="J39" s="73"/>
      <c r="K39" s="73"/>
    </row>
    <row r="40" spans="1:11" ht="18.75" customHeight="1">
      <c r="A40" s="73"/>
      <c r="B40" s="73"/>
      <c r="C40" s="73"/>
      <c r="D40" s="73"/>
      <c r="E40" s="73"/>
      <c r="F40" s="73"/>
      <c r="G40" s="73"/>
      <c r="H40" s="73"/>
      <c r="I40" s="73"/>
      <c r="J40" s="73"/>
      <c r="K40" s="73"/>
    </row>
    <row r="41" spans="1:11" ht="18.75" customHeight="1">
      <c r="A41" s="73"/>
      <c r="B41" s="73"/>
      <c r="C41" s="73"/>
      <c r="D41" s="73"/>
      <c r="E41" s="73"/>
      <c r="F41" s="73"/>
      <c r="G41" s="73"/>
      <c r="H41" s="73"/>
      <c r="I41" s="73"/>
      <c r="J41" s="73"/>
      <c r="K41" s="73"/>
    </row>
    <row r="42" spans="1:11" ht="18.75" customHeight="1">
      <c r="A42" s="73"/>
      <c r="B42" s="73"/>
      <c r="C42" s="73"/>
      <c r="D42" s="73"/>
      <c r="E42" s="73"/>
      <c r="F42" s="73"/>
      <c r="G42" s="73"/>
      <c r="H42" s="73"/>
      <c r="I42" s="73"/>
      <c r="J42" s="73"/>
      <c r="K42" s="73"/>
    </row>
    <row r="43" spans="1:11" ht="18.75" customHeight="1">
      <c r="A43" s="73"/>
      <c r="B43" s="73"/>
      <c r="C43" s="73"/>
      <c r="D43" s="73"/>
      <c r="E43" s="73"/>
      <c r="F43" s="73"/>
      <c r="G43" s="73"/>
      <c r="H43" s="73"/>
      <c r="I43" s="73"/>
      <c r="J43" s="73"/>
      <c r="K43" s="73"/>
    </row>
    <row r="44" spans="1:11" ht="9" customHeight="1">
      <c r="A44" s="73"/>
      <c r="B44" s="73"/>
      <c r="C44" s="73"/>
      <c r="D44" s="73"/>
      <c r="E44" s="73"/>
      <c r="F44" s="73"/>
      <c r="G44" s="73"/>
      <c r="H44" s="73"/>
      <c r="I44" s="73"/>
      <c r="J44" s="73"/>
      <c r="K44" s="73"/>
    </row>
    <row r="45" spans="1:11" ht="18.75" customHeight="1">
      <c r="A45" s="70"/>
      <c r="B45" s="12" t="s">
        <v>293</v>
      </c>
      <c r="C45" s="70"/>
      <c r="D45" s="70"/>
      <c r="E45" s="70"/>
      <c r="F45" s="70"/>
      <c r="G45" s="12" t="s">
        <v>527</v>
      </c>
      <c r="H45" s="70"/>
      <c r="I45" s="70"/>
      <c r="J45" s="70"/>
      <c r="K45" s="70"/>
    </row>
    <row r="46" spans="1:11" ht="17.25" customHeight="1">
      <c r="A46" s="74"/>
      <c r="B46" s="293" t="s">
        <v>278</v>
      </c>
      <c r="C46" s="75" t="s">
        <v>279</v>
      </c>
      <c r="D46" s="86">
        <f ca="1">AVERAGE('5.グラフデータ'!D125:H125)</f>
        <v>11</v>
      </c>
      <c r="E46" s="295" t="str">
        <f>'5.グラフデータ'!AD125</f>
        <v>隔年で増減</v>
      </c>
      <c r="F46" s="71"/>
      <c r="G46" s="293" t="s">
        <v>278</v>
      </c>
      <c r="H46" s="75" t="s">
        <v>279</v>
      </c>
      <c r="I46" s="86">
        <f ca="1">AVERAGE('5.グラフデータ'!D131:H131)</f>
        <v>47.6</v>
      </c>
      <c r="J46" s="295" t="str">
        <f>'5.グラフデータ'!AD131</f>
        <v>年度により増減</v>
      </c>
      <c r="K46" s="71"/>
    </row>
    <row r="47" spans="1:11" ht="17.25" customHeight="1">
      <c r="A47" s="74"/>
      <c r="B47" s="294"/>
      <c r="C47" s="77" t="s">
        <v>280</v>
      </c>
      <c r="D47" s="87">
        <f ca="1">'5.グラフデータ'!H125-'5.グラフデータ'!D125</f>
        <v>3</v>
      </c>
      <c r="E47" s="296"/>
      <c r="F47" s="71"/>
      <c r="G47" s="294"/>
      <c r="H47" s="77" t="s">
        <v>280</v>
      </c>
      <c r="I47" s="87">
        <f ca="1">'5.グラフデータ'!H131-'5.グラフデータ'!D131</f>
        <v>14</v>
      </c>
      <c r="J47" s="296"/>
      <c r="K47" s="71"/>
    </row>
    <row r="48" spans="1:11" ht="17.25" customHeight="1">
      <c r="A48" s="74"/>
      <c r="B48" s="297" t="s">
        <v>306</v>
      </c>
      <c r="C48" s="75" t="s">
        <v>279</v>
      </c>
      <c r="D48" s="76">
        <f ca="1">AVERAGE('5.グラフデータ'!D127:H127)</f>
        <v>0.91679999999999995</v>
      </c>
      <c r="E48" s="295" t="str">
        <f>'5.グラフデータ'!AD127</f>
        <v>隔年で増減</v>
      </c>
      <c r="F48" s="71"/>
      <c r="G48" s="297" t="s">
        <v>306</v>
      </c>
      <c r="H48" s="75" t="s">
        <v>279</v>
      </c>
      <c r="I48" s="76">
        <f ca="1">AVERAGE('5.グラフデータ'!D133:H133)</f>
        <v>0.86539999999999995</v>
      </c>
      <c r="J48" s="295" t="str">
        <f>'5.グラフデータ'!AD133</f>
        <v>年度により増減</v>
      </c>
      <c r="K48" s="71"/>
    </row>
    <row r="49" spans="1:11" ht="17.25" customHeight="1">
      <c r="A49" s="74"/>
      <c r="B49" s="298"/>
      <c r="C49" s="77" t="s">
        <v>280</v>
      </c>
      <c r="D49" s="85">
        <f ca="1">'5.グラフデータ'!H127-'5.グラフデータ'!D127</f>
        <v>0.25</v>
      </c>
      <c r="E49" s="296"/>
      <c r="F49" s="71"/>
      <c r="G49" s="298"/>
      <c r="H49" s="77" t="s">
        <v>280</v>
      </c>
      <c r="I49" s="85">
        <f ca="1">'5.グラフデータ'!H133-'5.グラフデータ'!D133</f>
        <v>0.255</v>
      </c>
      <c r="J49" s="296"/>
      <c r="K49" s="71"/>
    </row>
    <row r="50" spans="1:11" ht="18.75" customHeight="1">
      <c r="A50" s="73"/>
      <c r="B50" s="73"/>
      <c r="C50" s="73"/>
      <c r="D50" s="73"/>
      <c r="E50" s="73"/>
      <c r="F50" s="73"/>
      <c r="G50" s="73"/>
      <c r="H50" s="73"/>
      <c r="I50" s="73"/>
      <c r="J50" s="73"/>
      <c r="K50" s="73"/>
    </row>
    <row r="51" spans="1:11" ht="18.75" customHeight="1">
      <c r="A51" s="73"/>
      <c r="B51" s="73"/>
      <c r="C51" s="73"/>
      <c r="D51" s="73"/>
      <c r="E51" s="73"/>
      <c r="F51" s="73"/>
      <c r="G51" s="73"/>
      <c r="H51" s="73"/>
      <c r="I51" s="73"/>
      <c r="J51" s="73"/>
      <c r="K51" s="73"/>
    </row>
    <row r="52" spans="1:11" ht="18.75" customHeight="1">
      <c r="A52" s="73"/>
      <c r="B52" s="73"/>
      <c r="C52" s="73"/>
      <c r="D52" s="73"/>
      <c r="E52" s="73"/>
      <c r="F52" s="73"/>
      <c r="G52" s="73"/>
      <c r="H52" s="73"/>
      <c r="I52" s="73"/>
      <c r="J52" s="73"/>
      <c r="K52" s="73"/>
    </row>
    <row r="53" spans="1:11" ht="18.75" customHeight="1">
      <c r="A53" s="73"/>
      <c r="B53" s="73"/>
      <c r="C53" s="73"/>
      <c r="D53" s="73"/>
      <c r="E53" s="73"/>
      <c r="F53" s="73"/>
      <c r="G53" s="73"/>
      <c r="H53" s="73"/>
      <c r="I53" s="73"/>
      <c r="J53" s="73"/>
      <c r="K53" s="73"/>
    </row>
    <row r="54" spans="1:11" ht="18.75" customHeight="1">
      <c r="A54" s="73"/>
      <c r="B54" s="73"/>
      <c r="C54" s="73"/>
      <c r="D54" s="73"/>
      <c r="E54" s="73"/>
      <c r="F54" s="73"/>
      <c r="G54" s="73"/>
      <c r="H54" s="73"/>
      <c r="I54" s="73"/>
      <c r="J54" s="73"/>
      <c r="K54" s="73"/>
    </row>
    <row r="55" spans="1:11" ht="18.75" customHeight="1">
      <c r="A55" s="73"/>
      <c r="B55" s="73"/>
      <c r="C55" s="73"/>
      <c r="D55" s="73"/>
      <c r="E55" s="73"/>
      <c r="F55" s="73"/>
      <c r="G55" s="73"/>
      <c r="H55" s="73"/>
      <c r="I55" s="73"/>
      <c r="J55" s="73"/>
      <c r="K55" s="73"/>
    </row>
    <row r="56" spans="1:11" ht="18.75" customHeight="1">
      <c r="A56" s="73"/>
      <c r="B56" s="73"/>
      <c r="C56" s="73"/>
      <c r="D56" s="73"/>
      <c r="E56" s="73"/>
      <c r="F56" s="73"/>
      <c r="G56" s="73"/>
      <c r="H56" s="73"/>
      <c r="I56" s="73"/>
      <c r="J56" s="73"/>
      <c r="K56" s="73"/>
    </row>
    <row r="57" spans="1:11" ht="18.75" customHeight="1">
      <c r="A57" s="73"/>
      <c r="B57" s="73"/>
      <c r="C57" s="73"/>
      <c r="D57" s="73"/>
      <c r="E57" s="73"/>
      <c r="F57" s="73"/>
      <c r="G57" s="73"/>
      <c r="H57" s="73"/>
      <c r="I57" s="73"/>
      <c r="J57" s="73"/>
      <c r="K57" s="73"/>
    </row>
    <row r="58" spans="1:11" s="7" customFormat="1" ht="18.75" customHeight="1">
      <c r="A58" s="73"/>
      <c r="B58" s="73"/>
      <c r="C58" s="73"/>
      <c r="D58" s="73"/>
      <c r="E58" s="73"/>
      <c r="F58" s="73"/>
      <c r="G58" s="73"/>
      <c r="H58" s="73"/>
      <c r="I58" s="73"/>
      <c r="J58" s="73"/>
      <c r="K58" s="73"/>
    </row>
    <row r="59" spans="1:11" s="7" customFormat="1" ht="18.75" customHeight="1">
      <c r="A59" s="73"/>
      <c r="B59" s="73"/>
      <c r="C59" s="73"/>
      <c r="D59" s="73"/>
      <c r="E59" s="73"/>
      <c r="F59" s="73"/>
      <c r="G59" s="73"/>
      <c r="H59" s="73"/>
      <c r="I59" s="73"/>
      <c r="J59" s="73"/>
      <c r="K59" s="73"/>
    </row>
    <row r="60" spans="1:11" s="7" customFormat="1" ht="18.75" customHeight="1">
      <c r="A60" s="73"/>
      <c r="B60" s="73"/>
      <c r="C60" s="73"/>
      <c r="D60" s="73"/>
      <c r="E60" s="73"/>
      <c r="F60" s="73"/>
      <c r="G60" s="73"/>
      <c r="H60" s="73"/>
      <c r="I60" s="73"/>
      <c r="J60" s="73"/>
      <c r="K60" s="73"/>
    </row>
    <row r="61" spans="1:11" s="7" customFormat="1" ht="18.75" customHeight="1">
      <c r="A61" s="73"/>
      <c r="B61" s="73"/>
      <c r="C61" s="73"/>
      <c r="D61" s="73"/>
      <c r="E61" s="73"/>
      <c r="F61" s="73"/>
      <c r="G61" s="73"/>
      <c r="H61" s="73"/>
      <c r="I61" s="73"/>
      <c r="J61" s="73"/>
      <c r="K61" s="73"/>
    </row>
    <row r="62" spans="1:11" s="7" customFormat="1" ht="18.75" customHeight="1">
      <c r="A62" s="73"/>
      <c r="B62" s="73"/>
      <c r="C62" s="73"/>
      <c r="D62" s="73"/>
      <c r="E62" s="73"/>
      <c r="F62" s="73"/>
      <c r="G62" s="73"/>
      <c r="H62" s="73"/>
      <c r="I62" s="73"/>
      <c r="J62" s="73"/>
      <c r="K62" s="73"/>
    </row>
    <row r="63" spans="1:11" s="7" customFormat="1" ht="18.75" customHeight="1">
      <c r="A63" s="73"/>
      <c r="B63" s="73"/>
      <c r="C63" s="73"/>
      <c r="D63" s="73"/>
      <c r="E63" s="73"/>
      <c r="F63" s="73"/>
      <c r="G63" s="73"/>
      <c r="H63" s="73"/>
      <c r="I63" s="73"/>
      <c r="J63" s="73"/>
      <c r="K63" s="73"/>
    </row>
    <row r="64" spans="1:11" s="7" customFormat="1" ht="9" customHeight="1">
      <c r="A64" s="73"/>
      <c r="B64" s="73"/>
      <c r="C64" s="73"/>
      <c r="D64" s="73"/>
      <c r="E64" s="73"/>
      <c r="F64" s="73"/>
      <c r="G64" s="73"/>
      <c r="H64" s="73"/>
      <c r="I64" s="73"/>
      <c r="J64" s="73"/>
      <c r="K64" s="73"/>
    </row>
    <row r="65" spans="1:11" s="7" customFormat="1" ht="18.75" customHeight="1">
      <c r="A65"/>
      <c r="B65" s="12" t="s">
        <v>536</v>
      </c>
      <c r="C65" s="70"/>
      <c r="D65" s="70"/>
      <c r="E65" s="70"/>
      <c r="F65"/>
      <c r="G65" s="12" t="s">
        <v>524</v>
      </c>
      <c r="H65" s="70"/>
      <c r="I65" s="70"/>
      <c r="J65" s="70"/>
      <c r="K65"/>
    </row>
    <row r="66" spans="1:11" s="7" customFormat="1" ht="17.25" customHeight="1">
      <c r="A66"/>
      <c r="B66" s="293" t="s">
        <v>278</v>
      </c>
      <c r="C66" s="75" t="s">
        <v>279</v>
      </c>
      <c r="D66" s="86">
        <f ca="1">AVERAGE('5.グラフデータ'!D137:H137)</f>
        <v>2.6</v>
      </c>
      <c r="E66" s="295" t="str">
        <f>'5.グラフデータ'!AD137</f>
        <v>年度により増減</v>
      </c>
      <c r="F66"/>
      <c r="G66" s="293" t="s">
        <v>278</v>
      </c>
      <c r="H66" s="75" t="s">
        <v>525</v>
      </c>
      <c r="I66" s="86">
        <f ca="1">AVERAGE('5.グラフデータ'!D143:H143)</f>
        <v>5</v>
      </c>
      <c r="J66" s="295" t="str">
        <f>'5.グラフデータ'!AD143</f>
        <v>―</v>
      </c>
      <c r="K66"/>
    </row>
    <row r="67" spans="1:11" s="7" customFormat="1" ht="17.25" customHeight="1">
      <c r="A67"/>
      <c r="B67" s="294"/>
      <c r="C67" s="77" t="s">
        <v>280</v>
      </c>
      <c r="D67" s="87">
        <f ca="1">'5.グラフデータ'!H137-'5.グラフデータ'!D137</f>
        <v>-1</v>
      </c>
      <c r="E67" s="296"/>
      <c r="F67"/>
      <c r="G67" s="294"/>
      <c r="H67" s="77" t="s">
        <v>280</v>
      </c>
      <c r="I67" s="87" t="s">
        <v>303</v>
      </c>
      <c r="J67" s="296"/>
      <c r="K67"/>
    </row>
    <row r="68" spans="1:11" s="7" customFormat="1" ht="17.25" customHeight="1">
      <c r="A68"/>
      <c r="B68" s="297" t="s">
        <v>306</v>
      </c>
      <c r="C68" s="75" t="s">
        <v>279</v>
      </c>
      <c r="D68" s="76">
        <f ca="1">AVERAGE('5.グラフデータ'!D139:H139)</f>
        <v>0.8667999999999999</v>
      </c>
      <c r="E68" s="295" t="str">
        <f>'5.グラフデータ'!AD139</f>
        <v>年度により増減</v>
      </c>
      <c r="F68"/>
      <c r="G68" s="297" t="s">
        <v>306</v>
      </c>
      <c r="H68" s="75" t="s">
        <v>525</v>
      </c>
      <c r="I68" s="76">
        <f ca="1">AVERAGE('5.グラフデータ'!D145:H145)</f>
        <v>0.83299999999999996</v>
      </c>
      <c r="J68" s="295" t="str">
        <f>'5.グラフデータ'!AD145</f>
        <v>―</v>
      </c>
      <c r="K68"/>
    </row>
    <row r="69" spans="1:11" s="7" customFormat="1" ht="17.25" customHeight="1">
      <c r="A69"/>
      <c r="B69" s="298"/>
      <c r="C69" s="77" t="s">
        <v>280</v>
      </c>
      <c r="D69" s="85">
        <f ca="1">'5.グラフデータ'!H139-'5.グラフデータ'!D139</f>
        <v>-0.33299999999999996</v>
      </c>
      <c r="E69" s="296"/>
      <c r="F69"/>
      <c r="G69" s="298"/>
      <c r="H69" s="77" t="s">
        <v>280</v>
      </c>
      <c r="I69" s="85" t="s">
        <v>303</v>
      </c>
      <c r="J69" s="296"/>
      <c r="K69"/>
    </row>
    <row r="70" spans="1:11" s="7" customFormat="1" ht="18.75" customHeight="1">
      <c r="A70"/>
      <c r="B70"/>
      <c r="C70"/>
      <c r="D70"/>
      <c r="E70"/>
      <c r="F70"/>
      <c r="G70"/>
      <c r="H70"/>
      <c r="I70"/>
      <c r="J70"/>
      <c r="K70"/>
    </row>
    <row r="71" spans="1:11" s="7" customFormat="1" ht="18.75" customHeight="1">
      <c r="A71"/>
      <c r="B71"/>
      <c r="C71"/>
      <c r="D71"/>
      <c r="E71"/>
      <c r="F71"/>
      <c r="G71"/>
      <c r="H71"/>
      <c r="I71"/>
      <c r="J71"/>
      <c r="K71"/>
    </row>
    <row r="72" spans="1:11" s="7" customFormat="1" ht="18.75" customHeight="1">
      <c r="A72"/>
      <c r="B72"/>
      <c r="C72"/>
      <c r="D72"/>
      <c r="E72"/>
      <c r="F72"/>
      <c r="G72"/>
      <c r="H72"/>
      <c r="I72"/>
      <c r="J72"/>
      <c r="K72"/>
    </row>
    <row r="73" spans="1:11" s="7" customFormat="1" ht="18.75" customHeight="1">
      <c r="A73"/>
      <c r="B73"/>
      <c r="C73"/>
      <c r="D73"/>
      <c r="E73"/>
      <c r="F73"/>
      <c r="G73"/>
      <c r="H73"/>
      <c r="I73"/>
      <c r="J73"/>
      <c r="K73"/>
    </row>
    <row r="74" spans="1:11" s="7" customFormat="1" ht="18.75" customHeight="1">
      <c r="A74"/>
      <c r="B74"/>
      <c r="C74"/>
      <c r="D74"/>
      <c r="E74"/>
      <c r="F74"/>
      <c r="G74"/>
      <c r="H74"/>
      <c r="I74"/>
      <c r="J74"/>
      <c r="K74"/>
    </row>
    <row r="75" spans="1:11" s="7" customFormat="1" ht="18.75" customHeight="1">
      <c r="A75"/>
      <c r="B75"/>
      <c r="C75"/>
      <c r="D75"/>
      <c r="E75"/>
      <c r="F75"/>
      <c r="G75"/>
      <c r="H75"/>
      <c r="I75"/>
      <c r="J75"/>
      <c r="K75"/>
    </row>
    <row r="76" spans="1:11" s="7" customFormat="1" ht="18.75" customHeight="1">
      <c r="A76"/>
      <c r="B76"/>
      <c r="C76"/>
      <c r="D76"/>
      <c r="E76"/>
      <c r="F76"/>
      <c r="G76"/>
      <c r="H76"/>
      <c r="I76"/>
      <c r="J76"/>
      <c r="K76"/>
    </row>
    <row r="77" spans="1:11" s="7" customFormat="1" ht="18.75" customHeight="1">
      <c r="A77"/>
      <c r="B77"/>
      <c r="C77"/>
      <c r="D77"/>
      <c r="E77"/>
      <c r="F77"/>
      <c r="G77"/>
      <c r="H77"/>
      <c r="I77"/>
      <c r="J77"/>
      <c r="K77"/>
    </row>
    <row r="78" spans="1:11" ht="18.75" customHeight="1"/>
    <row r="79" spans="1:11" ht="18.75" customHeight="1"/>
    <row r="80" spans="1:11" ht="18.75" customHeight="1"/>
    <row r="81" ht="18.75" customHeight="1"/>
    <row r="82" ht="18.75" customHeight="1"/>
    <row r="83" ht="18.75" customHeight="1"/>
    <row r="84" ht="9"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sheetData>
  <mergeCells count="32">
    <mergeCell ref="G66:G67"/>
    <mergeCell ref="J66:J67"/>
    <mergeCell ref="G68:G69"/>
    <mergeCell ref="J68:J69"/>
    <mergeCell ref="B66:B67"/>
    <mergeCell ref="E66:E67"/>
    <mergeCell ref="B68:B69"/>
    <mergeCell ref="E68:E69"/>
    <mergeCell ref="B46:B47"/>
    <mergeCell ref="E46:E47"/>
    <mergeCell ref="G46:G47"/>
    <mergeCell ref="J46:J47"/>
    <mergeCell ref="B48:B49"/>
    <mergeCell ref="E48:E49"/>
    <mergeCell ref="G48:G49"/>
    <mergeCell ref="J48:J49"/>
    <mergeCell ref="B26:B27"/>
    <mergeCell ref="E26:E27"/>
    <mergeCell ref="G26:G27"/>
    <mergeCell ref="J26:J27"/>
    <mergeCell ref="B28:B29"/>
    <mergeCell ref="E28:E29"/>
    <mergeCell ref="G28:G29"/>
    <mergeCell ref="J28:J29"/>
    <mergeCell ref="B6:B7"/>
    <mergeCell ref="E6:E7"/>
    <mergeCell ref="G6:G7"/>
    <mergeCell ref="J6:J7"/>
    <mergeCell ref="B8:B9"/>
    <mergeCell ref="E8:E9"/>
    <mergeCell ref="G8:G9"/>
    <mergeCell ref="J8:J9"/>
  </mergeCells>
  <phoneticPr fontId="1"/>
  <conditionalFormatting sqref="K46:K49 K6:K9 K26:K29">
    <cfRule type="containsText" dxfId="493" priority="332" operator="containsText" text="無し">
      <formula>NOT(ISERROR(SEARCH("無し",K6)))</formula>
    </cfRule>
    <cfRule type="containsText" dxfId="492" priority="333" operator="containsText" text="変動">
      <formula>NOT(ISERROR(SEARCH("変動",K6)))</formula>
    </cfRule>
    <cfRule type="containsText" dxfId="491" priority="334" operator="containsText" text="減少">
      <formula>NOT(ISERROR(SEARCH("減少",K6)))</formula>
    </cfRule>
    <cfRule type="containsText" dxfId="490" priority="335" operator="containsText" text="増加">
      <formula>NOT(ISERROR(SEARCH("増加",K6)))</formula>
    </cfRule>
    <cfRule type="containsText" dxfId="489" priority="336" operator="containsText" text="安定">
      <formula>NOT(ISERROR(SEARCH("安定",K6)))</formula>
    </cfRule>
  </conditionalFormatting>
  <conditionalFormatting sqref="F6:F9">
    <cfRule type="containsText" dxfId="488" priority="139" operator="containsText" text="無し">
      <formula>NOT(ISERROR(SEARCH("無し",F6)))</formula>
    </cfRule>
    <cfRule type="containsText" dxfId="487" priority="140" operator="containsText" text="変動">
      <formula>NOT(ISERROR(SEARCH("変動",F6)))</formula>
    </cfRule>
    <cfRule type="containsText" dxfId="486" priority="141" operator="containsText" text="減少">
      <formula>NOT(ISERROR(SEARCH("減少",F6)))</formula>
    </cfRule>
    <cfRule type="containsText" dxfId="485" priority="142" operator="containsText" text="増加">
      <formula>NOT(ISERROR(SEARCH("増加",F6)))</formula>
    </cfRule>
    <cfRule type="containsText" dxfId="484" priority="143" operator="containsText" text="安定">
      <formula>NOT(ISERROR(SEARCH("安定",F6)))</formula>
    </cfRule>
  </conditionalFormatting>
  <conditionalFormatting sqref="E6">
    <cfRule type="containsText" dxfId="483" priority="133" operator="containsText" text="―">
      <formula>NOT(ISERROR(SEARCH("―",E6)))</formula>
    </cfRule>
    <cfRule type="containsText" dxfId="482" priority="134" operator="containsText" text="隔年で">
      <formula>NOT(ISERROR(SEARCH("隔年で",E6)))</formula>
    </cfRule>
    <cfRule type="containsText" dxfId="481" priority="135" operator="containsText" text="年度により">
      <formula>NOT(ISERROR(SEARCH("年度により",E6)))</formula>
    </cfRule>
    <cfRule type="containsText" dxfId="480" priority="136" operator="containsText" text="減少傾向">
      <formula>NOT(ISERROR(SEARCH("減少傾向",E6)))</formula>
    </cfRule>
    <cfRule type="containsText" dxfId="479" priority="137" operator="containsText" text="増加傾向">
      <formula>NOT(ISERROR(SEARCH("増加傾向",E6)))</formula>
    </cfRule>
    <cfRule type="containsText" dxfId="478" priority="138" operator="containsText" text="同程度">
      <formula>NOT(ISERROR(SEARCH("同程度",E6)))</formula>
    </cfRule>
  </conditionalFormatting>
  <conditionalFormatting sqref="E6:E7">
    <cfRule type="containsText" dxfId="477" priority="131" operator="containsText" text="最新年度のみ減少">
      <formula>NOT(ISERROR(SEARCH("最新年度のみ減少",E6)))</formula>
    </cfRule>
    <cfRule type="containsText" dxfId="476" priority="132" operator="containsText" text="最新年度のみ増加">
      <formula>NOT(ISERROR(SEARCH("最新年度のみ増加",E6)))</formula>
    </cfRule>
  </conditionalFormatting>
  <conditionalFormatting sqref="J8">
    <cfRule type="containsText" dxfId="475" priority="125" operator="containsText" text="―">
      <formula>NOT(ISERROR(SEARCH("―",J8)))</formula>
    </cfRule>
    <cfRule type="containsText" dxfId="474" priority="126" operator="containsText" text="隔年で">
      <formula>NOT(ISERROR(SEARCH("隔年で",J8)))</formula>
    </cfRule>
    <cfRule type="containsText" dxfId="473" priority="127" operator="containsText" text="年度により">
      <formula>NOT(ISERROR(SEARCH("年度により",J8)))</formula>
    </cfRule>
    <cfRule type="containsText" dxfId="472" priority="128" operator="containsText" text="減少傾向">
      <formula>NOT(ISERROR(SEARCH("減少傾向",J8)))</formula>
    </cfRule>
    <cfRule type="containsText" dxfId="471" priority="129" operator="containsText" text="増加傾向">
      <formula>NOT(ISERROR(SEARCH("増加傾向",J8)))</formula>
    </cfRule>
    <cfRule type="containsText" dxfId="470" priority="130" operator="containsText" text="同程度">
      <formula>NOT(ISERROR(SEARCH("同程度",J8)))</formula>
    </cfRule>
  </conditionalFormatting>
  <conditionalFormatting sqref="J8:J9">
    <cfRule type="containsText" dxfId="469" priority="123" operator="containsText" text="最新年度のみ減少">
      <formula>NOT(ISERROR(SEARCH("最新年度のみ減少",J8)))</formula>
    </cfRule>
    <cfRule type="containsText" dxfId="468" priority="124" operator="containsText" text="最新年度のみ増加">
      <formula>NOT(ISERROR(SEARCH("最新年度のみ増加",J8)))</formula>
    </cfRule>
  </conditionalFormatting>
  <conditionalFormatting sqref="E8">
    <cfRule type="containsText" dxfId="467" priority="117" operator="containsText" text="―">
      <formula>NOT(ISERROR(SEARCH("―",E8)))</formula>
    </cfRule>
    <cfRule type="containsText" dxfId="466" priority="118" operator="containsText" text="隔年で">
      <formula>NOT(ISERROR(SEARCH("隔年で",E8)))</formula>
    </cfRule>
    <cfRule type="containsText" dxfId="465" priority="119" operator="containsText" text="年度により">
      <formula>NOT(ISERROR(SEARCH("年度により",E8)))</formula>
    </cfRule>
    <cfRule type="containsText" dxfId="464" priority="120" operator="containsText" text="減少傾向">
      <formula>NOT(ISERROR(SEARCH("減少傾向",E8)))</formula>
    </cfRule>
    <cfRule type="containsText" dxfId="463" priority="121" operator="containsText" text="増加傾向">
      <formula>NOT(ISERROR(SEARCH("増加傾向",E8)))</formula>
    </cfRule>
    <cfRule type="containsText" dxfId="462" priority="122" operator="containsText" text="同程度">
      <formula>NOT(ISERROR(SEARCH("同程度",E8)))</formula>
    </cfRule>
  </conditionalFormatting>
  <conditionalFormatting sqref="E8:E9">
    <cfRule type="containsText" dxfId="461" priority="115" operator="containsText" text="最新年度のみ減少">
      <formula>NOT(ISERROR(SEARCH("最新年度のみ減少",E8)))</formula>
    </cfRule>
    <cfRule type="containsText" dxfId="460" priority="116" operator="containsText" text="最新年度のみ増加">
      <formula>NOT(ISERROR(SEARCH("最新年度のみ増加",E8)))</formula>
    </cfRule>
  </conditionalFormatting>
  <conditionalFormatting sqref="J6">
    <cfRule type="containsText" dxfId="459" priority="109" operator="containsText" text="―">
      <formula>NOT(ISERROR(SEARCH("―",J6)))</formula>
    </cfRule>
    <cfRule type="containsText" dxfId="458" priority="110" operator="containsText" text="隔年で">
      <formula>NOT(ISERROR(SEARCH("隔年で",J6)))</formula>
    </cfRule>
    <cfRule type="containsText" dxfId="457" priority="111" operator="containsText" text="年度により">
      <formula>NOT(ISERROR(SEARCH("年度により",J6)))</formula>
    </cfRule>
    <cfRule type="containsText" dxfId="456" priority="112" operator="containsText" text="減少傾向">
      <formula>NOT(ISERROR(SEARCH("減少傾向",J6)))</formula>
    </cfRule>
    <cfRule type="containsText" dxfId="455" priority="113" operator="containsText" text="増加傾向">
      <formula>NOT(ISERROR(SEARCH("増加傾向",J6)))</formula>
    </cfRule>
    <cfRule type="containsText" dxfId="454" priority="114" operator="containsText" text="同程度">
      <formula>NOT(ISERROR(SEARCH("同程度",J6)))</formula>
    </cfRule>
  </conditionalFormatting>
  <conditionalFormatting sqref="J6:J7">
    <cfRule type="containsText" dxfId="453" priority="107" operator="containsText" text="最新年度のみ減少">
      <formula>NOT(ISERROR(SEARCH("最新年度のみ減少",J6)))</formula>
    </cfRule>
    <cfRule type="containsText" dxfId="452" priority="108" operator="containsText" text="最新年度のみ増加">
      <formula>NOT(ISERROR(SEARCH("最新年度のみ増加",J6)))</formula>
    </cfRule>
  </conditionalFormatting>
  <conditionalFormatting sqref="F26:F29">
    <cfRule type="containsText" dxfId="451" priority="102" operator="containsText" text="無し">
      <formula>NOT(ISERROR(SEARCH("無し",F26)))</formula>
    </cfRule>
    <cfRule type="containsText" dxfId="450" priority="103" operator="containsText" text="変動">
      <formula>NOT(ISERROR(SEARCH("変動",F26)))</formula>
    </cfRule>
    <cfRule type="containsText" dxfId="449" priority="104" operator="containsText" text="減少">
      <formula>NOT(ISERROR(SEARCH("減少",F26)))</formula>
    </cfRule>
    <cfRule type="containsText" dxfId="448" priority="105" operator="containsText" text="増加">
      <formula>NOT(ISERROR(SEARCH("増加",F26)))</formula>
    </cfRule>
    <cfRule type="containsText" dxfId="447" priority="106" operator="containsText" text="安定">
      <formula>NOT(ISERROR(SEARCH("安定",F26)))</formula>
    </cfRule>
  </conditionalFormatting>
  <conditionalFormatting sqref="E26">
    <cfRule type="containsText" dxfId="446" priority="96" operator="containsText" text="―">
      <formula>NOT(ISERROR(SEARCH("―",E26)))</formula>
    </cfRule>
    <cfRule type="containsText" dxfId="445" priority="97" operator="containsText" text="隔年で">
      <formula>NOT(ISERROR(SEARCH("隔年で",E26)))</formula>
    </cfRule>
    <cfRule type="containsText" dxfId="444" priority="98" operator="containsText" text="年度により">
      <formula>NOT(ISERROR(SEARCH("年度により",E26)))</formula>
    </cfRule>
    <cfRule type="containsText" dxfId="443" priority="99" operator="containsText" text="減少傾向">
      <formula>NOT(ISERROR(SEARCH("減少傾向",E26)))</formula>
    </cfRule>
    <cfRule type="containsText" dxfId="442" priority="100" operator="containsText" text="増加傾向">
      <formula>NOT(ISERROR(SEARCH("増加傾向",E26)))</formula>
    </cfRule>
    <cfRule type="containsText" dxfId="441" priority="101" operator="containsText" text="同程度">
      <formula>NOT(ISERROR(SEARCH("同程度",E26)))</formula>
    </cfRule>
  </conditionalFormatting>
  <conditionalFormatting sqref="E26:E27">
    <cfRule type="containsText" dxfId="440" priority="94" operator="containsText" text="最新年度のみ減少">
      <formula>NOT(ISERROR(SEARCH("最新年度のみ減少",E26)))</formula>
    </cfRule>
    <cfRule type="containsText" dxfId="439" priority="95" operator="containsText" text="最新年度のみ増加">
      <formula>NOT(ISERROR(SEARCH("最新年度のみ増加",E26)))</formula>
    </cfRule>
  </conditionalFormatting>
  <conditionalFormatting sqref="J28">
    <cfRule type="containsText" dxfId="438" priority="88" operator="containsText" text="―">
      <formula>NOT(ISERROR(SEARCH("―",J28)))</formula>
    </cfRule>
    <cfRule type="containsText" dxfId="437" priority="89" operator="containsText" text="隔年で">
      <formula>NOT(ISERROR(SEARCH("隔年で",J28)))</formula>
    </cfRule>
    <cfRule type="containsText" dxfId="436" priority="90" operator="containsText" text="年度により">
      <formula>NOT(ISERROR(SEARCH("年度により",J28)))</formula>
    </cfRule>
    <cfRule type="containsText" dxfId="435" priority="91" operator="containsText" text="減少傾向">
      <formula>NOT(ISERROR(SEARCH("減少傾向",J28)))</formula>
    </cfRule>
    <cfRule type="containsText" dxfId="434" priority="92" operator="containsText" text="増加傾向">
      <formula>NOT(ISERROR(SEARCH("増加傾向",J28)))</formula>
    </cfRule>
    <cfRule type="containsText" dxfId="433" priority="93" operator="containsText" text="同程度">
      <formula>NOT(ISERROR(SEARCH("同程度",J28)))</formula>
    </cfRule>
  </conditionalFormatting>
  <conditionalFormatting sqref="J28:J29">
    <cfRule type="containsText" dxfId="432" priority="86" operator="containsText" text="最新年度のみ減少">
      <formula>NOT(ISERROR(SEARCH("最新年度のみ減少",J28)))</formula>
    </cfRule>
    <cfRule type="containsText" dxfId="431" priority="87" operator="containsText" text="最新年度のみ増加">
      <formula>NOT(ISERROR(SEARCH("最新年度のみ増加",J28)))</formula>
    </cfRule>
  </conditionalFormatting>
  <conditionalFormatting sqref="E28">
    <cfRule type="containsText" dxfId="430" priority="80" operator="containsText" text="―">
      <formula>NOT(ISERROR(SEARCH("―",E28)))</formula>
    </cfRule>
    <cfRule type="containsText" dxfId="429" priority="81" operator="containsText" text="隔年で">
      <formula>NOT(ISERROR(SEARCH("隔年で",E28)))</formula>
    </cfRule>
    <cfRule type="containsText" dxfId="428" priority="82" operator="containsText" text="年度により">
      <formula>NOT(ISERROR(SEARCH("年度により",E28)))</formula>
    </cfRule>
    <cfRule type="containsText" dxfId="427" priority="83" operator="containsText" text="減少傾向">
      <formula>NOT(ISERROR(SEARCH("減少傾向",E28)))</formula>
    </cfRule>
    <cfRule type="containsText" dxfId="426" priority="84" operator="containsText" text="増加傾向">
      <formula>NOT(ISERROR(SEARCH("増加傾向",E28)))</formula>
    </cfRule>
    <cfRule type="containsText" dxfId="425" priority="85" operator="containsText" text="同程度">
      <formula>NOT(ISERROR(SEARCH("同程度",E28)))</formula>
    </cfRule>
  </conditionalFormatting>
  <conditionalFormatting sqref="E28:E29">
    <cfRule type="containsText" dxfId="424" priority="78" operator="containsText" text="最新年度のみ減少">
      <formula>NOT(ISERROR(SEARCH("最新年度のみ減少",E28)))</formula>
    </cfRule>
    <cfRule type="containsText" dxfId="423" priority="79" operator="containsText" text="最新年度のみ増加">
      <formula>NOT(ISERROR(SEARCH("最新年度のみ増加",E28)))</formula>
    </cfRule>
  </conditionalFormatting>
  <conditionalFormatting sqref="J26">
    <cfRule type="containsText" dxfId="422" priority="72" operator="containsText" text="―">
      <formula>NOT(ISERROR(SEARCH("―",J26)))</formula>
    </cfRule>
    <cfRule type="containsText" dxfId="421" priority="73" operator="containsText" text="隔年で">
      <formula>NOT(ISERROR(SEARCH("隔年で",J26)))</formula>
    </cfRule>
    <cfRule type="containsText" dxfId="420" priority="74" operator="containsText" text="年度により">
      <formula>NOT(ISERROR(SEARCH("年度により",J26)))</formula>
    </cfRule>
    <cfRule type="containsText" dxfId="419" priority="75" operator="containsText" text="減少傾向">
      <formula>NOT(ISERROR(SEARCH("減少傾向",J26)))</formula>
    </cfRule>
    <cfRule type="containsText" dxfId="418" priority="76" operator="containsText" text="増加傾向">
      <formula>NOT(ISERROR(SEARCH("増加傾向",J26)))</formula>
    </cfRule>
    <cfRule type="containsText" dxfId="417" priority="77" operator="containsText" text="同程度">
      <formula>NOT(ISERROR(SEARCH("同程度",J26)))</formula>
    </cfRule>
  </conditionalFormatting>
  <conditionalFormatting sqref="J26:J27">
    <cfRule type="containsText" dxfId="416" priority="70" operator="containsText" text="最新年度のみ減少">
      <formula>NOT(ISERROR(SEARCH("最新年度のみ減少",J26)))</formula>
    </cfRule>
    <cfRule type="containsText" dxfId="415" priority="71" operator="containsText" text="最新年度のみ増加">
      <formula>NOT(ISERROR(SEARCH("最新年度のみ増加",J26)))</formula>
    </cfRule>
  </conditionalFormatting>
  <conditionalFormatting sqref="F46:F49">
    <cfRule type="containsText" dxfId="414" priority="65" operator="containsText" text="無し">
      <formula>NOT(ISERROR(SEARCH("無し",F46)))</formula>
    </cfRule>
    <cfRule type="containsText" dxfId="413" priority="66" operator="containsText" text="変動">
      <formula>NOT(ISERROR(SEARCH("変動",F46)))</formula>
    </cfRule>
    <cfRule type="containsText" dxfId="412" priority="67" operator="containsText" text="減少">
      <formula>NOT(ISERROR(SEARCH("減少",F46)))</formula>
    </cfRule>
    <cfRule type="containsText" dxfId="411" priority="68" operator="containsText" text="増加">
      <formula>NOT(ISERROR(SEARCH("増加",F46)))</formula>
    </cfRule>
    <cfRule type="containsText" dxfId="410" priority="69" operator="containsText" text="安定">
      <formula>NOT(ISERROR(SEARCH("安定",F46)))</formula>
    </cfRule>
  </conditionalFormatting>
  <conditionalFormatting sqref="E46">
    <cfRule type="containsText" dxfId="409" priority="59" operator="containsText" text="―">
      <formula>NOT(ISERROR(SEARCH("―",E46)))</formula>
    </cfRule>
    <cfRule type="containsText" dxfId="408" priority="60" operator="containsText" text="隔年で">
      <formula>NOT(ISERROR(SEARCH("隔年で",E46)))</formula>
    </cfRule>
    <cfRule type="containsText" dxfId="407" priority="61" operator="containsText" text="年度により">
      <formula>NOT(ISERROR(SEARCH("年度により",E46)))</formula>
    </cfRule>
    <cfRule type="containsText" dxfId="406" priority="62" operator="containsText" text="減少傾向">
      <formula>NOT(ISERROR(SEARCH("減少傾向",E46)))</formula>
    </cfRule>
    <cfRule type="containsText" dxfId="405" priority="63" operator="containsText" text="増加傾向">
      <formula>NOT(ISERROR(SEARCH("増加傾向",E46)))</formula>
    </cfRule>
    <cfRule type="containsText" dxfId="404" priority="64" operator="containsText" text="同程度">
      <formula>NOT(ISERROR(SEARCH("同程度",E46)))</formula>
    </cfRule>
  </conditionalFormatting>
  <conditionalFormatting sqref="E46:E47">
    <cfRule type="containsText" dxfId="403" priority="57" operator="containsText" text="最新年度のみ減少">
      <formula>NOT(ISERROR(SEARCH("最新年度のみ減少",E46)))</formula>
    </cfRule>
    <cfRule type="containsText" dxfId="402" priority="58" operator="containsText" text="最新年度のみ増加">
      <formula>NOT(ISERROR(SEARCH("最新年度のみ増加",E46)))</formula>
    </cfRule>
  </conditionalFormatting>
  <conditionalFormatting sqref="J48">
    <cfRule type="containsText" dxfId="401" priority="51" operator="containsText" text="―">
      <formula>NOT(ISERROR(SEARCH("―",J48)))</formula>
    </cfRule>
    <cfRule type="containsText" dxfId="400" priority="52" operator="containsText" text="隔年で">
      <formula>NOT(ISERROR(SEARCH("隔年で",J48)))</formula>
    </cfRule>
    <cfRule type="containsText" dxfId="399" priority="53" operator="containsText" text="年度により">
      <formula>NOT(ISERROR(SEARCH("年度により",J48)))</formula>
    </cfRule>
    <cfRule type="containsText" dxfId="398" priority="54" operator="containsText" text="減少傾向">
      <formula>NOT(ISERROR(SEARCH("減少傾向",J48)))</formula>
    </cfRule>
    <cfRule type="containsText" dxfId="397" priority="55" operator="containsText" text="増加傾向">
      <formula>NOT(ISERROR(SEARCH("増加傾向",J48)))</formula>
    </cfRule>
    <cfRule type="containsText" dxfId="396" priority="56" operator="containsText" text="同程度">
      <formula>NOT(ISERROR(SEARCH("同程度",J48)))</formula>
    </cfRule>
  </conditionalFormatting>
  <conditionalFormatting sqref="J48:J49">
    <cfRule type="containsText" dxfId="395" priority="49" operator="containsText" text="最新年度のみ減少">
      <formula>NOT(ISERROR(SEARCH("最新年度のみ減少",J48)))</formula>
    </cfRule>
    <cfRule type="containsText" dxfId="394" priority="50" operator="containsText" text="最新年度のみ増加">
      <formula>NOT(ISERROR(SEARCH("最新年度のみ増加",J48)))</formula>
    </cfRule>
  </conditionalFormatting>
  <conditionalFormatting sqref="E48">
    <cfRule type="containsText" dxfId="393" priority="43" operator="containsText" text="―">
      <formula>NOT(ISERROR(SEARCH("―",E48)))</formula>
    </cfRule>
    <cfRule type="containsText" dxfId="392" priority="44" operator="containsText" text="隔年で">
      <formula>NOT(ISERROR(SEARCH("隔年で",E48)))</formula>
    </cfRule>
    <cfRule type="containsText" dxfId="391" priority="45" operator="containsText" text="年度により">
      <formula>NOT(ISERROR(SEARCH("年度により",E48)))</formula>
    </cfRule>
    <cfRule type="containsText" dxfId="390" priority="46" operator="containsText" text="減少傾向">
      <formula>NOT(ISERROR(SEARCH("減少傾向",E48)))</formula>
    </cfRule>
    <cfRule type="containsText" dxfId="389" priority="47" operator="containsText" text="増加傾向">
      <formula>NOT(ISERROR(SEARCH("増加傾向",E48)))</formula>
    </cfRule>
    <cfRule type="containsText" dxfId="388" priority="48" operator="containsText" text="同程度">
      <formula>NOT(ISERROR(SEARCH("同程度",E48)))</formula>
    </cfRule>
  </conditionalFormatting>
  <conditionalFormatting sqref="E48:E49">
    <cfRule type="containsText" dxfId="387" priority="41" operator="containsText" text="最新年度のみ減少">
      <formula>NOT(ISERROR(SEARCH("最新年度のみ減少",E48)))</formula>
    </cfRule>
    <cfRule type="containsText" dxfId="386" priority="42" operator="containsText" text="最新年度のみ増加">
      <formula>NOT(ISERROR(SEARCH("最新年度のみ増加",E48)))</formula>
    </cfRule>
  </conditionalFormatting>
  <conditionalFormatting sqref="J46">
    <cfRule type="containsText" dxfId="385" priority="35" operator="containsText" text="―">
      <formula>NOT(ISERROR(SEARCH("―",J46)))</formula>
    </cfRule>
    <cfRule type="containsText" dxfId="384" priority="36" operator="containsText" text="隔年で">
      <formula>NOT(ISERROR(SEARCH("隔年で",J46)))</formula>
    </cfRule>
    <cfRule type="containsText" dxfId="383" priority="37" operator="containsText" text="年度により">
      <formula>NOT(ISERROR(SEARCH("年度により",J46)))</formula>
    </cfRule>
    <cfRule type="containsText" dxfId="382" priority="38" operator="containsText" text="減少傾向">
      <formula>NOT(ISERROR(SEARCH("減少傾向",J46)))</formula>
    </cfRule>
    <cfRule type="containsText" dxfId="381" priority="39" operator="containsText" text="増加傾向">
      <formula>NOT(ISERROR(SEARCH("増加傾向",J46)))</formula>
    </cfRule>
    <cfRule type="containsText" dxfId="380" priority="40" operator="containsText" text="同程度">
      <formula>NOT(ISERROR(SEARCH("同程度",J46)))</formula>
    </cfRule>
  </conditionalFormatting>
  <conditionalFormatting sqref="J46:J47">
    <cfRule type="containsText" dxfId="379" priority="33" operator="containsText" text="最新年度のみ減少">
      <formula>NOT(ISERROR(SEARCH("最新年度のみ減少",J46)))</formula>
    </cfRule>
    <cfRule type="containsText" dxfId="378" priority="34" operator="containsText" text="最新年度のみ増加">
      <formula>NOT(ISERROR(SEARCH("最新年度のみ増加",J46)))</formula>
    </cfRule>
  </conditionalFormatting>
  <conditionalFormatting sqref="E66">
    <cfRule type="containsText" dxfId="377" priority="27" operator="containsText" text="―">
      <formula>NOT(ISERROR(SEARCH("―",E66)))</formula>
    </cfRule>
    <cfRule type="containsText" dxfId="376" priority="28" operator="containsText" text="隔年で">
      <formula>NOT(ISERROR(SEARCH("隔年で",E66)))</formula>
    </cfRule>
    <cfRule type="containsText" dxfId="375" priority="29" operator="containsText" text="年度により">
      <formula>NOT(ISERROR(SEARCH("年度により",E66)))</formula>
    </cfRule>
    <cfRule type="containsText" dxfId="374" priority="30" operator="containsText" text="減少傾向">
      <formula>NOT(ISERROR(SEARCH("減少傾向",E66)))</formula>
    </cfRule>
    <cfRule type="containsText" dxfId="373" priority="31" operator="containsText" text="増加傾向">
      <formula>NOT(ISERROR(SEARCH("増加傾向",E66)))</formula>
    </cfRule>
    <cfRule type="containsText" dxfId="372" priority="32" operator="containsText" text="同程度">
      <formula>NOT(ISERROR(SEARCH("同程度",E66)))</formula>
    </cfRule>
  </conditionalFormatting>
  <conditionalFormatting sqref="E66:E67">
    <cfRule type="containsText" dxfId="371" priority="25" operator="containsText" text="最新年度のみ減少">
      <formula>NOT(ISERROR(SEARCH("最新年度のみ減少",E66)))</formula>
    </cfRule>
    <cfRule type="containsText" dxfId="370" priority="26" operator="containsText" text="最新年度のみ増加">
      <formula>NOT(ISERROR(SEARCH("最新年度のみ増加",E66)))</formula>
    </cfRule>
  </conditionalFormatting>
  <conditionalFormatting sqref="E68">
    <cfRule type="containsText" dxfId="369" priority="19" operator="containsText" text="―">
      <formula>NOT(ISERROR(SEARCH("―",E68)))</formula>
    </cfRule>
    <cfRule type="containsText" dxfId="368" priority="20" operator="containsText" text="隔年で">
      <formula>NOT(ISERROR(SEARCH("隔年で",E68)))</formula>
    </cfRule>
    <cfRule type="containsText" dxfId="367" priority="21" operator="containsText" text="年度により">
      <formula>NOT(ISERROR(SEARCH("年度により",E68)))</formula>
    </cfRule>
    <cfRule type="containsText" dxfId="366" priority="22" operator="containsText" text="減少傾向">
      <formula>NOT(ISERROR(SEARCH("減少傾向",E68)))</formula>
    </cfRule>
    <cfRule type="containsText" dxfId="365" priority="23" operator="containsText" text="増加傾向">
      <formula>NOT(ISERROR(SEARCH("増加傾向",E68)))</formula>
    </cfRule>
    <cfRule type="containsText" dxfId="364" priority="24" operator="containsText" text="同程度">
      <formula>NOT(ISERROR(SEARCH("同程度",E68)))</formula>
    </cfRule>
  </conditionalFormatting>
  <conditionalFormatting sqref="E68:E69">
    <cfRule type="containsText" dxfId="363" priority="17" operator="containsText" text="最新年度のみ減少">
      <formula>NOT(ISERROR(SEARCH("最新年度のみ減少",E68)))</formula>
    </cfRule>
    <cfRule type="containsText" dxfId="362" priority="18" operator="containsText" text="最新年度のみ増加">
      <formula>NOT(ISERROR(SEARCH("最新年度のみ増加",E68)))</formula>
    </cfRule>
  </conditionalFormatting>
  <conditionalFormatting sqref="J66">
    <cfRule type="containsText" dxfId="361" priority="11" operator="containsText" text="―">
      <formula>NOT(ISERROR(SEARCH("―",J66)))</formula>
    </cfRule>
    <cfRule type="containsText" dxfId="360" priority="12" operator="containsText" text="隔年で">
      <formula>NOT(ISERROR(SEARCH("隔年で",J66)))</formula>
    </cfRule>
    <cfRule type="containsText" dxfId="359" priority="13" operator="containsText" text="年度により">
      <formula>NOT(ISERROR(SEARCH("年度により",J66)))</formula>
    </cfRule>
    <cfRule type="containsText" dxfId="358" priority="14" operator="containsText" text="減少傾向">
      <formula>NOT(ISERROR(SEARCH("減少傾向",J66)))</formula>
    </cfRule>
    <cfRule type="containsText" dxfId="357" priority="15" operator="containsText" text="増加傾向">
      <formula>NOT(ISERROR(SEARCH("増加傾向",J66)))</formula>
    </cfRule>
    <cfRule type="containsText" dxfId="356" priority="16" operator="containsText" text="同程度">
      <formula>NOT(ISERROR(SEARCH("同程度",J66)))</formula>
    </cfRule>
  </conditionalFormatting>
  <conditionalFormatting sqref="J66:J67">
    <cfRule type="containsText" dxfId="355" priority="9" operator="containsText" text="最新年度のみ減少">
      <formula>NOT(ISERROR(SEARCH("最新年度のみ減少",J66)))</formula>
    </cfRule>
    <cfRule type="containsText" dxfId="354" priority="10" operator="containsText" text="最新年度のみ増加">
      <formula>NOT(ISERROR(SEARCH("最新年度のみ増加",J66)))</formula>
    </cfRule>
  </conditionalFormatting>
  <conditionalFormatting sqref="J68">
    <cfRule type="containsText" dxfId="353" priority="3" operator="containsText" text="―">
      <formula>NOT(ISERROR(SEARCH("―",J68)))</formula>
    </cfRule>
    <cfRule type="containsText" dxfId="352" priority="4" operator="containsText" text="隔年で">
      <formula>NOT(ISERROR(SEARCH("隔年で",J68)))</formula>
    </cfRule>
    <cfRule type="containsText" dxfId="351" priority="5" operator="containsText" text="年度により">
      <formula>NOT(ISERROR(SEARCH("年度により",J68)))</formula>
    </cfRule>
    <cfRule type="containsText" dxfId="350" priority="6" operator="containsText" text="減少傾向">
      <formula>NOT(ISERROR(SEARCH("減少傾向",J68)))</formula>
    </cfRule>
    <cfRule type="containsText" dxfId="349" priority="7" operator="containsText" text="増加傾向">
      <formula>NOT(ISERROR(SEARCH("増加傾向",J68)))</formula>
    </cfRule>
    <cfRule type="containsText" dxfId="348" priority="8" operator="containsText" text="同程度">
      <formula>NOT(ISERROR(SEARCH("同程度",J68)))</formula>
    </cfRule>
  </conditionalFormatting>
  <conditionalFormatting sqref="J68:J69">
    <cfRule type="containsText" dxfId="347" priority="1" operator="containsText" text="最新年度のみ減少">
      <formula>NOT(ISERROR(SEARCH("最新年度のみ減少",J68)))</formula>
    </cfRule>
    <cfRule type="containsText" dxfId="346" priority="2" operator="containsText" text="最新年度のみ増加">
      <formula>NOT(ISERROR(SEARCH("最新年度のみ増加",J68)))</formula>
    </cfRule>
  </conditionalFormatting>
  <dataValidations count="1">
    <dataValidation type="list" allowBlank="1" showInputMessage="1" showErrorMessage="1" sqref="F26:F29 F6:F9 F46:F49" xr:uid="{00000000-0002-0000-0600-000000000000}">
      <formula1>$C$77:$C$80</formula1>
    </dataValidation>
  </dataValidations>
  <hyperlinks>
    <hyperlink ref="L1" location="目次!A1" display="目次に戻る" xr:uid="{00000000-0004-0000-0600-000000000000}"/>
  </hyperlinks>
  <pageMargins left="0.51181102362204722" right="0.51181102362204722" top="0.74803149606299213" bottom="0.74803149606299213" header="0.31496062992125984" footer="0.31496062992125984"/>
  <pageSetup paperSize="9" orientation="portrait" r:id="rId1"/>
  <headerFooter>
    <oddFooter>&amp;R&amp;6出典：大学改革支援・学位授与機構「大学基本情報」（https://portal.niad.ac.jp/ptrt/table.html）を加工して作成
文部科学省　全国大学一覧</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R44"/>
  <sheetViews>
    <sheetView workbookViewId="0">
      <selection activeCell="A13" sqref="A13:B13"/>
    </sheetView>
  </sheetViews>
  <sheetFormatPr defaultRowHeight="13.5"/>
  <cols>
    <col min="1" max="1" width="0.625" style="13" customWidth="1"/>
    <col min="2" max="2" width="11.625" style="13" customWidth="1"/>
    <col min="3" max="3" width="11.25" style="13" customWidth="1"/>
    <col min="4" max="4" width="10" style="13" customWidth="1"/>
    <col min="5" max="5" width="12" style="13" customWidth="1"/>
    <col min="6" max="6" width="2.875" style="13" customWidth="1"/>
    <col min="7" max="7" width="11.625" style="13" customWidth="1"/>
    <col min="8" max="8" width="11.25" style="13" customWidth="1"/>
    <col min="9" max="9" width="10" style="13" customWidth="1"/>
    <col min="10" max="10" width="12" style="13" customWidth="1"/>
    <col min="11" max="11" width="0.625" style="13" customWidth="1"/>
    <col min="12" max="12" width="20.5" style="7" bestFit="1" customWidth="1"/>
    <col min="13" max="17" width="10.75" style="7" bestFit="1" customWidth="1"/>
    <col min="18" max="18" width="9" style="7"/>
  </cols>
  <sheetData>
    <row r="1" spans="1:12" ht="24" customHeight="1" thickBot="1">
      <c r="A1" s="3" t="s">
        <v>260</v>
      </c>
      <c r="B1" s="3"/>
      <c r="C1" s="3"/>
      <c r="D1"/>
      <c r="E1"/>
      <c r="F1"/>
      <c r="G1"/>
      <c r="H1"/>
      <c r="I1"/>
      <c r="J1"/>
      <c r="K1"/>
      <c r="L1" s="44" t="s">
        <v>258</v>
      </c>
    </row>
    <row r="2" spans="1:12" ht="24" customHeight="1">
      <c r="A2" s="3" t="s">
        <v>294</v>
      </c>
      <c r="B2" s="3"/>
      <c r="C2" s="3"/>
      <c r="D2"/>
      <c r="E2"/>
      <c r="F2"/>
      <c r="G2"/>
      <c r="H2"/>
      <c r="I2"/>
      <c r="J2"/>
      <c r="K2"/>
    </row>
    <row r="3" spans="1:12" ht="24" customHeight="1">
      <c r="A3" s="3"/>
      <c r="B3" s="3" t="s">
        <v>275</v>
      </c>
      <c r="C3" s="3"/>
      <c r="D3"/>
      <c r="E3"/>
      <c r="F3"/>
      <c r="G3"/>
      <c r="H3"/>
      <c r="I3"/>
      <c r="J3"/>
      <c r="K3"/>
    </row>
    <row r="4" spans="1:12">
      <c r="A4" s="3"/>
      <c r="B4" s="11"/>
      <c r="C4" s="11"/>
      <c r="D4" s="11"/>
      <c r="E4" s="11"/>
      <c r="F4" s="11"/>
      <c r="G4" s="11"/>
      <c r="H4" s="11"/>
      <c r="I4" s="11"/>
      <c r="J4" s="11"/>
      <c r="K4"/>
    </row>
    <row r="5" spans="1:12" s="7" customFormat="1" ht="18" customHeight="1">
      <c r="A5" s="70"/>
      <c r="B5" s="12" t="s">
        <v>2</v>
      </c>
      <c r="C5" s="70"/>
      <c r="D5" s="70"/>
      <c r="E5" s="70"/>
      <c r="F5" s="70"/>
      <c r="G5" s="12"/>
      <c r="H5" s="70"/>
      <c r="I5" s="70"/>
      <c r="J5" s="70"/>
      <c r="K5" s="70"/>
    </row>
    <row r="6" spans="1:12" s="7" customFormat="1" ht="17.25" customHeight="1">
      <c r="A6" s="74"/>
      <c r="B6" s="293" t="s">
        <v>278</v>
      </c>
      <c r="C6" s="75" t="s">
        <v>279</v>
      </c>
      <c r="D6" s="86">
        <f>AVERAGE('5.グラフデータ'!D151:H151)</f>
        <v>27.6</v>
      </c>
      <c r="E6" s="295" t="str">
        <f>'5.グラフデータ'!AD151</f>
        <v>年度により増減</v>
      </c>
      <c r="F6" s="71"/>
      <c r="G6" s="297" t="s">
        <v>306</v>
      </c>
      <c r="H6" s="75" t="s">
        <v>279</v>
      </c>
      <c r="I6" s="76">
        <f>AVERAGE('5.グラフデータ'!D153:H153)</f>
        <v>0.65720000000000001</v>
      </c>
      <c r="J6" s="295" t="str">
        <f>'5.グラフデータ'!AD153</f>
        <v>年度により増減</v>
      </c>
      <c r="K6" s="71"/>
    </row>
    <row r="7" spans="1:12" s="7" customFormat="1" ht="17.25" customHeight="1">
      <c r="A7" s="74"/>
      <c r="B7" s="294"/>
      <c r="C7" s="77" t="s">
        <v>280</v>
      </c>
      <c r="D7" s="87">
        <f>'5.グラフデータ'!H151-'5.グラフデータ'!D151</f>
        <v>10</v>
      </c>
      <c r="E7" s="296"/>
      <c r="F7" s="71"/>
      <c r="G7" s="298"/>
      <c r="H7" s="77" t="s">
        <v>280</v>
      </c>
      <c r="I7" s="85">
        <f>'5.グラフデータ'!H153-'5.グラフデータ'!D153</f>
        <v>0.2390000000000001</v>
      </c>
      <c r="J7" s="296"/>
      <c r="K7" s="71"/>
    </row>
    <row r="8" spans="1:12" s="7" customFormat="1">
      <c r="A8" s="73"/>
      <c r="B8" s="73"/>
      <c r="C8" s="73"/>
      <c r="D8" s="73"/>
      <c r="E8" s="73"/>
      <c r="F8" s="73"/>
      <c r="G8" s="73"/>
      <c r="H8" s="73"/>
      <c r="I8" s="73"/>
      <c r="J8" s="73"/>
      <c r="K8" s="73"/>
    </row>
    <row r="9" spans="1:12" s="7" customFormat="1" ht="18.75" customHeight="1">
      <c r="A9" s="73"/>
      <c r="B9" s="73"/>
      <c r="C9" s="73"/>
      <c r="D9" s="73"/>
      <c r="E9" s="73"/>
      <c r="F9" s="73"/>
      <c r="G9" s="73"/>
      <c r="H9" s="73"/>
      <c r="I9" s="73"/>
      <c r="J9" s="73"/>
      <c r="K9" s="73"/>
    </row>
    <row r="10" spans="1:12" s="7" customFormat="1" ht="18.75" customHeight="1">
      <c r="A10" s="73"/>
      <c r="B10" s="73"/>
      <c r="C10" s="73"/>
      <c r="D10" s="73"/>
      <c r="E10" s="73"/>
      <c r="F10" s="73"/>
      <c r="G10" s="73"/>
      <c r="H10" s="73"/>
      <c r="I10" s="73"/>
      <c r="J10" s="73"/>
      <c r="K10" s="73"/>
    </row>
    <row r="11" spans="1:12" s="7" customFormat="1" ht="18.75" customHeight="1">
      <c r="A11" s="73"/>
      <c r="B11" s="73"/>
      <c r="C11" s="73"/>
      <c r="D11" s="73"/>
      <c r="E11" s="73"/>
      <c r="F11" s="73"/>
      <c r="G11" s="73"/>
      <c r="H11" s="73"/>
      <c r="I11" s="73"/>
      <c r="J11" s="73"/>
      <c r="K11" s="73"/>
    </row>
    <row r="12" spans="1:12" s="7" customFormat="1" ht="18.75" customHeight="1">
      <c r="A12" s="73"/>
      <c r="B12" s="73"/>
      <c r="C12" s="73"/>
      <c r="D12" s="73"/>
      <c r="E12" s="73"/>
      <c r="F12" s="73"/>
      <c r="G12" s="73"/>
      <c r="H12" s="73"/>
      <c r="I12" s="73"/>
      <c r="J12" s="73"/>
      <c r="K12" s="73"/>
    </row>
    <row r="13" spans="1:12" s="7" customFormat="1" ht="18.75" customHeight="1">
      <c r="A13" s="73"/>
      <c r="B13" s="73"/>
      <c r="C13" s="73"/>
      <c r="D13" s="73"/>
      <c r="E13" s="73"/>
      <c r="F13" s="73"/>
      <c r="G13" s="73"/>
      <c r="H13" s="73"/>
      <c r="I13" s="73"/>
      <c r="J13" s="73"/>
      <c r="K13" s="73"/>
    </row>
    <row r="14" spans="1:12" s="7" customFormat="1" ht="18.75" customHeight="1">
      <c r="A14" s="73"/>
      <c r="B14" s="73"/>
      <c r="C14" s="73"/>
      <c r="D14" s="73"/>
      <c r="E14" s="73"/>
      <c r="F14" s="73"/>
      <c r="G14" s="73"/>
      <c r="H14" s="73"/>
      <c r="I14" s="73"/>
      <c r="J14" s="73"/>
      <c r="K14" s="73"/>
    </row>
    <row r="15" spans="1:12" s="7" customFormat="1" ht="18.75" customHeight="1">
      <c r="A15" s="73"/>
      <c r="B15" s="73"/>
      <c r="C15" s="73"/>
      <c r="D15" s="73"/>
      <c r="E15" s="73"/>
      <c r="F15" s="73"/>
      <c r="G15" s="73"/>
      <c r="H15" s="73"/>
      <c r="I15" s="73"/>
      <c r="J15" s="73"/>
      <c r="K15" s="73"/>
    </row>
    <row r="16" spans="1:12" s="7" customFormat="1" ht="18.75" customHeight="1">
      <c r="A16" s="73"/>
      <c r="B16" s="73"/>
      <c r="C16" s="73"/>
      <c r="D16" s="73"/>
      <c r="E16" s="73"/>
      <c r="F16" s="73"/>
      <c r="G16" s="73"/>
      <c r="H16" s="73"/>
      <c r="I16" s="73"/>
      <c r="J16" s="73"/>
      <c r="K16" s="73"/>
    </row>
    <row r="17" spans="1:11" s="7" customFormat="1" ht="18.75" customHeight="1">
      <c r="A17" s="73"/>
      <c r="B17" s="73"/>
      <c r="C17" s="73"/>
      <c r="D17" s="73"/>
      <c r="E17" s="73"/>
      <c r="F17" s="73"/>
      <c r="G17" s="73"/>
      <c r="H17" s="73"/>
      <c r="I17" s="73"/>
      <c r="J17" s="73"/>
      <c r="K17" s="73"/>
    </row>
    <row r="18" spans="1:11" s="7" customFormat="1" ht="18.75" customHeight="1">
      <c r="A18" s="73"/>
      <c r="B18" s="73"/>
      <c r="C18" s="73"/>
      <c r="D18" s="73"/>
      <c r="E18" s="73"/>
      <c r="F18" s="73"/>
      <c r="G18" s="73"/>
      <c r="H18" s="73"/>
      <c r="I18" s="73"/>
      <c r="J18" s="73"/>
      <c r="K18" s="73"/>
    </row>
    <row r="19" spans="1:11" s="7" customFormat="1" ht="18.75" customHeight="1">
      <c r="A19" s="73"/>
      <c r="B19" s="73"/>
      <c r="C19" s="73"/>
      <c r="D19" s="73"/>
      <c r="E19" s="73"/>
      <c r="F19" s="73"/>
      <c r="G19" s="73"/>
      <c r="H19" s="73"/>
      <c r="I19" s="73"/>
      <c r="J19" s="73"/>
      <c r="K19" s="73"/>
    </row>
    <row r="20" spans="1:11" s="7" customFormat="1" ht="18.75" customHeight="1">
      <c r="A20" s="73"/>
      <c r="B20" s="73"/>
      <c r="C20" s="73"/>
      <c r="D20" s="73"/>
      <c r="E20" s="73"/>
      <c r="F20" s="73"/>
      <c r="G20" s="73"/>
      <c r="H20" s="73"/>
      <c r="I20" s="73"/>
      <c r="J20" s="73"/>
      <c r="K20" s="73"/>
    </row>
    <row r="21" spans="1:11" s="7" customFormat="1" ht="18.75" customHeight="1">
      <c r="A21" s="73"/>
      <c r="B21" s="73"/>
      <c r="C21" s="73"/>
      <c r="D21" s="73"/>
      <c r="E21" s="73"/>
      <c r="F21" s="73"/>
      <c r="G21" s="73"/>
      <c r="H21" s="73"/>
      <c r="I21" s="73"/>
      <c r="J21" s="73"/>
      <c r="K21" s="73"/>
    </row>
    <row r="22" spans="1:11" s="7" customFormat="1" ht="18.75" customHeight="1">
      <c r="A22" s="73"/>
      <c r="B22" s="73"/>
      <c r="C22" s="73"/>
      <c r="D22" s="73"/>
      <c r="E22" s="73"/>
      <c r="F22" s="73"/>
      <c r="G22" s="73"/>
      <c r="H22" s="73"/>
      <c r="I22" s="73"/>
      <c r="J22" s="73"/>
      <c r="K22" s="73"/>
    </row>
    <row r="23" spans="1:11" s="7" customFormat="1" ht="18.75" customHeight="1">
      <c r="A23" s="73"/>
      <c r="B23" s="73"/>
      <c r="C23" s="73"/>
      <c r="D23" s="73"/>
      <c r="E23" s="73"/>
      <c r="F23" s="73"/>
      <c r="G23" s="73"/>
      <c r="H23" s="73"/>
      <c r="I23" s="73"/>
      <c r="J23" s="73"/>
      <c r="K23" s="73"/>
    </row>
    <row r="24" spans="1:11" s="7" customFormat="1" ht="9" customHeight="1">
      <c r="A24" s="73"/>
      <c r="B24" s="73"/>
      <c r="C24" s="73"/>
      <c r="D24" s="73"/>
      <c r="E24" s="73"/>
      <c r="F24" s="73"/>
      <c r="G24" s="73"/>
      <c r="H24" s="73"/>
      <c r="I24" s="73"/>
      <c r="J24" s="73"/>
      <c r="K24" s="73"/>
    </row>
    <row r="25" spans="1:11" s="7" customFormat="1" ht="18.75" customHeight="1">
      <c r="A25" s="70"/>
      <c r="B25" s="12" t="s">
        <v>273</v>
      </c>
      <c r="C25" s="70"/>
      <c r="D25" s="70"/>
      <c r="E25" s="70"/>
      <c r="F25" s="70"/>
      <c r="G25" s="12"/>
      <c r="H25" s="70"/>
      <c r="I25" s="70"/>
      <c r="J25" s="70"/>
      <c r="K25" s="70"/>
    </row>
    <row r="26" spans="1:11" s="7" customFormat="1" ht="17.25" customHeight="1">
      <c r="A26" s="74"/>
      <c r="B26" s="293" t="s">
        <v>278</v>
      </c>
      <c r="C26" s="75" t="s">
        <v>279</v>
      </c>
      <c r="D26" s="86">
        <f>AVERAGE('5.グラフデータ'!D157:H157)</f>
        <v>10098.200000000001</v>
      </c>
      <c r="E26" s="295" t="str">
        <f>'5.グラフデータ'!AD157</f>
        <v>増加傾向⤴</v>
      </c>
      <c r="F26" s="71"/>
      <c r="G26" s="297" t="s">
        <v>306</v>
      </c>
      <c r="H26" s="75" t="s">
        <v>279</v>
      </c>
      <c r="I26" s="76">
        <f>AVERAGE('5.グラフデータ'!D159:H159)</f>
        <v>0.74</v>
      </c>
      <c r="J26" s="295" t="str">
        <f>'5.グラフデータ'!AD159</f>
        <v>増加傾向⤴</v>
      </c>
      <c r="K26" s="71"/>
    </row>
    <row r="27" spans="1:11" s="7" customFormat="1" ht="17.25" customHeight="1">
      <c r="A27" s="74"/>
      <c r="B27" s="294"/>
      <c r="C27" s="77" t="s">
        <v>280</v>
      </c>
      <c r="D27" s="87">
        <f>'5.グラフデータ'!H157-'5.グラフデータ'!D157</f>
        <v>924</v>
      </c>
      <c r="E27" s="296"/>
      <c r="F27" s="71"/>
      <c r="G27" s="298"/>
      <c r="H27" s="77" t="s">
        <v>280</v>
      </c>
      <c r="I27" s="85">
        <f>'5.グラフデータ'!H159-'5.グラフデータ'!D159</f>
        <v>5.600000000000005E-2</v>
      </c>
      <c r="J27" s="296"/>
      <c r="K27" s="71"/>
    </row>
    <row r="28" spans="1:11" s="7" customFormat="1">
      <c r="A28" s="73"/>
      <c r="B28" s="73"/>
      <c r="C28" s="73"/>
      <c r="D28" s="73"/>
      <c r="E28" s="73"/>
      <c r="F28" s="73"/>
      <c r="G28" s="73"/>
      <c r="H28" s="73"/>
      <c r="I28" s="73"/>
      <c r="J28" s="73"/>
      <c r="K28" s="73"/>
    </row>
    <row r="29" spans="1:11" s="7" customFormat="1" ht="18.75" customHeight="1">
      <c r="A29" s="73"/>
      <c r="B29" s="73"/>
      <c r="C29" s="73"/>
      <c r="D29" s="73"/>
      <c r="E29" s="73"/>
      <c r="F29" s="73"/>
      <c r="G29" s="73"/>
      <c r="H29" s="73"/>
      <c r="I29" s="73"/>
      <c r="J29" s="73"/>
      <c r="K29" s="73"/>
    </row>
    <row r="30" spans="1:11" s="7" customFormat="1" ht="18.75" customHeight="1">
      <c r="A30" s="73"/>
      <c r="B30" s="73"/>
      <c r="C30" s="73"/>
      <c r="D30" s="73"/>
      <c r="E30" s="73"/>
      <c r="F30" s="73"/>
      <c r="G30" s="73"/>
      <c r="H30" s="73"/>
      <c r="I30" s="73"/>
      <c r="J30" s="73"/>
      <c r="K30" s="73"/>
    </row>
    <row r="31" spans="1:11" s="7" customFormat="1" ht="18.75" customHeight="1">
      <c r="A31" s="73"/>
      <c r="B31" s="73"/>
      <c r="C31" s="73"/>
      <c r="D31" s="73"/>
      <c r="E31" s="73"/>
      <c r="F31" s="73"/>
      <c r="G31" s="73"/>
      <c r="H31" s="73"/>
      <c r="I31" s="73"/>
      <c r="J31" s="73"/>
      <c r="K31" s="73"/>
    </row>
    <row r="32" spans="1:11" s="7" customFormat="1" ht="18.75" customHeight="1">
      <c r="A32" s="73"/>
      <c r="B32" s="73"/>
      <c r="C32" s="73"/>
      <c r="D32" s="73"/>
      <c r="E32" s="73"/>
      <c r="F32" s="73"/>
      <c r="G32" s="73"/>
      <c r="H32" s="73"/>
      <c r="I32" s="73"/>
      <c r="J32" s="73"/>
      <c r="K32" s="73"/>
    </row>
    <row r="33" spans="1:11" s="7" customFormat="1" ht="18.75" customHeight="1">
      <c r="A33" s="73"/>
      <c r="B33" s="73"/>
      <c r="C33" s="73"/>
      <c r="D33" s="73"/>
      <c r="E33" s="73"/>
      <c r="F33" s="73"/>
      <c r="G33" s="73"/>
      <c r="H33" s="73"/>
      <c r="I33" s="73"/>
      <c r="J33" s="73"/>
      <c r="K33" s="73"/>
    </row>
    <row r="34" spans="1:11" s="7" customFormat="1" ht="18.75" customHeight="1">
      <c r="A34" s="73"/>
      <c r="B34" s="73"/>
      <c r="C34" s="73"/>
      <c r="D34" s="73"/>
      <c r="E34" s="73"/>
      <c r="F34" s="73"/>
      <c r="G34" s="73"/>
      <c r="H34" s="73"/>
      <c r="I34" s="73"/>
      <c r="J34" s="73"/>
      <c r="K34" s="73"/>
    </row>
    <row r="35" spans="1:11" s="7" customFormat="1" ht="18.75" customHeight="1">
      <c r="A35" s="73"/>
      <c r="B35" s="73"/>
      <c r="C35" s="73"/>
      <c r="D35" s="73"/>
      <c r="E35" s="73"/>
      <c r="F35" s="73"/>
      <c r="G35" s="73"/>
      <c r="H35" s="73"/>
      <c r="I35" s="73"/>
      <c r="J35" s="73"/>
      <c r="K35" s="73"/>
    </row>
    <row r="36" spans="1:11" s="7" customFormat="1" ht="18.75" customHeight="1">
      <c r="A36" s="73"/>
      <c r="B36" s="73"/>
      <c r="C36" s="73"/>
      <c r="D36" s="73"/>
      <c r="E36" s="73"/>
      <c r="F36" s="73"/>
      <c r="G36" s="73"/>
      <c r="H36" s="73"/>
      <c r="I36" s="73"/>
      <c r="J36" s="73"/>
      <c r="K36" s="73"/>
    </row>
    <row r="37" spans="1:11" s="7" customFormat="1" ht="18.75" customHeight="1">
      <c r="A37" s="73"/>
      <c r="B37" s="73"/>
      <c r="C37" s="73"/>
      <c r="D37" s="73"/>
      <c r="E37" s="73"/>
      <c r="F37" s="73"/>
      <c r="G37" s="73"/>
      <c r="H37" s="73"/>
      <c r="I37" s="73"/>
      <c r="J37" s="73"/>
      <c r="K37" s="73"/>
    </row>
    <row r="38" spans="1:11" s="7" customFormat="1" ht="18.75" customHeight="1">
      <c r="A38" s="73"/>
      <c r="B38" s="73"/>
      <c r="C38" s="73"/>
      <c r="D38" s="73"/>
      <c r="E38" s="73"/>
      <c r="F38" s="73"/>
      <c r="G38" s="73"/>
      <c r="H38" s="73"/>
      <c r="I38" s="73"/>
      <c r="J38" s="73"/>
      <c r="K38" s="73"/>
    </row>
    <row r="39" spans="1:11" s="7" customFormat="1" ht="18.75" customHeight="1">
      <c r="A39" s="73"/>
      <c r="B39" s="73"/>
      <c r="C39" s="73"/>
      <c r="D39" s="73"/>
      <c r="E39" s="73"/>
      <c r="F39" s="73"/>
      <c r="G39" s="73"/>
      <c r="H39" s="73"/>
      <c r="I39" s="73"/>
      <c r="J39" s="73"/>
      <c r="K39" s="73"/>
    </row>
    <row r="40" spans="1:11" s="7" customFormat="1" ht="18.75" customHeight="1">
      <c r="A40" s="73"/>
      <c r="B40" s="73"/>
      <c r="C40" s="73"/>
      <c r="D40" s="73"/>
      <c r="E40" s="73"/>
      <c r="F40" s="73"/>
      <c r="G40" s="73"/>
      <c r="H40" s="73"/>
      <c r="I40" s="73"/>
      <c r="J40" s="73"/>
      <c r="K40" s="73"/>
    </row>
    <row r="41" spans="1:11" s="7" customFormat="1" ht="18.75" customHeight="1">
      <c r="A41" s="73"/>
      <c r="B41" s="73"/>
      <c r="C41" s="73"/>
      <c r="D41" s="73"/>
      <c r="E41" s="73"/>
      <c r="F41" s="73"/>
      <c r="G41" s="73"/>
      <c r="H41" s="73"/>
      <c r="I41" s="73"/>
      <c r="J41" s="73"/>
      <c r="K41" s="73"/>
    </row>
    <row r="42" spans="1:11" ht="18.75" customHeight="1">
      <c r="A42"/>
      <c r="B42"/>
      <c r="C42"/>
      <c r="D42"/>
      <c r="E42"/>
      <c r="F42"/>
      <c r="G42"/>
      <c r="H42"/>
      <c r="I42"/>
      <c r="J42"/>
      <c r="K42"/>
    </row>
    <row r="43" spans="1:11" s="7" customFormat="1" ht="18.75" customHeight="1">
      <c r="A43"/>
      <c r="B43"/>
      <c r="C43"/>
      <c r="D43"/>
      <c r="E43"/>
      <c r="F43"/>
      <c r="G43"/>
      <c r="H43"/>
      <c r="I43"/>
      <c r="J43"/>
      <c r="K43"/>
    </row>
    <row r="44" spans="1:11" s="7" customFormat="1" ht="18.75" customHeight="1">
      <c r="A44"/>
      <c r="B44"/>
      <c r="C44"/>
      <c r="D44"/>
      <c r="E44"/>
      <c r="F44"/>
      <c r="G44"/>
      <c r="H44"/>
      <c r="I44"/>
      <c r="J44"/>
      <c r="K44"/>
    </row>
  </sheetData>
  <mergeCells count="8">
    <mergeCell ref="B26:B27"/>
    <mergeCell ref="E26:E27"/>
    <mergeCell ref="G26:G27"/>
    <mergeCell ref="J26:J27"/>
    <mergeCell ref="B6:B7"/>
    <mergeCell ref="E6:E7"/>
    <mergeCell ref="G6:G7"/>
    <mergeCell ref="J6:J7"/>
  </mergeCells>
  <phoneticPr fontId="1"/>
  <conditionalFormatting sqref="F6:F7">
    <cfRule type="containsText" dxfId="345" priority="38" operator="containsText" text="無し">
      <formula>NOT(ISERROR(SEARCH("無し",F6)))</formula>
    </cfRule>
    <cfRule type="containsText" dxfId="344" priority="39" operator="containsText" text="変動">
      <formula>NOT(ISERROR(SEARCH("変動",F6)))</formula>
    </cfRule>
    <cfRule type="containsText" dxfId="343" priority="40" operator="containsText" text="減少">
      <formula>NOT(ISERROR(SEARCH("減少",F6)))</formula>
    </cfRule>
    <cfRule type="containsText" dxfId="342" priority="41" operator="containsText" text="増加">
      <formula>NOT(ISERROR(SEARCH("増加",F6)))</formula>
    </cfRule>
    <cfRule type="containsText" dxfId="341" priority="42" operator="containsText" text="安定">
      <formula>NOT(ISERROR(SEARCH("安定",F6)))</formula>
    </cfRule>
  </conditionalFormatting>
  <conditionalFormatting sqref="E6">
    <cfRule type="containsText" dxfId="340" priority="32" operator="containsText" text="―">
      <formula>NOT(ISERROR(SEARCH("―",E6)))</formula>
    </cfRule>
    <cfRule type="containsText" dxfId="339" priority="33" operator="containsText" text="隔年で">
      <formula>NOT(ISERROR(SEARCH("隔年で",E6)))</formula>
    </cfRule>
    <cfRule type="containsText" dxfId="338" priority="34" operator="containsText" text="年度により">
      <formula>NOT(ISERROR(SEARCH("年度により",E6)))</formula>
    </cfRule>
    <cfRule type="containsText" dxfId="337" priority="35" operator="containsText" text="減少傾向">
      <formula>NOT(ISERROR(SEARCH("減少傾向",E6)))</formula>
    </cfRule>
    <cfRule type="containsText" dxfId="336" priority="36" operator="containsText" text="増加傾向">
      <formula>NOT(ISERROR(SEARCH("増加傾向",E6)))</formula>
    </cfRule>
    <cfRule type="containsText" dxfId="335" priority="37" operator="containsText" text="同程度">
      <formula>NOT(ISERROR(SEARCH("同程度",E6)))</formula>
    </cfRule>
  </conditionalFormatting>
  <conditionalFormatting sqref="E6:E7">
    <cfRule type="containsText" dxfId="334" priority="30" operator="containsText" text="最新年度のみ減少">
      <formula>NOT(ISERROR(SEARCH("最新年度のみ減少",E6)))</formula>
    </cfRule>
    <cfRule type="containsText" dxfId="333" priority="31" operator="containsText" text="最新年度のみ増加">
      <formula>NOT(ISERROR(SEARCH("最新年度のみ増加",E6)))</formula>
    </cfRule>
  </conditionalFormatting>
  <conditionalFormatting sqref="J6">
    <cfRule type="containsText" dxfId="332" priority="24" operator="containsText" text="―">
      <formula>NOT(ISERROR(SEARCH("―",J6)))</formula>
    </cfRule>
    <cfRule type="containsText" dxfId="331" priority="25" operator="containsText" text="隔年で">
      <formula>NOT(ISERROR(SEARCH("隔年で",J6)))</formula>
    </cfRule>
    <cfRule type="containsText" dxfId="330" priority="26" operator="containsText" text="年度により">
      <formula>NOT(ISERROR(SEARCH("年度により",J6)))</formula>
    </cfRule>
    <cfRule type="containsText" dxfId="329" priority="27" operator="containsText" text="減少傾向">
      <formula>NOT(ISERROR(SEARCH("減少傾向",J6)))</formula>
    </cfRule>
    <cfRule type="containsText" dxfId="328" priority="28" operator="containsText" text="増加傾向">
      <formula>NOT(ISERROR(SEARCH("増加傾向",J6)))</formula>
    </cfRule>
    <cfRule type="containsText" dxfId="327" priority="29" operator="containsText" text="同程度">
      <formula>NOT(ISERROR(SEARCH("同程度",J6)))</formula>
    </cfRule>
  </conditionalFormatting>
  <conditionalFormatting sqref="J6:J7">
    <cfRule type="containsText" dxfId="326" priority="22" operator="containsText" text="最新年度のみ減少">
      <formula>NOT(ISERROR(SEARCH("最新年度のみ減少",J6)))</formula>
    </cfRule>
    <cfRule type="containsText" dxfId="325" priority="23" operator="containsText" text="最新年度のみ増加">
      <formula>NOT(ISERROR(SEARCH("最新年度のみ増加",J6)))</formula>
    </cfRule>
  </conditionalFormatting>
  <conditionalFormatting sqref="F26:F27">
    <cfRule type="containsText" dxfId="324" priority="17" operator="containsText" text="無し">
      <formula>NOT(ISERROR(SEARCH("無し",F26)))</formula>
    </cfRule>
    <cfRule type="containsText" dxfId="323" priority="18" operator="containsText" text="変動">
      <formula>NOT(ISERROR(SEARCH("変動",F26)))</formula>
    </cfRule>
    <cfRule type="containsText" dxfId="322" priority="19" operator="containsText" text="減少">
      <formula>NOT(ISERROR(SEARCH("減少",F26)))</formula>
    </cfRule>
    <cfRule type="containsText" dxfId="321" priority="20" operator="containsText" text="増加">
      <formula>NOT(ISERROR(SEARCH("増加",F26)))</formula>
    </cfRule>
    <cfRule type="containsText" dxfId="320" priority="21" operator="containsText" text="安定">
      <formula>NOT(ISERROR(SEARCH("安定",F26)))</formula>
    </cfRule>
  </conditionalFormatting>
  <conditionalFormatting sqref="E26">
    <cfRule type="containsText" dxfId="319" priority="11" operator="containsText" text="―">
      <formula>NOT(ISERROR(SEARCH("―",E26)))</formula>
    </cfRule>
    <cfRule type="containsText" dxfId="318" priority="12" operator="containsText" text="隔年で">
      <formula>NOT(ISERROR(SEARCH("隔年で",E26)))</formula>
    </cfRule>
    <cfRule type="containsText" dxfId="317" priority="13" operator="containsText" text="年度により">
      <formula>NOT(ISERROR(SEARCH("年度により",E26)))</formula>
    </cfRule>
    <cfRule type="containsText" dxfId="316" priority="14" operator="containsText" text="減少傾向">
      <formula>NOT(ISERROR(SEARCH("減少傾向",E26)))</formula>
    </cfRule>
    <cfRule type="containsText" dxfId="315" priority="15" operator="containsText" text="増加傾向">
      <formula>NOT(ISERROR(SEARCH("増加傾向",E26)))</formula>
    </cfRule>
    <cfRule type="containsText" dxfId="314" priority="16" operator="containsText" text="同程度">
      <formula>NOT(ISERROR(SEARCH("同程度",E26)))</formula>
    </cfRule>
  </conditionalFormatting>
  <conditionalFormatting sqref="E26:E27">
    <cfRule type="containsText" dxfId="313" priority="9" operator="containsText" text="最新年度のみ減少">
      <formula>NOT(ISERROR(SEARCH("最新年度のみ減少",E26)))</formula>
    </cfRule>
    <cfRule type="containsText" dxfId="312" priority="10" operator="containsText" text="最新年度のみ増加">
      <formula>NOT(ISERROR(SEARCH("最新年度のみ増加",E26)))</formula>
    </cfRule>
  </conditionalFormatting>
  <conditionalFormatting sqref="J26">
    <cfRule type="containsText" dxfId="311" priority="3" operator="containsText" text="―">
      <formula>NOT(ISERROR(SEARCH("―",J26)))</formula>
    </cfRule>
    <cfRule type="containsText" dxfId="310" priority="4" operator="containsText" text="隔年で">
      <formula>NOT(ISERROR(SEARCH("隔年で",J26)))</formula>
    </cfRule>
    <cfRule type="containsText" dxfId="309" priority="5" operator="containsText" text="年度により">
      <formula>NOT(ISERROR(SEARCH("年度により",J26)))</formula>
    </cfRule>
    <cfRule type="containsText" dxfId="308" priority="6" operator="containsText" text="減少傾向">
      <formula>NOT(ISERROR(SEARCH("減少傾向",J26)))</formula>
    </cfRule>
    <cfRule type="containsText" dxfId="307" priority="7" operator="containsText" text="増加傾向">
      <formula>NOT(ISERROR(SEARCH("増加傾向",J26)))</formula>
    </cfRule>
    <cfRule type="containsText" dxfId="306" priority="8" operator="containsText" text="同程度">
      <formula>NOT(ISERROR(SEARCH("同程度",J26)))</formula>
    </cfRule>
  </conditionalFormatting>
  <conditionalFormatting sqref="J26:J27">
    <cfRule type="containsText" dxfId="305" priority="1" operator="containsText" text="最新年度のみ減少">
      <formula>NOT(ISERROR(SEARCH("最新年度のみ減少",J26)))</formula>
    </cfRule>
    <cfRule type="containsText" dxfId="304" priority="2" operator="containsText" text="最新年度のみ増加">
      <formula>NOT(ISERROR(SEARCH("最新年度のみ増加",J26)))</formula>
    </cfRule>
  </conditionalFormatting>
  <dataValidations count="2">
    <dataValidation type="list" allowBlank="1" showInputMessage="1" showErrorMessage="1" sqref="K6:K7" xr:uid="{00000000-0002-0000-0700-000001000000}">
      <formula1>#REF!</formula1>
    </dataValidation>
    <dataValidation type="list" allowBlank="1" showInputMessage="1" showErrorMessage="1" sqref="F6:F7 F26:F27" xr:uid="{71359A49-6401-4AD0-BDF3-97E7F15A2A7D}">
      <formula1>$C$46:$C$49</formula1>
    </dataValidation>
  </dataValidations>
  <hyperlinks>
    <hyperlink ref="L1" location="目次!A1" display="目次に戻る" xr:uid="{00000000-0004-0000-0700-000000000000}"/>
  </hyperlinks>
  <pageMargins left="0.51181102362204722" right="0.51181102362204722" top="0.74803149606299213" bottom="0.74803149606299213" header="0.31496062992125984" footer="0.31496062992125984"/>
  <pageSetup paperSize="9" orientation="portrait" r:id="rId1"/>
  <headerFooter>
    <oddFooter>&amp;R&amp;6出典：大学改革支援・学位授与機構「大学基本情報」（https://portal.niad.ac.jp/ptrt/table.html）を加工して作成
文部科学省　全国大学一覧</oddFooter>
  </headerFooter>
  <drawing r:id="rId2"/>
  <extLst>
    <ext xmlns:x14="http://schemas.microsoft.com/office/spreadsheetml/2009/9/main" uri="{78C0D931-6437-407d-A8EE-F0AAD7539E65}">
      <x14:conditionalFormattings>
        <x14:conditionalFormatting xmlns:xm="http://schemas.microsoft.com/office/excel/2006/main">
          <x14:cfRule type="containsText" priority="72" operator="containsText" text="無し" id="{92E345FC-6A31-4ABC-98BA-20D294064353}">
            <xm:f>NOT(ISERROR(SEARCH("無し",'5-3-2.博士課程(平均)'!K6)))</xm:f>
            <x14:dxf>
              <font>
                <b/>
                <i val="0"/>
                <color theme="1"/>
              </font>
              <fill>
                <patternFill>
                  <bgColor rgb="FFFFFFFF"/>
                </patternFill>
              </fill>
            </x14:dxf>
          </x14:cfRule>
          <x14:cfRule type="containsText" priority="73" operator="containsText" text="変動" id="{00B300BE-AE0C-40F7-9E38-811F2D523A0A}">
            <xm:f>NOT(ISERROR(SEARCH("変動",'5-3-2.博士課程(平均)'!K6)))</xm:f>
            <x14:dxf>
              <font>
                <b/>
                <i val="0"/>
              </font>
              <fill>
                <patternFill>
                  <bgColor theme="9" tint="0.39994506668294322"/>
                </patternFill>
              </fill>
            </x14:dxf>
          </x14:cfRule>
          <x14:cfRule type="containsText" priority="74" operator="containsText" text="減少" id="{2150528E-ECBB-4670-B054-DC38AFEFFA13}">
            <xm:f>NOT(ISERROR(SEARCH("減少",'5-3-2.博士課程(平均)'!K6)))</xm:f>
            <x14:dxf>
              <font>
                <b/>
                <i val="0"/>
              </font>
              <fill>
                <patternFill>
                  <bgColor theme="4" tint="0.39994506668294322"/>
                </patternFill>
              </fill>
            </x14:dxf>
          </x14:cfRule>
          <x14:cfRule type="containsText" priority="75" operator="containsText" text="増加" id="{741EB76E-AFDA-43AB-A576-F22ABC382B21}">
            <xm:f>NOT(ISERROR(SEARCH("増加",'5-3-2.博士課程(平均)'!K6)))</xm:f>
            <x14:dxf>
              <font>
                <b/>
                <i val="0"/>
              </font>
              <fill>
                <patternFill>
                  <bgColor rgb="FFFF99FF"/>
                </patternFill>
              </fill>
            </x14:dxf>
          </x14:cfRule>
          <x14:cfRule type="containsText" priority="76" operator="containsText" text="安定" id="{4CC43DB0-02F5-4811-ACD3-697847B87F31}">
            <xm:f>NOT(ISERROR(SEARCH("安定",'5-3-2.博士課程(平均)'!K6)))</xm:f>
            <x14:dxf>
              <font>
                <b/>
                <i val="0"/>
              </font>
              <fill>
                <patternFill>
                  <bgColor theme="5" tint="0.39994506668294322"/>
                </patternFill>
              </fill>
            </x14:dxf>
          </x14:cfRule>
          <xm:sqref>K26:K27 K6:K7</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36"/>
  <sheetViews>
    <sheetView workbookViewId="0">
      <selection activeCell="A13" sqref="A13:B13"/>
    </sheetView>
  </sheetViews>
  <sheetFormatPr defaultRowHeight="13.5"/>
  <cols>
    <col min="1" max="1" width="0.625" customWidth="1"/>
    <col min="2" max="2" width="11.625" customWidth="1"/>
    <col min="3" max="3" width="11.25" customWidth="1"/>
    <col min="4" max="4" width="10" customWidth="1"/>
    <col min="5" max="5" width="12" customWidth="1"/>
    <col min="6" max="6" width="2.875" customWidth="1"/>
    <col min="7" max="7" width="11.625" customWidth="1"/>
    <col min="8" max="8" width="11.25" customWidth="1"/>
    <col min="9" max="9" width="10" customWidth="1"/>
    <col min="10" max="10" width="12" customWidth="1"/>
    <col min="11" max="11" width="0.625" customWidth="1"/>
    <col min="12" max="12" width="20.5" style="7" bestFit="1" customWidth="1"/>
    <col min="13" max="17" width="10.75" style="7" bestFit="1" customWidth="1"/>
    <col min="18" max="18" width="9" style="7"/>
  </cols>
  <sheetData>
    <row r="1" spans="1:12" ht="24" customHeight="1" thickBot="1">
      <c r="A1" s="3" t="s">
        <v>260</v>
      </c>
      <c r="B1" s="3"/>
      <c r="C1" s="12"/>
      <c r="D1" s="13"/>
      <c r="E1" s="13"/>
      <c r="F1" s="13"/>
      <c r="G1" s="12"/>
      <c r="H1" s="13"/>
      <c r="I1" s="13"/>
      <c r="J1" s="13"/>
      <c r="K1" s="13"/>
      <c r="L1" s="44" t="s">
        <v>258</v>
      </c>
    </row>
    <row r="2" spans="1:12" ht="24" customHeight="1">
      <c r="A2" s="3" t="s">
        <v>294</v>
      </c>
      <c r="B2" s="3"/>
      <c r="C2" s="12"/>
      <c r="D2" s="13"/>
      <c r="E2" s="13"/>
      <c r="F2" s="13"/>
      <c r="G2" s="13"/>
      <c r="H2" s="13"/>
      <c r="I2" s="13"/>
      <c r="J2" s="13"/>
      <c r="K2" s="13"/>
    </row>
    <row r="3" spans="1:12" ht="24" customHeight="1">
      <c r="A3" s="3"/>
      <c r="B3" s="12" t="s">
        <v>277</v>
      </c>
      <c r="C3" s="12"/>
      <c r="D3" s="13"/>
      <c r="E3" s="13"/>
      <c r="F3" s="13"/>
      <c r="G3" s="13"/>
      <c r="H3" s="13"/>
      <c r="I3" s="13"/>
      <c r="J3" s="13"/>
      <c r="K3" s="13"/>
    </row>
    <row r="4" spans="1:12">
      <c r="A4" s="12"/>
      <c r="B4" s="12"/>
      <c r="C4" s="12"/>
      <c r="D4" s="13"/>
      <c r="E4" s="13"/>
      <c r="F4" s="13"/>
      <c r="G4" s="13"/>
      <c r="H4" s="13"/>
      <c r="I4" s="13"/>
      <c r="J4" s="13"/>
      <c r="K4" s="13"/>
    </row>
    <row r="5" spans="1:12" s="7" customFormat="1" ht="18" customHeight="1">
      <c r="A5" s="70"/>
      <c r="B5" s="12" t="s">
        <v>300</v>
      </c>
      <c r="C5" s="70"/>
      <c r="D5" s="70"/>
      <c r="E5" s="70"/>
      <c r="F5" s="70"/>
      <c r="G5" s="12"/>
      <c r="H5" s="70"/>
      <c r="I5" s="70"/>
      <c r="J5" s="70"/>
      <c r="K5" s="70"/>
    </row>
    <row r="6" spans="1:12" s="7" customFormat="1" ht="17.25" customHeight="1">
      <c r="A6" s="74"/>
      <c r="B6" s="293" t="s">
        <v>278</v>
      </c>
      <c r="C6" s="75" t="s">
        <v>279</v>
      </c>
      <c r="D6" s="86">
        <f>AVERAGE('5.グラフデータ'!D163:H163)</f>
        <v>131.16</v>
      </c>
      <c r="E6" s="295" t="str">
        <f>'5.グラフデータ'!AD163</f>
        <v>増加傾向⤴</v>
      </c>
      <c r="F6" s="71"/>
      <c r="G6" s="297" t="s">
        <v>306</v>
      </c>
      <c r="H6" s="75" t="s">
        <v>279</v>
      </c>
      <c r="I6" s="76">
        <f>AVERAGE('5.グラフデータ'!D165:H165)</f>
        <v>0.74039999999999995</v>
      </c>
      <c r="J6" s="295" t="str">
        <f>'5.グラフデータ'!AD165</f>
        <v>増加傾向⤴</v>
      </c>
      <c r="K6" s="71"/>
    </row>
    <row r="7" spans="1:12" s="7" customFormat="1" ht="17.25" customHeight="1">
      <c r="A7" s="74"/>
      <c r="B7" s="294"/>
      <c r="C7" s="77" t="s">
        <v>280</v>
      </c>
      <c r="D7" s="87">
        <f>'5.グラフデータ'!H163-'5.グラフデータ'!D163</f>
        <v>12.000000000000014</v>
      </c>
      <c r="E7" s="296"/>
      <c r="F7" s="71"/>
      <c r="G7" s="298"/>
      <c r="H7" s="77" t="s">
        <v>280</v>
      </c>
      <c r="I7" s="85">
        <f>'5.グラフデータ'!H165-'5.グラフデータ'!D165</f>
        <v>5.600000000000005E-2</v>
      </c>
      <c r="J7" s="296"/>
      <c r="K7" s="71"/>
    </row>
    <row r="8" spans="1:12" s="7" customFormat="1">
      <c r="A8" s="73"/>
      <c r="B8" s="73"/>
      <c r="C8" s="73"/>
      <c r="D8" s="73"/>
      <c r="E8" s="73"/>
      <c r="F8" s="73"/>
      <c r="G8" s="73"/>
      <c r="H8" s="73"/>
      <c r="I8" s="73"/>
      <c r="J8" s="73"/>
      <c r="K8" s="73"/>
    </row>
    <row r="9" spans="1:12" s="7" customFormat="1" ht="18.75" customHeight="1">
      <c r="A9" s="73"/>
      <c r="B9" s="73"/>
      <c r="C9" s="73"/>
      <c r="D9" s="73"/>
      <c r="E9" s="73"/>
      <c r="F9" s="73"/>
      <c r="G9" s="73"/>
      <c r="H9" s="73"/>
      <c r="I9" s="73"/>
      <c r="J9" s="73"/>
      <c r="K9" s="73"/>
    </row>
    <row r="10" spans="1:12" s="7" customFormat="1" ht="18.75" customHeight="1">
      <c r="A10" s="73"/>
      <c r="B10" s="73"/>
      <c r="C10" s="73"/>
      <c r="D10" s="73"/>
      <c r="E10" s="73"/>
      <c r="F10" s="73"/>
      <c r="G10" s="73"/>
      <c r="H10" s="73"/>
      <c r="I10" s="73"/>
      <c r="J10" s="73"/>
      <c r="K10" s="73"/>
    </row>
    <row r="11" spans="1:12" s="7" customFormat="1" ht="18.75" customHeight="1">
      <c r="A11" s="73"/>
      <c r="B11" s="73"/>
      <c r="C11" s="73"/>
      <c r="D11" s="73"/>
      <c r="E11" s="73"/>
      <c r="F11" s="73"/>
      <c r="G11" s="73"/>
      <c r="H11" s="73"/>
      <c r="I11" s="73"/>
      <c r="J11" s="73"/>
      <c r="K11" s="73"/>
    </row>
    <row r="12" spans="1:12" s="7" customFormat="1" ht="18.75" customHeight="1">
      <c r="A12" s="73"/>
      <c r="B12" s="73"/>
      <c r="C12" s="73"/>
      <c r="D12" s="73"/>
      <c r="E12" s="73"/>
      <c r="F12" s="73"/>
      <c r="G12" s="73"/>
      <c r="H12" s="73"/>
      <c r="I12" s="73"/>
      <c r="J12" s="73"/>
      <c r="K12" s="73"/>
    </row>
    <row r="13" spans="1:12" s="7" customFormat="1" ht="18.75" customHeight="1">
      <c r="A13" s="73"/>
      <c r="B13" s="73"/>
      <c r="C13" s="73"/>
      <c r="D13" s="73"/>
      <c r="E13" s="73"/>
      <c r="F13" s="73"/>
      <c r="G13" s="73"/>
      <c r="H13" s="73"/>
      <c r="I13" s="73"/>
      <c r="J13" s="73"/>
      <c r="K13" s="73"/>
    </row>
    <row r="14" spans="1:12" s="7" customFormat="1" ht="18.75" customHeight="1">
      <c r="A14" s="73"/>
      <c r="B14" s="73"/>
      <c r="C14" s="73"/>
      <c r="D14" s="73"/>
      <c r="E14" s="73"/>
      <c r="F14" s="73"/>
      <c r="G14" s="73"/>
      <c r="H14" s="73"/>
      <c r="I14" s="73"/>
      <c r="J14" s="73"/>
      <c r="K14" s="73"/>
    </row>
    <row r="15" spans="1:12" s="7" customFormat="1" ht="18.75" customHeight="1">
      <c r="A15" s="73"/>
      <c r="B15" s="73"/>
      <c r="C15" s="73"/>
      <c r="D15" s="73"/>
      <c r="E15" s="73"/>
      <c r="F15" s="73"/>
      <c r="G15" s="73"/>
      <c r="H15" s="73"/>
      <c r="I15" s="73"/>
      <c r="J15" s="73"/>
      <c r="K15" s="73"/>
    </row>
    <row r="16" spans="1:12" s="7" customFormat="1" ht="18.75" customHeight="1">
      <c r="A16" s="73"/>
      <c r="B16" s="73"/>
      <c r="C16" s="73"/>
      <c r="D16" s="73"/>
      <c r="E16" s="73"/>
      <c r="F16" s="73"/>
      <c r="G16" s="73"/>
      <c r="H16" s="73"/>
      <c r="I16" s="73"/>
      <c r="J16" s="73"/>
      <c r="K16" s="73"/>
    </row>
    <row r="17" spans="1:11" s="7" customFormat="1" ht="18.75" customHeight="1">
      <c r="A17" s="73"/>
      <c r="B17" s="73"/>
      <c r="C17" s="73"/>
      <c r="D17" s="73"/>
      <c r="E17" s="73"/>
      <c r="F17" s="73"/>
      <c r="G17" s="73"/>
      <c r="H17" s="73"/>
      <c r="I17" s="73"/>
      <c r="J17" s="73"/>
      <c r="K17" s="73"/>
    </row>
    <row r="18" spans="1:11" s="7" customFormat="1" ht="18.75" customHeight="1">
      <c r="A18" s="73"/>
      <c r="B18" s="73"/>
      <c r="C18" s="73"/>
      <c r="D18" s="73"/>
      <c r="E18" s="73"/>
      <c r="F18" s="73"/>
      <c r="G18" s="73"/>
      <c r="H18" s="73"/>
      <c r="I18" s="73"/>
      <c r="J18" s="73"/>
      <c r="K18" s="73"/>
    </row>
    <row r="19" spans="1:11" s="7" customFormat="1" ht="18.75" customHeight="1">
      <c r="A19" s="73"/>
      <c r="B19" s="73"/>
      <c r="C19" s="73"/>
      <c r="D19" s="73"/>
      <c r="E19" s="73"/>
      <c r="F19" s="73"/>
      <c r="G19" s="73"/>
      <c r="H19" s="73"/>
      <c r="I19" s="73"/>
      <c r="J19" s="73"/>
      <c r="K19" s="73"/>
    </row>
    <row r="20" spans="1:11" s="7" customFormat="1" ht="18.75" customHeight="1">
      <c r="A20" s="73"/>
      <c r="B20" s="73"/>
      <c r="C20" s="73"/>
      <c r="D20" s="73"/>
      <c r="E20" s="73"/>
      <c r="F20" s="73"/>
      <c r="G20" s="73"/>
      <c r="H20" s="73"/>
      <c r="I20" s="73"/>
      <c r="J20" s="73"/>
      <c r="K20" s="73"/>
    </row>
    <row r="21" spans="1:11" s="7" customFormat="1" ht="18.75" customHeight="1">
      <c r="A21" s="73"/>
      <c r="B21" s="73"/>
      <c r="C21" s="73"/>
      <c r="D21" s="73"/>
      <c r="E21" s="73"/>
      <c r="F21" s="73"/>
      <c r="G21" s="73"/>
      <c r="H21" s="73"/>
      <c r="I21" s="73"/>
      <c r="J21" s="73"/>
      <c r="K21" s="73"/>
    </row>
    <row r="22" spans="1:11" s="7" customFormat="1" ht="18.75" customHeight="1">
      <c r="A22" s="73"/>
      <c r="B22" s="73"/>
      <c r="C22" s="73"/>
      <c r="D22" s="73"/>
      <c r="E22" s="73"/>
      <c r="F22" s="73"/>
      <c r="G22" s="73"/>
      <c r="H22" s="73"/>
      <c r="I22" s="73"/>
      <c r="J22" s="73"/>
      <c r="K22" s="73"/>
    </row>
    <row r="23" spans="1:11" s="7" customFormat="1" ht="18.75" customHeight="1">
      <c r="A23" s="73"/>
      <c r="B23" s="73"/>
      <c r="C23" s="73"/>
      <c r="D23" s="73"/>
      <c r="E23" s="73"/>
      <c r="F23" s="73"/>
      <c r="G23" s="73"/>
      <c r="H23" s="73"/>
      <c r="I23" s="73"/>
      <c r="J23" s="73"/>
      <c r="K23" s="73"/>
    </row>
    <row r="24" spans="1:11" s="7" customFormat="1" ht="9" customHeight="1">
      <c r="A24" s="73"/>
      <c r="B24" s="73"/>
      <c r="C24" s="73"/>
      <c r="D24" s="73"/>
      <c r="E24" s="73"/>
      <c r="F24" s="73"/>
      <c r="G24" s="73"/>
      <c r="H24" s="73"/>
      <c r="I24" s="73"/>
      <c r="J24" s="73"/>
      <c r="K24" s="73"/>
    </row>
    <row r="25" spans="1:11" s="7" customFormat="1" ht="18.75" customHeight="1">
      <c r="A25" s="70"/>
      <c r="B25" s="12" t="s">
        <v>301</v>
      </c>
      <c r="C25" s="70"/>
      <c r="D25" s="70"/>
      <c r="E25" s="70"/>
      <c r="F25" s="70"/>
      <c r="G25" s="12"/>
      <c r="H25" s="70"/>
      <c r="I25" s="70"/>
      <c r="J25" s="70"/>
      <c r="K25" s="70"/>
    </row>
    <row r="26" spans="1:11" s="7" customFormat="1" ht="17.25" customHeight="1">
      <c r="A26" s="74"/>
      <c r="B26" s="293" t="s">
        <v>278</v>
      </c>
      <c r="C26" s="75" t="s">
        <v>279</v>
      </c>
      <c r="D26" s="86">
        <f>AVERAGE('5.グラフデータ'!D170:H170)</f>
        <v>64.599999999999994</v>
      </c>
      <c r="E26" s="295" t="str">
        <f>'5.グラフデータ'!AD170</f>
        <v>同程度で推移</v>
      </c>
      <c r="F26" s="71"/>
      <c r="G26" s="297" t="s">
        <v>306</v>
      </c>
      <c r="H26" s="75" t="s">
        <v>279</v>
      </c>
      <c r="I26" s="76">
        <f>AVERAGE('5.グラフデータ'!D172:H172)</f>
        <v>0.73199999999999998</v>
      </c>
      <c r="J26" s="295" t="str">
        <f>'5.グラフデータ'!AD172</f>
        <v>同程度で推移</v>
      </c>
      <c r="K26" s="71"/>
    </row>
    <row r="27" spans="1:11" s="7" customFormat="1" ht="17.25" customHeight="1">
      <c r="A27" s="74"/>
      <c r="B27" s="294"/>
      <c r="C27" s="77" t="s">
        <v>280</v>
      </c>
      <c r="D27" s="87">
        <f>'5.グラフデータ'!H170-'5.グラフデータ'!D170</f>
        <v>1.7999999999999972</v>
      </c>
      <c r="E27" s="296"/>
      <c r="F27" s="71"/>
      <c r="G27" s="298"/>
      <c r="H27" s="77" t="s">
        <v>280</v>
      </c>
      <c r="I27" s="85">
        <f>'5.グラフデータ'!H172-'5.グラフデータ'!D172</f>
        <v>7.0000000000000062E-3</v>
      </c>
      <c r="J27" s="296"/>
      <c r="K27" s="71"/>
    </row>
    <row r="28" spans="1:11" s="7" customFormat="1">
      <c r="A28" s="73"/>
      <c r="B28" s="73"/>
      <c r="C28" s="73"/>
      <c r="D28" s="73"/>
      <c r="E28" s="73"/>
      <c r="F28" s="73"/>
      <c r="G28" s="73"/>
      <c r="H28" s="73"/>
      <c r="I28" s="73"/>
      <c r="J28" s="73"/>
      <c r="K28" s="73"/>
    </row>
    <row r="29" spans="1:11" s="7" customFormat="1" ht="18.75" customHeight="1">
      <c r="A29" s="73"/>
      <c r="B29" s="73"/>
      <c r="C29" s="73"/>
      <c r="D29" s="73"/>
      <c r="E29" s="73"/>
      <c r="F29" s="73"/>
      <c r="G29" s="73"/>
      <c r="H29" s="73"/>
      <c r="I29" s="73"/>
      <c r="J29" s="73"/>
      <c r="K29" s="73"/>
    </row>
    <row r="30" spans="1:11" s="7" customFormat="1" ht="18.75" customHeight="1">
      <c r="A30" s="73"/>
      <c r="B30" s="73"/>
      <c r="C30" s="73"/>
      <c r="D30" s="73"/>
      <c r="E30" s="73"/>
      <c r="F30" s="73"/>
      <c r="G30" s="73"/>
      <c r="H30" s="73"/>
      <c r="I30" s="73"/>
      <c r="J30" s="73"/>
      <c r="K30" s="73"/>
    </row>
    <row r="31" spans="1:11" s="7" customFormat="1" ht="18.75" customHeight="1">
      <c r="A31" s="73"/>
      <c r="B31" s="73"/>
      <c r="C31" s="73"/>
      <c r="D31" s="73"/>
      <c r="E31" s="73"/>
      <c r="F31" s="73"/>
      <c r="G31" s="73"/>
      <c r="H31" s="73"/>
      <c r="I31" s="73"/>
      <c r="J31" s="73"/>
      <c r="K31" s="73"/>
    </row>
    <row r="32" spans="1:11" s="7" customFormat="1" ht="18.75" customHeight="1">
      <c r="A32" s="73"/>
      <c r="B32" s="73"/>
      <c r="C32" s="73"/>
      <c r="D32" s="73"/>
      <c r="E32" s="73"/>
      <c r="F32" s="73"/>
      <c r="G32" s="73"/>
      <c r="H32" s="73"/>
      <c r="I32" s="73"/>
      <c r="J32" s="73"/>
      <c r="K32" s="73"/>
    </row>
    <row r="33" spans="1:11" s="7" customFormat="1" ht="18.75" customHeight="1">
      <c r="A33" s="73"/>
      <c r="B33" s="73"/>
      <c r="C33" s="73"/>
      <c r="D33" s="73"/>
      <c r="E33" s="73"/>
      <c r="F33" s="73"/>
      <c r="G33" s="73"/>
      <c r="H33" s="73"/>
      <c r="I33" s="73"/>
      <c r="J33" s="73"/>
      <c r="K33" s="73"/>
    </row>
    <row r="34" spans="1:11" s="7" customFormat="1" ht="18.75" customHeight="1">
      <c r="A34" s="73"/>
      <c r="B34" s="73"/>
      <c r="C34" s="73"/>
      <c r="D34" s="73"/>
      <c r="E34" s="73"/>
      <c r="F34" s="73"/>
      <c r="G34" s="73"/>
      <c r="H34" s="73"/>
      <c r="I34" s="73"/>
      <c r="J34" s="73"/>
      <c r="K34" s="73"/>
    </row>
    <row r="35" spans="1:11" s="7" customFormat="1" ht="18.75" customHeight="1">
      <c r="A35" s="73"/>
      <c r="B35" s="73"/>
      <c r="C35" s="73"/>
      <c r="D35" s="73"/>
      <c r="E35" s="73"/>
      <c r="F35" s="73"/>
      <c r="G35" s="73"/>
      <c r="H35" s="73"/>
      <c r="I35" s="73"/>
      <c r="J35" s="73"/>
      <c r="K35" s="73"/>
    </row>
    <row r="36" spans="1:11" s="7" customFormat="1" ht="18.75" customHeight="1">
      <c r="A36" s="73"/>
      <c r="B36" s="73"/>
      <c r="C36" s="73"/>
      <c r="D36" s="73"/>
      <c r="E36" s="73"/>
      <c r="F36" s="73"/>
      <c r="G36" s="73"/>
      <c r="H36" s="73"/>
      <c r="I36" s="73"/>
      <c r="J36" s="73"/>
      <c r="K36" s="73"/>
    </row>
    <row r="37" spans="1:11" s="7" customFormat="1" ht="18.75" customHeight="1">
      <c r="A37" s="73"/>
      <c r="B37" s="73"/>
      <c r="C37" s="73"/>
      <c r="D37" s="73"/>
      <c r="E37" s="73"/>
      <c r="F37" s="73"/>
      <c r="G37" s="73"/>
      <c r="H37" s="73"/>
      <c r="I37" s="73"/>
      <c r="J37" s="73"/>
      <c r="K37" s="73"/>
    </row>
    <row r="38" spans="1:11" s="7" customFormat="1" ht="18.75" customHeight="1">
      <c r="A38" s="73"/>
      <c r="B38" s="73"/>
      <c r="C38" s="73"/>
      <c r="D38" s="73"/>
      <c r="E38" s="73"/>
      <c r="F38" s="73"/>
      <c r="G38" s="73"/>
      <c r="H38" s="73"/>
      <c r="I38" s="73"/>
      <c r="J38" s="73"/>
      <c r="K38" s="73"/>
    </row>
    <row r="39" spans="1:11" s="7" customFormat="1" ht="18.75" customHeight="1">
      <c r="A39" s="73"/>
      <c r="B39" s="73"/>
      <c r="C39" s="73"/>
      <c r="D39" s="73"/>
      <c r="E39" s="73"/>
      <c r="F39" s="73"/>
      <c r="G39" s="73"/>
      <c r="H39" s="73"/>
      <c r="I39" s="73"/>
      <c r="J39" s="73"/>
      <c r="K39" s="73"/>
    </row>
    <row r="40" spans="1:11" s="7" customFormat="1" ht="18.75" customHeight="1">
      <c r="A40" s="73"/>
      <c r="B40" s="73"/>
      <c r="C40" s="73"/>
      <c r="D40" s="73"/>
      <c r="E40" s="73"/>
      <c r="F40" s="73"/>
      <c r="G40" s="73"/>
      <c r="H40" s="73"/>
      <c r="I40" s="73"/>
      <c r="J40" s="73"/>
      <c r="K40" s="73"/>
    </row>
    <row r="41" spans="1:11" s="7" customFormat="1" ht="18.75" customHeight="1">
      <c r="A41" s="73"/>
      <c r="B41" s="73"/>
      <c r="C41" s="73"/>
      <c r="D41" s="73"/>
      <c r="E41" s="73"/>
      <c r="F41" s="73"/>
      <c r="G41" s="73"/>
      <c r="H41" s="73"/>
      <c r="I41" s="73"/>
      <c r="J41" s="73"/>
      <c r="K41" s="73"/>
    </row>
    <row r="42" spans="1:11" ht="18.75" customHeight="1"/>
    <row r="43" spans="1:11" s="7" customFormat="1" ht="18.75" customHeight="1">
      <c r="A43"/>
      <c r="B43"/>
      <c r="C43"/>
      <c r="D43"/>
      <c r="E43"/>
      <c r="F43"/>
      <c r="G43"/>
      <c r="H43"/>
      <c r="I43"/>
      <c r="J43"/>
      <c r="K43"/>
    </row>
    <row r="44" spans="1:11" s="7" customFormat="1" ht="18.75" customHeight="1">
      <c r="A44"/>
      <c r="B44"/>
      <c r="C44"/>
      <c r="D44"/>
      <c r="E44"/>
      <c r="F44"/>
      <c r="G44"/>
      <c r="H44"/>
      <c r="I44"/>
      <c r="J44"/>
      <c r="K44"/>
    </row>
    <row r="45" spans="1:11" s="7" customFormat="1" ht="18.75" customHeight="1">
      <c r="A45" s="73"/>
      <c r="B45" s="73"/>
      <c r="C45" s="73"/>
      <c r="D45" s="73"/>
      <c r="E45" s="73"/>
      <c r="F45" s="73"/>
      <c r="G45" s="73"/>
      <c r="H45" s="73"/>
      <c r="I45" s="73"/>
      <c r="J45" s="73"/>
      <c r="K45" s="73"/>
    </row>
    <row r="46" spans="1:11" s="7" customFormat="1">
      <c r="A46"/>
      <c r="B46"/>
      <c r="C46"/>
      <c r="D46"/>
      <c r="E46"/>
      <c r="F46"/>
      <c r="G46"/>
      <c r="H46"/>
      <c r="I46"/>
      <c r="J46"/>
      <c r="K46"/>
    </row>
    <row r="47" spans="1:11" s="7" customFormat="1">
      <c r="A47"/>
      <c r="B47"/>
      <c r="C47"/>
      <c r="D47"/>
      <c r="E47"/>
      <c r="F47"/>
      <c r="G47"/>
      <c r="H47"/>
      <c r="I47"/>
      <c r="J47"/>
      <c r="K47"/>
    </row>
    <row r="48" spans="1:11" s="7" customFormat="1">
      <c r="A48"/>
      <c r="B48"/>
      <c r="C48"/>
      <c r="D48"/>
      <c r="E48"/>
      <c r="F48"/>
      <c r="G48"/>
      <c r="H48"/>
      <c r="I48"/>
      <c r="J48"/>
      <c r="K48"/>
    </row>
    <row r="49" spans="1:11" s="7" customFormat="1">
      <c r="A49"/>
      <c r="B49"/>
      <c r="C49"/>
      <c r="D49"/>
      <c r="E49"/>
      <c r="F49"/>
      <c r="G49"/>
      <c r="H49"/>
      <c r="I49"/>
      <c r="J49"/>
      <c r="K49"/>
    </row>
    <row r="50" spans="1:11" s="7" customFormat="1">
      <c r="A50"/>
      <c r="B50"/>
      <c r="C50"/>
      <c r="D50"/>
      <c r="E50"/>
      <c r="F50"/>
      <c r="G50"/>
      <c r="H50"/>
      <c r="I50"/>
      <c r="J50"/>
      <c r="K50"/>
    </row>
    <row r="51" spans="1:11" s="7" customFormat="1">
      <c r="A51"/>
      <c r="B51"/>
      <c r="C51"/>
      <c r="D51"/>
      <c r="E51"/>
      <c r="F51"/>
      <c r="G51"/>
      <c r="H51"/>
      <c r="I51"/>
      <c r="J51"/>
      <c r="K51"/>
    </row>
    <row r="52" spans="1:11" s="7" customFormat="1">
      <c r="A52"/>
      <c r="B52"/>
      <c r="C52"/>
      <c r="D52"/>
      <c r="E52"/>
      <c r="F52"/>
      <c r="G52"/>
      <c r="H52"/>
      <c r="I52"/>
      <c r="J52"/>
      <c r="K52"/>
    </row>
    <row r="53" spans="1:11" s="7" customFormat="1">
      <c r="A53"/>
      <c r="B53"/>
      <c r="C53"/>
      <c r="D53"/>
      <c r="E53"/>
      <c r="F53"/>
      <c r="G53"/>
      <c r="H53"/>
      <c r="I53"/>
      <c r="J53"/>
      <c r="K53"/>
    </row>
    <row r="54" spans="1:11" s="7" customFormat="1" ht="9" customHeight="1">
      <c r="A54"/>
      <c r="B54"/>
      <c r="C54"/>
      <c r="D54"/>
      <c r="E54"/>
      <c r="F54"/>
      <c r="G54"/>
      <c r="H54"/>
      <c r="I54"/>
      <c r="J54"/>
      <c r="K54"/>
    </row>
    <row r="55" spans="1:11" s="7" customFormat="1" ht="18" customHeight="1">
      <c r="A55"/>
      <c r="B55"/>
      <c r="C55"/>
      <c r="D55"/>
      <c r="E55"/>
      <c r="F55"/>
      <c r="G55"/>
      <c r="H55"/>
      <c r="I55"/>
      <c r="J55"/>
      <c r="K55"/>
    </row>
    <row r="56" spans="1:11" s="7" customFormat="1" ht="32.25" customHeight="1">
      <c r="A56"/>
      <c r="B56"/>
      <c r="C56"/>
      <c r="D56"/>
      <c r="E56"/>
      <c r="F56"/>
      <c r="G56"/>
      <c r="H56"/>
      <c r="I56"/>
      <c r="J56"/>
      <c r="K56"/>
    </row>
    <row r="57" spans="1:11" s="7" customFormat="1">
      <c r="A57"/>
      <c r="B57"/>
      <c r="C57"/>
      <c r="D57"/>
      <c r="E57"/>
      <c r="F57"/>
      <c r="G57"/>
      <c r="H57"/>
      <c r="I57"/>
      <c r="J57"/>
      <c r="K57"/>
    </row>
    <row r="58" spans="1:11" s="7" customFormat="1">
      <c r="A58"/>
      <c r="B58"/>
      <c r="C58"/>
      <c r="D58"/>
      <c r="E58"/>
      <c r="F58"/>
      <c r="G58"/>
      <c r="H58"/>
      <c r="I58"/>
      <c r="J58"/>
      <c r="K58"/>
    </row>
    <row r="59" spans="1:11" s="7" customFormat="1">
      <c r="A59"/>
      <c r="B59"/>
      <c r="C59"/>
      <c r="D59"/>
      <c r="E59"/>
      <c r="F59"/>
      <c r="G59"/>
      <c r="H59"/>
      <c r="I59"/>
      <c r="J59"/>
      <c r="K59"/>
    </row>
    <row r="83" spans="1:11" s="7" customFormat="1" ht="18" customHeight="1">
      <c r="A83"/>
      <c r="B83"/>
      <c r="C83"/>
      <c r="D83"/>
      <c r="E83"/>
      <c r="F83"/>
      <c r="G83"/>
      <c r="H83"/>
      <c r="I83"/>
      <c r="J83"/>
      <c r="K83"/>
    </row>
    <row r="84" spans="1:11" s="7" customFormat="1" ht="32.25" customHeight="1">
      <c r="A84"/>
      <c r="B84"/>
      <c r="C84"/>
      <c r="D84"/>
      <c r="E84"/>
      <c r="F84"/>
      <c r="G84"/>
      <c r="H84"/>
      <c r="I84"/>
      <c r="J84"/>
      <c r="K84"/>
    </row>
    <row r="85" spans="1:11" s="7" customFormat="1">
      <c r="A85"/>
      <c r="B85"/>
      <c r="C85"/>
      <c r="D85"/>
      <c r="E85"/>
      <c r="F85"/>
      <c r="G85"/>
      <c r="H85"/>
      <c r="I85"/>
      <c r="J85"/>
      <c r="K85"/>
    </row>
    <row r="86" spans="1:11" s="7" customFormat="1">
      <c r="A86"/>
      <c r="B86"/>
      <c r="C86"/>
      <c r="D86"/>
      <c r="E86"/>
      <c r="F86"/>
      <c r="G86"/>
      <c r="H86"/>
      <c r="I86"/>
      <c r="J86"/>
      <c r="K86"/>
    </row>
    <row r="87" spans="1:11" s="7" customFormat="1">
      <c r="A87"/>
      <c r="B87"/>
      <c r="C87"/>
      <c r="D87"/>
      <c r="E87"/>
      <c r="F87"/>
      <c r="G87"/>
      <c r="H87"/>
      <c r="I87"/>
      <c r="J87"/>
      <c r="K87"/>
    </row>
    <row r="88" spans="1:11" s="7" customFormat="1">
      <c r="A88"/>
      <c r="B88"/>
      <c r="C88"/>
      <c r="D88"/>
      <c r="E88"/>
      <c r="F88"/>
      <c r="G88"/>
      <c r="H88"/>
      <c r="I88"/>
      <c r="J88"/>
      <c r="K88"/>
    </row>
    <row r="89" spans="1:11" s="7" customFormat="1">
      <c r="A89"/>
      <c r="B89"/>
      <c r="C89"/>
      <c r="D89"/>
      <c r="E89"/>
      <c r="F89"/>
      <c r="G89"/>
      <c r="H89"/>
      <c r="I89"/>
      <c r="J89"/>
      <c r="K89"/>
    </row>
    <row r="90" spans="1:11" s="7" customFormat="1">
      <c r="A90"/>
      <c r="B90"/>
      <c r="C90"/>
      <c r="D90"/>
      <c r="E90"/>
      <c r="F90"/>
      <c r="G90"/>
      <c r="H90"/>
      <c r="I90"/>
      <c r="J90"/>
      <c r="K90"/>
    </row>
    <row r="91" spans="1:11" s="7" customFormat="1">
      <c r="A91"/>
      <c r="B91"/>
      <c r="C91"/>
      <c r="D91"/>
      <c r="E91"/>
      <c r="F91"/>
      <c r="G91"/>
      <c r="H91"/>
      <c r="I91"/>
      <c r="J91"/>
      <c r="K91"/>
    </row>
    <row r="92" spans="1:11" s="7" customFormat="1">
      <c r="A92"/>
      <c r="B92"/>
      <c r="C92"/>
      <c r="D92"/>
      <c r="E92"/>
      <c r="F92"/>
      <c r="G92"/>
      <c r="H92"/>
      <c r="I92"/>
      <c r="J92"/>
      <c r="K92"/>
    </row>
    <row r="93" spans="1:11" s="7" customFormat="1">
      <c r="A93"/>
      <c r="B93"/>
      <c r="C93"/>
      <c r="D93"/>
      <c r="E93"/>
      <c r="F93"/>
      <c r="G93"/>
      <c r="H93"/>
      <c r="I93"/>
      <c r="J93"/>
      <c r="K93"/>
    </row>
    <row r="94" spans="1:11" s="7" customFormat="1">
      <c r="A94"/>
      <c r="B94"/>
      <c r="C94"/>
      <c r="D94"/>
      <c r="E94"/>
      <c r="F94"/>
      <c r="G94"/>
      <c r="H94"/>
      <c r="I94"/>
      <c r="J94"/>
      <c r="K94"/>
    </row>
    <row r="95" spans="1:11" s="7" customFormat="1">
      <c r="A95"/>
      <c r="B95"/>
      <c r="C95"/>
      <c r="D95"/>
      <c r="E95"/>
      <c r="F95"/>
      <c r="G95"/>
      <c r="H95"/>
      <c r="I95"/>
      <c r="J95"/>
      <c r="K95"/>
    </row>
    <row r="96" spans="1:11" s="7" customFormat="1">
      <c r="A96"/>
      <c r="B96"/>
      <c r="C96"/>
      <c r="D96"/>
      <c r="E96"/>
      <c r="F96"/>
      <c r="G96"/>
      <c r="H96"/>
      <c r="I96"/>
      <c r="J96"/>
      <c r="K96"/>
    </row>
    <row r="97" spans="1:11" s="7" customFormat="1">
      <c r="A97"/>
      <c r="B97"/>
      <c r="C97"/>
      <c r="D97"/>
      <c r="E97"/>
      <c r="F97"/>
      <c r="G97"/>
      <c r="H97"/>
      <c r="I97"/>
      <c r="J97"/>
      <c r="K97"/>
    </row>
    <row r="98" spans="1:11" s="7" customFormat="1">
      <c r="A98"/>
      <c r="B98"/>
      <c r="C98"/>
      <c r="D98"/>
      <c r="E98"/>
      <c r="F98"/>
      <c r="G98"/>
      <c r="H98"/>
      <c r="I98"/>
      <c r="J98"/>
      <c r="K98"/>
    </row>
    <row r="99" spans="1:11" s="7" customFormat="1">
      <c r="A99"/>
      <c r="B99"/>
      <c r="C99"/>
      <c r="D99"/>
      <c r="E99"/>
      <c r="F99"/>
      <c r="G99"/>
      <c r="H99"/>
      <c r="I99"/>
      <c r="J99"/>
      <c r="K99"/>
    </row>
    <row r="100" spans="1:11" s="7" customFormat="1">
      <c r="A100"/>
      <c r="B100"/>
      <c r="C100"/>
      <c r="D100"/>
      <c r="E100"/>
      <c r="F100"/>
      <c r="G100"/>
      <c r="H100"/>
      <c r="I100"/>
      <c r="J100"/>
      <c r="K100"/>
    </row>
    <row r="101" spans="1:11" s="7" customFormat="1">
      <c r="A101"/>
      <c r="B101"/>
      <c r="C101"/>
      <c r="D101"/>
      <c r="E101"/>
      <c r="F101"/>
      <c r="G101"/>
      <c r="H101"/>
      <c r="I101"/>
      <c r="J101"/>
      <c r="K101"/>
    </row>
    <row r="102" spans="1:11" s="7" customFormat="1">
      <c r="A102"/>
      <c r="B102"/>
      <c r="C102"/>
      <c r="D102"/>
      <c r="E102"/>
      <c r="F102"/>
      <c r="G102"/>
      <c r="H102"/>
      <c r="I102"/>
      <c r="J102"/>
      <c r="K102"/>
    </row>
    <row r="103" spans="1:11" s="7" customFormat="1">
      <c r="A103"/>
      <c r="B103"/>
      <c r="C103"/>
      <c r="D103"/>
      <c r="E103"/>
      <c r="F103"/>
      <c r="G103"/>
      <c r="H103"/>
      <c r="I103"/>
      <c r="J103"/>
      <c r="K103"/>
    </row>
    <row r="104" spans="1:11" s="7" customFormat="1">
      <c r="A104"/>
      <c r="B104"/>
      <c r="C104"/>
      <c r="D104"/>
      <c r="E104"/>
      <c r="F104"/>
      <c r="G104"/>
      <c r="H104"/>
      <c r="I104"/>
      <c r="J104"/>
      <c r="K104"/>
    </row>
    <row r="105" spans="1:11" s="7" customFormat="1">
      <c r="A105"/>
      <c r="B105"/>
      <c r="C105"/>
      <c r="D105"/>
      <c r="E105"/>
      <c r="F105"/>
      <c r="G105"/>
      <c r="H105"/>
      <c r="I105"/>
      <c r="J105"/>
      <c r="K105"/>
    </row>
    <row r="106" spans="1:11" s="7" customFormat="1">
      <c r="A106"/>
      <c r="B106"/>
      <c r="C106"/>
      <c r="D106"/>
      <c r="E106"/>
      <c r="F106"/>
      <c r="G106"/>
      <c r="H106"/>
      <c r="I106"/>
      <c r="J106"/>
      <c r="K106"/>
    </row>
    <row r="107" spans="1:11" s="7" customFormat="1" ht="9" customHeight="1">
      <c r="A107"/>
      <c r="B107"/>
      <c r="C107"/>
      <c r="D107"/>
      <c r="E107"/>
      <c r="F107"/>
      <c r="G107"/>
      <c r="H107"/>
      <c r="I107"/>
      <c r="J107"/>
      <c r="K107"/>
    </row>
    <row r="108" spans="1:11" s="7" customFormat="1" ht="18" customHeight="1">
      <c r="A108"/>
      <c r="B108"/>
      <c r="C108"/>
      <c r="D108"/>
      <c r="E108"/>
      <c r="F108"/>
      <c r="G108"/>
      <c r="H108"/>
      <c r="I108"/>
      <c r="J108"/>
      <c r="K108"/>
    </row>
    <row r="109" spans="1:11" s="7" customFormat="1" ht="32.25" customHeight="1">
      <c r="A109"/>
      <c r="B109"/>
      <c r="C109"/>
      <c r="D109"/>
      <c r="E109"/>
      <c r="F109"/>
      <c r="G109"/>
      <c r="H109"/>
      <c r="I109"/>
      <c r="J109"/>
      <c r="K109"/>
    </row>
    <row r="110" spans="1:11" s="7" customFormat="1">
      <c r="A110"/>
      <c r="B110"/>
      <c r="C110"/>
      <c r="D110"/>
      <c r="E110"/>
      <c r="F110"/>
      <c r="G110"/>
      <c r="H110"/>
      <c r="I110"/>
      <c r="J110"/>
      <c r="K110"/>
    </row>
    <row r="111" spans="1:11" s="7" customFormat="1">
      <c r="A111"/>
      <c r="B111"/>
      <c r="C111"/>
      <c r="D111"/>
      <c r="E111"/>
      <c r="F111"/>
      <c r="G111"/>
      <c r="H111"/>
      <c r="I111"/>
      <c r="J111"/>
      <c r="K111"/>
    </row>
    <row r="112" spans="1:11" s="7" customFormat="1">
      <c r="A112"/>
      <c r="B112"/>
      <c r="C112"/>
      <c r="D112"/>
      <c r="E112"/>
      <c r="F112"/>
      <c r="G112"/>
      <c r="H112"/>
      <c r="I112"/>
      <c r="J112"/>
      <c r="K112"/>
    </row>
    <row r="136" ht="18" customHeight="1"/>
  </sheetData>
  <mergeCells count="8">
    <mergeCell ref="B6:B7"/>
    <mergeCell ref="E6:E7"/>
    <mergeCell ref="G6:G7"/>
    <mergeCell ref="J6:J7"/>
    <mergeCell ref="B26:B27"/>
    <mergeCell ref="E26:E27"/>
    <mergeCell ref="G26:G27"/>
    <mergeCell ref="J26:J27"/>
  </mergeCells>
  <phoneticPr fontId="1"/>
  <conditionalFormatting sqref="K26:K27 K6:K7">
    <cfRule type="containsText" dxfId="298" priority="96" operator="containsText" text="無し">
      <formula>NOT(ISERROR(SEARCH("無し",K6)))</formula>
    </cfRule>
    <cfRule type="containsText" dxfId="297" priority="97" operator="containsText" text="変動">
      <formula>NOT(ISERROR(SEARCH("変動",K6)))</formula>
    </cfRule>
    <cfRule type="containsText" dxfId="296" priority="98" operator="containsText" text="減少">
      <formula>NOT(ISERROR(SEARCH("減少",K6)))</formula>
    </cfRule>
    <cfRule type="containsText" dxfId="295" priority="99" operator="containsText" text="増加">
      <formula>NOT(ISERROR(SEARCH("増加",K6)))</formula>
    </cfRule>
    <cfRule type="containsText" dxfId="294" priority="100" operator="containsText" text="安定">
      <formula>NOT(ISERROR(SEARCH("安定",K6)))</formula>
    </cfRule>
  </conditionalFormatting>
  <conditionalFormatting sqref="F6:F7">
    <cfRule type="containsText" dxfId="293" priority="38" operator="containsText" text="無し">
      <formula>NOT(ISERROR(SEARCH("無し",F6)))</formula>
    </cfRule>
    <cfRule type="containsText" dxfId="292" priority="39" operator="containsText" text="変動">
      <formula>NOT(ISERROR(SEARCH("変動",F6)))</formula>
    </cfRule>
    <cfRule type="containsText" dxfId="291" priority="40" operator="containsText" text="減少">
      <formula>NOT(ISERROR(SEARCH("減少",F6)))</formula>
    </cfRule>
    <cfRule type="containsText" dxfId="290" priority="41" operator="containsText" text="増加">
      <formula>NOT(ISERROR(SEARCH("増加",F6)))</formula>
    </cfRule>
    <cfRule type="containsText" dxfId="289" priority="42" operator="containsText" text="安定">
      <formula>NOT(ISERROR(SEARCH("安定",F6)))</formula>
    </cfRule>
  </conditionalFormatting>
  <conditionalFormatting sqref="E6">
    <cfRule type="containsText" dxfId="288" priority="32" operator="containsText" text="―">
      <formula>NOT(ISERROR(SEARCH("―",E6)))</formula>
    </cfRule>
    <cfRule type="containsText" dxfId="287" priority="33" operator="containsText" text="隔年で">
      <formula>NOT(ISERROR(SEARCH("隔年で",E6)))</formula>
    </cfRule>
    <cfRule type="containsText" dxfId="286" priority="34" operator="containsText" text="年度により">
      <formula>NOT(ISERROR(SEARCH("年度により",E6)))</formula>
    </cfRule>
    <cfRule type="containsText" dxfId="285" priority="35" operator="containsText" text="減少傾向">
      <formula>NOT(ISERROR(SEARCH("減少傾向",E6)))</formula>
    </cfRule>
    <cfRule type="containsText" dxfId="284" priority="36" operator="containsText" text="増加傾向">
      <formula>NOT(ISERROR(SEARCH("増加傾向",E6)))</formula>
    </cfRule>
    <cfRule type="containsText" dxfId="283" priority="37" operator="containsText" text="同程度">
      <formula>NOT(ISERROR(SEARCH("同程度",E6)))</formula>
    </cfRule>
  </conditionalFormatting>
  <conditionalFormatting sqref="E6:E7">
    <cfRule type="containsText" dxfId="282" priority="30" operator="containsText" text="最新年度のみ減少">
      <formula>NOT(ISERROR(SEARCH("最新年度のみ減少",E6)))</formula>
    </cfRule>
    <cfRule type="containsText" dxfId="281" priority="31" operator="containsText" text="最新年度のみ増加">
      <formula>NOT(ISERROR(SEARCH("最新年度のみ増加",E6)))</formula>
    </cfRule>
  </conditionalFormatting>
  <conditionalFormatting sqref="J6">
    <cfRule type="containsText" dxfId="280" priority="24" operator="containsText" text="―">
      <formula>NOT(ISERROR(SEARCH("―",J6)))</formula>
    </cfRule>
    <cfRule type="containsText" dxfId="279" priority="25" operator="containsText" text="隔年で">
      <formula>NOT(ISERROR(SEARCH("隔年で",J6)))</formula>
    </cfRule>
    <cfRule type="containsText" dxfId="278" priority="26" operator="containsText" text="年度により">
      <formula>NOT(ISERROR(SEARCH("年度により",J6)))</formula>
    </cfRule>
    <cfRule type="containsText" dxfId="277" priority="27" operator="containsText" text="減少傾向">
      <formula>NOT(ISERROR(SEARCH("減少傾向",J6)))</formula>
    </cfRule>
    <cfRule type="containsText" dxfId="276" priority="28" operator="containsText" text="増加傾向">
      <formula>NOT(ISERROR(SEARCH("増加傾向",J6)))</formula>
    </cfRule>
    <cfRule type="containsText" dxfId="275" priority="29" operator="containsText" text="同程度">
      <formula>NOT(ISERROR(SEARCH("同程度",J6)))</formula>
    </cfRule>
  </conditionalFormatting>
  <conditionalFormatting sqref="J6:J7">
    <cfRule type="containsText" dxfId="274" priority="22" operator="containsText" text="最新年度のみ減少">
      <formula>NOT(ISERROR(SEARCH("最新年度のみ減少",J6)))</formula>
    </cfRule>
    <cfRule type="containsText" dxfId="273" priority="23" operator="containsText" text="最新年度のみ増加">
      <formula>NOT(ISERROR(SEARCH("最新年度のみ増加",J6)))</formula>
    </cfRule>
  </conditionalFormatting>
  <conditionalFormatting sqref="F26:F27">
    <cfRule type="containsText" dxfId="272" priority="17" operator="containsText" text="無し">
      <formula>NOT(ISERROR(SEARCH("無し",F26)))</formula>
    </cfRule>
    <cfRule type="containsText" dxfId="271" priority="18" operator="containsText" text="変動">
      <formula>NOT(ISERROR(SEARCH("変動",F26)))</formula>
    </cfRule>
    <cfRule type="containsText" dxfId="270" priority="19" operator="containsText" text="減少">
      <formula>NOT(ISERROR(SEARCH("減少",F26)))</formula>
    </cfRule>
    <cfRule type="containsText" dxfId="269" priority="20" operator="containsText" text="増加">
      <formula>NOT(ISERROR(SEARCH("増加",F26)))</formula>
    </cfRule>
    <cfRule type="containsText" dxfId="268" priority="21" operator="containsText" text="安定">
      <formula>NOT(ISERROR(SEARCH("安定",F26)))</formula>
    </cfRule>
  </conditionalFormatting>
  <conditionalFormatting sqref="E26">
    <cfRule type="containsText" dxfId="267" priority="11" operator="containsText" text="―">
      <formula>NOT(ISERROR(SEARCH("―",E26)))</formula>
    </cfRule>
    <cfRule type="containsText" dxfId="266" priority="12" operator="containsText" text="隔年で">
      <formula>NOT(ISERROR(SEARCH("隔年で",E26)))</formula>
    </cfRule>
    <cfRule type="containsText" dxfId="265" priority="13" operator="containsText" text="年度により">
      <formula>NOT(ISERROR(SEARCH("年度により",E26)))</formula>
    </cfRule>
    <cfRule type="containsText" dxfId="264" priority="14" operator="containsText" text="減少傾向">
      <formula>NOT(ISERROR(SEARCH("減少傾向",E26)))</formula>
    </cfRule>
    <cfRule type="containsText" dxfId="263" priority="15" operator="containsText" text="増加傾向">
      <formula>NOT(ISERROR(SEARCH("増加傾向",E26)))</formula>
    </cfRule>
    <cfRule type="containsText" dxfId="262" priority="16" operator="containsText" text="同程度">
      <formula>NOT(ISERROR(SEARCH("同程度",E26)))</formula>
    </cfRule>
  </conditionalFormatting>
  <conditionalFormatting sqref="E26:E27">
    <cfRule type="containsText" dxfId="261" priority="9" operator="containsText" text="最新年度のみ減少">
      <formula>NOT(ISERROR(SEARCH("最新年度のみ減少",E26)))</formula>
    </cfRule>
    <cfRule type="containsText" dxfId="260" priority="10" operator="containsText" text="最新年度のみ増加">
      <formula>NOT(ISERROR(SEARCH("最新年度のみ増加",E26)))</formula>
    </cfRule>
  </conditionalFormatting>
  <conditionalFormatting sqref="J26">
    <cfRule type="containsText" dxfId="259" priority="3" operator="containsText" text="―">
      <formula>NOT(ISERROR(SEARCH("―",J26)))</formula>
    </cfRule>
    <cfRule type="containsText" dxfId="258" priority="4" operator="containsText" text="隔年で">
      <formula>NOT(ISERROR(SEARCH("隔年で",J26)))</formula>
    </cfRule>
    <cfRule type="containsText" dxfId="257" priority="5" operator="containsText" text="年度により">
      <formula>NOT(ISERROR(SEARCH("年度により",J26)))</formula>
    </cfRule>
    <cfRule type="containsText" dxfId="256" priority="6" operator="containsText" text="減少傾向">
      <formula>NOT(ISERROR(SEARCH("減少傾向",J26)))</formula>
    </cfRule>
    <cfRule type="containsText" dxfId="255" priority="7" operator="containsText" text="増加傾向">
      <formula>NOT(ISERROR(SEARCH("増加傾向",J26)))</formula>
    </cfRule>
    <cfRule type="containsText" dxfId="254" priority="8" operator="containsText" text="同程度">
      <formula>NOT(ISERROR(SEARCH("同程度",J26)))</formula>
    </cfRule>
  </conditionalFormatting>
  <conditionalFormatting sqref="J26:J27">
    <cfRule type="containsText" dxfId="253" priority="1" operator="containsText" text="最新年度のみ減少">
      <formula>NOT(ISERROR(SEARCH("最新年度のみ減少",J26)))</formula>
    </cfRule>
    <cfRule type="containsText" dxfId="252" priority="2" operator="containsText" text="最新年度のみ増加">
      <formula>NOT(ISERROR(SEARCH("最新年度のみ増加",J26)))</formula>
    </cfRule>
  </conditionalFormatting>
  <dataValidations count="2">
    <dataValidation type="list" allowBlank="1" showInputMessage="1" showErrorMessage="1" sqref="K6:K7" xr:uid="{00000000-0002-0000-0800-000000000000}">
      <formula1>$C$49:$C$52</formula1>
    </dataValidation>
    <dataValidation type="list" allowBlank="1" showInputMessage="1" showErrorMessage="1" sqref="F6:F7 F26:F27" xr:uid="{20020A29-A3F3-4821-9C5A-AECED952878C}">
      <formula1>$C$46:$C$49</formula1>
    </dataValidation>
  </dataValidations>
  <hyperlinks>
    <hyperlink ref="L1" location="目次!A1" display="目次に戻る" xr:uid="{00000000-0004-0000-0800-000000000000}"/>
  </hyperlinks>
  <pageMargins left="0.51181102362204722" right="0.51181102362204722" top="0.74803149606299213" bottom="0.74803149606299213" header="0.31496062992125984" footer="0.31496062992125984"/>
  <pageSetup paperSize="9" orientation="portrait" r:id="rId1"/>
  <headerFooter>
    <oddFooter>&amp;R&amp;6出典：大学改革支援・学位授与機構「大学基本情報」（https://portal.niad.ac.jp/ptrt/table.html）を加工して作成
文部科学省　全国大学一覧</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59</vt:i4>
      </vt:variant>
    </vt:vector>
  </HeadingPairs>
  <TitlesOfParts>
    <vt:vector size="94" baseType="lpstr">
      <vt:lpstr>目次</vt:lpstr>
      <vt:lpstr>5-1-1.学士課程</vt:lpstr>
      <vt:lpstr>5-1-2.学士課程(平均)</vt:lpstr>
      <vt:lpstr>5-1-3.学士課程(学部別)</vt:lpstr>
      <vt:lpstr>5-2-1.修士課程</vt:lpstr>
      <vt:lpstr>5-2-2.修士課程(平均)</vt:lpstr>
      <vt:lpstr>5-2-3.修士課程（専攻別）</vt:lpstr>
      <vt:lpstr>5-3-1.博士課程</vt:lpstr>
      <vt:lpstr>5-3-2.博士課程(平均)</vt:lpstr>
      <vt:lpstr>5-3-3.博士課程（専攻別）</vt:lpstr>
      <vt:lpstr>5-4-1.専門職学位課程</vt:lpstr>
      <vt:lpstr>5-4-2.専門職学位課程(平均)</vt:lpstr>
      <vt:lpstr>5.グラフデータ</vt:lpstr>
      <vt:lpstr>5.経年データ（学部単位）</vt:lpstr>
      <vt:lpstr>5.経年データ（専攻単位）</vt:lpstr>
      <vt:lpstr>5-1.2020</vt:lpstr>
      <vt:lpstr>5-1.2021</vt:lpstr>
      <vt:lpstr>5-1.2022</vt:lpstr>
      <vt:lpstr>5-1.2023</vt:lpstr>
      <vt:lpstr>5-1.2024</vt:lpstr>
      <vt:lpstr>5-2.2020</vt:lpstr>
      <vt:lpstr>5-2.2021</vt:lpstr>
      <vt:lpstr>5-2.2022</vt:lpstr>
      <vt:lpstr>5-2.2023</vt:lpstr>
      <vt:lpstr>5-2.2024</vt:lpstr>
      <vt:lpstr>5-3.2020</vt:lpstr>
      <vt:lpstr>5-3.2021</vt:lpstr>
      <vt:lpstr>5-3.2022</vt:lpstr>
      <vt:lpstr>5-3.2023</vt:lpstr>
      <vt:lpstr>5-3.2024</vt:lpstr>
      <vt:lpstr>5-4.2020</vt:lpstr>
      <vt:lpstr>5-4.2021</vt:lpstr>
      <vt:lpstr>5-4.2022</vt:lpstr>
      <vt:lpstr>5-4.2023</vt:lpstr>
      <vt:lpstr>5-4.2024</vt:lpstr>
      <vt:lpstr>'5.グラフデータ'!Print_Area</vt:lpstr>
      <vt:lpstr>'5-1.2020'!Print_Area</vt:lpstr>
      <vt:lpstr>'5-1.2021'!Print_Area</vt:lpstr>
      <vt:lpstr>'5-1.2022'!Print_Area</vt:lpstr>
      <vt:lpstr>'5-1.2023'!Print_Area</vt:lpstr>
      <vt:lpstr>'5-1.2024'!Print_Area</vt:lpstr>
      <vt:lpstr>'5-1-1.学士課程'!Print_Area</vt:lpstr>
      <vt:lpstr>'5-1-2.学士課程(平均)'!Print_Area</vt:lpstr>
      <vt:lpstr>'5-1-3.学士課程(学部別)'!Print_Area</vt:lpstr>
      <vt:lpstr>'5-2.2020'!Print_Area</vt:lpstr>
      <vt:lpstr>'5-2.2021'!Print_Area</vt:lpstr>
      <vt:lpstr>'5-2.2022'!Print_Area</vt:lpstr>
      <vt:lpstr>'5-2.2023'!Print_Area</vt:lpstr>
      <vt:lpstr>'5-2.2024'!Print_Area</vt:lpstr>
      <vt:lpstr>'5-2-1.修士課程'!Print_Area</vt:lpstr>
      <vt:lpstr>'5-2-2.修士課程(平均)'!Print_Area</vt:lpstr>
      <vt:lpstr>'5-2-3.修士課程（専攻別）'!Print_Area</vt:lpstr>
      <vt:lpstr>'5-3.2020'!Print_Area</vt:lpstr>
      <vt:lpstr>'5-3.2021'!Print_Area</vt:lpstr>
      <vt:lpstr>'5-3.2022'!Print_Area</vt:lpstr>
      <vt:lpstr>'5-3.2023'!Print_Area</vt:lpstr>
      <vt:lpstr>'5-3.2024'!Print_Area</vt:lpstr>
      <vt:lpstr>'5-3-1.博士課程'!Print_Area</vt:lpstr>
      <vt:lpstr>'5-3-2.博士課程(平均)'!Print_Area</vt:lpstr>
      <vt:lpstr>'5-3-3.博士課程（専攻別）'!Print_Area</vt:lpstr>
      <vt:lpstr>'5-4.2020'!Print_Area</vt:lpstr>
      <vt:lpstr>'5-4.2021'!Print_Area</vt:lpstr>
      <vt:lpstr>'5-4.2022'!Print_Area</vt:lpstr>
      <vt:lpstr>'5-4.2023'!Print_Area</vt:lpstr>
      <vt:lpstr>'5-4.2024'!Print_Area</vt:lpstr>
      <vt:lpstr>'5-4-1.専門職学位課程'!Print_Area</vt:lpstr>
      <vt:lpstr>'5-4-2.専門職学位課程(平均)'!Print_Area</vt:lpstr>
      <vt:lpstr>'5-1.2020'!Print_Titles</vt:lpstr>
      <vt:lpstr>'5-1.2021'!Print_Titles</vt:lpstr>
      <vt:lpstr>'5-1.2022'!Print_Titles</vt:lpstr>
      <vt:lpstr>'5-1.2023'!Print_Titles</vt:lpstr>
      <vt:lpstr>'5-1.2024'!Print_Titles</vt:lpstr>
      <vt:lpstr>'5-1-2.学士課程(平均)'!Print_Titles</vt:lpstr>
      <vt:lpstr>'5-1-3.学士課程(学部別)'!Print_Titles</vt:lpstr>
      <vt:lpstr>'5-2.2020'!Print_Titles</vt:lpstr>
      <vt:lpstr>'5-2.2021'!Print_Titles</vt:lpstr>
      <vt:lpstr>'5-2.2022'!Print_Titles</vt:lpstr>
      <vt:lpstr>'5-2.2023'!Print_Titles</vt:lpstr>
      <vt:lpstr>'5-2.2024'!Print_Titles</vt:lpstr>
      <vt:lpstr>'5-2-2.修士課程(平均)'!Print_Titles</vt:lpstr>
      <vt:lpstr>'5-2-3.修士課程（専攻別）'!Print_Titles</vt:lpstr>
      <vt:lpstr>'5-3.2020'!Print_Titles</vt:lpstr>
      <vt:lpstr>'5-3.2021'!Print_Titles</vt:lpstr>
      <vt:lpstr>'5-3.2022'!Print_Titles</vt:lpstr>
      <vt:lpstr>'5-3.2023'!Print_Titles</vt:lpstr>
      <vt:lpstr>'5-3.2024'!Print_Titles</vt:lpstr>
      <vt:lpstr>'5-3-2.博士課程(平均)'!Print_Titles</vt:lpstr>
      <vt:lpstr>'5-3-3.博士課程（専攻別）'!Print_Titles</vt:lpstr>
      <vt:lpstr>'5-4.2020'!Print_Titles</vt:lpstr>
      <vt:lpstr>'5-4.2021'!Print_Titles</vt:lpstr>
      <vt:lpstr>'5-4.2022'!Print_Titles</vt:lpstr>
      <vt:lpstr>'5-4.2023'!Print_Titles</vt:lpstr>
      <vt:lpstr>'5-4.2024'!Print_Titles</vt:lpstr>
      <vt:lpstr>'5-4-2.専門職学位課程(平均)'!Print_Titles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作成者</dc:creator>
  <cp:lastModifiedBy>笹山　明伸</cp:lastModifiedBy>
  <cp:lastPrinted>2025-10-01T07:42:50Z</cp:lastPrinted>
  <dcterms:created xsi:type="dcterms:W3CDTF">2022-12-06T08:39:19Z</dcterms:created>
  <dcterms:modified xsi:type="dcterms:W3CDTF">2025-10-22T00:39:03Z</dcterms:modified>
</cp:coreProperties>
</file>