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9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FAEDCB16-8500-47F8-A557-6DF168D51F99}" xr6:coauthVersionLast="47" xr6:coauthVersionMax="47" xr10:uidLastSave="{00000000-0000-0000-0000-000000000000}"/>
  <bookViews>
    <workbookView xWindow="-120" yWindow="-120" windowWidth="29040" windowHeight="15720" tabRatio="432" xr2:uid="{00000000-000D-0000-FFFF-FFFF00000000}"/>
  </bookViews>
  <sheets>
    <sheet name="目次" sheetId="52" r:id="rId1"/>
    <sheet name="8-1-1.学士課程" sheetId="53" r:id="rId2"/>
    <sheet name="8-1-2.学士課程(平均)" sheetId="54" r:id="rId3"/>
    <sheet name="8-1-3.学士課程(学部別)" sheetId="55" r:id="rId4"/>
    <sheet name="8-2-1.修士課程" sheetId="56" r:id="rId5"/>
    <sheet name="8-2-2.修士課程(平均)" sheetId="57" r:id="rId6"/>
    <sheet name="8-3-1.博士課程" sheetId="59" r:id="rId7"/>
    <sheet name="8-3-2.博士課程(平均)" sheetId="60" r:id="rId8"/>
    <sheet name="8-4-1.専門職学位課程" sheetId="62" r:id="rId9"/>
    <sheet name="8-4-2.専門職学位課程(平均)" sheetId="63" r:id="rId10"/>
    <sheet name="8.グラフデータ" sheetId="22" r:id="rId11"/>
    <sheet name="8.経年データ（学部単位）" sheetId="12" r:id="rId12"/>
    <sheet name="8-1.2020" sheetId="27" r:id="rId13"/>
    <sheet name="8-1.2021" sheetId="28" r:id="rId14"/>
    <sheet name="8-1.2022" sheetId="64" r:id="rId15"/>
    <sheet name="8-1.2023" sheetId="68" r:id="rId16"/>
    <sheet name="8-1.2024" sheetId="72" r:id="rId17"/>
    <sheet name="8-2.2020" sheetId="34" r:id="rId18"/>
    <sheet name="8-2.2021" sheetId="35" r:id="rId19"/>
    <sheet name="8-2.2022" sheetId="65" r:id="rId20"/>
    <sheet name="8-2.2023" sheetId="69" r:id="rId21"/>
    <sheet name="8-2.2024" sheetId="73" r:id="rId22"/>
    <sheet name="8-3.2020" sheetId="41" r:id="rId23"/>
    <sheet name="8-3.2021" sheetId="42" r:id="rId24"/>
    <sheet name="8-3.2022" sheetId="66" r:id="rId25"/>
    <sheet name="8-3.2023" sheetId="70" r:id="rId26"/>
    <sheet name="8-3.2024" sheetId="74" r:id="rId27"/>
    <sheet name="8-4.2020" sheetId="48" r:id="rId28"/>
    <sheet name="8-4.2021" sheetId="49" r:id="rId29"/>
    <sheet name="8-4.2022" sheetId="67" r:id="rId30"/>
    <sheet name="8-4.2023" sheetId="71" r:id="rId31"/>
    <sheet name="8-4.2024" sheetId="75" r:id="rId32"/>
  </sheets>
  <definedNames>
    <definedName name="_xlnm._FilterDatabase" localSheetId="12" hidden="1">'8-1.2020'!$A$11:$I$97</definedName>
    <definedName name="_xlnm._FilterDatabase" localSheetId="13" hidden="1">'8-1.2021'!$A$11:$I$11</definedName>
    <definedName name="_xlnm._FilterDatabase" localSheetId="14" hidden="1">'8-1.2022'!$A$11:$I$97</definedName>
    <definedName name="_xlnm._FilterDatabase" localSheetId="15" hidden="1">'8-1.2023'!$A$11:$I$97</definedName>
    <definedName name="_xlnm._FilterDatabase" localSheetId="16" hidden="1">'8-1.2024'!$A$11:$I$97</definedName>
    <definedName name="_xlnm._FilterDatabase" localSheetId="17" hidden="1">'8-2.2020'!$A$11:$I$97</definedName>
    <definedName name="_xlnm._FilterDatabase" localSheetId="18" hidden="1">'8-2.2021'!$A$11:$I$11</definedName>
    <definedName name="_xlnm._FilterDatabase" localSheetId="19" hidden="1">'8-2.2022'!$A$11:$I$11</definedName>
    <definedName name="_xlnm._FilterDatabase" localSheetId="20" hidden="1">'8-2.2023'!$A$11:$I$11</definedName>
    <definedName name="_xlnm._FilterDatabase" localSheetId="21" hidden="1">'8-2.2024'!$A$11:$I$11</definedName>
    <definedName name="_xlnm._FilterDatabase" localSheetId="22" hidden="1">'8-3.2020'!$A$11:$I$97</definedName>
    <definedName name="_xlnm._FilterDatabase" localSheetId="23" hidden="1">'8-3.2021'!$A$11:$I$11</definedName>
    <definedName name="_xlnm._FilterDatabase" localSheetId="24" hidden="1">'8-3.2022'!$A$11:$I$11</definedName>
    <definedName name="_xlnm._FilterDatabase" localSheetId="25" hidden="1">'8-3.2023'!$A$11:$I$11</definedName>
    <definedName name="_xlnm._FilterDatabase" localSheetId="26" hidden="1">'8-3.2024'!$A$11:$I$11</definedName>
    <definedName name="_xlnm._FilterDatabase" localSheetId="27" hidden="1">'8-4.2020'!$A$11:$I$97</definedName>
    <definedName name="_xlnm._FilterDatabase" localSheetId="28" hidden="1">'8-4.2021'!$A$11:$I$97</definedName>
    <definedName name="_xlnm._FilterDatabase" localSheetId="29" hidden="1">'8-4.2022'!$A$11:$I$97</definedName>
    <definedName name="_xlnm._FilterDatabase" localSheetId="30" hidden="1">'8-4.2023'!$A$11:$I$97</definedName>
    <definedName name="_xlnm._FilterDatabase" localSheetId="31" hidden="1">'8-4.2024'!$A$11:$I$97</definedName>
    <definedName name="_xlnm.Print_Area" localSheetId="10">'8.グラフデータ'!$B$1:$AF$174</definedName>
    <definedName name="_xlnm.Print_Area" localSheetId="12">'8-1.2020'!$A$1:$I$97</definedName>
    <definedName name="_xlnm.Print_Area" localSheetId="13">'8-1.2021'!$A$1:$I$97</definedName>
    <definedName name="_xlnm.Print_Area" localSheetId="14">'8-1.2022'!$A$1:$I$97</definedName>
    <definedName name="_xlnm.Print_Area" localSheetId="15">'8-1.2023'!$A$1:$I$97</definedName>
    <definedName name="_xlnm.Print_Area" localSheetId="16">'8-1.2024'!$A$1:$I$97</definedName>
    <definedName name="_xlnm.Print_Area" localSheetId="1">'8-1-1.学士課程'!$A$1:$K$44</definedName>
    <definedName name="_xlnm.Print_Area" localSheetId="2">'8-1-2.学士課程(平均)'!$A$1:$K$44</definedName>
    <definedName name="_xlnm.Print_Area" localSheetId="3">'8-1-3.学士課程(学部別)'!$A$1:$K$64</definedName>
    <definedName name="_xlnm.Print_Area" localSheetId="17">'8-2.2020'!$A$1:$I$97</definedName>
    <definedName name="_xlnm.Print_Area" localSheetId="18">'8-2.2021'!$A$1:$I$97</definedName>
    <definedName name="_xlnm.Print_Area" localSheetId="19">'8-2.2022'!$A$1:$I$97</definedName>
    <definedName name="_xlnm.Print_Area" localSheetId="20">'8-2.2023'!$A$1:$I$97</definedName>
    <definedName name="_xlnm.Print_Area" localSheetId="21">'8-2.2024'!$A$1:$I$97</definedName>
    <definedName name="_xlnm.Print_Area" localSheetId="4">'8-2-1.修士課程'!$A$1:$K$44</definedName>
    <definedName name="_xlnm.Print_Area" localSheetId="5">'8-2-2.修士課程(平均)'!$A$1:$K$44</definedName>
    <definedName name="_xlnm.Print_Area" localSheetId="22">'8-3.2020'!$A$1:$I$97</definedName>
    <definedName name="_xlnm.Print_Area" localSheetId="23">'8-3.2021'!$A$1:$I$97</definedName>
    <definedName name="_xlnm.Print_Area" localSheetId="24">'8-3.2022'!$A$1:$I$97</definedName>
    <definedName name="_xlnm.Print_Area" localSheetId="25">'8-3.2023'!$A$1:$I$97</definedName>
    <definedName name="_xlnm.Print_Area" localSheetId="26">'8-3.2024'!$A$1:$I$97</definedName>
    <definedName name="_xlnm.Print_Area" localSheetId="6">'8-3-1.博士課程'!$A$1:$K$44</definedName>
    <definedName name="_xlnm.Print_Area" localSheetId="7">'8-3-2.博士課程(平均)'!$A$1:$K$44</definedName>
    <definedName name="_xlnm.Print_Area" localSheetId="27">'8-4.2020'!$A$1:$I$97</definedName>
    <definedName name="_xlnm.Print_Area" localSheetId="28">'8-4.2021'!$A$1:$I$97</definedName>
    <definedName name="_xlnm.Print_Area" localSheetId="29">'8-4.2022'!$A$1:$I$97</definedName>
    <definedName name="_xlnm.Print_Area" localSheetId="30">'8-4.2023'!$A$1:$I$97</definedName>
    <definedName name="_xlnm.Print_Area" localSheetId="31">'8-4.2024'!$A$1:$I$97</definedName>
    <definedName name="_xlnm.Print_Area" localSheetId="8">'8-4-1.専門職学位課程'!$A$1:$K$44</definedName>
    <definedName name="_xlnm.Print_Area" localSheetId="9">'8-4-2.専門職学位課程(平均)'!$A$1:$K$44</definedName>
    <definedName name="_xlnm.Print_Area" localSheetId="0">目次!#REF!</definedName>
    <definedName name="_xlnm.Print_Titles" localSheetId="12">'8-1.2020'!$11:$11</definedName>
    <definedName name="_xlnm.Print_Titles" localSheetId="13">'8-1.2021'!$11:$11</definedName>
    <definedName name="_xlnm.Print_Titles" localSheetId="14">'8-1.2022'!$11:$11</definedName>
    <definedName name="_xlnm.Print_Titles" localSheetId="15">'8-1.2023'!$11:$11</definedName>
    <definedName name="_xlnm.Print_Titles" localSheetId="16">'8-1.2024'!$11:$11</definedName>
    <definedName name="_xlnm.Print_Titles" localSheetId="2">'8-1-2.学士課程(平均)'!$1:$3</definedName>
    <definedName name="_xlnm.Print_Titles" localSheetId="3">'8-1-3.学士課程(学部別)'!$1:$4</definedName>
    <definedName name="_xlnm.Print_Titles" localSheetId="17">'8-2.2020'!$11:$11</definedName>
    <definedName name="_xlnm.Print_Titles" localSheetId="18">'8-2.2021'!$11:$11</definedName>
    <definedName name="_xlnm.Print_Titles" localSheetId="19">'8-2.2022'!$11:$11</definedName>
    <definedName name="_xlnm.Print_Titles" localSheetId="20">'8-2.2023'!$11:$11</definedName>
    <definedName name="_xlnm.Print_Titles" localSheetId="21">'8-2.2024'!$11:$11</definedName>
    <definedName name="_xlnm.Print_Titles" localSheetId="5">'8-2-2.修士課程(平均)'!$1:$3</definedName>
    <definedName name="_xlnm.Print_Titles" localSheetId="22">'8-3.2020'!$11:$11</definedName>
    <definedName name="_xlnm.Print_Titles" localSheetId="23">'8-3.2021'!$11:$11</definedName>
    <definedName name="_xlnm.Print_Titles" localSheetId="24">'8-3.2022'!$11:$11</definedName>
    <definedName name="_xlnm.Print_Titles" localSheetId="25">'8-3.2023'!$11:$11</definedName>
    <definedName name="_xlnm.Print_Titles" localSheetId="26">'8-3.2024'!$11:$11</definedName>
    <definedName name="_xlnm.Print_Titles" localSheetId="7">'8-3-2.博士課程(平均)'!$1:$3</definedName>
    <definedName name="_xlnm.Print_Titles" localSheetId="27">'8-4.2020'!$11:$11</definedName>
    <definedName name="_xlnm.Print_Titles" localSheetId="28">'8-4.2021'!$11:$11</definedName>
    <definedName name="_xlnm.Print_Titles" localSheetId="29">'8-4.2022'!$11:$11</definedName>
    <definedName name="_xlnm.Print_Titles" localSheetId="30">'8-4.2023'!$11:$11</definedName>
    <definedName name="_xlnm.Print_Titles" localSheetId="31">'8-4.2024'!$11:$11</definedName>
    <definedName name="_xlnm.Print_Titles" localSheetId="9">'8-4-2.専門職学位課程(平均)'!$1:$3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48" i="22" l="1" a="1"/>
  <c r="D148" i="22" s="1"/>
  <c r="E148" i="22" a="1"/>
  <c r="E148" i="22" s="1"/>
  <c r="D147" i="22" a="1"/>
  <c r="D147" i="22" s="1"/>
  <c r="E147" i="22" a="1"/>
  <c r="E147" i="22" s="1"/>
  <c r="D173" i="22"/>
  <c r="D165" i="22"/>
  <c r="D141" i="22"/>
  <c r="D133" i="22"/>
  <c r="D116" i="22" a="1"/>
  <c r="D116" i="22" s="1"/>
  <c r="D115" i="22" a="1"/>
  <c r="D115" i="22" s="1"/>
  <c r="D109" i="22"/>
  <c r="D101" i="22"/>
  <c r="D84" i="22" a="1"/>
  <c r="D84" i="22" s="1"/>
  <c r="D83" i="22" a="1"/>
  <c r="D83" i="22" s="1"/>
  <c r="D33" i="22"/>
  <c r="D25" i="22"/>
  <c r="D8" i="22" a="1"/>
  <c r="D8" i="22" s="1"/>
  <c r="D7" i="22" a="1"/>
  <c r="D7" i="22" s="1"/>
  <c r="Q1" i="22" a="1"/>
  <c r="Q1" i="22" s="1"/>
  <c r="D73" i="22" s="1"/>
  <c r="E173" i="22"/>
  <c r="E165" i="22"/>
  <c r="E141" i="22"/>
  <c r="E133" i="22"/>
  <c r="E116" i="22" a="1"/>
  <c r="E116" i="22" s="1"/>
  <c r="E115" i="22" a="1"/>
  <c r="E115" i="22" s="1"/>
  <c r="E109" i="22"/>
  <c r="E101" i="22"/>
  <c r="E84" i="22" a="1"/>
  <c r="E84" i="22" s="1"/>
  <c r="E83" i="22" a="1"/>
  <c r="E83" i="22" s="1"/>
  <c r="E33" i="22"/>
  <c r="E30" i="22"/>
  <c r="E29" i="22"/>
  <c r="E25" i="22"/>
  <c r="E15" i="22"/>
  <c r="E14" i="22"/>
  <c r="E8" i="22" a="1"/>
  <c r="E8" i="22" s="1"/>
  <c r="E7" i="22" a="1"/>
  <c r="E7" i="22" s="1"/>
  <c r="R1" i="22" a="1"/>
  <c r="R1" i="22" s="1"/>
  <c r="E82" i="22" s="1"/>
  <c r="F173" i="22"/>
  <c r="F165" i="22"/>
  <c r="F148" i="22" a="1"/>
  <c r="F148" i="22" s="1"/>
  <c r="F147" i="22" a="1"/>
  <c r="F147" i="22" s="1"/>
  <c r="F141" i="22"/>
  <c r="F133" i="22"/>
  <c r="F116" i="22" a="1"/>
  <c r="F116" i="22" s="1"/>
  <c r="F115" i="22" a="1"/>
  <c r="F115" i="22" s="1"/>
  <c r="F109" i="22"/>
  <c r="F101" i="22"/>
  <c r="F84" i="22" a="1"/>
  <c r="F84" i="22" s="1"/>
  <c r="F83" i="22" a="1"/>
  <c r="F83" i="22" s="1"/>
  <c r="F33" i="22"/>
  <c r="F30" i="22"/>
  <c r="F29" i="22"/>
  <c r="F25" i="22"/>
  <c r="F15" i="22"/>
  <c r="F14" i="22"/>
  <c r="F8" i="22" a="1"/>
  <c r="F8" i="22" s="1"/>
  <c r="F7" i="22" a="1"/>
  <c r="F7" i="22" s="1"/>
  <c r="S1" i="22" a="1"/>
  <c r="S1" i="22" s="1"/>
  <c r="F82" i="22" s="1"/>
  <c r="G173" i="22"/>
  <c r="G165" i="22"/>
  <c r="G148" i="22" a="1"/>
  <c r="G148" i="22" s="1"/>
  <c r="G147" i="22" a="1"/>
  <c r="G147" i="22" s="1"/>
  <c r="G141" i="22"/>
  <c r="G133" i="22"/>
  <c r="G116" i="22" a="1"/>
  <c r="G116" i="22" s="1"/>
  <c r="G115" i="22" a="1"/>
  <c r="G115" i="22" s="1"/>
  <c r="G109" i="22"/>
  <c r="G106" i="22"/>
  <c r="G105" i="22"/>
  <c r="G101" i="22"/>
  <c r="G91" i="22"/>
  <c r="G90" i="22"/>
  <c r="G84" i="22" a="1"/>
  <c r="G84" i="22" s="1"/>
  <c r="G83" i="22"/>
  <c r="G83" i="22" a="1"/>
  <c r="G33" i="22"/>
  <c r="G30" i="22"/>
  <c r="G29" i="22"/>
  <c r="G25" i="22"/>
  <c r="G15" i="22"/>
  <c r="G14" i="22"/>
  <c r="G8" i="22" a="1"/>
  <c r="G8" i="22" s="1"/>
  <c r="G7" i="22"/>
  <c r="G7" i="22" a="1"/>
  <c r="T1" i="22" a="1"/>
  <c r="T1" i="22" s="1"/>
  <c r="G82" i="22" s="1"/>
  <c r="H173" i="22"/>
  <c r="H165" i="22"/>
  <c r="H148" i="22" a="1"/>
  <c r="H148" i="22" s="1"/>
  <c r="H147" i="22" a="1"/>
  <c r="H147" i="22" s="1"/>
  <c r="H141" i="22"/>
  <c r="H133" i="22"/>
  <c r="H116" i="22" a="1"/>
  <c r="H116" i="22" s="1"/>
  <c r="H115" i="22" a="1"/>
  <c r="H115" i="22" s="1"/>
  <c r="H109" i="22"/>
  <c r="H101" i="22"/>
  <c r="H84" i="22" a="1"/>
  <c r="H84" i="22" s="1"/>
  <c r="H83" i="22" a="1"/>
  <c r="H83" i="22" s="1"/>
  <c r="H33" i="22"/>
  <c r="H30" i="22"/>
  <c r="H29" i="22"/>
  <c r="H25" i="22"/>
  <c r="H15" i="22"/>
  <c r="H14" i="22"/>
  <c r="H8" i="22" a="1"/>
  <c r="H8" i="22" s="1"/>
  <c r="H7" i="22" a="1"/>
  <c r="H7" i="22" s="1"/>
  <c r="U1" i="22" a="1"/>
  <c r="U1" i="22" s="1"/>
  <c r="H82" i="22" s="1"/>
  <c r="E99" i="75"/>
  <c r="H155" i="22" s="1"/>
  <c r="D99" i="75"/>
  <c r="H154" i="22" s="1"/>
  <c r="F97" i="75"/>
  <c r="H97" i="75" s="1"/>
  <c r="F95" i="75"/>
  <c r="H95" i="75" s="1"/>
  <c r="F94" i="75"/>
  <c r="H94" i="75" s="1"/>
  <c r="F93" i="75"/>
  <c r="F92" i="75"/>
  <c r="F91" i="75"/>
  <c r="H91" i="75" s="1"/>
  <c r="F90" i="75"/>
  <c r="F89" i="75"/>
  <c r="H89" i="75" s="1"/>
  <c r="F88" i="75"/>
  <c r="H88" i="75" s="1"/>
  <c r="F86" i="75"/>
  <c r="F85" i="75"/>
  <c r="F84" i="75"/>
  <c r="H84" i="75" s="1"/>
  <c r="F83" i="75"/>
  <c r="H83" i="75" s="1"/>
  <c r="F81" i="75"/>
  <c r="H81" i="75" s="1"/>
  <c r="F80" i="75"/>
  <c r="F79" i="75"/>
  <c r="H79" i="75" s="1"/>
  <c r="F78" i="75"/>
  <c r="F76" i="75"/>
  <c r="H76" i="75" s="1"/>
  <c r="F73" i="75"/>
  <c r="F72" i="75"/>
  <c r="F71" i="75"/>
  <c r="H71" i="75" s="1"/>
  <c r="F70" i="75"/>
  <c r="H70" i="75" s="1"/>
  <c r="F69" i="75"/>
  <c r="F67" i="75"/>
  <c r="H67" i="75" s="1"/>
  <c r="F66" i="75"/>
  <c r="F64" i="75"/>
  <c r="H64" i="75" s="1"/>
  <c r="F63" i="75"/>
  <c r="H63" i="75" s="1"/>
  <c r="F61" i="75"/>
  <c r="H61" i="75" s="1"/>
  <c r="F59" i="75"/>
  <c r="H59" i="75" s="1"/>
  <c r="F57" i="75"/>
  <c r="H57" i="75" s="1"/>
  <c r="F56" i="75"/>
  <c r="H56" i="75" s="1"/>
  <c r="F55" i="75"/>
  <c r="F54" i="75"/>
  <c r="H54" i="75" s="1"/>
  <c r="F53" i="75"/>
  <c r="H53" i="75" s="1"/>
  <c r="F51" i="75"/>
  <c r="H51" i="75" s="1"/>
  <c r="F50" i="75"/>
  <c r="F49" i="75"/>
  <c r="H49" i="75" s="1"/>
  <c r="F47" i="75"/>
  <c r="F45" i="75"/>
  <c r="F42" i="75"/>
  <c r="F40" i="75"/>
  <c r="H40" i="75" s="1"/>
  <c r="F39" i="75"/>
  <c r="F37" i="75"/>
  <c r="H37" i="75" s="1"/>
  <c r="F33" i="75"/>
  <c r="H33" i="75" s="1"/>
  <c r="F32" i="75"/>
  <c r="H32" i="75" s="1"/>
  <c r="F31" i="75"/>
  <c r="F30" i="75"/>
  <c r="F29" i="75"/>
  <c r="F27" i="75"/>
  <c r="H27" i="75" s="1"/>
  <c r="F26" i="75"/>
  <c r="H26" i="75" s="1"/>
  <c r="F25" i="75"/>
  <c r="F24" i="75"/>
  <c r="F23" i="75"/>
  <c r="H23" i="75" s="1"/>
  <c r="F22" i="75"/>
  <c r="H22" i="75" s="1"/>
  <c r="F21" i="75"/>
  <c r="H21" i="75" s="1"/>
  <c r="F20" i="75"/>
  <c r="F19" i="75"/>
  <c r="F15" i="75"/>
  <c r="F13" i="75"/>
  <c r="H13" i="75" s="1"/>
  <c r="F12" i="75"/>
  <c r="D10" i="75" a="1"/>
  <c r="D10" i="75" s="1"/>
  <c r="E8" i="75"/>
  <c r="D8" i="75"/>
  <c r="E7" i="75"/>
  <c r="H170" i="22" s="1"/>
  <c r="D7" i="75"/>
  <c r="H169" i="22" s="1"/>
  <c r="E6" i="75"/>
  <c r="D6" i="75"/>
  <c r="E99" i="74"/>
  <c r="H123" i="22" s="1"/>
  <c r="D99" i="74"/>
  <c r="H122" i="22" s="1"/>
  <c r="F97" i="74"/>
  <c r="H97" i="74" s="1"/>
  <c r="F96" i="74"/>
  <c r="H96" i="74" s="1"/>
  <c r="F95" i="74"/>
  <c r="H95" i="74" s="1"/>
  <c r="F94" i="74"/>
  <c r="H94" i="74" s="1"/>
  <c r="F93" i="74"/>
  <c r="H93" i="74" s="1"/>
  <c r="F92" i="74"/>
  <c r="H92" i="74" s="1"/>
  <c r="F91" i="74"/>
  <c r="H91" i="74" s="1"/>
  <c r="F90" i="74"/>
  <c r="H90" i="74" s="1"/>
  <c r="F89" i="74"/>
  <c r="H89" i="74" s="1"/>
  <c r="F87" i="74"/>
  <c r="H87" i="74" s="1"/>
  <c r="F86" i="74"/>
  <c r="H86" i="74" s="1"/>
  <c r="F85" i="74"/>
  <c r="H85" i="74" s="1"/>
  <c r="F84" i="74"/>
  <c r="H84" i="74" s="1"/>
  <c r="F82" i="74"/>
  <c r="H82" i="74" s="1"/>
  <c r="F81" i="74"/>
  <c r="H81" i="74" s="1"/>
  <c r="F80" i="74"/>
  <c r="H80" i="74" s="1"/>
  <c r="F79" i="74"/>
  <c r="H79" i="74" s="1"/>
  <c r="F78" i="74"/>
  <c r="H78" i="74" s="1"/>
  <c r="F77" i="74"/>
  <c r="H77" i="74" s="1"/>
  <c r="F76" i="74"/>
  <c r="H76" i="74" s="1"/>
  <c r="F75" i="74"/>
  <c r="H75" i="74" s="1"/>
  <c r="F74" i="74"/>
  <c r="H74" i="74" s="1"/>
  <c r="F72" i="74"/>
  <c r="H72" i="74" s="1"/>
  <c r="F71" i="74"/>
  <c r="H71" i="74" s="1"/>
  <c r="F69" i="74"/>
  <c r="H69" i="74" s="1"/>
  <c r="F68" i="74"/>
  <c r="H68" i="74" s="1"/>
  <c r="F66" i="74"/>
  <c r="H66" i="74" s="1"/>
  <c r="F65" i="74"/>
  <c r="H65" i="74" s="1"/>
  <c r="F64" i="74"/>
  <c r="H64" i="74" s="1"/>
  <c r="F63" i="74"/>
  <c r="H63" i="74" s="1"/>
  <c r="F62" i="74"/>
  <c r="H62" i="74" s="1"/>
  <c r="F61" i="74"/>
  <c r="H61" i="74" s="1"/>
  <c r="F60" i="74"/>
  <c r="H60" i="74" s="1"/>
  <c r="F59" i="74"/>
  <c r="H59" i="74" s="1"/>
  <c r="F58" i="74"/>
  <c r="H58" i="74" s="1"/>
  <c r="F57" i="74"/>
  <c r="H57" i="74" s="1"/>
  <c r="F56" i="74"/>
  <c r="H56" i="74" s="1"/>
  <c r="F55" i="74"/>
  <c r="H55" i="74" s="1"/>
  <c r="F54" i="74"/>
  <c r="H54" i="74" s="1"/>
  <c r="F53" i="74"/>
  <c r="H53" i="74" s="1"/>
  <c r="F52" i="74"/>
  <c r="H52" i="74" s="1"/>
  <c r="F51" i="74"/>
  <c r="H51" i="74" s="1"/>
  <c r="F50" i="74"/>
  <c r="H50" i="74" s="1"/>
  <c r="F48" i="74"/>
  <c r="H48" i="74" s="1"/>
  <c r="F47" i="74"/>
  <c r="H47" i="74" s="1"/>
  <c r="F46" i="74"/>
  <c r="H46" i="74" s="1"/>
  <c r="F45" i="74"/>
  <c r="H45" i="74" s="1"/>
  <c r="F44" i="74"/>
  <c r="H44" i="74" s="1"/>
  <c r="F43" i="74"/>
  <c r="H43" i="74" s="1"/>
  <c r="F42" i="74"/>
  <c r="H42" i="74" s="1"/>
  <c r="F41" i="74"/>
  <c r="H41" i="74" s="1"/>
  <c r="F40" i="74"/>
  <c r="H40" i="74" s="1"/>
  <c r="F39" i="74"/>
  <c r="H39" i="74" s="1"/>
  <c r="F38" i="74"/>
  <c r="H38" i="74" s="1"/>
  <c r="F37" i="74"/>
  <c r="H37" i="74" s="1"/>
  <c r="F36" i="74"/>
  <c r="H36" i="74" s="1"/>
  <c r="F35" i="74"/>
  <c r="H35" i="74" s="1"/>
  <c r="F34" i="74"/>
  <c r="H34" i="74" s="1"/>
  <c r="F33" i="74"/>
  <c r="H33" i="74" s="1"/>
  <c r="F32" i="74"/>
  <c r="H32" i="74" s="1"/>
  <c r="F31" i="74"/>
  <c r="H31" i="74" s="1"/>
  <c r="F30" i="74"/>
  <c r="H30" i="74" s="1"/>
  <c r="F29" i="74"/>
  <c r="H29" i="74" s="1"/>
  <c r="F27" i="74"/>
  <c r="H27" i="74" s="1"/>
  <c r="F26" i="74"/>
  <c r="H26" i="74" s="1"/>
  <c r="F25" i="74"/>
  <c r="H25" i="74" s="1"/>
  <c r="F24" i="74"/>
  <c r="H24" i="74" s="1"/>
  <c r="F23" i="74"/>
  <c r="H23" i="74" s="1"/>
  <c r="F21" i="74"/>
  <c r="H21" i="74" s="1"/>
  <c r="F20" i="74"/>
  <c r="H20" i="74" s="1"/>
  <c r="F19" i="74"/>
  <c r="H19" i="74" s="1"/>
  <c r="F18" i="74"/>
  <c r="H18" i="74" s="1"/>
  <c r="F17" i="74"/>
  <c r="H17" i="74" s="1"/>
  <c r="F16" i="74"/>
  <c r="H16" i="74" s="1"/>
  <c r="F15" i="74"/>
  <c r="H15" i="74" s="1"/>
  <c r="F14" i="74"/>
  <c r="H14" i="74" s="1"/>
  <c r="F12" i="74"/>
  <c r="D10" i="74" a="1"/>
  <c r="D10" i="74" s="1"/>
  <c r="E8" i="74"/>
  <c r="D8" i="74"/>
  <c r="E7" i="74"/>
  <c r="H138" i="22" s="1"/>
  <c r="D7" i="74"/>
  <c r="H137" i="22" s="1"/>
  <c r="E6" i="74"/>
  <c r="D6" i="74"/>
  <c r="D149" i="22" l="1"/>
  <c r="F6" i="74"/>
  <c r="G6" i="74" s="1"/>
  <c r="H146" i="22"/>
  <c r="G146" i="22"/>
  <c r="F146" i="22"/>
  <c r="E146" i="22"/>
  <c r="D146" i="22"/>
  <c r="G114" i="22"/>
  <c r="F114" i="22"/>
  <c r="D114" i="22"/>
  <c r="H114" i="22"/>
  <c r="E114" i="22"/>
  <c r="D82" i="22"/>
  <c r="F99" i="75"/>
  <c r="F6" i="75"/>
  <c r="G6" i="75" s="1"/>
  <c r="G13" i="75"/>
  <c r="G23" i="75"/>
  <c r="G31" i="75"/>
  <c r="G53" i="75"/>
  <c r="G78" i="75"/>
  <c r="G32" i="75"/>
  <c r="G42" i="75"/>
  <c r="G79" i="75"/>
  <c r="G30" i="75"/>
  <c r="G40" i="75"/>
  <c r="G69" i="75"/>
  <c r="G15" i="75"/>
  <c r="G25" i="75"/>
  <c r="G45" i="75"/>
  <c r="G71" i="75"/>
  <c r="G86" i="75"/>
  <c r="G19" i="75"/>
  <c r="H45" i="75"/>
  <c r="G55" i="75"/>
  <c r="G72" i="75"/>
  <c r="G80" i="75"/>
  <c r="F7" i="75"/>
  <c r="H7" i="75" s="1"/>
  <c r="F8" i="75"/>
  <c r="H8" i="75" s="1"/>
  <c r="G37" i="75"/>
  <c r="G47" i="75"/>
  <c r="G66" i="75"/>
  <c r="H72" i="75"/>
  <c r="G81" i="75"/>
  <c r="G73" i="75"/>
  <c r="G22" i="75"/>
  <c r="G29" i="75"/>
  <c r="G39" i="75"/>
  <c r="G76" i="75"/>
  <c r="G91" i="75"/>
  <c r="H39" i="75"/>
  <c r="H42" i="75"/>
  <c r="G56" i="75"/>
  <c r="G59" i="75"/>
  <c r="G63" i="75"/>
  <c r="H66" i="75"/>
  <c r="H69" i="75"/>
  <c r="H73" i="75"/>
  <c r="H80" i="75"/>
  <c r="G89" i="75"/>
  <c r="G97" i="75"/>
  <c r="G20" i="75"/>
  <c r="G27" i="75"/>
  <c r="G50" i="75"/>
  <c r="G83" i="75"/>
  <c r="G85" i="75"/>
  <c r="G93" i="75"/>
  <c r="G33" i="75"/>
  <c r="H15" i="75"/>
  <c r="G51" i="75"/>
  <c r="G94" i="75"/>
  <c r="G12" i="75"/>
  <c r="G21" i="75"/>
  <c r="G54" i="75"/>
  <c r="G26" i="75"/>
  <c r="G49" i="75"/>
  <c r="G84" i="75"/>
  <c r="G92" i="75"/>
  <c r="H12" i="75"/>
  <c r="G67" i="75"/>
  <c r="G70" i="75"/>
  <c r="G24" i="75"/>
  <c r="G57" i="75"/>
  <c r="G61" i="75"/>
  <c r="G64" i="75"/>
  <c r="G90" i="75"/>
  <c r="G95" i="75"/>
  <c r="G88" i="75"/>
  <c r="G12" i="74"/>
  <c r="F8" i="74"/>
  <c r="H8" i="74" s="1"/>
  <c r="G46" i="74"/>
  <c r="G82" i="74"/>
  <c r="G15" i="74"/>
  <c r="G20" i="74"/>
  <c r="G34" i="74"/>
  <c r="G68" i="74"/>
  <c r="G55" i="74"/>
  <c r="G16" i="74"/>
  <c r="G42" i="74"/>
  <c r="G78" i="74"/>
  <c r="G30" i="74"/>
  <c r="G63" i="74"/>
  <c r="G24" i="74"/>
  <c r="G51" i="74"/>
  <c r="G38" i="74"/>
  <c r="G74" i="74"/>
  <c r="G19" i="74"/>
  <c r="G25" i="74"/>
  <c r="G59" i="74"/>
  <c r="F99" i="74"/>
  <c r="G89" i="74"/>
  <c r="G17" i="74"/>
  <c r="G21" i="74"/>
  <c r="G26" i="74"/>
  <c r="G31" i="74"/>
  <c r="G35" i="74"/>
  <c r="G39" i="74"/>
  <c r="G43" i="74"/>
  <c r="G47" i="74"/>
  <c r="G52" i="74"/>
  <c r="G56" i="74"/>
  <c r="G60" i="74"/>
  <c r="G64" i="74"/>
  <c r="G69" i="74"/>
  <c r="G75" i="74"/>
  <c r="G79" i="74"/>
  <c r="G84" i="74"/>
  <c r="G95" i="74"/>
  <c r="H6" i="74"/>
  <c r="F7" i="74"/>
  <c r="H7" i="74" s="1"/>
  <c r="G14" i="74"/>
  <c r="G18" i="74"/>
  <c r="G23" i="74"/>
  <c r="G27" i="74"/>
  <c r="G32" i="74"/>
  <c r="G36" i="74"/>
  <c r="G40" i="74"/>
  <c r="G44" i="74"/>
  <c r="G48" i="74"/>
  <c r="G53" i="74"/>
  <c r="G57" i="74"/>
  <c r="G61" i="74"/>
  <c r="G65" i="74"/>
  <c r="G71" i="74"/>
  <c r="G76" i="74"/>
  <c r="G80" i="74"/>
  <c r="G85" i="74"/>
  <c r="G91" i="74"/>
  <c r="G97" i="74"/>
  <c r="G29" i="74"/>
  <c r="G33" i="74"/>
  <c r="G37" i="74"/>
  <c r="G41" i="74"/>
  <c r="G45" i="74"/>
  <c r="G50" i="74"/>
  <c r="G54" i="74"/>
  <c r="G58" i="74"/>
  <c r="G62" i="74"/>
  <c r="G66" i="74"/>
  <c r="G72" i="74"/>
  <c r="G77" i="74"/>
  <c r="G81" i="74"/>
  <c r="G86" i="74"/>
  <c r="G93" i="74"/>
  <c r="H12" i="74"/>
  <c r="I12" i="74" s="1"/>
  <c r="G87" i="74"/>
  <c r="G90" i="74"/>
  <c r="G92" i="74"/>
  <c r="G94" i="74"/>
  <c r="G96" i="74"/>
  <c r="E99" i="73"/>
  <c r="H91" i="22" s="1"/>
  <c r="D99" i="73"/>
  <c r="H90" i="22" s="1"/>
  <c r="F97" i="73"/>
  <c r="H97" i="73" s="1"/>
  <c r="F96" i="73"/>
  <c r="H96" i="73" s="1"/>
  <c r="F95" i="73"/>
  <c r="H95" i="73" s="1"/>
  <c r="F94" i="73"/>
  <c r="H94" i="73" s="1"/>
  <c r="F93" i="73"/>
  <c r="H93" i="73" s="1"/>
  <c r="F92" i="73"/>
  <c r="H92" i="73" s="1"/>
  <c r="F91" i="73"/>
  <c r="H91" i="73" s="1"/>
  <c r="F90" i="73"/>
  <c r="H90" i="73" s="1"/>
  <c r="F89" i="73"/>
  <c r="H89" i="73" s="1"/>
  <c r="F88" i="73"/>
  <c r="H88" i="73" s="1"/>
  <c r="F87" i="73"/>
  <c r="H87" i="73" s="1"/>
  <c r="F86" i="73"/>
  <c r="H86" i="73" s="1"/>
  <c r="F85" i="73"/>
  <c r="H85" i="73" s="1"/>
  <c r="F84" i="73"/>
  <c r="H84" i="73" s="1"/>
  <c r="F83" i="73"/>
  <c r="H83" i="73" s="1"/>
  <c r="F82" i="73"/>
  <c r="H82" i="73" s="1"/>
  <c r="F81" i="73"/>
  <c r="H81" i="73" s="1"/>
  <c r="F80" i="73"/>
  <c r="H80" i="73" s="1"/>
  <c r="F79" i="73"/>
  <c r="H79" i="73" s="1"/>
  <c r="F78" i="73"/>
  <c r="H78" i="73" s="1"/>
  <c r="F77" i="73"/>
  <c r="H77" i="73" s="1"/>
  <c r="F76" i="73"/>
  <c r="H76" i="73" s="1"/>
  <c r="F75" i="73"/>
  <c r="H75" i="73" s="1"/>
  <c r="F74" i="73"/>
  <c r="H74" i="73" s="1"/>
  <c r="F73" i="73"/>
  <c r="H73" i="73" s="1"/>
  <c r="F72" i="73"/>
  <c r="H72" i="73" s="1"/>
  <c r="F71" i="73"/>
  <c r="H71" i="73" s="1"/>
  <c r="F70" i="73"/>
  <c r="H70" i="73" s="1"/>
  <c r="F69" i="73"/>
  <c r="H69" i="73" s="1"/>
  <c r="F68" i="73"/>
  <c r="H68" i="73" s="1"/>
  <c r="F67" i="73"/>
  <c r="H67" i="73" s="1"/>
  <c r="F66" i="73"/>
  <c r="H66" i="73" s="1"/>
  <c r="F65" i="73"/>
  <c r="H65" i="73" s="1"/>
  <c r="F64" i="73"/>
  <c r="H64" i="73" s="1"/>
  <c r="F63" i="73"/>
  <c r="H63" i="73" s="1"/>
  <c r="F62" i="73"/>
  <c r="H62" i="73" s="1"/>
  <c r="F61" i="73"/>
  <c r="H61" i="73" s="1"/>
  <c r="F60" i="73"/>
  <c r="H60" i="73" s="1"/>
  <c r="F59" i="73"/>
  <c r="H59" i="73" s="1"/>
  <c r="F58" i="73"/>
  <c r="H58" i="73" s="1"/>
  <c r="F57" i="73"/>
  <c r="H57" i="73" s="1"/>
  <c r="F56" i="73"/>
  <c r="H56" i="73" s="1"/>
  <c r="F55" i="73"/>
  <c r="H55" i="73" s="1"/>
  <c r="F54" i="73"/>
  <c r="H54" i="73" s="1"/>
  <c r="F53" i="73"/>
  <c r="H53" i="73" s="1"/>
  <c r="F52" i="73"/>
  <c r="H52" i="73" s="1"/>
  <c r="F51" i="73"/>
  <c r="H51" i="73" s="1"/>
  <c r="F50" i="73"/>
  <c r="H50" i="73" s="1"/>
  <c r="F49" i="73"/>
  <c r="H49" i="73" s="1"/>
  <c r="F48" i="73"/>
  <c r="H48" i="73" s="1"/>
  <c r="F47" i="73"/>
  <c r="H47" i="73" s="1"/>
  <c r="F45" i="73"/>
  <c r="H45" i="73" s="1"/>
  <c r="F44" i="73"/>
  <c r="H44" i="73" s="1"/>
  <c r="F43" i="73"/>
  <c r="H43" i="73" s="1"/>
  <c r="F42" i="73"/>
  <c r="H42" i="73" s="1"/>
  <c r="F41" i="73"/>
  <c r="H41" i="73" s="1"/>
  <c r="F40" i="73"/>
  <c r="H40" i="73" s="1"/>
  <c r="F39" i="73"/>
  <c r="H39" i="73" s="1"/>
  <c r="F38" i="73"/>
  <c r="H38" i="73" s="1"/>
  <c r="H37" i="73"/>
  <c r="F37" i="73"/>
  <c r="F36" i="73"/>
  <c r="H36" i="73" s="1"/>
  <c r="F35" i="73"/>
  <c r="H35" i="73" s="1"/>
  <c r="F34" i="73"/>
  <c r="H34" i="73" s="1"/>
  <c r="F33" i="73"/>
  <c r="H33" i="73" s="1"/>
  <c r="F32" i="73"/>
  <c r="H32" i="73" s="1"/>
  <c r="F31" i="73"/>
  <c r="H31" i="73" s="1"/>
  <c r="F30" i="73"/>
  <c r="H30" i="73" s="1"/>
  <c r="F29" i="73"/>
  <c r="H29" i="73" s="1"/>
  <c r="F28" i="73"/>
  <c r="H28" i="73" s="1"/>
  <c r="F27" i="73"/>
  <c r="H27" i="73" s="1"/>
  <c r="F26" i="73"/>
  <c r="H26" i="73" s="1"/>
  <c r="F25" i="73"/>
  <c r="H25" i="73" s="1"/>
  <c r="F24" i="73"/>
  <c r="H24" i="73" s="1"/>
  <c r="F23" i="73"/>
  <c r="H23" i="73" s="1"/>
  <c r="F21" i="73"/>
  <c r="H21" i="73" s="1"/>
  <c r="F20" i="73"/>
  <c r="H20" i="73" s="1"/>
  <c r="F19" i="73"/>
  <c r="H19" i="73" s="1"/>
  <c r="F18" i="73"/>
  <c r="H18" i="73" s="1"/>
  <c r="F17" i="73"/>
  <c r="H17" i="73" s="1"/>
  <c r="F16" i="73"/>
  <c r="F15" i="73"/>
  <c r="H15" i="73" s="1"/>
  <c r="F14" i="73"/>
  <c r="H14" i="73" s="1"/>
  <c r="F13" i="73"/>
  <c r="F12" i="73"/>
  <c r="H12" i="73" s="1"/>
  <c r="D10" i="73" a="1"/>
  <c r="D10" i="73" s="1"/>
  <c r="E8" i="73"/>
  <c r="D8" i="73"/>
  <c r="E7" i="73"/>
  <c r="H106" i="22" s="1"/>
  <c r="D7" i="73"/>
  <c r="H105" i="22" s="1"/>
  <c r="H107" i="22" s="1"/>
  <c r="E6" i="73"/>
  <c r="D6" i="73"/>
  <c r="E99" i="72"/>
  <c r="D99" i="72"/>
  <c r="H97" i="72"/>
  <c r="F97" i="72"/>
  <c r="F96" i="72"/>
  <c r="H96" i="72" s="1"/>
  <c r="H95" i="72"/>
  <c r="F95" i="72"/>
  <c r="F94" i="72"/>
  <c r="H94" i="72" s="1"/>
  <c r="H93" i="72"/>
  <c r="F93" i="72"/>
  <c r="F92" i="72"/>
  <c r="H92" i="72" s="1"/>
  <c r="F91" i="72"/>
  <c r="H91" i="72" s="1"/>
  <c r="F90" i="72"/>
  <c r="H90" i="72" s="1"/>
  <c r="F89" i="72"/>
  <c r="H89" i="72" s="1"/>
  <c r="F88" i="72"/>
  <c r="H88" i="72" s="1"/>
  <c r="H87" i="72"/>
  <c r="F87" i="72"/>
  <c r="G87" i="72" s="1"/>
  <c r="F86" i="72"/>
  <c r="H86" i="72" s="1"/>
  <c r="F85" i="72"/>
  <c r="H85" i="72" s="1"/>
  <c r="F84" i="72"/>
  <c r="H84" i="72" s="1"/>
  <c r="F83" i="72"/>
  <c r="H83" i="72" s="1"/>
  <c r="F82" i="72"/>
  <c r="H82" i="72" s="1"/>
  <c r="H81" i="72"/>
  <c r="F81" i="72"/>
  <c r="F80" i="72"/>
  <c r="H80" i="72" s="1"/>
  <c r="H79" i="72"/>
  <c r="F79" i="72"/>
  <c r="F78" i="72"/>
  <c r="H78" i="72" s="1"/>
  <c r="F77" i="72"/>
  <c r="H77" i="72" s="1"/>
  <c r="F76" i="72"/>
  <c r="H76" i="72" s="1"/>
  <c r="F74" i="72"/>
  <c r="H74" i="72" s="1"/>
  <c r="F73" i="72"/>
  <c r="H73" i="72" s="1"/>
  <c r="F72" i="72"/>
  <c r="H72" i="72" s="1"/>
  <c r="F71" i="72"/>
  <c r="H71" i="72" s="1"/>
  <c r="H70" i="72"/>
  <c r="F70" i="72"/>
  <c r="G70" i="72" s="1"/>
  <c r="F69" i="72"/>
  <c r="H69" i="72" s="1"/>
  <c r="F68" i="72"/>
  <c r="H68" i="72" s="1"/>
  <c r="F67" i="72"/>
  <c r="H67" i="72" s="1"/>
  <c r="F66" i="72"/>
  <c r="H66" i="72" s="1"/>
  <c r="F65" i="72"/>
  <c r="H65" i="72" s="1"/>
  <c r="H64" i="72"/>
  <c r="F64" i="72"/>
  <c r="F63" i="72"/>
  <c r="H63" i="72" s="1"/>
  <c r="H62" i="72"/>
  <c r="F62" i="72"/>
  <c r="F61" i="72"/>
  <c r="H61" i="72" s="1"/>
  <c r="F60" i="72"/>
  <c r="H60" i="72" s="1"/>
  <c r="F59" i="72"/>
  <c r="H59" i="72" s="1"/>
  <c r="F58" i="72"/>
  <c r="H58" i="72" s="1"/>
  <c r="F57" i="72"/>
  <c r="H57" i="72" s="1"/>
  <c r="F56" i="72"/>
  <c r="H56" i="72" s="1"/>
  <c r="F55" i="72"/>
  <c r="H55" i="72" s="1"/>
  <c r="H54" i="72"/>
  <c r="F54" i="72"/>
  <c r="G54" i="72" s="1"/>
  <c r="F53" i="72"/>
  <c r="H53" i="72" s="1"/>
  <c r="F51" i="72"/>
  <c r="H51" i="72" s="1"/>
  <c r="F50" i="72"/>
  <c r="H50" i="72" s="1"/>
  <c r="F49" i="72"/>
  <c r="H49" i="72" s="1"/>
  <c r="F48" i="72"/>
  <c r="H48" i="72" s="1"/>
  <c r="H47" i="72"/>
  <c r="F47" i="72"/>
  <c r="F45" i="72"/>
  <c r="H45" i="72" s="1"/>
  <c r="H44" i="72"/>
  <c r="F44" i="72"/>
  <c r="F42" i="72"/>
  <c r="H42" i="72" s="1"/>
  <c r="F41" i="72"/>
  <c r="H41" i="72" s="1"/>
  <c r="F40" i="72"/>
  <c r="H40" i="72" s="1"/>
  <c r="F39" i="72"/>
  <c r="H39" i="72" s="1"/>
  <c r="F38" i="72"/>
  <c r="H38" i="72" s="1"/>
  <c r="F37" i="72"/>
  <c r="H37" i="72" s="1"/>
  <c r="F36" i="72"/>
  <c r="H36" i="72" s="1"/>
  <c r="H35" i="72"/>
  <c r="F35" i="72"/>
  <c r="G35" i="72" s="1"/>
  <c r="F34" i="72"/>
  <c r="H34" i="72" s="1"/>
  <c r="F33" i="72"/>
  <c r="H33" i="72" s="1"/>
  <c r="F32" i="72"/>
  <c r="H32" i="72" s="1"/>
  <c r="F31" i="72"/>
  <c r="H31" i="72" s="1"/>
  <c r="F30" i="72"/>
  <c r="H30" i="72" s="1"/>
  <c r="H29" i="72"/>
  <c r="F29" i="72"/>
  <c r="F28" i="72"/>
  <c r="H28" i="72" s="1"/>
  <c r="H27" i="72"/>
  <c r="F27" i="72"/>
  <c r="F26" i="72"/>
  <c r="H26" i="72" s="1"/>
  <c r="F25" i="72"/>
  <c r="H25" i="72" s="1"/>
  <c r="F24" i="72"/>
  <c r="H24" i="72" s="1"/>
  <c r="F23" i="72"/>
  <c r="H23" i="72" s="1"/>
  <c r="F22" i="72"/>
  <c r="H22" i="72" s="1"/>
  <c r="F21" i="72"/>
  <c r="H21" i="72" s="1"/>
  <c r="F20" i="72"/>
  <c r="H20" i="72" s="1"/>
  <c r="H19" i="72"/>
  <c r="F19" i="72"/>
  <c r="G19" i="72" s="1"/>
  <c r="F18" i="72"/>
  <c r="H18" i="72" s="1"/>
  <c r="F17" i="72"/>
  <c r="H17" i="72" s="1"/>
  <c r="F16" i="72"/>
  <c r="H16" i="72" s="1"/>
  <c r="F15" i="72"/>
  <c r="G95" i="72" s="1"/>
  <c r="F14" i="72"/>
  <c r="H14" i="72" s="1"/>
  <c r="H13" i="72"/>
  <c r="F13" i="72"/>
  <c r="F12" i="72"/>
  <c r="D10" i="72" a="1"/>
  <c r="D10" i="72" s="1"/>
  <c r="E8" i="72"/>
  <c r="D8" i="72"/>
  <c r="E7" i="72"/>
  <c r="D7" i="72"/>
  <c r="E6" i="72"/>
  <c r="D6" i="72"/>
  <c r="F6" i="72" s="1"/>
  <c r="H162" i="22"/>
  <c r="H156" i="22"/>
  <c r="AA150" i="22"/>
  <c r="U150" i="22"/>
  <c r="T150" i="22"/>
  <c r="S150" i="22"/>
  <c r="X148" i="22"/>
  <c r="X147" i="22"/>
  <c r="H130" i="22"/>
  <c r="I115" i="22"/>
  <c r="U30" i="22"/>
  <c r="E21" i="22"/>
  <c r="AA8" i="22"/>
  <c r="T8" i="22"/>
  <c r="D6" i="22"/>
  <c r="E99" i="27"/>
  <c r="D15" i="22" s="1"/>
  <c r="E99" i="28"/>
  <c r="F99" i="28"/>
  <c r="E99" i="64"/>
  <c r="F99" i="64"/>
  <c r="E99" i="68"/>
  <c r="F99" i="68"/>
  <c r="E99" i="34"/>
  <c r="D91" i="22" s="1"/>
  <c r="E99" i="35"/>
  <c r="E91" i="22" s="1"/>
  <c r="E99" i="65"/>
  <c r="F91" i="22" s="1"/>
  <c r="T91" i="22" s="1"/>
  <c r="E99" i="69"/>
  <c r="F99" i="69"/>
  <c r="E99" i="41"/>
  <c r="D123" i="22" s="1"/>
  <c r="E99" i="42"/>
  <c r="E123" i="22" s="1"/>
  <c r="E99" i="66"/>
  <c r="F123" i="22" s="1"/>
  <c r="E99" i="70"/>
  <c r="G123" i="22" s="1"/>
  <c r="G130" i="22" s="1"/>
  <c r="E99" i="48"/>
  <c r="D155" i="22" s="1"/>
  <c r="E99" i="49"/>
  <c r="E155" i="22" s="1"/>
  <c r="E162" i="22" s="1"/>
  <c r="E99" i="67"/>
  <c r="F155" i="22" s="1"/>
  <c r="E99" i="71"/>
  <c r="G155" i="22" s="1"/>
  <c r="D99" i="27"/>
  <c r="D14" i="22" s="1"/>
  <c r="I14" i="22" s="1"/>
  <c r="D99" i="28"/>
  <c r="D99" i="64"/>
  <c r="D99" i="68"/>
  <c r="D99" i="34"/>
  <c r="D90" i="22" s="1"/>
  <c r="D99" i="35"/>
  <c r="E90" i="22" s="1"/>
  <c r="D99" i="65"/>
  <c r="F90" i="22" s="1"/>
  <c r="D99" i="69"/>
  <c r="D99" i="41"/>
  <c r="D122" i="22" s="1"/>
  <c r="D99" i="42"/>
  <c r="E122" i="22" s="1"/>
  <c r="D99" i="66"/>
  <c r="F122" i="22" s="1"/>
  <c r="D99" i="70"/>
  <c r="G122" i="22" s="1"/>
  <c r="D99" i="48"/>
  <c r="D154" i="22" s="1"/>
  <c r="D99" i="49"/>
  <c r="E154" i="22" s="1"/>
  <c r="D99" i="67"/>
  <c r="F154" i="22" s="1"/>
  <c r="D99" i="71"/>
  <c r="G154" i="22" s="1"/>
  <c r="R155" i="22" l="1"/>
  <c r="D150" i="22"/>
  <c r="I7" i="62" s="1"/>
  <c r="X155" i="22"/>
  <c r="I150" i="22"/>
  <c r="K150" i="22" s="1"/>
  <c r="X150" i="22"/>
  <c r="F98" i="22"/>
  <c r="R14" i="22"/>
  <c r="I92" i="75"/>
  <c r="I80" i="75"/>
  <c r="I13" i="75"/>
  <c r="I21" i="75"/>
  <c r="I26" i="75"/>
  <c r="I78" i="75"/>
  <c r="I42" i="75"/>
  <c r="I79" i="75"/>
  <c r="I22" i="75"/>
  <c r="I39" i="75"/>
  <c r="I89" i="75"/>
  <c r="I71" i="75"/>
  <c r="I83" i="75"/>
  <c r="I72" i="75"/>
  <c r="I54" i="75"/>
  <c r="I63" i="75"/>
  <c r="I90" i="75"/>
  <c r="I64" i="75"/>
  <c r="I24" i="75"/>
  <c r="I81" i="75"/>
  <c r="I19" i="75"/>
  <c r="I86" i="75"/>
  <c r="I29" i="75"/>
  <c r="I6" i="75"/>
  <c r="I25" i="75"/>
  <c r="I94" i="75"/>
  <c r="I23" i="75"/>
  <c r="I12" i="75"/>
  <c r="I93" i="75"/>
  <c r="I50" i="75"/>
  <c r="I31" i="75"/>
  <c r="I20" i="75"/>
  <c r="I95" i="75"/>
  <c r="I88" i="75"/>
  <c r="I61" i="75"/>
  <c r="I57" i="75"/>
  <c r="I55" i="75"/>
  <c r="I30" i="75"/>
  <c r="I91" i="75"/>
  <c r="I47" i="75"/>
  <c r="I69" i="75"/>
  <c r="I67" i="75"/>
  <c r="I56" i="75"/>
  <c r="I32" i="75"/>
  <c r="I84" i="75"/>
  <c r="I73" i="75"/>
  <c r="I40" i="75"/>
  <c r="I66" i="75"/>
  <c r="I49" i="75"/>
  <c r="I97" i="75"/>
  <c r="I85" i="75"/>
  <c r="I76" i="75"/>
  <c r="I15" i="75"/>
  <c r="I37" i="75"/>
  <c r="I45" i="75"/>
  <c r="I70" i="75"/>
  <c r="I59" i="75"/>
  <c r="I27" i="75"/>
  <c r="I33" i="75"/>
  <c r="I53" i="75"/>
  <c r="I51" i="75"/>
  <c r="I23" i="74"/>
  <c r="I86" i="74"/>
  <c r="I6" i="74"/>
  <c r="I43" i="74"/>
  <c r="I74" i="74"/>
  <c r="I97" i="74"/>
  <c r="I72" i="74"/>
  <c r="I38" i="74"/>
  <c r="I62" i="74"/>
  <c r="I76" i="74"/>
  <c r="I50" i="74"/>
  <c r="I40" i="74"/>
  <c r="I87" i="74"/>
  <c r="I37" i="74"/>
  <c r="I30" i="74"/>
  <c r="I93" i="74"/>
  <c r="I24" i="74"/>
  <c r="I79" i="74"/>
  <c r="I17" i="74"/>
  <c r="I66" i="74"/>
  <c r="I29" i="74"/>
  <c r="I59" i="74"/>
  <c r="I71" i="74"/>
  <c r="I36" i="74"/>
  <c r="I90" i="74"/>
  <c r="I75" i="74"/>
  <c r="I35" i="74"/>
  <c r="I65" i="74"/>
  <c r="I27" i="74"/>
  <c r="I39" i="74"/>
  <c r="I69" i="74"/>
  <c r="I31" i="74"/>
  <c r="I46" i="74"/>
  <c r="I25" i="74"/>
  <c r="I58" i="74"/>
  <c r="I15" i="74"/>
  <c r="I16" i="74"/>
  <c r="I61" i="74"/>
  <c r="I14" i="74"/>
  <c r="I26" i="74"/>
  <c r="I64" i="74"/>
  <c r="I21" i="74"/>
  <c r="I20" i="74"/>
  <c r="I92" i="74"/>
  <c r="I54" i="74"/>
  <c r="I96" i="74"/>
  <c r="I57" i="74"/>
  <c r="I94" i="74"/>
  <c r="I68" i="74"/>
  <c r="I60" i="74"/>
  <c r="I89" i="74"/>
  <c r="I91" i="74"/>
  <c r="I53" i="74"/>
  <c r="I82" i="74"/>
  <c r="I42" i="74"/>
  <c r="I56" i="74"/>
  <c r="I78" i="74"/>
  <c r="I33" i="74"/>
  <c r="I81" i="74"/>
  <c r="I45" i="74"/>
  <c r="I32" i="74"/>
  <c r="I85" i="74"/>
  <c r="I48" i="74"/>
  <c r="I63" i="74"/>
  <c r="I95" i="74"/>
  <c r="I52" i="74"/>
  <c r="I51" i="74"/>
  <c r="I19" i="74"/>
  <c r="I77" i="74"/>
  <c r="I41" i="74"/>
  <c r="I18" i="74"/>
  <c r="I80" i="74"/>
  <c r="I44" i="74"/>
  <c r="I55" i="74"/>
  <c r="I84" i="74"/>
  <c r="I47" i="74"/>
  <c r="I34" i="74"/>
  <c r="F6" i="73"/>
  <c r="H6" i="73" s="1"/>
  <c r="G13" i="73"/>
  <c r="F7" i="73"/>
  <c r="H7" i="73" s="1"/>
  <c r="G17" i="73"/>
  <c r="G21" i="73"/>
  <c r="G26" i="73"/>
  <c r="G30" i="73"/>
  <c r="G34" i="73"/>
  <c r="G38" i="73"/>
  <c r="G42" i="73"/>
  <c r="G47" i="73"/>
  <c r="G51" i="73"/>
  <c r="G55" i="73"/>
  <c r="G59" i="73"/>
  <c r="G63" i="73"/>
  <c r="G67" i="73"/>
  <c r="G71" i="73"/>
  <c r="G75" i="73"/>
  <c r="G79" i="73"/>
  <c r="G83" i="73"/>
  <c r="G87" i="73"/>
  <c r="G91" i="73"/>
  <c r="G95" i="73"/>
  <c r="G96" i="73"/>
  <c r="F8" i="73"/>
  <c r="H8" i="73" s="1"/>
  <c r="G15" i="73"/>
  <c r="G19" i="73"/>
  <c r="G24" i="73"/>
  <c r="G28" i="73"/>
  <c r="G32" i="73"/>
  <c r="G36" i="73"/>
  <c r="G40" i="73"/>
  <c r="G44" i="73"/>
  <c r="G49" i="73"/>
  <c r="G53" i="73"/>
  <c r="G57" i="73"/>
  <c r="G61" i="73"/>
  <c r="G65" i="73"/>
  <c r="G69" i="73"/>
  <c r="G73" i="73"/>
  <c r="G77" i="73"/>
  <c r="G81" i="73"/>
  <c r="G85" i="73"/>
  <c r="G89" i="73"/>
  <c r="G93" i="73"/>
  <c r="G97" i="73"/>
  <c r="F99" i="73"/>
  <c r="H13" i="73"/>
  <c r="I13" i="73" s="1"/>
  <c r="G12" i="73"/>
  <c r="G14" i="73"/>
  <c r="G16" i="73"/>
  <c r="G18" i="73"/>
  <c r="G20" i="73"/>
  <c r="G23" i="73"/>
  <c r="G25" i="73"/>
  <c r="G27" i="73"/>
  <c r="G29" i="73"/>
  <c r="G31" i="73"/>
  <c r="G33" i="73"/>
  <c r="G35" i="73"/>
  <c r="G37" i="73"/>
  <c r="G39" i="73"/>
  <c r="G41" i="73"/>
  <c r="G43" i="73"/>
  <c r="G45" i="73"/>
  <c r="G48" i="73"/>
  <c r="G50" i="73"/>
  <c r="G52" i="73"/>
  <c r="G54" i="73"/>
  <c r="G56" i="73"/>
  <c r="G58" i="73"/>
  <c r="G60" i="73"/>
  <c r="G62" i="73"/>
  <c r="G64" i="73"/>
  <c r="G66" i="73"/>
  <c r="G68" i="73"/>
  <c r="G70" i="73"/>
  <c r="G72" i="73"/>
  <c r="G74" i="73"/>
  <c r="G76" i="73"/>
  <c r="G78" i="73"/>
  <c r="G80" i="73"/>
  <c r="G82" i="73"/>
  <c r="G84" i="73"/>
  <c r="G86" i="73"/>
  <c r="G88" i="73"/>
  <c r="G90" i="73"/>
  <c r="G92" i="73"/>
  <c r="G94" i="73"/>
  <c r="G21" i="72"/>
  <c r="G37" i="72"/>
  <c r="G72" i="72"/>
  <c r="F99" i="72"/>
  <c r="G15" i="72"/>
  <c r="G18" i="72"/>
  <c r="G31" i="72"/>
  <c r="G34" i="72"/>
  <c r="G49" i="72"/>
  <c r="G53" i="72"/>
  <c r="G66" i="72"/>
  <c r="G69" i="72"/>
  <c r="G83" i="72"/>
  <c r="G86" i="72"/>
  <c r="G24" i="72"/>
  <c r="G59" i="72"/>
  <c r="G76" i="72"/>
  <c r="G92" i="72"/>
  <c r="G6" i="72"/>
  <c r="G12" i="72"/>
  <c r="H15" i="72"/>
  <c r="G25" i="72"/>
  <c r="G28" i="72"/>
  <c r="G41" i="72"/>
  <c r="G45" i="72"/>
  <c r="G60" i="72"/>
  <c r="G63" i="72"/>
  <c r="G77" i="72"/>
  <c r="G80" i="72"/>
  <c r="G93" i="72"/>
  <c r="G96" i="72"/>
  <c r="G40" i="72"/>
  <c r="G56" i="72"/>
  <c r="G89" i="72"/>
  <c r="G22" i="72"/>
  <c r="G38" i="72"/>
  <c r="G57" i="72"/>
  <c r="G73" i="72"/>
  <c r="G90" i="72"/>
  <c r="F7" i="72"/>
  <c r="H7" i="72" s="1"/>
  <c r="G13" i="72"/>
  <c r="G16" i="72"/>
  <c r="G29" i="72"/>
  <c r="G32" i="72"/>
  <c r="G47" i="72"/>
  <c r="G50" i="72"/>
  <c r="G64" i="72"/>
  <c r="G67" i="72"/>
  <c r="G81" i="72"/>
  <c r="G84" i="72"/>
  <c r="G97" i="72"/>
  <c r="G23" i="72"/>
  <c r="G26" i="72"/>
  <c r="G39" i="72"/>
  <c r="G42" i="72"/>
  <c r="G58" i="72"/>
  <c r="G61" i="72"/>
  <c r="G74" i="72"/>
  <c r="G78" i="72"/>
  <c r="G91" i="72"/>
  <c r="G94" i="72"/>
  <c r="F8" i="72"/>
  <c r="H8" i="72" s="1"/>
  <c r="G17" i="72"/>
  <c r="G20" i="72"/>
  <c r="G33" i="72"/>
  <c r="G36" i="72"/>
  <c r="G51" i="72"/>
  <c r="G55" i="72"/>
  <c r="G68" i="72"/>
  <c r="G71" i="72"/>
  <c r="G85" i="72"/>
  <c r="G88" i="72"/>
  <c r="G14" i="72"/>
  <c r="G27" i="72"/>
  <c r="G30" i="72"/>
  <c r="G44" i="72"/>
  <c r="G48" i="72"/>
  <c r="G62" i="72"/>
  <c r="G65" i="72"/>
  <c r="G79" i="72"/>
  <c r="G82" i="72"/>
  <c r="H6" i="72"/>
  <c r="H12" i="72"/>
  <c r="I12" i="72" s="1"/>
  <c r="E129" i="22"/>
  <c r="H31" i="22"/>
  <c r="H32" i="22" s="1"/>
  <c r="F97" i="22"/>
  <c r="X122" i="22"/>
  <c r="G161" i="22"/>
  <c r="H161" i="22"/>
  <c r="H97" i="22"/>
  <c r="D162" i="22"/>
  <c r="E98" i="22"/>
  <c r="AA15" i="22"/>
  <c r="T115" i="22"/>
  <c r="H22" i="22"/>
  <c r="I122" i="22"/>
  <c r="L122" i="22" s="1"/>
  <c r="H108" i="22"/>
  <c r="G22" i="22"/>
  <c r="D117" i="22"/>
  <c r="D118" i="22" s="1"/>
  <c r="U123" i="22"/>
  <c r="I147" i="22"/>
  <c r="J147" i="22" s="1"/>
  <c r="S14" i="22"/>
  <c r="E16" i="22"/>
  <c r="E17" i="22" s="1"/>
  <c r="F92" i="22"/>
  <c r="F93" i="22" s="1"/>
  <c r="AA123" i="22"/>
  <c r="S155" i="22"/>
  <c r="L14" i="22"/>
  <c r="X14" i="22"/>
  <c r="AA30" i="22"/>
  <c r="E85" i="22"/>
  <c r="AA116" i="22"/>
  <c r="G149" i="22"/>
  <c r="U154" i="22"/>
  <c r="G156" i="22"/>
  <c r="P14" i="22"/>
  <c r="AA122" i="22"/>
  <c r="T123" i="22"/>
  <c r="X91" i="22"/>
  <c r="D98" i="22"/>
  <c r="G117" i="22"/>
  <c r="I7" i="22"/>
  <c r="P7" i="22" s="1"/>
  <c r="U15" i="22"/>
  <c r="E20" i="22"/>
  <c r="G85" i="22"/>
  <c r="J150" i="22"/>
  <c r="P6" i="22"/>
  <c r="H6" i="22"/>
  <c r="M6" i="22"/>
  <c r="F153" i="22"/>
  <c r="N146" i="22"/>
  <c r="N168" i="22"/>
  <c r="F160" i="22"/>
  <c r="N160" i="22"/>
  <c r="N136" i="22"/>
  <c r="F128" i="22"/>
  <c r="F168" i="22"/>
  <c r="N153" i="22"/>
  <c r="F136" i="22"/>
  <c r="N128" i="22"/>
  <c r="F121" i="22"/>
  <c r="N89" i="22"/>
  <c r="N82" i="22"/>
  <c r="N121" i="22"/>
  <c r="F104" i="22"/>
  <c r="F96" i="22"/>
  <c r="F89" i="22"/>
  <c r="N114" i="22"/>
  <c r="N104" i="22"/>
  <c r="N96" i="22"/>
  <c r="N73" i="22"/>
  <c r="N66" i="22"/>
  <c r="F45" i="22"/>
  <c r="N59" i="22"/>
  <c r="N38" i="22"/>
  <c r="F52" i="22"/>
  <c r="F59" i="22"/>
  <c r="N52" i="22"/>
  <c r="F38" i="22"/>
  <c r="F66" i="22"/>
  <c r="N45" i="22"/>
  <c r="N20" i="22"/>
  <c r="F73" i="22"/>
  <c r="F28" i="22"/>
  <c r="F13" i="22"/>
  <c r="N28" i="22"/>
  <c r="F20" i="22"/>
  <c r="G9" i="22"/>
  <c r="G10" i="22" s="1"/>
  <c r="F22" i="22"/>
  <c r="T15" i="22"/>
  <c r="S15" i="22"/>
  <c r="X15" i="22"/>
  <c r="D168" i="22"/>
  <c r="D153" i="22"/>
  <c r="L168" i="22"/>
  <c r="D160" i="22"/>
  <c r="L153" i="22"/>
  <c r="L136" i="22"/>
  <c r="D128" i="22"/>
  <c r="L160" i="22"/>
  <c r="D121" i="22"/>
  <c r="L146" i="22"/>
  <c r="D136" i="22"/>
  <c r="L114" i="22"/>
  <c r="L128" i="22"/>
  <c r="L96" i="22"/>
  <c r="L89" i="22"/>
  <c r="D104" i="22"/>
  <c r="D96" i="22"/>
  <c r="D89" i="22"/>
  <c r="L66" i="22"/>
  <c r="L73" i="22"/>
  <c r="D45" i="22"/>
  <c r="L104" i="22"/>
  <c r="D52" i="22"/>
  <c r="D66" i="22"/>
  <c r="L45" i="22"/>
  <c r="L28" i="22"/>
  <c r="D20" i="22"/>
  <c r="L13" i="22"/>
  <c r="L6" i="22"/>
  <c r="L59" i="22"/>
  <c r="D38" i="22"/>
  <c r="L20" i="22"/>
  <c r="L82" i="22"/>
  <c r="D59" i="22"/>
  <c r="L121" i="22"/>
  <c r="D28" i="22"/>
  <c r="L52" i="22"/>
  <c r="D13" i="22"/>
  <c r="L38" i="22"/>
  <c r="N6" i="22"/>
  <c r="H9" i="22"/>
  <c r="H10" i="22" s="1"/>
  <c r="U7" i="22"/>
  <c r="I8" i="22"/>
  <c r="N8" i="22" s="1"/>
  <c r="K14" i="22"/>
  <c r="J14" i="22"/>
  <c r="R8" i="22"/>
  <c r="E168" i="22"/>
  <c r="E153" i="22"/>
  <c r="M146" i="22"/>
  <c r="M168" i="22"/>
  <c r="E160" i="22"/>
  <c r="M153" i="22"/>
  <c r="M128" i="22"/>
  <c r="M136" i="22"/>
  <c r="E128" i="22"/>
  <c r="M160" i="22"/>
  <c r="E121" i="22"/>
  <c r="E136" i="22"/>
  <c r="M114" i="22"/>
  <c r="E89" i="22"/>
  <c r="M104" i="22"/>
  <c r="E96" i="22"/>
  <c r="M121" i="22"/>
  <c r="M89" i="22"/>
  <c r="E104" i="22"/>
  <c r="M66" i="22"/>
  <c r="M73" i="22"/>
  <c r="M96" i="22"/>
  <c r="E45" i="22"/>
  <c r="M59" i="22"/>
  <c r="M38" i="22"/>
  <c r="E73" i="22"/>
  <c r="E66" i="22"/>
  <c r="M45" i="22"/>
  <c r="M82" i="22"/>
  <c r="M13" i="22"/>
  <c r="E38" i="22"/>
  <c r="M20" i="22"/>
  <c r="E59" i="22"/>
  <c r="E28" i="22"/>
  <c r="E6" i="22"/>
  <c r="M52" i="22"/>
  <c r="E13" i="22"/>
  <c r="E52" i="22"/>
  <c r="D9" i="22"/>
  <c r="N13" i="22"/>
  <c r="M28" i="22"/>
  <c r="R7" i="22"/>
  <c r="E9" i="22"/>
  <c r="S8" i="22"/>
  <c r="X8" i="22"/>
  <c r="O168" i="22"/>
  <c r="G160" i="22"/>
  <c r="O153" i="22"/>
  <c r="O160" i="22"/>
  <c r="G136" i="22"/>
  <c r="O136" i="22"/>
  <c r="G168" i="22"/>
  <c r="G121" i="22"/>
  <c r="G104" i="22"/>
  <c r="O128" i="22"/>
  <c r="G153" i="22"/>
  <c r="O146" i="22"/>
  <c r="O121" i="22"/>
  <c r="O104" i="22"/>
  <c r="G96" i="22"/>
  <c r="G128" i="22"/>
  <c r="O89" i="22"/>
  <c r="O114" i="22"/>
  <c r="O96" i="22"/>
  <c r="O73" i="22"/>
  <c r="G59" i="22"/>
  <c r="G89" i="22"/>
  <c r="O59" i="22"/>
  <c r="G52" i="22"/>
  <c r="G73" i="22"/>
  <c r="G66" i="22"/>
  <c r="O45" i="22"/>
  <c r="O82" i="22"/>
  <c r="O52" i="22"/>
  <c r="G38" i="22"/>
  <c r="O66" i="22"/>
  <c r="O20" i="22"/>
  <c r="G28" i="22"/>
  <c r="G45" i="22"/>
  <c r="G13" i="22"/>
  <c r="O28" i="22"/>
  <c r="G20" i="22"/>
  <c r="O38" i="22"/>
  <c r="O13" i="22"/>
  <c r="O6" i="22"/>
  <c r="G6" i="22"/>
  <c r="T7" i="22"/>
  <c r="M14" i="22"/>
  <c r="S7" i="22"/>
  <c r="F9" i="22"/>
  <c r="F10" i="22" s="1"/>
  <c r="X7" i="22"/>
  <c r="N14" i="22"/>
  <c r="F6" i="22"/>
  <c r="P168" i="22"/>
  <c r="H160" i="22"/>
  <c r="P153" i="22"/>
  <c r="P160" i="22"/>
  <c r="H168" i="22"/>
  <c r="H128" i="22"/>
  <c r="H136" i="22"/>
  <c r="P128" i="22"/>
  <c r="H153" i="22"/>
  <c r="P146" i="22"/>
  <c r="P121" i="22"/>
  <c r="P114" i="22"/>
  <c r="P136" i="22"/>
  <c r="H121" i="22"/>
  <c r="P89" i="22"/>
  <c r="P82" i="22"/>
  <c r="P96" i="22"/>
  <c r="H104" i="22"/>
  <c r="H96" i="22"/>
  <c r="H89" i="22"/>
  <c r="P104" i="22"/>
  <c r="H52" i="22"/>
  <c r="H73" i="22"/>
  <c r="H66" i="22"/>
  <c r="P45" i="22"/>
  <c r="H59" i="22"/>
  <c r="H38" i="22"/>
  <c r="P73" i="22"/>
  <c r="P59" i="22"/>
  <c r="H28" i="22"/>
  <c r="H45" i="22"/>
  <c r="H13" i="22"/>
  <c r="P52" i="22"/>
  <c r="P28" i="22"/>
  <c r="H20" i="22"/>
  <c r="P38" i="22"/>
  <c r="P13" i="22"/>
  <c r="P66" i="22"/>
  <c r="AA7" i="22"/>
  <c r="U8" i="22"/>
  <c r="O14" i="22"/>
  <c r="P20" i="22"/>
  <c r="G86" i="22"/>
  <c r="D16" i="22"/>
  <c r="D17" i="22" s="1"/>
  <c r="D21" i="22"/>
  <c r="T14" i="22"/>
  <c r="AA14" i="22"/>
  <c r="I15" i="22"/>
  <c r="O15" i="22" s="1"/>
  <c r="F16" i="22"/>
  <c r="F21" i="22"/>
  <c r="S29" i="22"/>
  <c r="E31" i="22"/>
  <c r="E32" i="22" s="1"/>
  <c r="I84" i="22"/>
  <c r="L84" i="22" s="1"/>
  <c r="R84" i="22"/>
  <c r="U14" i="22"/>
  <c r="V14" i="22" s="1"/>
  <c r="R15" i="22"/>
  <c r="G16" i="22"/>
  <c r="G21" i="22"/>
  <c r="D22" i="22"/>
  <c r="T29" i="22"/>
  <c r="AA29" i="22"/>
  <c r="F31" i="22"/>
  <c r="D85" i="22"/>
  <c r="D86" i="22" s="1"/>
  <c r="R83" i="22"/>
  <c r="I83" i="22"/>
  <c r="L83" i="22" s="1"/>
  <c r="I90" i="22"/>
  <c r="O90" i="22" s="1"/>
  <c r="D97" i="22"/>
  <c r="R90" i="22"/>
  <c r="D92" i="22"/>
  <c r="H16" i="22"/>
  <c r="H21" i="22"/>
  <c r="E22" i="22"/>
  <c r="U29" i="22"/>
  <c r="G31" i="22"/>
  <c r="U31" i="22" s="1"/>
  <c r="S30" i="22"/>
  <c r="T30" i="22"/>
  <c r="H85" i="22"/>
  <c r="H86" i="22" s="1"/>
  <c r="U83" i="22"/>
  <c r="K115" i="22"/>
  <c r="J115" i="22"/>
  <c r="O115" i="22"/>
  <c r="S84" i="22"/>
  <c r="G97" i="22"/>
  <c r="G92" i="22"/>
  <c r="G93" i="22" s="1"/>
  <c r="U90" i="22"/>
  <c r="T90" i="22"/>
  <c r="AA90" i="22"/>
  <c r="U91" i="22"/>
  <c r="G98" i="22"/>
  <c r="AA91" i="22"/>
  <c r="S83" i="22"/>
  <c r="X83" i="22"/>
  <c r="F85" i="22"/>
  <c r="F86" i="22" s="1"/>
  <c r="U84" i="22"/>
  <c r="AA83" i="22"/>
  <c r="T83" i="22"/>
  <c r="E97" i="22"/>
  <c r="S97" i="22" s="1"/>
  <c r="E92" i="22"/>
  <c r="R91" i="22"/>
  <c r="U106" i="22"/>
  <c r="U116" i="22"/>
  <c r="S90" i="22"/>
  <c r="X90" i="22"/>
  <c r="I91" i="22"/>
  <c r="P91" i="22" s="1"/>
  <c r="S91" i="22"/>
  <c r="X84" i="22"/>
  <c r="F99" i="22"/>
  <c r="F100" i="22" s="1"/>
  <c r="E117" i="22"/>
  <c r="E118" i="22" s="1"/>
  <c r="M115" i="22"/>
  <c r="R115" i="22"/>
  <c r="I116" i="22"/>
  <c r="M116" i="22" s="1"/>
  <c r="AA84" i="22"/>
  <c r="T84" i="22"/>
  <c r="N115" i="22"/>
  <c r="S115" i="22"/>
  <c r="F117" i="22"/>
  <c r="F118" i="22" s="1"/>
  <c r="X115" i="22"/>
  <c r="H92" i="22"/>
  <c r="G107" i="22"/>
  <c r="AA117" i="22"/>
  <c r="R116" i="22"/>
  <c r="P115" i="22"/>
  <c r="U115" i="22"/>
  <c r="H117" i="22"/>
  <c r="H118" i="22" s="1"/>
  <c r="X116" i="22"/>
  <c r="T116" i="22"/>
  <c r="S116" i="22"/>
  <c r="I123" i="22"/>
  <c r="P123" i="22" s="1"/>
  <c r="H98" i="22"/>
  <c r="H99" i="22" s="1"/>
  <c r="U105" i="22"/>
  <c r="L115" i="22"/>
  <c r="G118" i="22"/>
  <c r="D129" i="22"/>
  <c r="D124" i="22"/>
  <c r="D125" i="22" s="1"/>
  <c r="R122" i="22"/>
  <c r="U148" i="22"/>
  <c r="AA115" i="22"/>
  <c r="F124" i="22"/>
  <c r="F125" i="22" s="1"/>
  <c r="S122" i="22"/>
  <c r="D130" i="22"/>
  <c r="F129" i="22"/>
  <c r="U147" i="22"/>
  <c r="H149" i="22"/>
  <c r="D7" i="62" s="1"/>
  <c r="G129" i="22"/>
  <c r="G124" i="22"/>
  <c r="T122" i="22"/>
  <c r="E130" i="22"/>
  <c r="AA130" i="22" s="1"/>
  <c r="R123" i="22"/>
  <c r="H129" i="22"/>
  <c r="U122" i="22"/>
  <c r="F130" i="22"/>
  <c r="T130" i="22" s="1"/>
  <c r="X123" i="22"/>
  <c r="S123" i="22"/>
  <c r="H124" i="22"/>
  <c r="I154" i="22"/>
  <c r="L154" i="22" s="1"/>
  <c r="E124" i="22"/>
  <c r="AA147" i="22"/>
  <c r="R162" i="22"/>
  <c r="E149" i="22"/>
  <c r="AA149" i="22" s="1"/>
  <c r="R147" i="22"/>
  <c r="I148" i="22"/>
  <c r="P148" i="22" s="1"/>
  <c r="R148" i="22"/>
  <c r="U156" i="22"/>
  <c r="H157" i="22"/>
  <c r="H163" i="22"/>
  <c r="F149" i="22"/>
  <c r="S147" i="22"/>
  <c r="S148" i="22"/>
  <c r="AA154" i="22"/>
  <c r="E161" i="22"/>
  <c r="E156" i="22"/>
  <c r="R154" i="22"/>
  <c r="T147" i="22"/>
  <c r="F161" i="22"/>
  <c r="F156" i="22"/>
  <c r="F157" i="22" s="1"/>
  <c r="T154" i="22"/>
  <c r="S154" i="22"/>
  <c r="X154" i="22"/>
  <c r="U130" i="22"/>
  <c r="H139" i="22"/>
  <c r="H140" i="22" s="1"/>
  <c r="AA148" i="22"/>
  <c r="T148" i="22"/>
  <c r="L150" i="22"/>
  <c r="T155" i="22"/>
  <c r="AA155" i="22"/>
  <c r="F162" i="22"/>
  <c r="H164" i="22"/>
  <c r="H171" i="22"/>
  <c r="H172" i="22" s="1"/>
  <c r="U155" i="22"/>
  <c r="G157" i="22"/>
  <c r="G162" i="22"/>
  <c r="O150" i="22"/>
  <c r="D156" i="22"/>
  <c r="D161" i="22"/>
  <c r="I155" i="22"/>
  <c r="L155" i="22" s="1"/>
  <c r="D10" i="27" a="1"/>
  <c r="D10" i="27" s="1"/>
  <c r="D10" i="28" a="1"/>
  <c r="D10" i="28" s="1"/>
  <c r="D10" i="64" a="1"/>
  <c r="D10" i="64" s="1"/>
  <c r="D10" i="68" a="1"/>
  <c r="D10" i="68" s="1"/>
  <c r="D10" i="34" a="1"/>
  <c r="D10" i="34" s="1"/>
  <c r="D10" i="35" a="1"/>
  <c r="D10" i="35" s="1"/>
  <c r="D10" i="65" a="1"/>
  <c r="D10" i="65" s="1"/>
  <c r="D10" i="69" a="1"/>
  <c r="D10" i="69" s="1"/>
  <c r="D10" i="41" a="1"/>
  <c r="D10" i="41" s="1"/>
  <c r="D10" i="42" a="1"/>
  <c r="D10" i="42" s="1"/>
  <c r="D10" i="66" a="1"/>
  <c r="D10" i="66" s="1"/>
  <c r="D10" i="70" a="1"/>
  <c r="D10" i="70" s="1"/>
  <c r="D10" i="48" a="1"/>
  <c r="D10" i="48" s="1"/>
  <c r="D10" i="49" a="1"/>
  <c r="D10" i="49" s="1"/>
  <c r="D10" i="67" a="1"/>
  <c r="D10" i="67" s="1"/>
  <c r="D10" i="71" a="1"/>
  <c r="D10" i="71" s="1"/>
  <c r="H17" i="69"/>
  <c r="F97" i="71"/>
  <c r="H97" i="71" s="1"/>
  <c r="F95" i="71"/>
  <c r="H95" i="71" s="1"/>
  <c r="F94" i="71"/>
  <c r="F93" i="71"/>
  <c r="F92" i="71"/>
  <c r="H92" i="71" s="1"/>
  <c r="F91" i="71"/>
  <c r="F90" i="71"/>
  <c r="F89" i="71"/>
  <c r="H89" i="71" s="1"/>
  <c r="F88" i="71"/>
  <c r="F86" i="71"/>
  <c r="F85" i="71"/>
  <c r="H85" i="71" s="1"/>
  <c r="F84" i="71"/>
  <c r="H84" i="71" s="1"/>
  <c r="F83" i="71"/>
  <c r="H83" i="71" s="1"/>
  <c r="F81" i="71"/>
  <c r="F80" i="71"/>
  <c r="H80" i="71" s="1"/>
  <c r="F79" i="71"/>
  <c r="H79" i="71" s="1"/>
  <c r="F78" i="71"/>
  <c r="H78" i="71" s="1"/>
  <c r="F76" i="71"/>
  <c r="H76" i="71" s="1"/>
  <c r="F73" i="71"/>
  <c r="H73" i="71" s="1"/>
  <c r="F72" i="71"/>
  <c r="H72" i="71" s="1"/>
  <c r="F71" i="71"/>
  <c r="H71" i="71" s="1"/>
  <c r="F70" i="71"/>
  <c r="H70" i="71" s="1"/>
  <c r="F69" i="71"/>
  <c r="H69" i="71" s="1"/>
  <c r="F67" i="71"/>
  <c r="H67" i="71" s="1"/>
  <c r="F66" i="71"/>
  <c r="H66" i="71" s="1"/>
  <c r="F64" i="71"/>
  <c r="F63" i="71"/>
  <c r="H63" i="71" s="1"/>
  <c r="F61" i="71"/>
  <c r="H61" i="71" s="1"/>
  <c r="F59" i="71"/>
  <c r="F57" i="71"/>
  <c r="H57" i="71" s="1"/>
  <c r="F56" i="71"/>
  <c r="H56" i="71" s="1"/>
  <c r="F55" i="71"/>
  <c r="F54" i="71"/>
  <c r="H54" i="71" s="1"/>
  <c r="F53" i="71"/>
  <c r="H53" i="71" s="1"/>
  <c r="F51" i="71"/>
  <c r="H51" i="71" s="1"/>
  <c r="F50" i="71"/>
  <c r="F49" i="71"/>
  <c r="H49" i="71" s="1"/>
  <c r="F47" i="71"/>
  <c r="F45" i="71"/>
  <c r="H45" i="71" s="1"/>
  <c r="F42" i="71"/>
  <c r="H42" i="71" s="1"/>
  <c r="F40" i="71"/>
  <c r="H40" i="71" s="1"/>
  <c r="F39" i="71"/>
  <c r="H39" i="71" s="1"/>
  <c r="F37" i="71"/>
  <c r="H37" i="71" s="1"/>
  <c r="F33" i="71"/>
  <c r="H33" i="71" s="1"/>
  <c r="F32" i="71"/>
  <c r="H32" i="71" s="1"/>
  <c r="F31" i="71"/>
  <c r="F30" i="71"/>
  <c r="F29" i="71"/>
  <c r="F27" i="71"/>
  <c r="H27" i="71" s="1"/>
  <c r="F26" i="71"/>
  <c r="H26" i="71" s="1"/>
  <c r="F25" i="71"/>
  <c r="F24" i="71"/>
  <c r="F23" i="71"/>
  <c r="F22" i="71"/>
  <c r="F21" i="71"/>
  <c r="H21" i="71" s="1"/>
  <c r="F20" i="71"/>
  <c r="F19" i="71"/>
  <c r="F15" i="71"/>
  <c r="F13" i="71"/>
  <c r="H13" i="71" s="1"/>
  <c r="F12" i="71"/>
  <c r="E8" i="71"/>
  <c r="D8" i="71"/>
  <c r="E7" i="71"/>
  <c r="G170" i="22" s="1"/>
  <c r="U170" i="22" s="1"/>
  <c r="D7" i="71"/>
  <c r="G169" i="22" s="1"/>
  <c r="E6" i="71"/>
  <c r="D6" i="71"/>
  <c r="F97" i="70"/>
  <c r="H97" i="70" s="1"/>
  <c r="F96" i="70"/>
  <c r="H96" i="70" s="1"/>
  <c r="F95" i="70"/>
  <c r="H95" i="70" s="1"/>
  <c r="F94" i="70"/>
  <c r="F93" i="70"/>
  <c r="H93" i="70" s="1"/>
  <c r="F92" i="70"/>
  <c r="H92" i="70" s="1"/>
  <c r="F91" i="70"/>
  <c r="H91" i="70" s="1"/>
  <c r="F90" i="70"/>
  <c r="H90" i="70" s="1"/>
  <c r="F89" i="70"/>
  <c r="H89" i="70" s="1"/>
  <c r="F87" i="70"/>
  <c r="F86" i="70"/>
  <c r="H86" i="70" s="1"/>
  <c r="F85" i="70"/>
  <c r="H85" i="70" s="1"/>
  <c r="F84" i="70"/>
  <c r="H84" i="70" s="1"/>
  <c r="F82" i="70"/>
  <c r="F81" i="70"/>
  <c r="H81" i="70" s="1"/>
  <c r="F80" i="70"/>
  <c r="H80" i="70" s="1"/>
  <c r="F79" i="70"/>
  <c r="H79" i="70" s="1"/>
  <c r="F78" i="70"/>
  <c r="H78" i="70" s="1"/>
  <c r="F77" i="70"/>
  <c r="H77" i="70" s="1"/>
  <c r="F76" i="70"/>
  <c r="H76" i="70" s="1"/>
  <c r="F75" i="70"/>
  <c r="H75" i="70" s="1"/>
  <c r="F74" i="70"/>
  <c r="F72" i="70"/>
  <c r="H72" i="70" s="1"/>
  <c r="F71" i="70"/>
  <c r="H71" i="70" s="1"/>
  <c r="F69" i="70"/>
  <c r="H69" i="70" s="1"/>
  <c r="F68" i="70"/>
  <c r="H68" i="70" s="1"/>
  <c r="F66" i="70"/>
  <c r="H66" i="70" s="1"/>
  <c r="F65" i="70"/>
  <c r="H65" i="70" s="1"/>
  <c r="F64" i="70"/>
  <c r="H64" i="70" s="1"/>
  <c r="F63" i="70"/>
  <c r="F62" i="70"/>
  <c r="H62" i="70" s="1"/>
  <c r="F61" i="70"/>
  <c r="H61" i="70" s="1"/>
  <c r="F60" i="70"/>
  <c r="H60" i="70" s="1"/>
  <c r="F59" i="70"/>
  <c r="F58" i="70"/>
  <c r="H58" i="70" s="1"/>
  <c r="F57" i="70"/>
  <c r="H57" i="70" s="1"/>
  <c r="F56" i="70"/>
  <c r="H56" i="70" s="1"/>
  <c r="F55" i="70"/>
  <c r="F54" i="70"/>
  <c r="H54" i="70" s="1"/>
  <c r="F53" i="70"/>
  <c r="H53" i="70" s="1"/>
  <c r="F52" i="70"/>
  <c r="H52" i="70" s="1"/>
  <c r="F51" i="70"/>
  <c r="F50" i="70"/>
  <c r="H50" i="70" s="1"/>
  <c r="F48" i="70"/>
  <c r="H48" i="70" s="1"/>
  <c r="F47" i="70"/>
  <c r="H47" i="70" s="1"/>
  <c r="F46" i="70"/>
  <c r="F45" i="70"/>
  <c r="H45" i="70" s="1"/>
  <c r="F44" i="70"/>
  <c r="H44" i="70" s="1"/>
  <c r="F43" i="70"/>
  <c r="H43" i="70" s="1"/>
  <c r="F42" i="70"/>
  <c r="F41" i="70"/>
  <c r="H41" i="70" s="1"/>
  <c r="F40" i="70"/>
  <c r="H40" i="70" s="1"/>
  <c r="F39" i="70"/>
  <c r="H39" i="70" s="1"/>
  <c r="F38" i="70"/>
  <c r="F37" i="70"/>
  <c r="H37" i="70" s="1"/>
  <c r="F36" i="70"/>
  <c r="H36" i="70" s="1"/>
  <c r="F35" i="70"/>
  <c r="H35" i="70" s="1"/>
  <c r="F34" i="70"/>
  <c r="F33" i="70"/>
  <c r="H33" i="70" s="1"/>
  <c r="F32" i="70"/>
  <c r="H32" i="70" s="1"/>
  <c r="F31" i="70"/>
  <c r="H31" i="70" s="1"/>
  <c r="F30" i="70"/>
  <c r="H30" i="70" s="1"/>
  <c r="F29" i="70"/>
  <c r="H29" i="70" s="1"/>
  <c r="F27" i="70"/>
  <c r="F26" i="70"/>
  <c r="H26" i="70" s="1"/>
  <c r="F25" i="70"/>
  <c r="F24" i="70"/>
  <c r="H24" i="70" s="1"/>
  <c r="F23" i="70"/>
  <c r="F21" i="70"/>
  <c r="H21" i="70" s="1"/>
  <c r="F20" i="70"/>
  <c r="H20" i="70" s="1"/>
  <c r="F19" i="70"/>
  <c r="H19" i="70" s="1"/>
  <c r="F18" i="70"/>
  <c r="F17" i="70"/>
  <c r="H17" i="70" s="1"/>
  <c r="F16" i="70"/>
  <c r="H16" i="70" s="1"/>
  <c r="F15" i="70"/>
  <c r="H15" i="70" s="1"/>
  <c r="F14" i="70"/>
  <c r="F12" i="70"/>
  <c r="H12" i="70" s="1"/>
  <c r="E8" i="70"/>
  <c r="D8" i="70"/>
  <c r="E7" i="70"/>
  <c r="G138" i="22" s="1"/>
  <c r="U138" i="22" s="1"/>
  <c r="D7" i="70"/>
  <c r="G137" i="22" s="1"/>
  <c r="G139" i="22" s="1"/>
  <c r="E6" i="70"/>
  <c r="D6" i="70"/>
  <c r="F97" i="69"/>
  <c r="H97" i="69" s="1"/>
  <c r="F96" i="69"/>
  <c r="F95" i="69"/>
  <c r="H95" i="69" s="1"/>
  <c r="F94" i="69"/>
  <c r="F93" i="69"/>
  <c r="H93" i="69" s="1"/>
  <c r="F92" i="69"/>
  <c r="F91" i="69"/>
  <c r="H91" i="69" s="1"/>
  <c r="F90" i="69"/>
  <c r="F89" i="69"/>
  <c r="H89" i="69" s="1"/>
  <c r="F88" i="69"/>
  <c r="F87" i="69"/>
  <c r="H87" i="69" s="1"/>
  <c r="F86" i="69"/>
  <c r="F85" i="69"/>
  <c r="H85" i="69" s="1"/>
  <c r="F84" i="69"/>
  <c r="F83" i="69"/>
  <c r="H83" i="69" s="1"/>
  <c r="F82" i="69"/>
  <c r="F81" i="69"/>
  <c r="H81" i="69" s="1"/>
  <c r="F80" i="69"/>
  <c r="F79" i="69"/>
  <c r="H79" i="69" s="1"/>
  <c r="F78" i="69"/>
  <c r="F77" i="69"/>
  <c r="H77" i="69" s="1"/>
  <c r="F76" i="69"/>
  <c r="F75" i="69"/>
  <c r="H75" i="69" s="1"/>
  <c r="F74" i="69"/>
  <c r="F73" i="69"/>
  <c r="H73" i="69" s="1"/>
  <c r="F72" i="69"/>
  <c r="F71" i="69"/>
  <c r="H71" i="69" s="1"/>
  <c r="F70" i="69"/>
  <c r="F69" i="69"/>
  <c r="H69" i="69" s="1"/>
  <c r="F68" i="69"/>
  <c r="F67" i="69"/>
  <c r="H67" i="69" s="1"/>
  <c r="F66" i="69"/>
  <c r="F65" i="69"/>
  <c r="H65" i="69" s="1"/>
  <c r="F64" i="69"/>
  <c r="H64" i="69" s="1"/>
  <c r="F63" i="69"/>
  <c r="H63" i="69" s="1"/>
  <c r="F62" i="69"/>
  <c r="F61" i="69"/>
  <c r="H61" i="69" s="1"/>
  <c r="F60" i="69"/>
  <c r="F59" i="69"/>
  <c r="H59" i="69" s="1"/>
  <c r="F58" i="69"/>
  <c r="F57" i="69"/>
  <c r="H57" i="69" s="1"/>
  <c r="F56" i="69"/>
  <c r="F55" i="69"/>
  <c r="H55" i="69" s="1"/>
  <c r="F54" i="69"/>
  <c r="H54" i="69" s="1"/>
  <c r="F53" i="69"/>
  <c r="H53" i="69" s="1"/>
  <c r="F52" i="69"/>
  <c r="H52" i="69" s="1"/>
  <c r="F51" i="69"/>
  <c r="H51" i="69" s="1"/>
  <c r="F50" i="69"/>
  <c r="H50" i="69" s="1"/>
  <c r="F49" i="69"/>
  <c r="H49" i="69" s="1"/>
  <c r="F48" i="69"/>
  <c r="H48" i="69" s="1"/>
  <c r="F47" i="69"/>
  <c r="H47" i="69" s="1"/>
  <c r="F45" i="69"/>
  <c r="H45" i="69" s="1"/>
  <c r="F44" i="69"/>
  <c r="H44" i="69" s="1"/>
  <c r="F43" i="69"/>
  <c r="H43" i="69" s="1"/>
  <c r="F42" i="69"/>
  <c r="H42" i="69" s="1"/>
  <c r="F41" i="69"/>
  <c r="H41" i="69" s="1"/>
  <c r="F40" i="69"/>
  <c r="H40" i="69" s="1"/>
  <c r="F39" i="69"/>
  <c r="H39" i="69" s="1"/>
  <c r="F38" i="69"/>
  <c r="H38" i="69" s="1"/>
  <c r="F37" i="69"/>
  <c r="H37" i="69" s="1"/>
  <c r="F36" i="69"/>
  <c r="H36" i="69" s="1"/>
  <c r="F35" i="69"/>
  <c r="H35" i="69" s="1"/>
  <c r="F34" i="69"/>
  <c r="H34" i="69" s="1"/>
  <c r="F33" i="69"/>
  <c r="H33" i="69" s="1"/>
  <c r="F32" i="69"/>
  <c r="H32" i="69" s="1"/>
  <c r="F31" i="69"/>
  <c r="H31" i="69" s="1"/>
  <c r="F30" i="69"/>
  <c r="H30" i="69" s="1"/>
  <c r="F29" i="69"/>
  <c r="H29" i="69" s="1"/>
  <c r="F28" i="69"/>
  <c r="H28" i="69" s="1"/>
  <c r="F27" i="69"/>
  <c r="H27" i="69" s="1"/>
  <c r="F26" i="69"/>
  <c r="H26" i="69" s="1"/>
  <c r="F25" i="69"/>
  <c r="H25" i="69" s="1"/>
  <c r="F24" i="69"/>
  <c r="H24" i="69" s="1"/>
  <c r="F23" i="69"/>
  <c r="H23" i="69" s="1"/>
  <c r="F21" i="69"/>
  <c r="H21" i="69" s="1"/>
  <c r="F20" i="69"/>
  <c r="H20" i="69" s="1"/>
  <c r="F19" i="69"/>
  <c r="H19" i="69" s="1"/>
  <c r="F18" i="69"/>
  <c r="H18" i="69" s="1"/>
  <c r="F17" i="69"/>
  <c r="F16" i="69"/>
  <c r="H16" i="69" s="1"/>
  <c r="F15" i="69"/>
  <c r="H15" i="69" s="1"/>
  <c r="F14" i="69"/>
  <c r="H14" i="69" s="1"/>
  <c r="F13" i="69"/>
  <c r="H13" i="69" s="1"/>
  <c r="F12" i="69"/>
  <c r="H12" i="69" s="1"/>
  <c r="E8" i="69"/>
  <c r="D8" i="69"/>
  <c r="E7" i="69"/>
  <c r="D7" i="69"/>
  <c r="E6" i="69"/>
  <c r="D6" i="69"/>
  <c r="F97" i="68"/>
  <c r="H97" i="68" s="1"/>
  <c r="F96" i="68"/>
  <c r="H96" i="68" s="1"/>
  <c r="F95" i="68"/>
  <c r="H95" i="68" s="1"/>
  <c r="F94" i="68"/>
  <c r="H94" i="68" s="1"/>
  <c r="F93" i="68"/>
  <c r="H93" i="68" s="1"/>
  <c r="F92" i="68"/>
  <c r="H92" i="68" s="1"/>
  <c r="F91" i="68"/>
  <c r="H91" i="68" s="1"/>
  <c r="F90" i="68"/>
  <c r="H90" i="68" s="1"/>
  <c r="F89" i="68"/>
  <c r="H89" i="68" s="1"/>
  <c r="F88" i="68"/>
  <c r="H88" i="68" s="1"/>
  <c r="F87" i="68"/>
  <c r="H87" i="68" s="1"/>
  <c r="F86" i="68"/>
  <c r="H86" i="68" s="1"/>
  <c r="F85" i="68"/>
  <c r="H85" i="68" s="1"/>
  <c r="F84" i="68"/>
  <c r="H84" i="68" s="1"/>
  <c r="F83" i="68"/>
  <c r="H83" i="68" s="1"/>
  <c r="F82" i="68"/>
  <c r="H82" i="68" s="1"/>
  <c r="F81" i="68"/>
  <c r="H81" i="68" s="1"/>
  <c r="F80" i="68"/>
  <c r="H80" i="68" s="1"/>
  <c r="F79" i="68"/>
  <c r="H79" i="68" s="1"/>
  <c r="F78" i="68"/>
  <c r="H78" i="68" s="1"/>
  <c r="F77" i="68"/>
  <c r="H77" i="68" s="1"/>
  <c r="F76" i="68"/>
  <c r="H76" i="68" s="1"/>
  <c r="F74" i="68"/>
  <c r="H74" i="68" s="1"/>
  <c r="F73" i="68"/>
  <c r="H73" i="68" s="1"/>
  <c r="F72" i="68"/>
  <c r="H72" i="68" s="1"/>
  <c r="F71" i="68"/>
  <c r="H71" i="68" s="1"/>
  <c r="F70" i="68"/>
  <c r="H70" i="68" s="1"/>
  <c r="F69" i="68"/>
  <c r="H69" i="68" s="1"/>
  <c r="F68" i="68"/>
  <c r="H68" i="68" s="1"/>
  <c r="F67" i="68"/>
  <c r="H67" i="68" s="1"/>
  <c r="F66" i="68"/>
  <c r="H66" i="68" s="1"/>
  <c r="F65" i="68"/>
  <c r="H65" i="68" s="1"/>
  <c r="F64" i="68"/>
  <c r="H64" i="68" s="1"/>
  <c r="F63" i="68"/>
  <c r="H63" i="68" s="1"/>
  <c r="F62" i="68"/>
  <c r="H62" i="68" s="1"/>
  <c r="F61" i="68"/>
  <c r="H61" i="68" s="1"/>
  <c r="F60" i="68"/>
  <c r="H60" i="68" s="1"/>
  <c r="F59" i="68"/>
  <c r="H59" i="68" s="1"/>
  <c r="F58" i="68"/>
  <c r="H58" i="68" s="1"/>
  <c r="F57" i="68"/>
  <c r="H57" i="68" s="1"/>
  <c r="F56" i="68"/>
  <c r="H56" i="68" s="1"/>
  <c r="F55" i="68"/>
  <c r="H55" i="68" s="1"/>
  <c r="F54" i="68"/>
  <c r="H54" i="68" s="1"/>
  <c r="F53" i="68"/>
  <c r="H53" i="68" s="1"/>
  <c r="F51" i="68"/>
  <c r="H51" i="68" s="1"/>
  <c r="F50" i="68"/>
  <c r="H50" i="68" s="1"/>
  <c r="F49" i="68"/>
  <c r="H49" i="68" s="1"/>
  <c r="F48" i="68"/>
  <c r="H48" i="68" s="1"/>
  <c r="F47" i="68"/>
  <c r="H47" i="68" s="1"/>
  <c r="F45" i="68"/>
  <c r="H45" i="68" s="1"/>
  <c r="F44" i="68"/>
  <c r="H44" i="68" s="1"/>
  <c r="F42" i="68"/>
  <c r="H42" i="68" s="1"/>
  <c r="F41" i="68"/>
  <c r="H41" i="68" s="1"/>
  <c r="F40" i="68"/>
  <c r="H40" i="68" s="1"/>
  <c r="F39" i="68"/>
  <c r="H39" i="68" s="1"/>
  <c r="F38" i="68"/>
  <c r="H38" i="68" s="1"/>
  <c r="F37" i="68"/>
  <c r="H37" i="68" s="1"/>
  <c r="F36" i="68"/>
  <c r="H36" i="68" s="1"/>
  <c r="F35" i="68"/>
  <c r="H35" i="68" s="1"/>
  <c r="F34" i="68"/>
  <c r="H34" i="68" s="1"/>
  <c r="F33" i="68"/>
  <c r="H33" i="68" s="1"/>
  <c r="F32" i="68"/>
  <c r="H32" i="68" s="1"/>
  <c r="F31" i="68"/>
  <c r="H31" i="68" s="1"/>
  <c r="F30" i="68"/>
  <c r="H30" i="68" s="1"/>
  <c r="F29" i="68"/>
  <c r="H29" i="68" s="1"/>
  <c r="F28" i="68"/>
  <c r="H28" i="68" s="1"/>
  <c r="F27" i="68"/>
  <c r="H27" i="68" s="1"/>
  <c r="F26" i="68"/>
  <c r="H26" i="68" s="1"/>
  <c r="F25" i="68"/>
  <c r="H25" i="68" s="1"/>
  <c r="F24" i="68"/>
  <c r="H24" i="68" s="1"/>
  <c r="F23" i="68"/>
  <c r="H23" i="68" s="1"/>
  <c r="F22" i="68"/>
  <c r="H22" i="68" s="1"/>
  <c r="F21" i="68"/>
  <c r="H21" i="68" s="1"/>
  <c r="F20" i="68"/>
  <c r="H20" i="68" s="1"/>
  <c r="F19" i="68"/>
  <c r="H19" i="68" s="1"/>
  <c r="F18" i="68"/>
  <c r="H18" i="68" s="1"/>
  <c r="F17" i="68"/>
  <c r="H17" i="68" s="1"/>
  <c r="F16" i="68"/>
  <c r="H16" i="68" s="1"/>
  <c r="F15" i="68"/>
  <c r="H15" i="68" s="1"/>
  <c r="F14" i="68"/>
  <c r="H14" i="68" s="1"/>
  <c r="F13" i="68"/>
  <c r="H13" i="68" s="1"/>
  <c r="F12" i="68"/>
  <c r="H12" i="68" s="1"/>
  <c r="E8" i="68"/>
  <c r="D8" i="68"/>
  <c r="E7" i="68"/>
  <c r="D7" i="68"/>
  <c r="E6" i="68"/>
  <c r="D6" i="68"/>
  <c r="F6" i="68" s="1"/>
  <c r="U161" i="22" l="1"/>
  <c r="U169" i="22"/>
  <c r="G171" i="22"/>
  <c r="G172" i="22" s="1"/>
  <c r="U172" i="22" s="1"/>
  <c r="F99" i="71"/>
  <c r="AA156" i="22"/>
  <c r="M150" i="22"/>
  <c r="R150" i="22"/>
  <c r="V150" i="22" s="1"/>
  <c r="P150" i="22"/>
  <c r="N150" i="22"/>
  <c r="H25" i="70"/>
  <c r="F99" i="70"/>
  <c r="G140" i="22"/>
  <c r="U137" i="22"/>
  <c r="G6" i="73"/>
  <c r="I60" i="73"/>
  <c r="X98" i="22"/>
  <c r="R98" i="22"/>
  <c r="K147" i="22"/>
  <c r="S98" i="22"/>
  <c r="M147" i="22"/>
  <c r="T117" i="22"/>
  <c r="T22" i="22"/>
  <c r="N147" i="22"/>
  <c r="P147" i="22"/>
  <c r="I162" i="22"/>
  <c r="L162" i="22" s="1"/>
  <c r="M148" i="22"/>
  <c r="L147" i="22"/>
  <c r="O147" i="22"/>
  <c r="N91" i="22"/>
  <c r="L90" i="22"/>
  <c r="I16" i="73"/>
  <c r="I80" i="73"/>
  <c r="I59" i="73"/>
  <c r="I93" i="73"/>
  <c r="I51" i="73"/>
  <c r="I85" i="73"/>
  <c r="I37" i="73"/>
  <c r="I90" i="73"/>
  <c r="I20" i="73"/>
  <c r="I96" i="73"/>
  <c r="I74" i="73"/>
  <c r="I23" i="73"/>
  <c r="I89" i="73"/>
  <c r="I82" i="73"/>
  <c r="I68" i="73"/>
  <c r="I55" i="73"/>
  <c r="I29" i="73"/>
  <c r="I14" i="73"/>
  <c r="I81" i="73"/>
  <c r="I66" i="73"/>
  <c r="I52" i="73"/>
  <c r="I47" i="73"/>
  <c r="I12" i="73"/>
  <c r="I61" i="73"/>
  <c r="I25" i="73"/>
  <c r="I95" i="73"/>
  <c r="I6" i="73"/>
  <c r="I57" i="73"/>
  <c r="I91" i="73"/>
  <c r="I94" i="73"/>
  <c r="I84" i="73"/>
  <c r="I53" i="73"/>
  <c r="I44" i="73"/>
  <c r="I87" i="73"/>
  <c r="I86" i="73"/>
  <c r="I76" i="73"/>
  <c r="I49" i="73"/>
  <c r="I32" i="73"/>
  <c r="I83" i="73"/>
  <c r="I78" i="73"/>
  <c r="I72" i="73"/>
  <c r="I77" i="73"/>
  <c r="I63" i="73"/>
  <c r="I58" i="73"/>
  <c r="I24" i="73"/>
  <c r="I43" i="73"/>
  <c r="I79" i="73"/>
  <c r="I38" i="73"/>
  <c r="I70" i="73"/>
  <c r="I40" i="73"/>
  <c r="I64" i="73"/>
  <c r="I73" i="73"/>
  <c r="I42" i="73"/>
  <c r="I50" i="73"/>
  <c r="I15" i="73"/>
  <c r="I35" i="73"/>
  <c r="I75" i="73"/>
  <c r="I34" i="73"/>
  <c r="I62" i="73"/>
  <c r="I36" i="73"/>
  <c r="I56" i="73"/>
  <c r="I69" i="73"/>
  <c r="I30" i="73"/>
  <c r="I41" i="73"/>
  <c r="I92" i="73"/>
  <c r="I27" i="73"/>
  <c r="I71" i="73"/>
  <c r="I26" i="73"/>
  <c r="I54" i="73"/>
  <c r="I28" i="73"/>
  <c r="I48" i="73"/>
  <c r="I97" i="73"/>
  <c r="I65" i="73"/>
  <c r="I21" i="73"/>
  <c r="I33" i="73"/>
  <c r="I88" i="73"/>
  <c r="I18" i="73"/>
  <c r="I67" i="73"/>
  <c r="I17" i="73"/>
  <c r="I45" i="73"/>
  <c r="I19" i="73"/>
  <c r="I39" i="73"/>
  <c r="I31" i="73"/>
  <c r="I81" i="72"/>
  <c r="I77" i="72"/>
  <c r="I6" i="72"/>
  <c r="I31" i="72"/>
  <c r="I56" i="72"/>
  <c r="I87" i="72"/>
  <c r="I69" i="72"/>
  <c r="I85" i="72"/>
  <c r="I17" i="72"/>
  <c r="I30" i="72"/>
  <c r="I55" i="72"/>
  <c r="I67" i="72"/>
  <c r="I90" i="72"/>
  <c r="I22" i="72"/>
  <c r="I45" i="72"/>
  <c r="I78" i="72"/>
  <c r="I62" i="72"/>
  <c r="I76" i="72"/>
  <c r="I91" i="72"/>
  <c r="I23" i="72"/>
  <c r="I36" i="72"/>
  <c r="I32" i="72"/>
  <c r="I47" i="72"/>
  <c r="I95" i="72"/>
  <c r="I60" i="72"/>
  <c r="I83" i="72"/>
  <c r="I15" i="72"/>
  <c r="I37" i="72"/>
  <c r="I54" i="72"/>
  <c r="I53" i="72"/>
  <c r="I68" i="72"/>
  <c r="I82" i="72"/>
  <c r="I14" i="72"/>
  <c r="I20" i="72"/>
  <c r="I40" i="72"/>
  <c r="I50" i="72"/>
  <c r="I73" i="72"/>
  <c r="I96" i="72"/>
  <c r="I28" i="72"/>
  <c r="I42" i="72"/>
  <c r="I44" i="72"/>
  <c r="I59" i="72"/>
  <c r="I74" i="72"/>
  <c r="I97" i="72"/>
  <c r="I94" i="72"/>
  <c r="I27" i="72"/>
  <c r="I41" i="72"/>
  <c r="I66" i="72"/>
  <c r="I89" i="72"/>
  <c r="I21" i="72"/>
  <c r="I19" i="72"/>
  <c r="I34" i="72"/>
  <c r="I51" i="72"/>
  <c r="I65" i="72"/>
  <c r="I88" i="72"/>
  <c r="I70" i="72"/>
  <c r="I80" i="72"/>
  <c r="I61" i="72"/>
  <c r="I93" i="72"/>
  <c r="I25" i="72"/>
  <c r="I49" i="72"/>
  <c r="I72" i="72"/>
  <c r="I29" i="72"/>
  <c r="I86" i="72"/>
  <c r="I18" i="72"/>
  <c r="I33" i="72"/>
  <c r="I48" i="72"/>
  <c r="I71" i="72"/>
  <c r="I35" i="72"/>
  <c r="I57" i="72"/>
  <c r="I58" i="72"/>
  <c r="I84" i="72"/>
  <c r="I16" i="72"/>
  <c r="I38" i="72"/>
  <c r="I63" i="72"/>
  <c r="I13" i="72"/>
  <c r="I79" i="72"/>
  <c r="I92" i="72"/>
  <c r="I24" i="72"/>
  <c r="I39" i="72"/>
  <c r="I64" i="72"/>
  <c r="I26" i="72"/>
  <c r="M155" i="22"/>
  <c r="M122" i="22"/>
  <c r="M7" i="22"/>
  <c r="V155" i="22"/>
  <c r="W155" i="22" s="1" a="1"/>
  <c r="W155" i="22" s="1"/>
  <c r="T161" i="22"/>
  <c r="N122" i="22"/>
  <c r="R16" i="22"/>
  <c r="O116" i="22"/>
  <c r="P122" i="22"/>
  <c r="P83" i="22"/>
  <c r="AA85" i="22"/>
  <c r="N155" i="22"/>
  <c r="J122" i="22"/>
  <c r="P84" i="22"/>
  <c r="O122" i="22"/>
  <c r="K122" i="22"/>
  <c r="O91" i="22"/>
  <c r="Q14" i="22"/>
  <c r="N7" i="22"/>
  <c r="J7" i="22"/>
  <c r="O83" i="22"/>
  <c r="E86" i="22"/>
  <c r="R86" i="22" s="1"/>
  <c r="K7" i="22"/>
  <c r="O7" i="22"/>
  <c r="P154" i="22"/>
  <c r="N83" i="22"/>
  <c r="O84" i="22"/>
  <c r="U22" i="22"/>
  <c r="L7" i="22"/>
  <c r="N84" i="22"/>
  <c r="O154" i="22"/>
  <c r="V147" i="22"/>
  <c r="AC147" i="22" s="1"/>
  <c r="V123" i="22"/>
  <c r="Y123" i="22" s="1"/>
  <c r="O8" i="22"/>
  <c r="N154" i="22"/>
  <c r="V15" i="22"/>
  <c r="Z15" i="22" s="1"/>
  <c r="T10" i="22"/>
  <c r="I86" i="22"/>
  <c r="O86" i="22" s="1"/>
  <c r="U118" i="22"/>
  <c r="AB155" i="22"/>
  <c r="W14" i="22" a="1"/>
  <c r="W14" i="22" s="1"/>
  <c r="AC14" i="22"/>
  <c r="AB14" i="22"/>
  <c r="Z14" i="22"/>
  <c r="Y14" i="22"/>
  <c r="K155" i="22"/>
  <c r="J155" i="22"/>
  <c r="U171" i="22"/>
  <c r="U157" i="22"/>
  <c r="T156" i="22"/>
  <c r="H131" i="22"/>
  <c r="U129" i="22"/>
  <c r="U149" i="22"/>
  <c r="W150" i="22" a="1"/>
  <c r="W150" i="22" s="1"/>
  <c r="AB150" i="22"/>
  <c r="Z150" i="22"/>
  <c r="Y150" i="22"/>
  <c r="AC150" i="22"/>
  <c r="Q115" i="22"/>
  <c r="U92" i="22"/>
  <c r="K116" i="22"/>
  <c r="J116" i="22"/>
  <c r="L116" i="22"/>
  <c r="P90" i="22"/>
  <c r="I97" i="22"/>
  <c r="L97" i="22" s="1"/>
  <c r="D99" i="22"/>
  <c r="X99" i="22" s="1"/>
  <c r="X97" i="22"/>
  <c r="AB15" i="22"/>
  <c r="X21" i="22"/>
  <c r="F23" i="22"/>
  <c r="F24" i="22" s="1"/>
  <c r="S21" i="22"/>
  <c r="AA86" i="22"/>
  <c r="T86" i="22"/>
  <c r="H67" i="22"/>
  <c r="H74" i="22"/>
  <c r="H47" i="22"/>
  <c r="H39" i="22"/>
  <c r="H46" i="22"/>
  <c r="H54" i="22"/>
  <c r="H40" i="22"/>
  <c r="H53" i="22"/>
  <c r="H75" i="22"/>
  <c r="H68" i="22"/>
  <c r="H61" i="22"/>
  <c r="H60" i="22"/>
  <c r="V115" i="22"/>
  <c r="X86" i="22"/>
  <c r="S86" i="22"/>
  <c r="X16" i="22"/>
  <c r="S16" i="22"/>
  <c r="I9" i="22"/>
  <c r="P9" i="22" s="1"/>
  <c r="E68" i="22"/>
  <c r="E60" i="22"/>
  <c r="E75" i="22"/>
  <c r="E61" i="22"/>
  <c r="E53" i="22"/>
  <c r="E40" i="22"/>
  <c r="E74" i="22"/>
  <c r="E67" i="22"/>
  <c r="E47" i="22"/>
  <c r="E39" i="22"/>
  <c r="E46" i="22"/>
  <c r="E54" i="22"/>
  <c r="M8" i="22"/>
  <c r="U9" i="22"/>
  <c r="O148" i="22"/>
  <c r="S149" i="22"/>
  <c r="X149" i="22"/>
  <c r="P155" i="22"/>
  <c r="O155" i="22"/>
  <c r="U140" i="22"/>
  <c r="U124" i="22"/>
  <c r="H125" i="22"/>
  <c r="H100" i="22"/>
  <c r="U98" i="22"/>
  <c r="S118" i="22"/>
  <c r="X118" i="22"/>
  <c r="U86" i="22"/>
  <c r="T93" i="22"/>
  <c r="U85" i="22"/>
  <c r="R22" i="22"/>
  <c r="E23" i="22"/>
  <c r="K90" i="22"/>
  <c r="M90" i="22"/>
  <c r="J90" i="22"/>
  <c r="N90" i="22"/>
  <c r="V84" i="22"/>
  <c r="K15" i="22"/>
  <c r="J15" i="22"/>
  <c r="U10" i="22"/>
  <c r="R9" i="22"/>
  <c r="V8" i="22"/>
  <c r="F17" i="22"/>
  <c r="D163" i="22"/>
  <c r="I161" i="22"/>
  <c r="L161" i="22" s="1"/>
  <c r="O162" i="22"/>
  <c r="U162" i="22"/>
  <c r="T162" i="22"/>
  <c r="AA162" i="22"/>
  <c r="S162" i="22"/>
  <c r="X162" i="22"/>
  <c r="N162" i="22"/>
  <c r="U139" i="22"/>
  <c r="V154" i="22"/>
  <c r="N148" i="22"/>
  <c r="R124" i="22"/>
  <c r="E125" i="22"/>
  <c r="S125" i="22" s="1"/>
  <c r="F131" i="22"/>
  <c r="S129" i="22"/>
  <c r="X129" i="22"/>
  <c r="H93" i="22"/>
  <c r="J123" i="22"/>
  <c r="N123" i="22"/>
  <c r="L123" i="22"/>
  <c r="K123" i="22"/>
  <c r="S117" i="22"/>
  <c r="X117" i="22"/>
  <c r="R117" i="22"/>
  <c r="O123" i="22"/>
  <c r="P116" i="22"/>
  <c r="V91" i="22"/>
  <c r="S85" i="22"/>
  <c r="X85" i="22"/>
  <c r="AA98" i="22"/>
  <c r="T98" i="22"/>
  <c r="I98" i="22"/>
  <c r="P98" i="22" s="1"/>
  <c r="M91" i="22"/>
  <c r="H23" i="22"/>
  <c r="U21" i="22"/>
  <c r="K83" i="22"/>
  <c r="J83" i="22"/>
  <c r="M83" i="22"/>
  <c r="K84" i="22"/>
  <c r="J84" i="22"/>
  <c r="M84" i="22"/>
  <c r="D23" i="22"/>
  <c r="D24" i="22" s="1"/>
  <c r="I21" i="22"/>
  <c r="O21" i="22" s="1"/>
  <c r="P8" i="22"/>
  <c r="N9" i="22"/>
  <c r="S9" i="22"/>
  <c r="X9" i="22"/>
  <c r="V7" i="22"/>
  <c r="E10" i="22"/>
  <c r="D68" i="22"/>
  <c r="D75" i="22"/>
  <c r="D46" i="22"/>
  <c r="D61" i="22"/>
  <c r="D53" i="22"/>
  <c r="D74" i="22"/>
  <c r="D67" i="22"/>
  <c r="D47" i="22"/>
  <c r="D60" i="22"/>
  <c r="D54" i="22"/>
  <c r="D40" i="22"/>
  <c r="D39" i="22"/>
  <c r="S22" i="22"/>
  <c r="X22" i="22"/>
  <c r="I156" i="22"/>
  <c r="N156" i="22" s="1"/>
  <c r="D157" i="22"/>
  <c r="T157" i="22"/>
  <c r="R156" i="22"/>
  <c r="E157" i="22"/>
  <c r="AA157" i="22" s="1"/>
  <c r="V148" i="22"/>
  <c r="P162" i="22"/>
  <c r="R130" i="22"/>
  <c r="E131" i="22"/>
  <c r="E132" i="22" s="1"/>
  <c r="V122" i="22"/>
  <c r="N116" i="22"/>
  <c r="L91" i="22"/>
  <c r="I117" i="22"/>
  <c r="P117" i="22" s="1"/>
  <c r="T92" i="22"/>
  <c r="AA92" i="22"/>
  <c r="R17" i="22"/>
  <c r="V83" i="22"/>
  <c r="I22" i="22"/>
  <c r="L22" i="22" s="1"/>
  <c r="I16" i="22"/>
  <c r="N16" i="22" s="1"/>
  <c r="G75" i="22"/>
  <c r="G67" i="22"/>
  <c r="G40" i="22"/>
  <c r="G74" i="22"/>
  <c r="G47" i="22"/>
  <c r="G60" i="22"/>
  <c r="G54" i="22"/>
  <c r="G46" i="22"/>
  <c r="G61" i="22"/>
  <c r="G53" i="22"/>
  <c r="G39" i="22"/>
  <c r="G68" i="22"/>
  <c r="S156" i="22"/>
  <c r="X156" i="22"/>
  <c r="E163" i="22"/>
  <c r="R161" i="22"/>
  <c r="AB147" i="22"/>
  <c r="Y147" i="22"/>
  <c r="X125" i="22"/>
  <c r="I130" i="22"/>
  <c r="I124" i="22"/>
  <c r="L124" i="22" s="1"/>
  <c r="K162" i="22"/>
  <c r="J162" i="22"/>
  <c r="M162" i="22"/>
  <c r="U117" i="22"/>
  <c r="R92" i="22"/>
  <c r="E93" i="22"/>
  <c r="AA93" i="22" s="1"/>
  <c r="T97" i="22"/>
  <c r="G99" i="22"/>
  <c r="G100" i="22" s="1"/>
  <c r="AA97" i="22"/>
  <c r="M86" i="22"/>
  <c r="U16" i="22"/>
  <c r="H17" i="22"/>
  <c r="I85" i="22"/>
  <c r="P85" i="22" s="1"/>
  <c r="R85" i="22"/>
  <c r="G23" i="22"/>
  <c r="AA21" i="22"/>
  <c r="T21" i="22"/>
  <c r="K8" i="22"/>
  <c r="J8" i="22"/>
  <c r="L8" i="22"/>
  <c r="AA9" i="22"/>
  <c r="T9" i="22"/>
  <c r="F163" i="22"/>
  <c r="S161" i="22"/>
  <c r="X161" i="22"/>
  <c r="L148" i="22"/>
  <c r="K148" i="22"/>
  <c r="J148" i="22"/>
  <c r="AA161" i="22"/>
  <c r="K154" i="22"/>
  <c r="J154" i="22"/>
  <c r="F132" i="22"/>
  <c r="S130" i="22"/>
  <c r="X130" i="22"/>
  <c r="AA124" i="22"/>
  <c r="T124" i="22"/>
  <c r="G125" i="22"/>
  <c r="I118" i="22"/>
  <c r="N118" i="22" s="1"/>
  <c r="D131" i="22"/>
  <c r="I129" i="22"/>
  <c r="P129" i="22" s="1"/>
  <c r="R129" i="22"/>
  <c r="V116" i="22"/>
  <c r="R97" i="22"/>
  <c r="E99" i="22"/>
  <c r="S99" i="22" s="1"/>
  <c r="D93" i="22"/>
  <c r="I92" i="22"/>
  <c r="O92" i="22" s="1"/>
  <c r="X92" i="22"/>
  <c r="M15" i="22"/>
  <c r="L15" i="22"/>
  <c r="N15" i="22"/>
  <c r="AA22" i="22"/>
  <c r="D10" i="22"/>
  <c r="R21" i="22"/>
  <c r="F75" i="22"/>
  <c r="F68" i="22"/>
  <c r="F61" i="22"/>
  <c r="F53" i="22"/>
  <c r="F40" i="22"/>
  <c r="F39" i="22"/>
  <c r="F60" i="22"/>
  <c r="F54" i="22"/>
  <c r="F74" i="22"/>
  <c r="F47" i="22"/>
  <c r="F67" i="22"/>
  <c r="F46" i="22"/>
  <c r="Q150" i="22"/>
  <c r="T149" i="22"/>
  <c r="G163" i="22"/>
  <c r="R149" i="22"/>
  <c r="I149" i="22"/>
  <c r="N149" i="22" s="1"/>
  <c r="T129" i="22"/>
  <c r="AA129" i="22"/>
  <c r="G131" i="22"/>
  <c r="X124" i="22"/>
  <c r="S124" i="22"/>
  <c r="M154" i="22"/>
  <c r="T118" i="22"/>
  <c r="AA118" i="22"/>
  <c r="R118" i="22"/>
  <c r="U107" i="22"/>
  <c r="S92" i="22"/>
  <c r="K91" i="22"/>
  <c r="J91" i="22"/>
  <c r="M123" i="22"/>
  <c r="G108" i="22"/>
  <c r="U97" i="22"/>
  <c r="AA31" i="22"/>
  <c r="T31" i="22"/>
  <c r="G32" i="22"/>
  <c r="V90" i="22"/>
  <c r="F32" i="22"/>
  <c r="S31" i="22"/>
  <c r="G17" i="22"/>
  <c r="AA16" i="22"/>
  <c r="T16" i="22"/>
  <c r="P15" i="22"/>
  <c r="T85" i="22"/>
  <c r="G46" i="70"/>
  <c r="F6" i="70"/>
  <c r="H6" i="70" s="1"/>
  <c r="F6" i="71"/>
  <c r="G6" i="71" s="1"/>
  <c r="F7" i="71"/>
  <c r="H7" i="71" s="1"/>
  <c r="G57" i="71"/>
  <c r="G67" i="71"/>
  <c r="G22" i="71"/>
  <c r="G29" i="71"/>
  <c r="G50" i="71"/>
  <c r="G59" i="71"/>
  <c r="G91" i="71"/>
  <c r="H22" i="71"/>
  <c r="H59" i="71"/>
  <c r="G69" i="71"/>
  <c r="G97" i="71"/>
  <c r="G47" i="71"/>
  <c r="G81" i="71"/>
  <c r="G89" i="71"/>
  <c r="F7" i="70"/>
  <c r="H7" i="70" s="1"/>
  <c r="G38" i="70"/>
  <c r="G55" i="70"/>
  <c r="G63" i="70"/>
  <c r="G74" i="70"/>
  <c r="G82" i="70"/>
  <c r="G18" i="70"/>
  <c r="F6" i="69"/>
  <c r="G6" i="69" s="1"/>
  <c r="H6" i="69"/>
  <c r="G40" i="71"/>
  <c r="G78" i="71"/>
  <c r="H12" i="71"/>
  <c r="G23" i="71"/>
  <c r="G31" i="71"/>
  <c r="G42" i="71"/>
  <c r="G79" i="71"/>
  <c r="G32" i="71"/>
  <c r="G63" i="71"/>
  <c r="G71" i="71"/>
  <c r="G90" i="71"/>
  <c r="G25" i="71"/>
  <c r="G88" i="71"/>
  <c r="G27" i="71"/>
  <c r="G37" i="71"/>
  <c r="G56" i="71"/>
  <c r="G73" i="71"/>
  <c r="F8" i="71"/>
  <c r="H8" i="71" s="1"/>
  <c r="G15" i="71"/>
  <c r="G95" i="71"/>
  <c r="G12" i="71"/>
  <c r="H15" i="71"/>
  <c r="I40" i="71" s="1"/>
  <c r="G51" i="71"/>
  <c r="G54" i="71"/>
  <c r="G64" i="71"/>
  <c r="G83" i="71"/>
  <c r="G85" i="71"/>
  <c r="G93" i="71"/>
  <c r="G39" i="71"/>
  <c r="G70" i="71"/>
  <c r="G76" i="71"/>
  <c r="G21" i="71"/>
  <c r="G45" i="71"/>
  <c r="G49" i="71"/>
  <c r="G61" i="71"/>
  <c r="G80" i="71"/>
  <c r="G26" i="71"/>
  <c r="G19" i="71"/>
  <c r="G66" i="71"/>
  <c r="G94" i="71"/>
  <c r="G13" i="71"/>
  <c r="G24" i="71"/>
  <c r="G30" i="71"/>
  <c r="G53" i="71"/>
  <c r="G55" i="71"/>
  <c r="G84" i="71"/>
  <c r="G86" i="71"/>
  <c r="G92" i="71"/>
  <c r="G20" i="71"/>
  <c r="G33" i="71"/>
  <c r="G72" i="71"/>
  <c r="G27" i="70"/>
  <c r="F8" i="70"/>
  <c r="H8" i="70" s="1"/>
  <c r="G14" i="70"/>
  <c r="G23" i="70"/>
  <c r="G94" i="70"/>
  <c r="G34" i="70"/>
  <c r="G42" i="70"/>
  <c r="G51" i="70"/>
  <c r="G59" i="70"/>
  <c r="G87" i="70"/>
  <c r="G16" i="70"/>
  <c r="G20" i="70"/>
  <c r="G25" i="70"/>
  <c r="G30" i="70"/>
  <c r="G32" i="70"/>
  <c r="G36" i="70"/>
  <c r="G40" i="70"/>
  <c r="G44" i="70"/>
  <c r="G48" i="70"/>
  <c r="G53" i="70"/>
  <c r="G57" i="70"/>
  <c r="G61" i="70"/>
  <c r="G65" i="70"/>
  <c r="G68" i="70"/>
  <c r="G71" i="70"/>
  <c r="G76" i="70"/>
  <c r="G78" i="70"/>
  <c r="G80" i="70"/>
  <c r="G85" i="70"/>
  <c r="G90" i="70"/>
  <c r="G92" i="70"/>
  <c r="G96" i="70"/>
  <c r="H14" i="70"/>
  <c r="H18" i="70"/>
  <c r="H23" i="70"/>
  <c r="H27" i="70"/>
  <c r="H34" i="70"/>
  <c r="H38" i="70"/>
  <c r="H42" i="70"/>
  <c r="H46" i="70"/>
  <c r="H51" i="70"/>
  <c r="H55" i="70"/>
  <c r="H59" i="70"/>
  <c r="H63" i="70"/>
  <c r="H74" i="70"/>
  <c r="H82" i="70"/>
  <c r="H87" i="70"/>
  <c r="H94" i="70"/>
  <c r="G12" i="70"/>
  <c r="G15" i="70"/>
  <c r="G17" i="70"/>
  <c r="G19" i="70"/>
  <c r="G21" i="70"/>
  <c r="G24" i="70"/>
  <c r="G26" i="70"/>
  <c r="G29" i="70"/>
  <c r="G31" i="70"/>
  <c r="G33" i="70"/>
  <c r="G35" i="70"/>
  <c r="G37" i="70"/>
  <c r="G39" i="70"/>
  <c r="G41" i="70"/>
  <c r="G43" i="70"/>
  <c r="G45" i="70"/>
  <c r="G47" i="70"/>
  <c r="G50" i="70"/>
  <c r="G52" i="70"/>
  <c r="G54" i="70"/>
  <c r="G56" i="70"/>
  <c r="G58" i="70"/>
  <c r="G60" i="70"/>
  <c r="G62" i="70"/>
  <c r="G64" i="70"/>
  <c r="G66" i="70"/>
  <c r="G69" i="70"/>
  <c r="G72" i="70"/>
  <c r="G75" i="70"/>
  <c r="G77" i="70"/>
  <c r="G79" i="70"/>
  <c r="G81" i="70"/>
  <c r="G84" i="70"/>
  <c r="G86" i="70"/>
  <c r="G89" i="70"/>
  <c r="G91" i="70"/>
  <c r="G93" i="70"/>
  <c r="G95" i="70"/>
  <c r="G97" i="70"/>
  <c r="G52" i="69"/>
  <c r="F7" i="69"/>
  <c r="H66" i="69"/>
  <c r="G66" i="69"/>
  <c r="H90" i="69"/>
  <c r="G90" i="69"/>
  <c r="G23" i="69"/>
  <c r="G35" i="69"/>
  <c r="G43" i="69"/>
  <c r="H76" i="69"/>
  <c r="G76" i="69"/>
  <c r="H92" i="69"/>
  <c r="G92" i="69"/>
  <c r="H70" i="69"/>
  <c r="G70" i="69"/>
  <c r="H78" i="69"/>
  <c r="G78" i="69"/>
  <c r="H86" i="69"/>
  <c r="G86" i="69"/>
  <c r="H94" i="69"/>
  <c r="G94" i="69"/>
  <c r="H74" i="69"/>
  <c r="G74" i="69"/>
  <c r="G19" i="69"/>
  <c r="G31" i="69"/>
  <c r="G39" i="69"/>
  <c r="G48" i="69"/>
  <c r="H68" i="69"/>
  <c r="G68" i="69"/>
  <c r="H84" i="69"/>
  <c r="G84" i="69"/>
  <c r="F8" i="69"/>
  <c r="H8" i="69" s="1"/>
  <c r="G54" i="69"/>
  <c r="H62" i="69"/>
  <c r="G62" i="69"/>
  <c r="G50" i="69"/>
  <c r="H56" i="69"/>
  <c r="G56" i="69"/>
  <c r="H7" i="69"/>
  <c r="H82" i="69"/>
  <c r="G82" i="69"/>
  <c r="H60" i="69"/>
  <c r="G60" i="69"/>
  <c r="G15" i="69"/>
  <c r="G27" i="69"/>
  <c r="G13" i="69"/>
  <c r="G17" i="69"/>
  <c r="G21" i="69"/>
  <c r="G25" i="69"/>
  <c r="G29" i="69"/>
  <c r="G33" i="69"/>
  <c r="G37" i="69"/>
  <c r="G41" i="69"/>
  <c r="G45" i="69"/>
  <c r="G64" i="69"/>
  <c r="H72" i="69"/>
  <c r="G72" i="69"/>
  <c r="H80" i="69"/>
  <c r="G80" i="69"/>
  <c r="H88" i="69"/>
  <c r="G88" i="69"/>
  <c r="H96" i="69"/>
  <c r="G96" i="69"/>
  <c r="H58" i="69"/>
  <c r="G58" i="69"/>
  <c r="G12" i="69"/>
  <c r="G14" i="69"/>
  <c r="G16" i="69"/>
  <c r="G18" i="69"/>
  <c r="G20" i="69"/>
  <c r="G24" i="69"/>
  <c r="G26" i="69"/>
  <c r="G28" i="69"/>
  <c r="G30" i="69"/>
  <c r="G32" i="69"/>
  <c r="G34" i="69"/>
  <c r="G36" i="69"/>
  <c r="G38" i="69"/>
  <c r="G40" i="69"/>
  <c r="G42" i="69"/>
  <c r="G44" i="69"/>
  <c r="G47" i="69"/>
  <c r="G49" i="69"/>
  <c r="G51" i="69"/>
  <c r="G53" i="69"/>
  <c r="G55" i="69"/>
  <c r="G57" i="69"/>
  <c r="G59" i="69"/>
  <c r="G61" i="69"/>
  <c r="G63" i="69"/>
  <c r="G65" i="69"/>
  <c r="G67" i="69"/>
  <c r="G69" i="69"/>
  <c r="G71" i="69"/>
  <c r="G73" i="69"/>
  <c r="G75" i="69"/>
  <c r="G77" i="69"/>
  <c r="G79" i="69"/>
  <c r="G81" i="69"/>
  <c r="G83" i="69"/>
  <c r="G85" i="69"/>
  <c r="G87" i="69"/>
  <c r="G89" i="69"/>
  <c r="G91" i="69"/>
  <c r="G93" i="69"/>
  <c r="G95" i="69"/>
  <c r="G97" i="69"/>
  <c r="F8" i="68"/>
  <c r="H8" i="68" s="1"/>
  <c r="G6" i="68"/>
  <c r="I14" i="68"/>
  <c r="I22" i="68"/>
  <c r="I30" i="68"/>
  <c r="I48" i="68"/>
  <c r="I73" i="68"/>
  <c r="I82" i="68"/>
  <c r="F7" i="68"/>
  <c r="H7" i="68" s="1"/>
  <c r="I90" i="68"/>
  <c r="H6" i="68"/>
  <c r="I6" i="68" s="1"/>
  <c r="I15" i="68"/>
  <c r="I23" i="68"/>
  <c r="I31" i="68"/>
  <c r="I39" i="68"/>
  <c r="I49" i="68"/>
  <c r="I58" i="68"/>
  <c r="I66" i="68"/>
  <c r="I74" i="68"/>
  <c r="I83" i="68"/>
  <c r="I91" i="68"/>
  <c r="I16" i="68"/>
  <c r="I24" i="68"/>
  <c r="I32" i="68"/>
  <c r="I40" i="68"/>
  <c r="I50" i="68"/>
  <c r="I59" i="68"/>
  <c r="I67" i="68"/>
  <c r="I76" i="68"/>
  <c r="I84" i="68"/>
  <c r="I92" i="68"/>
  <c r="I17" i="68"/>
  <c r="I25" i="68"/>
  <c r="I33" i="68"/>
  <c r="I41" i="68"/>
  <c r="I51" i="68"/>
  <c r="I60" i="68"/>
  <c r="I68" i="68"/>
  <c r="I77" i="68"/>
  <c r="I85" i="68"/>
  <c r="I93" i="68"/>
  <c r="I65" i="68"/>
  <c r="I18" i="68"/>
  <c r="I26" i="68"/>
  <c r="I34" i="68"/>
  <c r="I42" i="68"/>
  <c r="I53" i="68"/>
  <c r="I61" i="68"/>
  <c r="I69" i="68"/>
  <c r="I78" i="68"/>
  <c r="I86" i="68"/>
  <c r="I94" i="68"/>
  <c r="I38" i="68"/>
  <c r="I19" i="68"/>
  <c r="I27" i="68"/>
  <c r="I35" i="68"/>
  <c r="I44" i="68"/>
  <c r="I54" i="68"/>
  <c r="I62" i="68"/>
  <c r="I70" i="68"/>
  <c r="I79" i="68"/>
  <c r="I87" i="68"/>
  <c r="I95" i="68"/>
  <c r="I57" i="68"/>
  <c r="I12" i="68"/>
  <c r="I20" i="68"/>
  <c r="I28" i="68"/>
  <c r="I36" i="68"/>
  <c r="I45" i="68"/>
  <c r="I55" i="68"/>
  <c r="I63" i="68"/>
  <c r="I71" i="68"/>
  <c r="I80" i="68"/>
  <c r="I88" i="68"/>
  <c r="I96" i="68"/>
  <c r="I13" i="68"/>
  <c r="I21" i="68"/>
  <c r="I29" i="68"/>
  <c r="I37" i="68"/>
  <c r="I47" i="68"/>
  <c r="I56" i="68"/>
  <c r="I64" i="68"/>
  <c r="I72" i="68"/>
  <c r="I81" i="68"/>
  <c r="I89" i="68"/>
  <c r="I97" i="68"/>
  <c r="G12" i="68"/>
  <c r="G14" i="68"/>
  <c r="G16" i="68"/>
  <c r="G18" i="68"/>
  <c r="G20" i="68"/>
  <c r="G22" i="68"/>
  <c r="G24" i="68"/>
  <c r="G26" i="68"/>
  <c r="G28" i="68"/>
  <c r="G30" i="68"/>
  <c r="G32" i="68"/>
  <c r="G34" i="68"/>
  <c r="G36" i="68"/>
  <c r="G38" i="68"/>
  <c r="G40" i="68"/>
  <c r="G42" i="68"/>
  <c r="G45" i="68"/>
  <c r="G48" i="68"/>
  <c r="G50" i="68"/>
  <c r="G53" i="68"/>
  <c r="G55" i="68"/>
  <c r="G57" i="68"/>
  <c r="G59" i="68"/>
  <c r="G61" i="68"/>
  <c r="G63" i="68"/>
  <c r="G65" i="68"/>
  <c r="G67" i="68"/>
  <c r="G69" i="68"/>
  <c r="G71" i="68"/>
  <c r="G73" i="68"/>
  <c r="G76" i="68"/>
  <c r="G78" i="68"/>
  <c r="G80" i="68"/>
  <c r="G82" i="68"/>
  <c r="G84" i="68"/>
  <c r="G86" i="68"/>
  <c r="G88" i="68"/>
  <c r="G90" i="68"/>
  <c r="G92" i="68"/>
  <c r="G94" i="68"/>
  <c r="G96" i="68"/>
  <c r="G13" i="68"/>
  <c r="G15" i="68"/>
  <c r="G17" i="68"/>
  <c r="G19" i="68"/>
  <c r="G21" i="68"/>
  <c r="G23" i="68"/>
  <c r="G25" i="68"/>
  <c r="G27" i="68"/>
  <c r="G29" i="68"/>
  <c r="G31" i="68"/>
  <c r="G33" i="68"/>
  <c r="G35" i="68"/>
  <c r="G37" i="68"/>
  <c r="G39" i="68"/>
  <c r="G41" i="68"/>
  <c r="G44" i="68"/>
  <c r="G47" i="68"/>
  <c r="G49" i="68"/>
  <c r="G51" i="68"/>
  <c r="G54" i="68"/>
  <c r="G56" i="68"/>
  <c r="G58" i="68"/>
  <c r="G60" i="68"/>
  <c r="G62" i="68"/>
  <c r="G64" i="68"/>
  <c r="G66" i="68"/>
  <c r="G68" i="68"/>
  <c r="G70" i="68"/>
  <c r="G72" i="68"/>
  <c r="G74" i="68"/>
  <c r="G77" i="68"/>
  <c r="G79" i="68"/>
  <c r="G81" i="68"/>
  <c r="G83" i="68"/>
  <c r="G85" i="68"/>
  <c r="G87" i="68"/>
  <c r="G89" i="68"/>
  <c r="G91" i="68"/>
  <c r="G93" i="68"/>
  <c r="G95" i="68"/>
  <c r="G97" i="68"/>
  <c r="W147" i="22" l="1" a="1"/>
  <c r="W147" i="22" s="1"/>
  <c r="Z147" i="22"/>
  <c r="Z155" i="22"/>
  <c r="I57" i="71"/>
  <c r="I47" i="71"/>
  <c r="V98" i="22"/>
  <c r="O9" i="22"/>
  <c r="Q147" i="22"/>
  <c r="L92" i="22"/>
  <c r="O129" i="22"/>
  <c r="O16" i="22"/>
  <c r="Q122" i="22"/>
  <c r="AC15" i="22"/>
  <c r="W15" i="22" a="1"/>
  <c r="W15" i="22" s="1"/>
  <c r="Y15" i="22"/>
  <c r="Q84" i="22"/>
  <c r="V149" i="22"/>
  <c r="AC149" i="22" s="1"/>
  <c r="M149" i="22"/>
  <c r="Q83" i="22"/>
  <c r="O118" i="22"/>
  <c r="L118" i="22"/>
  <c r="Q7" i="22"/>
  <c r="Q162" i="22"/>
  <c r="V129" i="22"/>
  <c r="Y129" i="22" s="1"/>
  <c r="N22" i="22"/>
  <c r="P16" i="22"/>
  <c r="M161" i="22"/>
  <c r="Y155" i="22"/>
  <c r="V86" i="22"/>
  <c r="AB86" i="22" s="1"/>
  <c r="Q154" i="22"/>
  <c r="Q148" i="22"/>
  <c r="AC155" i="22"/>
  <c r="L156" i="22"/>
  <c r="L85" i="22"/>
  <c r="Z123" i="22"/>
  <c r="P86" i="22"/>
  <c r="AC123" i="22"/>
  <c r="Q90" i="22"/>
  <c r="W123" i="22" a="1"/>
  <c r="W123" i="22" s="1"/>
  <c r="N86" i="22"/>
  <c r="P124" i="22"/>
  <c r="M156" i="22"/>
  <c r="V16" i="22"/>
  <c r="Y16" i="22" s="1"/>
  <c r="M118" i="22"/>
  <c r="N124" i="22"/>
  <c r="L21" i="22"/>
  <c r="M97" i="22"/>
  <c r="Q8" i="22"/>
  <c r="V161" i="22"/>
  <c r="AC161" i="22" s="1"/>
  <c r="L16" i="22"/>
  <c r="AB123" i="22"/>
  <c r="O97" i="22"/>
  <c r="Q155" i="22"/>
  <c r="N161" i="22"/>
  <c r="V162" i="22"/>
  <c r="Z162" i="22" s="1"/>
  <c r="W16" i="22" a="1"/>
  <c r="W16" i="22" s="1"/>
  <c r="T100" i="22"/>
  <c r="X39" i="22"/>
  <c r="F41" i="22"/>
  <c r="F42" i="22" s="1"/>
  <c r="S39" i="22"/>
  <c r="AC116" i="22"/>
  <c r="AB116" i="22"/>
  <c r="W116" i="22" a="1"/>
  <c r="W116" i="22" s="1"/>
  <c r="Z116" i="22"/>
  <c r="Y116" i="22"/>
  <c r="S32" i="22"/>
  <c r="Z90" i="22"/>
  <c r="W90" i="22" a="1"/>
  <c r="W90" i="22" s="1"/>
  <c r="AC90" i="22"/>
  <c r="Y90" i="22"/>
  <c r="AB90" i="22"/>
  <c r="F48" i="22"/>
  <c r="S46" i="22"/>
  <c r="X46" i="22"/>
  <c r="Q15" i="22"/>
  <c r="AA32" i="22"/>
  <c r="T32" i="22"/>
  <c r="V118" i="22"/>
  <c r="T131" i="22"/>
  <c r="AA131" i="22"/>
  <c r="G132" i="22"/>
  <c r="AB149" i="22"/>
  <c r="Y149" i="22"/>
  <c r="S67" i="22"/>
  <c r="X67" i="22"/>
  <c r="F69" i="22"/>
  <c r="S61" i="22"/>
  <c r="X61" i="22"/>
  <c r="K92" i="22"/>
  <c r="J92" i="22"/>
  <c r="N92" i="22"/>
  <c r="V97" i="22"/>
  <c r="L129" i="22"/>
  <c r="J118" i="22"/>
  <c r="K118" i="22"/>
  <c r="S132" i="22"/>
  <c r="M92" i="22"/>
  <c r="K124" i="22"/>
  <c r="J124" i="22"/>
  <c r="AA68" i="22"/>
  <c r="T68" i="22"/>
  <c r="T74" i="22"/>
  <c r="G76" i="22"/>
  <c r="AA74" i="22"/>
  <c r="K22" i="22"/>
  <c r="J22" i="22"/>
  <c r="P22" i="22"/>
  <c r="O22" i="22"/>
  <c r="AB122" i="22"/>
  <c r="Z122" i="22"/>
  <c r="Y122" i="22"/>
  <c r="AC122" i="22"/>
  <c r="W122" i="22" a="1"/>
  <c r="W122" i="22" s="1"/>
  <c r="I60" i="22"/>
  <c r="D62" i="22"/>
  <c r="I68" i="22"/>
  <c r="Q123" i="22"/>
  <c r="R125" i="22"/>
  <c r="Z154" i="22"/>
  <c r="Y154" i="22"/>
  <c r="W154" i="22" a="1"/>
  <c r="W154" i="22" s="1"/>
  <c r="AC154" i="22"/>
  <c r="AB154" i="22"/>
  <c r="AC84" i="22"/>
  <c r="AB84" i="22"/>
  <c r="Z84" i="22"/>
  <c r="Y84" i="22"/>
  <c r="W84" i="22" a="1"/>
  <c r="W84" i="22" s="1"/>
  <c r="M22" i="22"/>
  <c r="S93" i="22"/>
  <c r="U100" i="22"/>
  <c r="R40" i="22"/>
  <c r="H62" i="22"/>
  <c r="U60" i="22"/>
  <c r="H41" i="22"/>
  <c r="H42" i="22" s="1"/>
  <c r="U39" i="22"/>
  <c r="K97" i="22"/>
  <c r="J97" i="22"/>
  <c r="P97" i="22"/>
  <c r="N97" i="22"/>
  <c r="U99" i="22"/>
  <c r="I131" i="22"/>
  <c r="O131" i="22" s="1"/>
  <c r="V85" i="22"/>
  <c r="G41" i="22"/>
  <c r="G42" i="22" s="1"/>
  <c r="AA39" i="22"/>
  <c r="T39" i="22"/>
  <c r="AA40" i="22"/>
  <c r="T40" i="22"/>
  <c r="I47" i="22"/>
  <c r="N47" i="22" s="1"/>
  <c r="R10" i="22"/>
  <c r="V124" i="22"/>
  <c r="R53" i="22"/>
  <c r="E55" i="22"/>
  <c r="U61" i="22"/>
  <c r="U47" i="22"/>
  <c r="X47" i="22"/>
  <c r="S47" i="22"/>
  <c r="I93" i="22"/>
  <c r="L93" i="22" s="1"/>
  <c r="S163" i="22"/>
  <c r="X163" i="22"/>
  <c r="AA163" i="22"/>
  <c r="T163" i="22"/>
  <c r="X75" i="22"/>
  <c r="S75" i="22"/>
  <c r="K130" i="22"/>
  <c r="J130" i="22"/>
  <c r="P130" i="22"/>
  <c r="O130" i="22"/>
  <c r="G55" i="22"/>
  <c r="AA53" i="22"/>
  <c r="T53" i="22"/>
  <c r="T67" i="22"/>
  <c r="G69" i="22"/>
  <c r="AA67" i="22"/>
  <c r="W148" i="22" a="1"/>
  <c r="W148" i="22" s="1"/>
  <c r="AB148" i="22"/>
  <c r="Y148" i="22"/>
  <c r="AC148" i="22"/>
  <c r="Z148" i="22"/>
  <c r="X24" i="22"/>
  <c r="I67" i="22"/>
  <c r="D69" i="22"/>
  <c r="Z7" i="22"/>
  <c r="Y7" i="22"/>
  <c r="W7" i="22" a="1"/>
  <c r="W7" i="22" s="1"/>
  <c r="AB7" i="22"/>
  <c r="AC7" i="22"/>
  <c r="J21" i="22"/>
  <c r="K21" i="22"/>
  <c r="M21" i="22"/>
  <c r="V117" i="22"/>
  <c r="M124" i="22"/>
  <c r="G164" i="22"/>
  <c r="X93" i="22"/>
  <c r="U125" i="22"/>
  <c r="R54" i="22"/>
  <c r="R61" i="22"/>
  <c r="AC115" i="22"/>
  <c r="AB115" i="22"/>
  <c r="Y115" i="22"/>
  <c r="W115" i="22" a="1"/>
  <c r="W115" i="22" s="1"/>
  <c r="Z115" i="22"/>
  <c r="U68" i="22"/>
  <c r="U74" i="22"/>
  <c r="H76" i="22"/>
  <c r="H77" i="22" s="1"/>
  <c r="P92" i="22"/>
  <c r="P149" i="22"/>
  <c r="K86" i="22"/>
  <c r="J86" i="22"/>
  <c r="AA17" i="22"/>
  <c r="T17" i="22"/>
  <c r="S54" i="22"/>
  <c r="X54" i="22"/>
  <c r="I17" i="22"/>
  <c r="P17" i="22" s="1"/>
  <c r="K85" i="22"/>
  <c r="J85" i="22"/>
  <c r="M85" i="22"/>
  <c r="O85" i="22"/>
  <c r="L130" i="22"/>
  <c r="AA61" i="22"/>
  <c r="T61" i="22"/>
  <c r="T75" i="22"/>
  <c r="AA75" i="22"/>
  <c r="AC83" i="22"/>
  <c r="Z83" i="22"/>
  <c r="Y83" i="22"/>
  <c r="W83" i="22" a="1"/>
  <c r="W83" i="22" s="1"/>
  <c r="AB83" i="22"/>
  <c r="K117" i="22"/>
  <c r="J117" i="22"/>
  <c r="L117" i="22"/>
  <c r="O117" i="22"/>
  <c r="R157" i="22"/>
  <c r="I157" i="22"/>
  <c r="L157" i="22" s="1"/>
  <c r="D76" i="22"/>
  <c r="I74" i="22"/>
  <c r="I23" i="22"/>
  <c r="P23" i="22" s="1"/>
  <c r="U23" i="22"/>
  <c r="H24" i="22"/>
  <c r="N85" i="22"/>
  <c r="M117" i="22"/>
  <c r="U93" i="22"/>
  <c r="E48" i="22"/>
  <c r="R46" i="22"/>
  <c r="R75" i="22"/>
  <c r="U75" i="22"/>
  <c r="U67" i="22"/>
  <c r="H69" i="22"/>
  <c r="U32" i="22"/>
  <c r="Q116" i="22"/>
  <c r="L86" i="22"/>
  <c r="AA10" i="22"/>
  <c r="X68" i="22"/>
  <c r="S68" i="22"/>
  <c r="T125" i="22"/>
  <c r="AA125" i="22"/>
  <c r="X74" i="22"/>
  <c r="S74" i="22"/>
  <c r="F76" i="22"/>
  <c r="V21" i="22"/>
  <c r="T99" i="22"/>
  <c r="AA99" i="22"/>
  <c r="U163" i="22"/>
  <c r="S60" i="22"/>
  <c r="F62" i="22"/>
  <c r="X60" i="22"/>
  <c r="I10" i="22"/>
  <c r="M10" i="22" s="1"/>
  <c r="O124" i="22"/>
  <c r="U17" i="22"/>
  <c r="D132" i="22"/>
  <c r="AA46" i="22"/>
  <c r="T46" i="22"/>
  <c r="G48" i="22"/>
  <c r="G49" i="22" s="1"/>
  <c r="Q91" i="22"/>
  <c r="R131" i="22"/>
  <c r="V156" i="22"/>
  <c r="K156" i="22"/>
  <c r="J156" i="22"/>
  <c r="P156" i="22"/>
  <c r="O156" i="22"/>
  <c r="D55" i="22"/>
  <c r="I53" i="22"/>
  <c r="L53" i="22" s="1"/>
  <c r="P21" i="22"/>
  <c r="N117" i="22"/>
  <c r="S17" i="22"/>
  <c r="V17" i="22" s="1"/>
  <c r="X17" i="22"/>
  <c r="R39" i="22"/>
  <c r="E41" i="22"/>
  <c r="E62" i="22"/>
  <c r="R60" i="22"/>
  <c r="H55" i="22"/>
  <c r="U53" i="22"/>
  <c r="AA54" i="22"/>
  <c r="T54" i="22"/>
  <c r="V130" i="22"/>
  <c r="D41" i="22"/>
  <c r="I39" i="22"/>
  <c r="I61" i="22"/>
  <c r="F164" i="22"/>
  <c r="Z8" i="22"/>
  <c r="Y8" i="22"/>
  <c r="W8" i="22" a="1"/>
  <c r="W8" i="22" s="1"/>
  <c r="AC8" i="22"/>
  <c r="AB8" i="22"/>
  <c r="R23" i="22"/>
  <c r="R47" i="22"/>
  <c r="R68" i="22"/>
  <c r="U40" i="22"/>
  <c r="X10" i="22"/>
  <c r="S23" i="22"/>
  <c r="X23" i="22"/>
  <c r="H132" i="22"/>
  <c r="U131" i="22"/>
  <c r="AB98" i="22"/>
  <c r="Y98" i="22"/>
  <c r="W98" i="22" a="1"/>
  <c r="W98" i="22" s="1"/>
  <c r="AC98" i="22"/>
  <c r="Z98" i="22"/>
  <c r="S40" i="22"/>
  <c r="X40" i="22"/>
  <c r="AC129" i="22"/>
  <c r="Z129" i="22"/>
  <c r="R93" i="22"/>
  <c r="R163" i="22"/>
  <c r="E164" i="22"/>
  <c r="G62" i="22"/>
  <c r="T60" i="22"/>
  <c r="AA60" i="22"/>
  <c r="J16" i="22"/>
  <c r="K16" i="22"/>
  <c r="M16" i="22"/>
  <c r="I40" i="22"/>
  <c r="D48" i="22"/>
  <c r="I46" i="22"/>
  <c r="J98" i="22"/>
  <c r="N98" i="22"/>
  <c r="K98" i="22"/>
  <c r="M98" i="22"/>
  <c r="L98" i="22"/>
  <c r="AC91" i="22"/>
  <c r="Y91" i="22"/>
  <c r="W91" i="22" a="1"/>
  <c r="W91" i="22" s="1"/>
  <c r="AB91" i="22"/>
  <c r="Z91" i="22"/>
  <c r="N129" i="22"/>
  <c r="K161" i="22"/>
  <c r="J161" i="22"/>
  <c r="P161" i="22"/>
  <c r="O161" i="22"/>
  <c r="V9" i="22"/>
  <c r="V22" i="22"/>
  <c r="E69" i="22"/>
  <c r="R67" i="22"/>
  <c r="K9" i="22"/>
  <c r="J9" i="22"/>
  <c r="U54" i="22"/>
  <c r="S10" i="22"/>
  <c r="N21" i="22"/>
  <c r="I99" i="22"/>
  <c r="O99" i="22" s="1"/>
  <c r="D100" i="22"/>
  <c r="X157" i="22"/>
  <c r="U108" i="22"/>
  <c r="K149" i="22"/>
  <c r="J149" i="22"/>
  <c r="L149" i="22"/>
  <c r="O149" i="22"/>
  <c r="F55" i="22"/>
  <c r="X53" i="22"/>
  <c r="S53" i="22"/>
  <c r="R99" i="22"/>
  <c r="E100" i="22"/>
  <c r="AA100" i="22" s="1"/>
  <c r="K129" i="22"/>
  <c r="J129" i="22"/>
  <c r="M129" i="22"/>
  <c r="N130" i="22"/>
  <c r="AA23" i="22"/>
  <c r="T23" i="22"/>
  <c r="G24" i="22"/>
  <c r="V92" i="22"/>
  <c r="AA47" i="22"/>
  <c r="T47" i="22"/>
  <c r="M130" i="22"/>
  <c r="I54" i="22"/>
  <c r="I75" i="22"/>
  <c r="O98" i="22"/>
  <c r="X131" i="22"/>
  <c r="S131" i="22"/>
  <c r="I163" i="22"/>
  <c r="N163" i="22" s="1"/>
  <c r="D164" i="22"/>
  <c r="M9" i="22"/>
  <c r="E24" i="22"/>
  <c r="R74" i="22"/>
  <c r="E76" i="22"/>
  <c r="L9" i="22"/>
  <c r="H48" i="22"/>
  <c r="U46" i="22"/>
  <c r="I125" i="22"/>
  <c r="P125" i="22" s="1"/>
  <c r="P118" i="22"/>
  <c r="S157" i="22"/>
  <c r="G6" i="70"/>
  <c r="I13" i="71"/>
  <c r="I30" i="71"/>
  <c r="I76" i="71"/>
  <c r="I84" i="71"/>
  <c r="I24" i="71"/>
  <c r="I61" i="71"/>
  <c r="I23" i="71"/>
  <c r="I72" i="71"/>
  <c r="I97" i="71"/>
  <c r="I95" i="71"/>
  <c r="I74" i="70"/>
  <c r="I51" i="70"/>
  <c r="I60" i="70"/>
  <c r="I34" i="70"/>
  <c r="I53" i="69"/>
  <c r="I29" i="69"/>
  <c r="I51" i="69"/>
  <c r="I61" i="69"/>
  <c r="I94" i="69"/>
  <c r="I35" i="69"/>
  <c r="I64" i="69"/>
  <c r="I73" i="69"/>
  <c r="I56" i="69"/>
  <c r="I27" i="71"/>
  <c r="I12" i="71"/>
  <c r="I21" i="71"/>
  <c r="I93" i="71"/>
  <c r="I53" i="71"/>
  <c r="I6" i="71"/>
  <c r="I89" i="71"/>
  <c r="I73" i="71"/>
  <c r="I71" i="71"/>
  <c r="I69" i="71"/>
  <c r="I37" i="71"/>
  <c r="I32" i="71"/>
  <c r="I19" i="71"/>
  <c r="I81" i="71"/>
  <c r="I63" i="71"/>
  <c r="I50" i="71"/>
  <c r="I15" i="71"/>
  <c r="I88" i="71"/>
  <c r="I67" i="71"/>
  <c r="I56" i="71"/>
  <c r="I31" i="71"/>
  <c r="I25" i="71"/>
  <c r="I94" i="71"/>
  <c r="I26" i="71"/>
  <c r="I80" i="71"/>
  <c r="I42" i="71"/>
  <c r="I64" i="71"/>
  <c r="I86" i="71"/>
  <c r="I54" i="71"/>
  <c r="I92" i="71"/>
  <c r="I66" i="71"/>
  <c r="I90" i="71"/>
  <c r="I29" i="71"/>
  <c r="I20" i="71"/>
  <c r="I83" i="71"/>
  <c r="I85" i="71"/>
  <c r="I51" i="71"/>
  <c r="I79" i="71"/>
  <c r="I33" i="71"/>
  <c r="I91" i="71"/>
  <c r="I39" i="71"/>
  <c r="I45" i="71"/>
  <c r="I59" i="71"/>
  <c r="I55" i="71"/>
  <c r="I78" i="71"/>
  <c r="I49" i="71"/>
  <c r="I70" i="71"/>
  <c r="I22" i="71"/>
  <c r="I50" i="70"/>
  <c r="I31" i="70"/>
  <c r="I40" i="70"/>
  <c r="I30" i="70"/>
  <c r="I29" i="70"/>
  <c r="I68" i="70"/>
  <c r="I44" i="70"/>
  <c r="I26" i="70"/>
  <c r="I12" i="70"/>
  <c r="I91" i="70"/>
  <c r="I19" i="70"/>
  <c r="I25" i="70"/>
  <c r="I16" i="70"/>
  <c r="I59" i="70"/>
  <c r="I23" i="70"/>
  <c r="I33" i="70"/>
  <c r="I20" i="70"/>
  <c r="I93" i="70"/>
  <c r="I81" i="70"/>
  <c r="I79" i="70"/>
  <c r="I6" i="70"/>
  <c r="I63" i="70"/>
  <c r="I27" i="70"/>
  <c r="I41" i="70"/>
  <c r="I32" i="70"/>
  <c r="I36" i="70"/>
  <c r="I55" i="70"/>
  <c r="I18" i="70"/>
  <c r="I95" i="70"/>
  <c r="I24" i="70"/>
  <c r="I85" i="70"/>
  <c r="I75" i="70"/>
  <c r="I72" i="70"/>
  <c r="I52" i="70"/>
  <c r="I90" i="70"/>
  <c r="I97" i="70"/>
  <c r="I84" i="70"/>
  <c r="I39" i="70"/>
  <c r="I71" i="70"/>
  <c r="I87" i="70"/>
  <c r="I42" i="70"/>
  <c r="I66" i="70"/>
  <c r="I64" i="70"/>
  <c r="I57" i="70"/>
  <c r="I21" i="70"/>
  <c r="I45" i="70"/>
  <c r="I96" i="70"/>
  <c r="I61" i="70"/>
  <c r="I14" i="70"/>
  <c r="I86" i="70"/>
  <c r="I15" i="70"/>
  <c r="I76" i="70"/>
  <c r="I56" i="70"/>
  <c r="I62" i="70"/>
  <c r="I35" i="70"/>
  <c r="I80" i="70"/>
  <c r="I89" i="70"/>
  <c r="I94" i="70"/>
  <c r="I46" i="70"/>
  <c r="I77" i="70"/>
  <c r="I65" i="70"/>
  <c r="I54" i="70"/>
  <c r="I17" i="70"/>
  <c r="I69" i="70"/>
  <c r="I82" i="70"/>
  <c r="I38" i="70"/>
  <c r="I58" i="70"/>
  <c r="I47" i="70"/>
  <c r="I48" i="70"/>
  <c r="I92" i="70"/>
  <c r="I37" i="70"/>
  <c r="I78" i="70"/>
  <c r="I53" i="70"/>
  <c r="I43" i="70"/>
  <c r="I48" i="69"/>
  <c r="I13" i="69"/>
  <c r="I70" i="69"/>
  <c r="I28" i="69"/>
  <c r="I49" i="69"/>
  <c r="I76" i="69"/>
  <c r="I65" i="69"/>
  <c r="I96" i="69"/>
  <c r="I57" i="69"/>
  <c r="I60" i="69"/>
  <c r="I43" i="69"/>
  <c r="I68" i="69"/>
  <c r="I63" i="69"/>
  <c r="I24" i="69"/>
  <c r="I39" i="69"/>
  <c r="I54" i="69"/>
  <c r="I90" i="69"/>
  <c r="I27" i="69"/>
  <c r="I47" i="69"/>
  <c r="I50" i="69"/>
  <c r="I16" i="69"/>
  <c r="I23" i="69"/>
  <c r="I66" i="69"/>
  <c r="I74" i="69"/>
  <c r="I58" i="69"/>
  <c r="I88" i="69"/>
  <c r="I21" i="69"/>
  <c r="I52" i="69"/>
  <c r="I6" i="69"/>
  <c r="I82" i="69"/>
  <c r="I95" i="69"/>
  <c r="I85" i="69"/>
  <c r="I19" i="69"/>
  <c r="I34" i="69"/>
  <c r="I86" i="69"/>
  <c r="I44" i="69"/>
  <c r="I15" i="69"/>
  <c r="I14" i="69"/>
  <c r="I20" i="69"/>
  <c r="I97" i="69"/>
  <c r="I45" i="69"/>
  <c r="I80" i="69"/>
  <c r="I59" i="69"/>
  <c r="I87" i="69"/>
  <c r="I77" i="69"/>
  <c r="I26" i="69"/>
  <c r="I40" i="69"/>
  <c r="I12" i="69"/>
  <c r="I91" i="69"/>
  <c r="I25" i="69"/>
  <c r="I55" i="69"/>
  <c r="I31" i="69"/>
  <c r="I89" i="69"/>
  <c r="I41" i="69"/>
  <c r="I38" i="69"/>
  <c r="I79" i="69"/>
  <c r="I18" i="69"/>
  <c r="I78" i="69"/>
  <c r="I36" i="69"/>
  <c r="I93" i="69"/>
  <c r="I92" i="69"/>
  <c r="I75" i="69"/>
  <c r="I17" i="69"/>
  <c r="I81" i="69"/>
  <c r="I37" i="69"/>
  <c r="I72" i="69"/>
  <c r="I83" i="69"/>
  <c r="I30" i="69"/>
  <c r="I71" i="69"/>
  <c r="I62" i="69"/>
  <c r="I84" i="69"/>
  <c r="I33" i="69"/>
  <c r="I32" i="69"/>
  <c r="I69" i="69"/>
  <c r="I67" i="69"/>
  <c r="I42" i="69"/>
  <c r="E7" i="27"/>
  <c r="D30" i="22" s="1"/>
  <c r="D7" i="27"/>
  <c r="D29" i="22" s="1"/>
  <c r="E6" i="27"/>
  <c r="D6" i="27"/>
  <c r="E7" i="28"/>
  <c r="D7" i="28"/>
  <c r="E6" i="28"/>
  <c r="D6" i="28"/>
  <c r="E7" i="64"/>
  <c r="D7" i="64"/>
  <c r="E6" i="64"/>
  <c r="D6" i="64"/>
  <c r="E7" i="34"/>
  <c r="D106" i="22" s="1"/>
  <c r="D7" i="34"/>
  <c r="D105" i="22" s="1"/>
  <c r="E6" i="34"/>
  <c r="D6" i="34"/>
  <c r="E7" i="35"/>
  <c r="E106" i="22" s="1"/>
  <c r="D7" i="35"/>
  <c r="E105" i="22" s="1"/>
  <c r="E6" i="35"/>
  <c r="D6" i="35"/>
  <c r="E7" i="65"/>
  <c r="F106" i="22" s="1"/>
  <c r="D7" i="65"/>
  <c r="F105" i="22" s="1"/>
  <c r="E6" i="65"/>
  <c r="D6" i="65"/>
  <c r="E7" i="41"/>
  <c r="D138" i="22" s="1"/>
  <c r="D7" i="41"/>
  <c r="D137" i="22" s="1"/>
  <c r="E6" i="41"/>
  <c r="D6" i="41"/>
  <c r="E7" i="42"/>
  <c r="E138" i="22" s="1"/>
  <c r="D7" i="42"/>
  <c r="E137" i="22" s="1"/>
  <c r="E6" i="42"/>
  <c r="D6" i="42"/>
  <c r="E7" i="66"/>
  <c r="F138" i="22" s="1"/>
  <c r="D7" i="66"/>
  <c r="F137" i="22" s="1"/>
  <c r="E6" i="66"/>
  <c r="D6" i="66"/>
  <c r="E7" i="48"/>
  <c r="D170" i="22" s="1"/>
  <c r="D7" i="48"/>
  <c r="D169" i="22" s="1"/>
  <c r="E6" i="48"/>
  <c r="D6" i="48"/>
  <c r="E7" i="49"/>
  <c r="E170" i="22" s="1"/>
  <c r="D7" i="49"/>
  <c r="E169" i="22" s="1"/>
  <c r="E6" i="49"/>
  <c r="D6" i="49"/>
  <c r="E7" i="67"/>
  <c r="F170" i="22" s="1"/>
  <c r="D7" i="67"/>
  <c r="F169" i="22" s="1"/>
  <c r="E6" i="67"/>
  <c r="D6" i="67"/>
  <c r="Z149" i="22" l="1"/>
  <c r="W149" i="22" a="1"/>
  <c r="W149" i="22" s="1"/>
  <c r="F171" i="22"/>
  <c r="T171" i="22" s="1"/>
  <c r="T169" i="22"/>
  <c r="F172" i="22"/>
  <c r="T172" i="22" s="1"/>
  <c r="T170" i="22"/>
  <c r="S170" i="22"/>
  <c r="AA170" i="22"/>
  <c r="AA169" i="22"/>
  <c r="S169" i="22"/>
  <c r="E171" i="22"/>
  <c r="E172" i="22" s="1"/>
  <c r="D171" i="22"/>
  <c r="D172" i="22" s="1"/>
  <c r="I169" i="22"/>
  <c r="L169" i="22" s="1"/>
  <c r="R169" i="22"/>
  <c r="V169" i="22" s="1"/>
  <c r="X169" i="22"/>
  <c r="X170" i="22"/>
  <c r="I170" i="22"/>
  <c r="R170" i="22"/>
  <c r="L170" i="22"/>
  <c r="T138" i="22"/>
  <c r="F139" i="22"/>
  <c r="T139" i="22" s="1"/>
  <c r="T137" i="22"/>
  <c r="S137" i="22"/>
  <c r="AA137" i="22"/>
  <c r="E139" i="22"/>
  <c r="E140" i="22" s="1"/>
  <c r="S138" i="22"/>
  <c r="AA138" i="22"/>
  <c r="R137" i="22"/>
  <c r="D139" i="22"/>
  <c r="D140" i="22" s="1"/>
  <c r="X137" i="22"/>
  <c r="I137" i="22"/>
  <c r="X138" i="22"/>
  <c r="I138" i="22"/>
  <c r="L138" i="22" s="1"/>
  <c r="R138" i="22"/>
  <c r="V138" i="22" s="1"/>
  <c r="AB129" i="22"/>
  <c r="T105" i="22"/>
  <c r="F107" i="22"/>
  <c r="T107" i="22" s="1"/>
  <c r="T106" i="22"/>
  <c r="F108" i="22"/>
  <c r="T108" i="22" s="1"/>
  <c r="E107" i="22"/>
  <c r="E108" i="22" s="1"/>
  <c r="S105" i="22"/>
  <c r="AA105" i="22"/>
  <c r="S106" i="22"/>
  <c r="AA106" i="22"/>
  <c r="R106" i="22"/>
  <c r="X106" i="22"/>
  <c r="I106" i="22"/>
  <c r="D107" i="22"/>
  <c r="D108" i="22" s="1"/>
  <c r="X105" i="22"/>
  <c r="I105" i="22"/>
  <c r="R105" i="22"/>
  <c r="Y86" i="22"/>
  <c r="D31" i="22"/>
  <c r="D32" i="22" s="1"/>
  <c r="R29" i="22"/>
  <c r="V29" i="22" s="1"/>
  <c r="I29" i="22"/>
  <c r="X29" i="22"/>
  <c r="L29" i="22"/>
  <c r="I30" i="22"/>
  <c r="R30" i="22"/>
  <c r="V30" i="22" s="1"/>
  <c r="X30" i="22"/>
  <c r="P131" i="22"/>
  <c r="AB16" i="22"/>
  <c r="Z86" i="22"/>
  <c r="AC86" i="22"/>
  <c r="Q86" i="22"/>
  <c r="Q16" i="22"/>
  <c r="W86" i="22" a="1"/>
  <c r="W86" i="22" s="1"/>
  <c r="Z16" i="22"/>
  <c r="Q97" i="22"/>
  <c r="V99" i="22"/>
  <c r="Y99" i="22" s="1"/>
  <c r="W129" i="22" a="1"/>
  <c r="W129" i="22" s="1"/>
  <c r="AC16" i="22"/>
  <c r="P93" i="22"/>
  <c r="Q22" i="22"/>
  <c r="M93" i="22"/>
  <c r="M157" i="22"/>
  <c r="Q118" i="22"/>
  <c r="Q85" i="22"/>
  <c r="Y161" i="22"/>
  <c r="O17" i="22"/>
  <c r="N17" i="22"/>
  <c r="AB162" i="22"/>
  <c r="Q156" i="22"/>
  <c r="Q161" i="22"/>
  <c r="Q98" i="22"/>
  <c r="V93" i="22"/>
  <c r="AC93" i="22" s="1"/>
  <c r="W161" i="22" a="1"/>
  <c r="W161" i="22" s="1"/>
  <c r="Q21" i="22"/>
  <c r="Z161" i="22"/>
  <c r="AC162" i="22"/>
  <c r="Q9" i="22"/>
  <c r="AB161" i="22"/>
  <c r="Q92" i="22"/>
  <c r="W162" i="22" a="1"/>
  <c r="W162" i="22" s="1"/>
  <c r="Y162" i="22"/>
  <c r="Q117" i="22"/>
  <c r="M131" i="22"/>
  <c r="O23" i="22"/>
  <c r="V163" i="22"/>
  <c r="W163" i="22" s="1" a="1"/>
  <c r="W163" i="22" s="1"/>
  <c r="Q124" i="22"/>
  <c r="L40" i="22"/>
  <c r="O54" i="22"/>
  <c r="M60" i="22"/>
  <c r="H56" i="22"/>
  <c r="E49" i="22"/>
  <c r="AA49" i="22" s="1"/>
  <c r="D77" i="22"/>
  <c r="O60" i="22"/>
  <c r="M47" i="22"/>
  <c r="G56" i="22"/>
  <c r="E56" i="22"/>
  <c r="D56" i="22"/>
  <c r="E77" i="22"/>
  <c r="H63" i="22"/>
  <c r="G70" i="22"/>
  <c r="N46" i="22"/>
  <c r="N39" i="22"/>
  <c r="M61" i="22"/>
  <c r="L67" i="22"/>
  <c r="L54" i="22"/>
  <c r="O47" i="22"/>
  <c r="D49" i="22"/>
  <c r="E70" i="22"/>
  <c r="N68" i="22"/>
  <c r="L74" i="22"/>
  <c r="P68" i="22"/>
  <c r="M67" i="22"/>
  <c r="O40" i="22"/>
  <c r="F70" i="22"/>
  <c r="P67" i="22"/>
  <c r="G77" i="22"/>
  <c r="D70" i="22"/>
  <c r="V67" i="22"/>
  <c r="F63" i="22"/>
  <c r="P46" i="22"/>
  <c r="H49" i="22"/>
  <c r="U49" i="22" s="1"/>
  <c r="L61" i="22"/>
  <c r="M39" i="22"/>
  <c r="N53" i="22"/>
  <c r="G63" i="22"/>
  <c r="O39" i="22"/>
  <c r="L60" i="22"/>
  <c r="N54" i="22"/>
  <c r="V47" i="22"/>
  <c r="Z47" i="22" s="1"/>
  <c r="M54" i="22"/>
  <c r="D63" i="22"/>
  <c r="V75" i="22"/>
  <c r="O61" i="22"/>
  <c r="P47" i="22"/>
  <c r="L47" i="22"/>
  <c r="V74" i="22"/>
  <c r="Z74" i="22" s="1"/>
  <c r="N75" i="22"/>
  <c r="L39" i="22"/>
  <c r="P39" i="22"/>
  <c r="W17" i="22" a="1"/>
  <c r="W17" i="22" s="1"/>
  <c r="AC17" i="22"/>
  <c r="AB17" i="22"/>
  <c r="Z17" i="22"/>
  <c r="Y17" i="22"/>
  <c r="U55" i="22"/>
  <c r="AB92" i="22"/>
  <c r="Z92" i="22"/>
  <c r="AC92" i="22"/>
  <c r="Y92" i="22"/>
  <c r="W92" i="22" a="1"/>
  <c r="W92" i="22" s="1"/>
  <c r="S55" i="22"/>
  <c r="X55" i="22"/>
  <c r="R69" i="22"/>
  <c r="S164" i="22"/>
  <c r="X164" i="22"/>
  <c r="V60" i="22"/>
  <c r="I132" i="22"/>
  <c r="L132" i="22" s="1"/>
  <c r="S76" i="22"/>
  <c r="X76" i="22"/>
  <c r="U69" i="22"/>
  <c r="P74" i="22"/>
  <c r="R76" i="22"/>
  <c r="N131" i="22"/>
  <c r="AA24" i="22"/>
  <c r="T24" i="22"/>
  <c r="P54" i="22"/>
  <c r="M23" i="22"/>
  <c r="K61" i="22"/>
  <c r="J61" i="22"/>
  <c r="R62" i="22"/>
  <c r="V131" i="22"/>
  <c r="N60" i="22"/>
  <c r="N74" i="22"/>
  <c r="M46" i="22"/>
  <c r="K157" i="22"/>
  <c r="J157" i="22"/>
  <c r="N157" i="22"/>
  <c r="P157" i="22"/>
  <c r="O157" i="22"/>
  <c r="O75" i="22"/>
  <c r="U76" i="22"/>
  <c r="AA164" i="22"/>
  <c r="T164" i="22"/>
  <c r="U164" i="22"/>
  <c r="T69" i="22"/>
  <c r="AA69" i="22"/>
  <c r="F77" i="22"/>
  <c r="J93" i="22"/>
  <c r="K93" i="22"/>
  <c r="O93" i="22"/>
  <c r="N93" i="22"/>
  <c r="P61" i="22"/>
  <c r="V10" i="22"/>
  <c r="U41" i="22"/>
  <c r="N67" i="22"/>
  <c r="V46" i="22"/>
  <c r="K23" i="22"/>
  <c r="J23" i="22"/>
  <c r="R55" i="22"/>
  <c r="T42" i="22"/>
  <c r="J68" i="22"/>
  <c r="K68" i="22"/>
  <c r="O74" i="22"/>
  <c r="R164" i="22"/>
  <c r="K125" i="22"/>
  <c r="J125" i="22"/>
  <c r="N125" i="22"/>
  <c r="L125" i="22"/>
  <c r="U42" i="22"/>
  <c r="Q149" i="22"/>
  <c r="W9" i="22" a="1"/>
  <c r="W9" i="22" s="1"/>
  <c r="AC9" i="22"/>
  <c r="AB9" i="22"/>
  <c r="Z9" i="22"/>
  <c r="Y9" i="22"/>
  <c r="K46" i="22"/>
  <c r="J46" i="22"/>
  <c r="N40" i="22"/>
  <c r="U132" i="22"/>
  <c r="V68" i="22"/>
  <c r="R41" i="22"/>
  <c r="R48" i="22"/>
  <c r="L23" i="22"/>
  <c r="V157" i="22"/>
  <c r="K17" i="22"/>
  <c r="J17" i="22"/>
  <c r="M17" i="22"/>
  <c r="L17" i="22"/>
  <c r="H70" i="22"/>
  <c r="AB117" i="22"/>
  <c r="Z117" i="22"/>
  <c r="Y117" i="22"/>
  <c r="W117" i="22" a="1"/>
  <c r="W117" i="22" s="1"/>
  <c r="AC117" i="22"/>
  <c r="O67" i="22"/>
  <c r="V53" i="22"/>
  <c r="Z85" i="22"/>
  <c r="W85" i="22" a="1"/>
  <c r="W85" i="22" s="1"/>
  <c r="AC85" i="22"/>
  <c r="Y85" i="22"/>
  <c r="AB85" i="22"/>
  <c r="P60" i="22"/>
  <c r="T76" i="22"/>
  <c r="AA76" i="22"/>
  <c r="X132" i="22"/>
  <c r="N61" i="22"/>
  <c r="S41" i="22"/>
  <c r="X41" i="22"/>
  <c r="K163" i="22"/>
  <c r="J163" i="22"/>
  <c r="P163" i="22"/>
  <c r="R100" i="22"/>
  <c r="S100" i="22"/>
  <c r="R24" i="22"/>
  <c r="J75" i="22"/>
  <c r="K75" i="22"/>
  <c r="N23" i="22"/>
  <c r="J53" i="22"/>
  <c r="K53" i="22"/>
  <c r="AA48" i="22"/>
  <c r="T48" i="22"/>
  <c r="K10" i="22"/>
  <c r="J10" i="22"/>
  <c r="N10" i="22"/>
  <c r="O10" i="22"/>
  <c r="P10" i="22"/>
  <c r="F56" i="22"/>
  <c r="O53" i="22"/>
  <c r="J131" i="22"/>
  <c r="K131" i="22"/>
  <c r="L68" i="22"/>
  <c r="Y118" i="22"/>
  <c r="W118" i="22" a="1"/>
  <c r="W118" i="22" s="1"/>
  <c r="AC118" i="22"/>
  <c r="AB118" i="22"/>
  <c r="Z118" i="22"/>
  <c r="X48" i="22"/>
  <c r="S48" i="22"/>
  <c r="I41" i="22"/>
  <c r="W22" i="22" a="1"/>
  <c r="W22" i="22" s="1"/>
  <c r="AC22" i="22"/>
  <c r="AB22" i="22"/>
  <c r="Z22" i="22"/>
  <c r="Y22" i="22"/>
  <c r="V23" i="22"/>
  <c r="M99" i="22"/>
  <c r="Z99" i="22"/>
  <c r="AC99" i="22"/>
  <c r="I100" i="22"/>
  <c r="L100" i="22" s="1"/>
  <c r="X100" i="22"/>
  <c r="I48" i="22"/>
  <c r="V61" i="22"/>
  <c r="M53" i="22"/>
  <c r="U48" i="22"/>
  <c r="I164" i="22"/>
  <c r="L164" i="22" s="1"/>
  <c r="L75" i="22"/>
  <c r="L99" i="22"/>
  <c r="L46" i="22"/>
  <c r="R132" i="22"/>
  <c r="T62" i="22"/>
  <c r="AA62" i="22"/>
  <c r="M68" i="22"/>
  <c r="J39" i="22"/>
  <c r="K39" i="22"/>
  <c r="P53" i="22"/>
  <c r="V39" i="22"/>
  <c r="I55" i="22"/>
  <c r="O46" i="22"/>
  <c r="L10" i="22"/>
  <c r="P75" i="22"/>
  <c r="E63" i="22"/>
  <c r="I69" i="22"/>
  <c r="N69" i="22" s="1"/>
  <c r="O163" i="22"/>
  <c r="F49" i="22"/>
  <c r="K47" i="22"/>
  <c r="J47" i="22"/>
  <c r="L131" i="22"/>
  <c r="U62" i="22"/>
  <c r="O68" i="22"/>
  <c r="J74" i="22"/>
  <c r="K74" i="22"/>
  <c r="Q130" i="22"/>
  <c r="K67" i="22"/>
  <c r="J67" i="22"/>
  <c r="V40" i="22"/>
  <c r="I62" i="22"/>
  <c r="Q129" i="22"/>
  <c r="O125" i="22"/>
  <c r="K40" i="22"/>
  <c r="J40" i="22"/>
  <c r="AC156" i="22"/>
  <c r="AB156" i="22"/>
  <c r="Z156" i="22"/>
  <c r="Y156" i="22"/>
  <c r="W156" i="22" a="1"/>
  <c r="W156" i="22" s="1"/>
  <c r="S62" i="22"/>
  <c r="X62" i="22"/>
  <c r="M75" i="22"/>
  <c r="U24" i="22"/>
  <c r="I76" i="22"/>
  <c r="V54" i="22"/>
  <c r="S24" i="22"/>
  <c r="AA55" i="22"/>
  <c r="T55" i="22"/>
  <c r="W124" i="22" a="1"/>
  <c r="W124" i="22" s="1"/>
  <c r="AC124" i="22"/>
  <c r="AB124" i="22"/>
  <c r="Z124" i="22"/>
  <c r="Y124" i="22"/>
  <c r="I24" i="22"/>
  <c r="O24" i="22" s="1"/>
  <c r="AA41" i="22"/>
  <c r="T41" i="22"/>
  <c r="E42" i="22"/>
  <c r="V125" i="22"/>
  <c r="K60" i="22"/>
  <c r="J60" i="22"/>
  <c r="AB97" i="22"/>
  <c r="Z97" i="22"/>
  <c r="AC97" i="22"/>
  <c r="Y97" i="22"/>
  <c r="W97" i="22" a="1"/>
  <c r="W97" i="22" s="1"/>
  <c r="X69" i="22"/>
  <c r="S69" i="22"/>
  <c r="J99" i="22"/>
  <c r="K99" i="22"/>
  <c r="P99" i="22"/>
  <c r="N99" i="22"/>
  <c r="Y21" i="22"/>
  <c r="W21" i="22" a="1"/>
  <c r="W21" i="22" s="1"/>
  <c r="AC21" i="22"/>
  <c r="AB21" i="22"/>
  <c r="Z21" i="22"/>
  <c r="L163" i="22"/>
  <c r="M74" i="22"/>
  <c r="K54" i="22"/>
  <c r="J54" i="22"/>
  <c r="D42" i="22"/>
  <c r="M163" i="22"/>
  <c r="P40" i="22"/>
  <c r="AB130" i="22"/>
  <c r="Y130" i="22"/>
  <c r="W130" i="22" a="1"/>
  <c r="W130" i="22" s="1"/>
  <c r="AC130" i="22"/>
  <c r="Z130" i="22"/>
  <c r="M40" i="22"/>
  <c r="M125" i="22"/>
  <c r="T132" i="22"/>
  <c r="AA132" i="22"/>
  <c r="F7" i="34"/>
  <c r="F7" i="41"/>
  <c r="F7" i="66"/>
  <c r="F7" i="49"/>
  <c r="F7" i="67"/>
  <c r="F7" i="27"/>
  <c r="F7" i="28"/>
  <c r="F7" i="64"/>
  <c r="F7" i="65"/>
  <c r="E8" i="27"/>
  <c r="E8" i="28"/>
  <c r="E8" i="64"/>
  <c r="E8" i="34"/>
  <c r="E8" i="35"/>
  <c r="E8" i="65"/>
  <c r="E8" i="41"/>
  <c r="E8" i="42"/>
  <c r="E8" i="66"/>
  <c r="E8" i="48"/>
  <c r="E8" i="49"/>
  <c r="E8" i="67"/>
  <c r="D8" i="27"/>
  <c r="F8" i="27" s="1"/>
  <c r="D8" i="28"/>
  <c r="F8" i="28" s="1"/>
  <c r="D8" i="64"/>
  <c r="F8" i="64" s="1"/>
  <c r="D8" i="34"/>
  <c r="F8" i="34" s="1"/>
  <c r="D8" i="35"/>
  <c r="F8" i="35" s="1"/>
  <c r="D8" i="65"/>
  <c r="F8" i="65" s="1"/>
  <c r="D8" i="41"/>
  <c r="F8" i="41" s="1"/>
  <c r="D8" i="42"/>
  <c r="D8" i="66"/>
  <c r="F8" i="66" s="1"/>
  <c r="D8" i="48"/>
  <c r="F8" i="48" s="1"/>
  <c r="D8" i="49"/>
  <c r="F8" i="49" s="1"/>
  <c r="D8" i="67"/>
  <c r="F8" i="67" s="1"/>
  <c r="V170" i="22" l="1"/>
  <c r="W170" i="22" s="1" a="1"/>
  <c r="W170" i="22" s="1"/>
  <c r="S171" i="22"/>
  <c r="AA171" i="22"/>
  <c r="S172" i="22"/>
  <c r="AA172" i="22"/>
  <c r="R172" i="22"/>
  <c r="V172" i="22" s="1"/>
  <c r="X172" i="22"/>
  <c r="I172" i="22"/>
  <c r="Z170" i="22"/>
  <c r="O169" i="22"/>
  <c r="M169" i="22"/>
  <c r="J169" i="22"/>
  <c r="N169" i="22"/>
  <c r="P169" i="22"/>
  <c r="K169" i="22"/>
  <c r="P170" i="22"/>
  <c r="K170" i="22"/>
  <c r="M170" i="22"/>
  <c r="J170" i="22"/>
  <c r="O170" i="22"/>
  <c r="N170" i="22"/>
  <c r="W169" i="22" a="1"/>
  <c r="W169" i="22" s="1"/>
  <c r="AC169" i="22"/>
  <c r="Z169" i="22"/>
  <c r="AB169" i="22"/>
  <c r="Y169" i="22"/>
  <c r="X171" i="22"/>
  <c r="I171" i="22"/>
  <c r="R171" i="22"/>
  <c r="V171" i="22" s="1"/>
  <c r="L171" i="22"/>
  <c r="F140" i="22"/>
  <c r="T140" i="22" s="1"/>
  <c r="V137" i="22"/>
  <c r="Z137" i="22" s="1"/>
  <c r="AA140" i="22"/>
  <c r="S139" i="22"/>
  <c r="AA139" i="22"/>
  <c r="Y138" i="22"/>
  <c r="AC138" i="22"/>
  <c r="AB138" i="22"/>
  <c r="W138" i="22" a="1"/>
  <c r="W138" i="22" s="1"/>
  <c r="Z138" i="22"/>
  <c r="P138" i="22"/>
  <c r="O138" i="22"/>
  <c r="J138" i="22"/>
  <c r="K138" i="22"/>
  <c r="M138" i="22"/>
  <c r="N138" i="22"/>
  <c r="L137" i="22"/>
  <c r="N137" i="22"/>
  <c r="O137" i="22"/>
  <c r="P137" i="22"/>
  <c r="J137" i="22"/>
  <c r="K137" i="22"/>
  <c r="M137" i="22"/>
  <c r="X139" i="22"/>
  <c r="R139" i="22"/>
  <c r="I139" i="22"/>
  <c r="L139" i="22" s="1"/>
  <c r="R140" i="22"/>
  <c r="X140" i="22"/>
  <c r="AB137" i="22"/>
  <c r="W137" i="22" a="1"/>
  <c r="W137" i="22" s="1"/>
  <c r="Y137" i="22"/>
  <c r="V105" i="22"/>
  <c r="Z105" i="22" s="1"/>
  <c r="V106" i="22"/>
  <c r="AA108" i="22"/>
  <c r="S108" i="22"/>
  <c r="S107" i="22"/>
  <c r="AA107" i="22"/>
  <c r="Y105" i="22"/>
  <c r="R107" i="22"/>
  <c r="X107" i="22"/>
  <c r="I107" i="22"/>
  <c r="L107" i="22" s="1"/>
  <c r="J106" i="22"/>
  <c r="O106" i="22"/>
  <c r="N106" i="22"/>
  <c r="M106" i="22"/>
  <c r="P106" i="22"/>
  <c r="K106" i="22"/>
  <c r="L106" i="22"/>
  <c r="N105" i="22"/>
  <c r="K105" i="22"/>
  <c r="O105" i="22"/>
  <c r="P105" i="22"/>
  <c r="J105" i="22"/>
  <c r="M105" i="22"/>
  <c r="L105" i="22"/>
  <c r="R108" i="22"/>
  <c r="V108" i="22" s="1"/>
  <c r="AB108" i="22" s="1"/>
  <c r="X108" i="22"/>
  <c r="I108" i="22"/>
  <c r="AC106" i="22"/>
  <c r="W106" i="22" a="1"/>
  <c r="W106" i="22" s="1"/>
  <c r="AB106" i="22"/>
  <c r="Z106" i="22"/>
  <c r="Y106" i="22"/>
  <c r="AB30" i="22"/>
  <c r="Y30" i="22"/>
  <c r="AC30" i="22"/>
  <c r="Z30" i="22"/>
  <c r="W30" i="22" a="1"/>
  <c r="W30" i="22" s="1"/>
  <c r="Z29" i="22"/>
  <c r="Y29" i="22"/>
  <c r="AB29" i="22"/>
  <c r="W29" i="22" a="1"/>
  <c r="W29" i="22" s="1"/>
  <c r="AC29" i="22"/>
  <c r="R32" i="22"/>
  <c r="V32" i="22" s="1"/>
  <c r="X32" i="22"/>
  <c r="I32" i="22"/>
  <c r="L30" i="22"/>
  <c r="K30" i="22"/>
  <c r="M30" i="22"/>
  <c r="J30" i="22"/>
  <c r="N30" i="22"/>
  <c r="O30" i="22"/>
  <c r="P30" i="22"/>
  <c r="J29" i="22"/>
  <c r="O29" i="22"/>
  <c r="K29" i="22"/>
  <c r="P29" i="22"/>
  <c r="M29" i="22"/>
  <c r="N29" i="22"/>
  <c r="X31" i="22"/>
  <c r="I31" i="22"/>
  <c r="R31" i="22"/>
  <c r="V31" i="22" s="1"/>
  <c r="L31" i="22"/>
  <c r="Z108" i="22"/>
  <c r="Y163" i="22"/>
  <c r="AB93" i="22"/>
  <c r="W93" i="22" a="1"/>
  <c r="W93" i="22" s="1"/>
  <c r="Z163" i="22"/>
  <c r="Z93" i="22"/>
  <c r="Q157" i="22"/>
  <c r="AB163" i="22"/>
  <c r="AC163" i="22"/>
  <c r="AB99" i="22"/>
  <c r="Y93" i="22"/>
  <c r="Q93" i="22"/>
  <c r="O132" i="22"/>
  <c r="Q131" i="22"/>
  <c r="W99" i="22" a="1"/>
  <c r="W99" i="22" s="1"/>
  <c r="P132" i="22"/>
  <c r="T63" i="22"/>
  <c r="R49" i="22"/>
  <c r="R70" i="22"/>
  <c r="U56" i="22"/>
  <c r="Q54" i="22"/>
  <c r="V132" i="22"/>
  <c r="AC132" i="22" s="1"/>
  <c r="Q23" i="22"/>
  <c r="M100" i="22"/>
  <c r="Q17" i="22"/>
  <c r="Y75" i="22"/>
  <c r="AA70" i="22"/>
  <c r="O55" i="22"/>
  <c r="Z75" i="22"/>
  <c r="Q39" i="22"/>
  <c r="Q61" i="22"/>
  <c r="U77" i="22"/>
  <c r="L62" i="22"/>
  <c r="Q53" i="22"/>
  <c r="I63" i="22"/>
  <c r="O63" i="22" s="1"/>
  <c r="AA77" i="22"/>
  <c r="Y67" i="22"/>
  <c r="L41" i="22"/>
  <c r="N62" i="22"/>
  <c r="AC67" i="22"/>
  <c r="I77" i="22"/>
  <c r="L77" i="22" s="1"/>
  <c r="I70" i="22"/>
  <c r="K70" i="22" s="1"/>
  <c r="R56" i="22"/>
  <c r="W75" i="22" a="1"/>
  <c r="W75" i="22" s="1"/>
  <c r="O62" i="22"/>
  <c r="AC74" i="22"/>
  <c r="S70" i="22"/>
  <c r="R77" i="22"/>
  <c r="T70" i="22"/>
  <c r="AA56" i="22"/>
  <c r="Q47" i="22"/>
  <c r="Y74" i="22"/>
  <c r="X70" i="22"/>
  <c r="AB75" i="22"/>
  <c r="AC75" i="22"/>
  <c r="N41" i="22"/>
  <c r="Z67" i="22"/>
  <c r="M62" i="22"/>
  <c r="S63" i="22"/>
  <c r="Q46" i="22"/>
  <c r="AC47" i="22"/>
  <c r="X42" i="22"/>
  <c r="N55" i="22"/>
  <c r="P69" i="22"/>
  <c r="O48" i="22"/>
  <c r="Q74" i="22"/>
  <c r="O41" i="22"/>
  <c r="U63" i="22"/>
  <c r="AB67" i="22"/>
  <c r="W74" i="22" a="1"/>
  <c r="W74" i="22" s="1"/>
  <c r="AB47" i="22"/>
  <c r="W47" i="22" a="1"/>
  <c r="W47" i="22" s="1"/>
  <c r="Q75" i="22"/>
  <c r="T56" i="22"/>
  <c r="W67" i="22" a="1"/>
  <c r="W67" i="22" s="1"/>
  <c r="AB74" i="22"/>
  <c r="M41" i="22"/>
  <c r="Q60" i="22"/>
  <c r="Q40" i="22"/>
  <c r="L69" i="22"/>
  <c r="L55" i="22"/>
  <c r="Y47" i="22"/>
  <c r="P63" i="22"/>
  <c r="Q67" i="22"/>
  <c r="T77" i="22"/>
  <c r="X63" i="22"/>
  <c r="J48" i="22"/>
  <c r="K48" i="22"/>
  <c r="AB125" i="22"/>
  <c r="Y125" i="22"/>
  <c r="W125" i="22" a="1"/>
  <c r="W125" i="22" s="1"/>
  <c r="AC125" i="22"/>
  <c r="Z125" i="22"/>
  <c r="Q99" i="22"/>
  <c r="L48" i="22"/>
  <c r="K41" i="22"/>
  <c r="J41" i="22"/>
  <c r="M24" i="22"/>
  <c r="V100" i="22"/>
  <c r="M48" i="22"/>
  <c r="P41" i="22"/>
  <c r="V76" i="22"/>
  <c r="AC60" i="22"/>
  <c r="AB60" i="22"/>
  <c r="W60" i="22" a="1"/>
  <c r="W60" i="22" s="1"/>
  <c r="Z60" i="22"/>
  <c r="Y60" i="22"/>
  <c r="V69" i="22"/>
  <c r="AC53" i="22"/>
  <c r="AB53" i="22"/>
  <c r="Y53" i="22"/>
  <c r="Z53" i="22"/>
  <c r="W53" i="22" a="1"/>
  <c r="W53" i="22" s="1"/>
  <c r="Z46" i="22"/>
  <c r="Y46" i="22"/>
  <c r="W46" i="22" a="1"/>
  <c r="W46" i="22" s="1"/>
  <c r="AC46" i="22"/>
  <c r="AB46" i="22"/>
  <c r="AB10" i="22"/>
  <c r="Z10" i="22"/>
  <c r="Y10" i="22"/>
  <c r="W10" i="22" a="1"/>
  <c r="W10" i="22" s="1"/>
  <c r="AC10" i="22"/>
  <c r="O69" i="22"/>
  <c r="N164" i="22"/>
  <c r="R42" i="22"/>
  <c r="Z54" i="22"/>
  <c r="Y54" i="22"/>
  <c r="W54" i="22" a="1"/>
  <c r="W54" i="22" s="1"/>
  <c r="AC54" i="22"/>
  <c r="AB54" i="22"/>
  <c r="K76" i="22"/>
  <c r="J76" i="22"/>
  <c r="Q10" i="22"/>
  <c r="Z61" i="22"/>
  <c r="Y61" i="22"/>
  <c r="AC61" i="22"/>
  <c r="AB61" i="22"/>
  <c r="W61" i="22" a="1"/>
  <c r="W61" i="22" s="1"/>
  <c r="Z23" i="22"/>
  <c r="Y23" i="22"/>
  <c r="W23" i="22" a="1"/>
  <c r="W23" i="22" s="1"/>
  <c r="AC23" i="22"/>
  <c r="AB23" i="22"/>
  <c r="AA42" i="22"/>
  <c r="Y131" i="22"/>
  <c r="Z131" i="22"/>
  <c r="W131" i="22" a="1"/>
  <c r="W131" i="22" s="1"/>
  <c r="AC131" i="22"/>
  <c r="AB131" i="22"/>
  <c r="P55" i="22"/>
  <c r="Q163" i="22"/>
  <c r="L76" i="22"/>
  <c r="S49" i="22"/>
  <c r="X49" i="22"/>
  <c r="K100" i="22"/>
  <c r="J100" i="22"/>
  <c r="N100" i="22"/>
  <c r="O100" i="22"/>
  <c r="P100" i="22"/>
  <c r="T49" i="22"/>
  <c r="V164" i="22"/>
  <c r="N76" i="22"/>
  <c r="I49" i="22"/>
  <c r="K164" i="22"/>
  <c r="J164" i="22"/>
  <c r="P164" i="22"/>
  <c r="S56" i="22"/>
  <c r="X56" i="22"/>
  <c r="K55" i="22"/>
  <c r="J55" i="22"/>
  <c r="P48" i="22"/>
  <c r="AA63" i="22"/>
  <c r="V41" i="22"/>
  <c r="M164" i="22"/>
  <c r="M55" i="22"/>
  <c r="O164" i="22"/>
  <c r="V62" i="22"/>
  <c r="I56" i="22"/>
  <c r="Q68" i="22"/>
  <c r="U70" i="22"/>
  <c r="Z157" i="22"/>
  <c r="Y157" i="22"/>
  <c r="W157" i="22" a="1"/>
  <c r="W157" i="22" s="1"/>
  <c r="AC157" i="22"/>
  <c r="AB157" i="22"/>
  <c r="V55" i="22"/>
  <c r="S42" i="22"/>
  <c r="K24" i="22"/>
  <c r="J24" i="22"/>
  <c r="L24" i="22"/>
  <c r="N24" i="22"/>
  <c r="J69" i="22"/>
  <c r="K69" i="22"/>
  <c r="Y39" i="22"/>
  <c r="AC39" i="22"/>
  <c r="AB39" i="22"/>
  <c r="Z39" i="22"/>
  <c r="W39" i="22" a="1"/>
  <c r="W39" i="22" s="1"/>
  <c r="O76" i="22"/>
  <c r="P24" i="22"/>
  <c r="K62" i="22"/>
  <c r="J62" i="22"/>
  <c r="I42" i="22"/>
  <c r="W40" i="22" a="1"/>
  <c r="W40" i="22" s="1"/>
  <c r="AC40" i="22"/>
  <c r="AB40" i="22"/>
  <c r="Z40" i="22"/>
  <c r="Y40" i="22"/>
  <c r="P62" i="22"/>
  <c r="R63" i="22"/>
  <c r="N48" i="22"/>
  <c r="V24" i="22"/>
  <c r="V48" i="22"/>
  <c r="AB68" i="22"/>
  <c r="Y68" i="22"/>
  <c r="AC68" i="22"/>
  <c r="Z68" i="22"/>
  <c r="W68" i="22" a="1"/>
  <c r="W68" i="22" s="1"/>
  <c r="Q125" i="22"/>
  <c r="S77" i="22"/>
  <c r="X77" i="22"/>
  <c r="P76" i="22"/>
  <c r="M76" i="22"/>
  <c r="K132" i="22"/>
  <c r="J132" i="22"/>
  <c r="M132" i="22"/>
  <c r="N132" i="22"/>
  <c r="M69" i="22"/>
  <c r="F8" i="42"/>
  <c r="F7" i="48"/>
  <c r="F7" i="42"/>
  <c r="F7" i="35"/>
  <c r="J48" i="55"/>
  <c r="J46" i="55"/>
  <c r="E48" i="55"/>
  <c r="E46" i="55"/>
  <c r="J28" i="55"/>
  <c r="J26" i="55"/>
  <c r="E28" i="55"/>
  <c r="E26" i="55"/>
  <c r="J8" i="55"/>
  <c r="J6" i="55"/>
  <c r="E8" i="55"/>
  <c r="E6" i="55"/>
  <c r="J26" i="63"/>
  <c r="E26" i="63"/>
  <c r="J6" i="63"/>
  <c r="E6" i="63"/>
  <c r="J26" i="62"/>
  <c r="E26" i="62"/>
  <c r="J6" i="62"/>
  <c r="E6" i="62"/>
  <c r="J26" i="60"/>
  <c r="E26" i="60"/>
  <c r="J6" i="60"/>
  <c r="E6" i="60"/>
  <c r="J26" i="59"/>
  <c r="E26" i="59"/>
  <c r="J6" i="59"/>
  <c r="E6" i="59"/>
  <c r="J26" i="57"/>
  <c r="E26" i="57"/>
  <c r="J6" i="57"/>
  <c r="E6" i="57"/>
  <c r="J26" i="56"/>
  <c r="E26" i="56"/>
  <c r="J6" i="56"/>
  <c r="E6" i="56"/>
  <c r="J26" i="54"/>
  <c r="E26" i="54"/>
  <c r="J6" i="54"/>
  <c r="E6" i="54"/>
  <c r="J26" i="53"/>
  <c r="E26" i="53"/>
  <c r="J6" i="53"/>
  <c r="E6" i="53"/>
  <c r="AC170" i="22" l="1"/>
  <c r="Y170" i="22"/>
  <c r="AB170" i="22"/>
  <c r="Q170" i="22"/>
  <c r="Q169" i="22"/>
  <c r="AB171" i="22"/>
  <c r="Y171" i="22"/>
  <c r="AC171" i="22"/>
  <c r="Z171" i="22"/>
  <c r="W171" i="22" a="1"/>
  <c r="W171" i="22" s="1"/>
  <c r="K171" i="22"/>
  <c r="O171" i="22"/>
  <c r="J171" i="22"/>
  <c r="N171" i="22"/>
  <c r="P171" i="22"/>
  <c r="M171" i="22"/>
  <c r="L172" i="22"/>
  <c r="O172" i="22"/>
  <c r="J172" i="22"/>
  <c r="P172" i="22"/>
  <c r="M172" i="22"/>
  <c r="K172" i="22"/>
  <c r="N172" i="22"/>
  <c r="Z172" i="22"/>
  <c r="W172" i="22" a="1"/>
  <c r="W172" i="22" s="1"/>
  <c r="AB172" i="22"/>
  <c r="Y172" i="22"/>
  <c r="AC172" i="22"/>
  <c r="I140" i="22"/>
  <c r="L140" i="22" s="1"/>
  <c r="V139" i="22"/>
  <c r="S140" i="22"/>
  <c r="V140" i="22" s="1"/>
  <c r="AC137" i="22"/>
  <c r="Q138" i="22"/>
  <c r="W139" i="22" a="1"/>
  <c r="W139" i="22" s="1"/>
  <c r="Y139" i="22"/>
  <c r="Z139" i="22"/>
  <c r="AB139" i="22"/>
  <c r="AC139" i="22"/>
  <c r="Q137" i="22"/>
  <c r="O139" i="22"/>
  <c r="P139" i="22"/>
  <c r="M139" i="22"/>
  <c r="N139" i="22"/>
  <c r="J139" i="22"/>
  <c r="K139" i="22"/>
  <c r="Q106" i="22"/>
  <c r="W105" i="22" a="1"/>
  <c r="W105" i="22" s="1"/>
  <c r="AB105" i="22"/>
  <c r="AC105" i="22"/>
  <c r="V107" i="22"/>
  <c r="W107" i="22" s="1" a="1"/>
  <c r="W107" i="22" s="1"/>
  <c r="AC108" i="22"/>
  <c r="Q105" i="22"/>
  <c r="M108" i="22"/>
  <c r="P108" i="22"/>
  <c r="K108" i="22"/>
  <c r="N108" i="22"/>
  <c r="J108" i="22"/>
  <c r="O108" i="22"/>
  <c r="W108" i="22" a="1"/>
  <c r="W108" i="22" s="1"/>
  <c r="Y108" i="22"/>
  <c r="N107" i="22"/>
  <c r="O107" i="22"/>
  <c r="K107" i="22"/>
  <c r="J107" i="22"/>
  <c r="M107" i="22"/>
  <c r="P107" i="22"/>
  <c r="L108" i="22"/>
  <c r="Q29" i="22"/>
  <c r="W31" i="22" a="1"/>
  <c r="W31" i="22" s="1"/>
  <c r="AB31" i="22"/>
  <c r="Y31" i="22"/>
  <c r="AC31" i="22"/>
  <c r="Z31" i="22"/>
  <c r="Q30" i="22"/>
  <c r="M31" i="22"/>
  <c r="O31" i="22"/>
  <c r="N31" i="22"/>
  <c r="J31" i="22"/>
  <c r="K31" i="22"/>
  <c r="P31" i="22"/>
  <c r="O32" i="22"/>
  <c r="N32" i="22"/>
  <c r="J32" i="22"/>
  <c r="P32" i="22"/>
  <c r="K32" i="22"/>
  <c r="L32" i="22"/>
  <c r="M32" i="22"/>
  <c r="AC32" i="22"/>
  <c r="Z32" i="22"/>
  <c r="W32" i="22" a="1"/>
  <c r="W32" i="22" s="1"/>
  <c r="AB32" i="22"/>
  <c r="Y32" i="22"/>
  <c r="J77" i="22"/>
  <c r="L70" i="22"/>
  <c r="AB132" i="22"/>
  <c r="Y132" i="22"/>
  <c r="Z132" i="22"/>
  <c r="W132" i="22" a="1"/>
  <c r="W132" i="22" s="1"/>
  <c r="Q100" i="22"/>
  <c r="K63" i="22"/>
  <c r="N63" i="22"/>
  <c r="M63" i="22"/>
  <c r="J70" i="22"/>
  <c r="J63" i="22"/>
  <c r="O77" i="22"/>
  <c r="K77" i="22"/>
  <c r="N77" i="22"/>
  <c r="L63" i="22"/>
  <c r="Q132" i="22"/>
  <c r="M70" i="22"/>
  <c r="Q164" i="22"/>
  <c r="P70" i="22"/>
  <c r="Q41" i="22"/>
  <c r="L42" i="22"/>
  <c r="P77" i="22"/>
  <c r="N70" i="22"/>
  <c r="O70" i="22"/>
  <c r="M77" i="22"/>
  <c r="Q55" i="22"/>
  <c r="Q62" i="22"/>
  <c r="Q69" i="22"/>
  <c r="V77" i="22"/>
  <c r="Z77" i="22" s="1"/>
  <c r="N56" i="22"/>
  <c r="V63" i="22"/>
  <c r="W63" i="22" s="1" a="1"/>
  <c r="W63" i="22" s="1"/>
  <c r="V70" i="22"/>
  <c r="Z70" i="22" s="1"/>
  <c r="V56" i="22"/>
  <c r="Y56" i="22" s="1"/>
  <c r="V49" i="22"/>
  <c r="K42" i="22"/>
  <c r="J42" i="22"/>
  <c r="P42" i="22"/>
  <c r="N42" i="22"/>
  <c r="O42" i="22"/>
  <c r="W62" i="22" a="1"/>
  <c r="W62" i="22" s="1"/>
  <c r="AC62" i="22"/>
  <c r="AB62" i="22"/>
  <c r="Z62" i="22"/>
  <c r="Y62" i="22"/>
  <c r="V42" i="22"/>
  <c r="W100" i="22" a="1"/>
  <c r="W100" i="22" s="1"/>
  <c r="Z100" i="22"/>
  <c r="AC100" i="22"/>
  <c r="AB100" i="22"/>
  <c r="Y100" i="22"/>
  <c r="K49" i="22"/>
  <c r="J49" i="22"/>
  <c r="O49" i="22"/>
  <c r="M49" i="22"/>
  <c r="L49" i="22"/>
  <c r="P49" i="22"/>
  <c r="M42" i="22"/>
  <c r="W24" i="22" a="1"/>
  <c r="W24" i="22" s="1"/>
  <c r="AC24" i="22"/>
  <c r="AB24" i="22"/>
  <c r="Z24" i="22"/>
  <c r="Y24" i="22"/>
  <c r="W55" i="22" a="1"/>
  <c r="W55" i="22" s="1"/>
  <c r="AC55" i="22"/>
  <c r="Z55" i="22"/>
  <c r="AB55" i="22"/>
  <c r="Y55" i="22"/>
  <c r="AB164" i="22"/>
  <c r="Z164" i="22"/>
  <c r="Y164" i="22"/>
  <c r="AC164" i="22"/>
  <c r="W164" i="22" a="1"/>
  <c r="W164" i="22" s="1"/>
  <c r="AC48" i="22"/>
  <c r="AB48" i="22"/>
  <c r="Y48" i="22"/>
  <c r="Z48" i="22"/>
  <c r="W48" i="22" a="1"/>
  <c r="W48" i="22" s="1"/>
  <c r="N49" i="22"/>
  <c r="Q48" i="22"/>
  <c r="Z41" i="22"/>
  <c r="Y41" i="22"/>
  <c r="W41" i="22" a="1"/>
  <c r="W41" i="22" s="1"/>
  <c r="AC41" i="22"/>
  <c r="AB41" i="22"/>
  <c r="AB76" i="22"/>
  <c r="AC76" i="22"/>
  <c r="Y76" i="22"/>
  <c r="Z76" i="22"/>
  <c r="W76" i="22" a="1"/>
  <c r="W76" i="22" s="1"/>
  <c r="Q24" i="22"/>
  <c r="K56" i="22"/>
  <c r="J56" i="22"/>
  <c r="L56" i="22"/>
  <c r="O56" i="22"/>
  <c r="M56" i="22"/>
  <c r="P56" i="22"/>
  <c r="Q76" i="22"/>
  <c r="Y69" i="22"/>
  <c r="AC69" i="22"/>
  <c r="AB69" i="22"/>
  <c r="Z69" i="22"/>
  <c r="W69" i="22" a="1"/>
  <c r="W69" i="22" s="1"/>
  <c r="F97" i="67"/>
  <c r="H97" i="67" s="1"/>
  <c r="F95" i="67"/>
  <c r="H95" i="67" s="1"/>
  <c r="F94" i="67"/>
  <c r="H94" i="67" s="1"/>
  <c r="F93" i="67"/>
  <c r="F92" i="67"/>
  <c r="H92" i="67" s="1"/>
  <c r="F91" i="67"/>
  <c r="F90" i="67"/>
  <c r="F89" i="67"/>
  <c r="H89" i="67" s="1"/>
  <c r="F88" i="67"/>
  <c r="F86" i="67"/>
  <c r="F85" i="67"/>
  <c r="H85" i="67" s="1"/>
  <c r="F84" i="67"/>
  <c r="H84" i="67" s="1"/>
  <c r="F83" i="67"/>
  <c r="H83" i="67" s="1"/>
  <c r="F81" i="67"/>
  <c r="F80" i="67"/>
  <c r="H80" i="67" s="1"/>
  <c r="F79" i="67"/>
  <c r="H79" i="67" s="1"/>
  <c r="F78" i="67"/>
  <c r="F76" i="67"/>
  <c r="H76" i="67" s="1"/>
  <c r="F73" i="67"/>
  <c r="H73" i="67" s="1"/>
  <c r="F72" i="67"/>
  <c r="H72" i="67" s="1"/>
  <c r="F71" i="67"/>
  <c r="H71" i="67" s="1"/>
  <c r="F70" i="67"/>
  <c r="H70" i="67" s="1"/>
  <c r="F69" i="67"/>
  <c r="H69" i="67" s="1"/>
  <c r="F67" i="67"/>
  <c r="F66" i="67"/>
  <c r="H66" i="67" s="1"/>
  <c r="F64" i="67"/>
  <c r="F63" i="67"/>
  <c r="F61" i="67"/>
  <c r="F59" i="67"/>
  <c r="H59" i="67" s="1"/>
  <c r="F57" i="67"/>
  <c r="F56" i="67"/>
  <c r="F55" i="67"/>
  <c r="F54" i="67"/>
  <c r="H54" i="67" s="1"/>
  <c r="F53" i="67"/>
  <c r="H53" i="67" s="1"/>
  <c r="F51" i="67"/>
  <c r="H51" i="67" s="1"/>
  <c r="F50" i="67"/>
  <c r="F49" i="67"/>
  <c r="H49" i="67" s="1"/>
  <c r="F47" i="67"/>
  <c r="H47" i="67" s="1"/>
  <c r="F45" i="67"/>
  <c r="H45" i="67" s="1"/>
  <c r="F42" i="67"/>
  <c r="H42" i="67" s="1"/>
  <c r="F40" i="67"/>
  <c r="F39" i="67"/>
  <c r="H39" i="67" s="1"/>
  <c r="F37" i="67"/>
  <c r="H37" i="67" s="1"/>
  <c r="F33" i="67"/>
  <c r="H33" i="67" s="1"/>
  <c r="F32" i="67"/>
  <c r="H32" i="67" s="1"/>
  <c r="F31" i="67"/>
  <c r="F30" i="67"/>
  <c r="F29" i="67"/>
  <c r="F27" i="67"/>
  <c r="H27" i="67" s="1"/>
  <c r="F26" i="67"/>
  <c r="F25" i="67"/>
  <c r="F24" i="67"/>
  <c r="F23" i="67"/>
  <c r="F22" i="67"/>
  <c r="H22" i="67" s="1"/>
  <c r="F21" i="67"/>
  <c r="H21" i="67" s="1"/>
  <c r="F20" i="67"/>
  <c r="F19" i="67"/>
  <c r="F15" i="67"/>
  <c r="H15" i="67" s="1"/>
  <c r="F13" i="67"/>
  <c r="F12" i="67"/>
  <c r="H12" i="67" s="1"/>
  <c r="F97" i="66"/>
  <c r="H97" i="66" s="1"/>
  <c r="F96" i="66"/>
  <c r="H96" i="66" s="1"/>
  <c r="F95" i="66"/>
  <c r="H95" i="66" s="1"/>
  <c r="F94" i="66"/>
  <c r="H94" i="66" s="1"/>
  <c r="F93" i="66"/>
  <c r="H93" i="66" s="1"/>
  <c r="F92" i="66"/>
  <c r="H92" i="66" s="1"/>
  <c r="F91" i="66"/>
  <c r="H91" i="66" s="1"/>
  <c r="F90" i="66"/>
  <c r="H90" i="66" s="1"/>
  <c r="F89" i="66"/>
  <c r="H89" i="66" s="1"/>
  <c r="F87" i="66"/>
  <c r="H87" i="66" s="1"/>
  <c r="F86" i="66"/>
  <c r="H86" i="66" s="1"/>
  <c r="F85" i="66"/>
  <c r="H85" i="66" s="1"/>
  <c r="F84" i="66"/>
  <c r="H84" i="66" s="1"/>
  <c r="F82" i="66"/>
  <c r="H82" i="66" s="1"/>
  <c r="F81" i="66"/>
  <c r="H81" i="66" s="1"/>
  <c r="F80" i="66"/>
  <c r="H80" i="66" s="1"/>
  <c r="F79" i="66"/>
  <c r="H79" i="66" s="1"/>
  <c r="F78" i="66"/>
  <c r="H78" i="66" s="1"/>
  <c r="F77" i="66"/>
  <c r="H77" i="66" s="1"/>
  <c r="F76" i="66"/>
  <c r="H76" i="66" s="1"/>
  <c r="F75" i="66"/>
  <c r="H75" i="66" s="1"/>
  <c r="F74" i="66"/>
  <c r="H74" i="66" s="1"/>
  <c r="F72" i="66"/>
  <c r="H72" i="66" s="1"/>
  <c r="F71" i="66"/>
  <c r="H71" i="66" s="1"/>
  <c r="F69" i="66"/>
  <c r="H69" i="66" s="1"/>
  <c r="F68" i="66"/>
  <c r="H68" i="66" s="1"/>
  <c r="F66" i="66"/>
  <c r="H66" i="66" s="1"/>
  <c r="F65" i="66"/>
  <c r="H65" i="66" s="1"/>
  <c r="F64" i="66"/>
  <c r="H64" i="66" s="1"/>
  <c r="F63" i="66"/>
  <c r="H63" i="66" s="1"/>
  <c r="F62" i="66"/>
  <c r="H62" i="66" s="1"/>
  <c r="F61" i="66"/>
  <c r="H61" i="66" s="1"/>
  <c r="F60" i="66"/>
  <c r="H60" i="66" s="1"/>
  <c r="F59" i="66"/>
  <c r="H59" i="66" s="1"/>
  <c r="F58" i="66"/>
  <c r="H58" i="66" s="1"/>
  <c r="F57" i="66"/>
  <c r="H57" i="66" s="1"/>
  <c r="F56" i="66"/>
  <c r="H56" i="66" s="1"/>
  <c r="F55" i="66"/>
  <c r="H55" i="66" s="1"/>
  <c r="F54" i="66"/>
  <c r="H54" i="66" s="1"/>
  <c r="F53" i="66"/>
  <c r="H53" i="66" s="1"/>
  <c r="F52" i="66"/>
  <c r="H52" i="66" s="1"/>
  <c r="F51" i="66"/>
  <c r="H51" i="66" s="1"/>
  <c r="F50" i="66"/>
  <c r="H50" i="66" s="1"/>
  <c r="F48" i="66"/>
  <c r="H48" i="66" s="1"/>
  <c r="F47" i="66"/>
  <c r="H47" i="66" s="1"/>
  <c r="F46" i="66"/>
  <c r="H46" i="66" s="1"/>
  <c r="F45" i="66"/>
  <c r="H45" i="66" s="1"/>
  <c r="F44" i="66"/>
  <c r="H44" i="66" s="1"/>
  <c r="F43" i="66"/>
  <c r="H43" i="66" s="1"/>
  <c r="F42" i="66"/>
  <c r="H42" i="66" s="1"/>
  <c r="F41" i="66"/>
  <c r="H41" i="66" s="1"/>
  <c r="F40" i="66"/>
  <c r="H40" i="66" s="1"/>
  <c r="F39" i="66"/>
  <c r="H39" i="66" s="1"/>
  <c r="F38" i="66"/>
  <c r="H38" i="66" s="1"/>
  <c r="F37" i="66"/>
  <c r="H37" i="66" s="1"/>
  <c r="F36" i="66"/>
  <c r="H36" i="66" s="1"/>
  <c r="F35" i="66"/>
  <c r="H35" i="66" s="1"/>
  <c r="F34" i="66"/>
  <c r="H34" i="66" s="1"/>
  <c r="F33" i="66"/>
  <c r="H33" i="66" s="1"/>
  <c r="F32" i="66"/>
  <c r="H32" i="66" s="1"/>
  <c r="F31" i="66"/>
  <c r="H31" i="66" s="1"/>
  <c r="F30" i="66"/>
  <c r="H30" i="66" s="1"/>
  <c r="F29" i="66"/>
  <c r="H29" i="66" s="1"/>
  <c r="F27" i="66"/>
  <c r="H27" i="66" s="1"/>
  <c r="F26" i="66"/>
  <c r="H26" i="66" s="1"/>
  <c r="F25" i="66"/>
  <c r="H25" i="66" s="1"/>
  <c r="F24" i="66"/>
  <c r="H24" i="66" s="1"/>
  <c r="F23" i="66"/>
  <c r="H23" i="66" s="1"/>
  <c r="F21" i="66"/>
  <c r="H21" i="66" s="1"/>
  <c r="F20" i="66"/>
  <c r="H20" i="66" s="1"/>
  <c r="F19" i="66"/>
  <c r="H19" i="66" s="1"/>
  <c r="F18" i="66"/>
  <c r="H18" i="66" s="1"/>
  <c r="F17" i="66"/>
  <c r="H17" i="66" s="1"/>
  <c r="F16" i="66"/>
  <c r="F15" i="66"/>
  <c r="H15" i="66" s="1"/>
  <c r="F14" i="66"/>
  <c r="H14" i="66" s="1"/>
  <c r="F12" i="66"/>
  <c r="H12" i="66" s="1"/>
  <c r="F99" i="67" l="1"/>
  <c r="Q171" i="22"/>
  <c r="Q172" i="22"/>
  <c r="P140" i="22"/>
  <c r="O140" i="22"/>
  <c r="N140" i="22"/>
  <c r="K140" i="22"/>
  <c r="J140" i="22"/>
  <c r="M140" i="22"/>
  <c r="Y140" i="22"/>
  <c r="AB140" i="22"/>
  <c r="W140" i="22" a="1"/>
  <c r="W140" i="22" s="1"/>
  <c r="AC140" i="22"/>
  <c r="Z140" i="22"/>
  <c r="Q139" i="22"/>
  <c r="H16" i="66"/>
  <c r="I14" i="66" s="1"/>
  <c r="F99" i="66"/>
  <c r="Z107" i="22"/>
  <c r="AC107" i="22"/>
  <c r="AB107" i="22"/>
  <c r="Y107" i="22"/>
  <c r="Q107" i="22"/>
  <c r="Q108" i="22"/>
  <c r="Q32" i="22"/>
  <c r="Q31" i="22"/>
  <c r="Y63" i="22"/>
  <c r="Q63" i="22"/>
  <c r="Q77" i="22"/>
  <c r="Z63" i="22"/>
  <c r="AB63" i="22"/>
  <c r="W56" i="22" a="1"/>
  <c r="W56" i="22" s="1"/>
  <c r="Z56" i="22"/>
  <c r="AB56" i="22"/>
  <c r="AC56" i="22"/>
  <c r="W77" i="22" a="1"/>
  <c r="W77" i="22" s="1"/>
  <c r="AC63" i="22"/>
  <c r="W49" i="22" a="1"/>
  <c r="W49" i="22" s="1"/>
  <c r="Y77" i="22"/>
  <c r="AC77" i="22"/>
  <c r="AB77" i="22"/>
  <c r="Y49" i="22"/>
  <c r="W70" i="22" a="1"/>
  <c r="W70" i="22" s="1"/>
  <c r="Z49" i="22"/>
  <c r="Q70" i="22"/>
  <c r="AB49" i="22"/>
  <c r="AC49" i="22"/>
  <c r="Q49" i="22"/>
  <c r="AB70" i="22"/>
  <c r="Y70" i="22"/>
  <c r="AC70" i="22"/>
  <c r="Q42" i="22"/>
  <c r="Q56" i="22"/>
  <c r="W42" i="22" a="1"/>
  <c r="W42" i="22" s="1"/>
  <c r="AB42" i="22"/>
  <c r="AC42" i="22"/>
  <c r="Z42" i="22"/>
  <c r="Y42" i="22"/>
  <c r="F6" i="66"/>
  <c r="H6" i="66" s="1"/>
  <c r="I6" i="66" s="1"/>
  <c r="G13" i="67"/>
  <c r="G26" i="67"/>
  <c r="G31" i="67"/>
  <c r="G61" i="67"/>
  <c r="G57" i="67"/>
  <c r="G21" i="67"/>
  <c r="G63" i="67"/>
  <c r="H7" i="67"/>
  <c r="H8" i="67"/>
  <c r="G15" i="67"/>
  <c r="H61" i="67"/>
  <c r="I39" i="67" s="1"/>
  <c r="G91" i="67"/>
  <c r="F6" i="67"/>
  <c r="G6" i="67" s="1"/>
  <c r="G19" i="67"/>
  <c r="G25" i="67"/>
  <c r="G50" i="67"/>
  <c r="G64" i="67"/>
  <c r="G86" i="67"/>
  <c r="G93" i="67"/>
  <c r="G22" i="67"/>
  <c r="G29" i="67"/>
  <c r="G51" i="67"/>
  <c r="G53" i="67"/>
  <c r="G54" i="67"/>
  <c r="G55" i="67"/>
  <c r="G66" i="67"/>
  <c r="G67" i="67"/>
  <c r="G69" i="67"/>
  <c r="G70" i="67"/>
  <c r="G71" i="67"/>
  <c r="G72" i="67"/>
  <c r="G73" i="67"/>
  <c r="G76" i="67"/>
  <c r="G78" i="67"/>
  <c r="G79" i="67"/>
  <c r="G80" i="67"/>
  <c r="G81" i="67"/>
  <c r="G83" i="67"/>
  <c r="G84" i="67"/>
  <c r="G85" i="67"/>
  <c r="G92" i="67"/>
  <c r="G20" i="67"/>
  <c r="G32" i="67"/>
  <c r="G33" i="67"/>
  <c r="G37" i="67"/>
  <c r="G39" i="67"/>
  <c r="G40" i="67"/>
  <c r="G42" i="67"/>
  <c r="G45" i="67"/>
  <c r="G47" i="67"/>
  <c r="G49" i="67"/>
  <c r="G97" i="67"/>
  <c r="G59" i="67"/>
  <c r="G88" i="67"/>
  <c r="G89" i="67"/>
  <c r="G90" i="67"/>
  <c r="G94" i="67"/>
  <c r="G95" i="67"/>
  <c r="G27" i="67"/>
  <c r="G12" i="67"/>
  <c r="G23" i="67"/>
  <c r="G24" i="67"/>
  <c r="G30" i="67"/>
  <c r="G56" i="67"/>
  <c r="H7" i="66"/>
  <c r="I18" i="66"/>
  <c r="I32" i="66"/>
  <c r="I40" i="66"/>
  <c r="I53" i="66"/>
  <c r="I65" i="66"/>
  <c r="I76" i="66"/>
  <c r="I85" i="66"/>
  <c r="I94" i="66"/>
  <c r="I15" i="66"/>
  <c r="I19" i="66"/>
  <c r="I24" i="66"/>
  <c r="I29" i="66"/>
  <c r="I33" i="66"/>
  <c r="I37" i="66"/>
  <c r="I41" i="66"/>
  <c r="I45" i="66"/>
  <c r="I50" i="66"/>
  <c r="I54" i="66"/>
  <c r="I58" i="66"/>
  <c r="I62" i="66"/>
  <c r="I66" i="66"/>
  <c r="I72" i="66"/>
  <c r="I77" i="66"/>
  <c r="I81" i="66"/>
  <c r="I86" i="66"/>
  <c r="I91" i="66"/>
  <c r="I95" i="66"/>
  <c r="I23" i="66"/>
  <c r="I36" i="66"/>
  <c r="I48" i="66"/>
  <c r="I61" i="66"/>
  <c r="H8" i="66"/>
  <c r="I16" i="66"/>
  <c r="I20" i="66"/>
  <c r="I25" i="66"/>
  <c r="I30" i="66"/>
  <c r="I34" i="66"/>
  <c r="I38" i="66"/>
  <c r="I42" i="66"/>
  <c r="I46" i="66"/>
  <c r="I51" i="66"/>
  <c r="I55" i="66"/>
  <c r="I59" i="66"/>
  <c r="I63" i="66"/>
  <c r="I68" i="66"/>
  <c r="I74" i="66"/>
  <c r="I78" i="66"/>
  <c r="I82" i="66"/>
  <c r="I87" i="66"/>
  <c r="I92" i="66"/>
  <c r="I96" i="66"/>
  <c r="I27" i="66"/>
  <c r="I44" i="66"/>
  <c r="I57" i="66"/>
  <c r="I71" i="66"/>
  <c r="I80" i="66"/>
  <c r="I90" i="66"/>
  <c r="I12" i="66"/>
  <c r="I17" i="66"/>
  <c r="I21" i="66"/>
  <c r="I26" i="66"/>
  <c r="I31" i="66"/>
  <c r="I35" i="66"/>
  <c r="I39" i="66"/>
  <c r="I43" i="66"/>
  <c r="I47" i="66"/>
  <c r="I52" i="66"/>
  <c r="I56" i="66"/>
  <c r="I60" i="66"/>
  <c r="I64" i="66"/>
  <c r="I69" i="66"/>
  <c r="I75" i="66"/>
  <c r="I79" i="66"/>
  <c r="I84" i="66"/>
  <c r="I89" i="66"/>
  <c r="I93" i="66"/>
  <c r="I97" i="66"/>
  <c r="G12" i="66"/>
  <c r="G14" i="66"/>
  <c r="G15" i="66"/>
  <c r="G16" i="66"/>
  <c r="G17" i="66"/>
  <c r="G18" i="66"/>
  <c r="G19" i="66"/>
  <c r="G20" i="66"/>
  <c r="G21" i="66"/>
  <c r="G23" i="66"/>
  <c r="G24" i="66"/>
  <c r="G25" i="66"/>
  <c r="G26" i="66"/>
  <c r="G27" i="66"/>
  <c r="G29" i="66"/>
  <c r="G30" i="66"/>
  <c r="G31" i="66"/>
  <c r="G32" i="66"/>
  <c r="G33" i="66"/>
  <c r="G34" i="66"/>
  <c r="G35" i="66"/>
  <c r="G36" i="66"/>
  <c r="G37" i="66"/>
  <c r="G38" i="66"/>
  <c r="G39" i="66"/>
  <c r="G40" i="66"/>
  <c r="G41" i="66"/>
  <c r="G42" i="66"/>
  <c r="G43" i="66"/>
  <c r="G44" i="66"/>
  <c r="G45" i="66"/>
  <c r="G46" i="66"/>
  <c r="G47" i="66"/>
  <c r="G48" i="66"/>
  <c r="G50" i="66"/>
  <c r="G51" i="66"/>
  <c r="G52" i="66"/>
  <c r="G53" i="66"/>
  <c r="G54" i="66"/>
  <c r="G55" i="66"/>
  <c r="G56" i="66"/>
  <c r="G57" i="66"/>
  <c r="G58" i="66"/>
  <c r="G59" i="66"/>
  <c r="G60" i="66"/>
  <c r="G61" i="66"/>
  <c r="G62" i="66"/>
  <c r="G63" i="66"/>
  <c r="G64" i="66"/>
  <c r="G65" i="66"/>
  <c r="G66" i="66"/>
  <c r="G68" i="66"/>
  <c r="G69" i="66"/>
  <c r="G71" i="66"/>
  <c r="G72" i="66"/>
  <c r="G74" i="66"/>
  <c r="G75" i="66"/>
  <c r="G76" i="66"/>
  <c r="G77" i="66"/>
  <c r="G78" i="66"/>
  <c r="G79" i="66"/>
  <c r="G80" i="66"/>
  <c r="G81" i="66"/>
  <c r="G82" i="66"/>
  <c r="G84" i="66"/>
  <c r="G85" i="66"/>
  <c r="G86" i="66"/>
  <c r="G87" i="66"/>
  <c r="G89" i="66"/>
  <c r="G90" i="66"/>
  <c r="G91" i="66"/>
  <c r="G92" i="66"/>
  <c r="G93" i="66"/>
  <c r="G94" i="66"/>
  <c r="G95" i="66"/>
  <c r="G96" i="66"/>
  <c r="G97" i="66"/>
  <c r="Q140" i="22" l="1"/>
  <c r="D7" i="53"/>
  <c r="D27" i="53"/>
  <c r="I6" i="62"/>
  <c r="D26" i="53"/>
  <c r="D6" i="53"/>
  <c r="G6" i="66"/>
  <c r="I45" i="67"/>
  <c r="I31" i="67"/>
  <c r="I50" i="67"/>
  <c r="I33" i="67"/>
  <c r="I86" i="67"/>
  <c r="I67" i="67"/>
  <c r="I61" i="67"/>
  <c r="I12" i="67"/>
  <c r="I57" i="67"/>
  <c r="I97" i="67"/>
  <c r="I73" i="67"/>
  <c r="I51" i="67"/>
  <c r="I40" i="67"/>
  <c r="I92" i="67"/>
  <c r="I93" i="67"/>
  <c r="I81" i="67"/>
  <c r="I69" i="67"/>
  <c r="I47" i="67"/>
  <c r="I23" i="67"/>
  <c r="I24" i="67"/>
  <c r="I59" i="67"/>
  <c r="I42" i="67"/>
  <c r="I72" i="67"/>
  <c r="I21" i="67"/>
  <c r="I90" i="67"/>
  <c r="I19" i="67"/>
  <c r="I26" i="67"/>
  <c r="I85" i="67"/>
  <c r="I29" i="67"/>
  <c r="I6" i="67"/>
  <c r="I89" i="67"/>
  <c r="I30" i="67"/>
  <c r="I15" i="67"/>
  <c r="I76" i="67"/>
  <c r="I37" i="67"/>
  <c r="I54" i="67"/>
  <c r="I78" i="67"/>
  <c r="I84" i="67"/>
  <c r="I56" i="67"/>
  <c r="I32" i="67"/>
  <c r="I83" i="67"/>
  <c r="I95" i="67"/>
  <c r="I63" i="67"/>
  <c r="I25" i="67"/>
  <c r="I91" i="67"/>
  <c r="I64" i="67"/>
  <c r="I20" i="67"/>
  <c r="I55" i="67"/>
  <c r="I22" i="67"/>
  <c r="I94" i="67"/>
  <c r="I88" i="67"/>
  <c r="I13" i="67"/>
  <c r="I70" i="67"/>
  <c r="I80" i="67"/>
  <c r="I49" i="67"/>
  <c r="I66" i="67"/>
  <c r="I79" i="67"/>
  <c r="I53" i="67"/>
  <c r="I27" i="67"/>
  <c r="I71" i="67"/>
  <c r="F97" i="65"/>
  <c r="F96" i="65"/>
  <c r="F95" i="65"/>
  <c r="F94" i="65"/>
  <c r="F93" i="65"/>
  <c r="F92" i="65"/>
  <c r="F91" i="65"/>
  <c r="F90" i="65"/>
  <c r="F89" i="65"/>
  <c r="F88" i="65"/>
  <c r="F87" i="65"/>
  <c r="H87" i="65" s="1"/>
  <c r="F86" i="65"/>
  <c r="F85" i="65"/>
  <c r="F84" i="65"/>
  <c r="F83" i="65"/>
  <c r="F82" i="65"/>
  <c r="F81" i="65"/>
  <c r="F80" i="65"/>
  <c r="F79" i="65"/>
  <c r="F78" i="65"/>
  <c r="F77" i="65"/>
  <c r="F76" i="65"/>
  <c r="F75" i="65"/>
  <c r="H75" i="65" s="1"/>
  <c r="F74" i="65"/>
  <c r="F73" i="65"/>
  <c r="F72" i="65"/>
  <c r="F71" i="65"/>
  <c r="F70" i="65"/>
  <c r="F69" i="65"/>
  <c r="F68" i="65"/>
  <c r="F67" i="65"/>
  <c r="F66" i="65"/>
  <c r="F65" i="65"/>
  <c r="F64" i="65"/>
  <c r="F63" i="65"/>
  <c r="F62" i="65"/>
  <c r="H62" i="65" s="1"/>
  <c r="F61" i="65"/>
  <c r="F60" i="65"/>
  <c r="F59" i="65"/>
  <c r="F58" i="65"/>
  <c r="F57" i="65"/>
  <c r="F56" i="65"/>
  <c r="F55" i="65"/>
  <c r="F54" i="65"/>
  <c r="F53" i="65"/>
  <c r="F52" i="65"/>
  <c r="F51" i="65"/>
  <c r="F50" i="65"/>
  <c r="F49" i="65"/>
  <c r="F48" i="65"/>
  <c r="H48" i="65" s="1"/>
  <c r="F47" i="65"/>
  <c r="F45" i="65"/>
  <c r="H45" i="65" s="1"/>
  <c r="F44" i="65"/>
  <c r="H44" i="65" s="1"/>
  <c r="F43" i="65"/>
  <c r="H43" i="65" s="1"/>
  <c r="F42" i="65"/>
  <c r="H42" i="65" s="1"/>
  <c r="F41" i="65"/>
  <c r="H41" i="65" s="1"/>
  <c r="F40" i="65"/>
  <c r="H40" i="65" s="1"/>
  <c r="F39" i="65"/>
  <c r="H39" i="65" s="1"/>
  <c r="F38" i="65"/>
  <c r="H38" i="65" s="1"/>
  <c r="F37" i="65"/>
  <c r="H37" i="65" s="1"/>
  <c r="F36" i="65"/>
  <c r="H36" i="65" s="1"/>
  <c r="F35" i="65"/>
  <c r="H35" i="65" s="1"/>
  <c r="F34" i="65"/>
  <c r="H34" i="65" s="1"/>
  <c r="F33" i="65"/>
  <c r="H33" i="65" s="1"/>
  <c r="F32" i="65"/>
  <c r="H32" i="65" s="1"/>
  <c r="F31" i="65"/>
  <c r="H31" i="65" s="1"/>
  <c r="F30" i="65"/>
  <c r="H30" i="65" s="1"/>
  <c r="F29" i="65"/>
  <c r="H29" i="65" s="1"/>
  <c r="F28" i="65"/>
  <c r="H28" i="65" s="1"/>
  <c r="F27" i="65"/>
  <c r="H27" i="65" s="1"/>
  <c r="F26" i="65"/>
  <c r="H26" i="65" s="1"/>
  <c r="F25" i="65"/>
  <c r="H25" i="65" s="1"/>
  <c r="F24" i="65"/>
  <c r="H24" i="65" s="1"/>
  <c r="F23" i="65"/>
  <c r="H23" i="65" s="1"/>
  <c r="F22" i="65"/>
  <c r="H22" i="65" s="1"/>
  <c r="F21" i="65"/>
  <c r="H21" i="65" s="1"/>
  <c r="F20" i="65"/>
  <c r="H20" i="65" s="1"/>
  <c r="F19" i="65"/>
  <c r="H19" i="65" s="1"/>
  <c r="F18" i="65"/>
  <c r="H18" i="65" s="1"/>
  <c r="F17" i="65"/>
  <c r="H17" i="65" s="1"/>
  <c r="F16" i="65"/>
  <c r="F15" i="65"/>
  <c r="H15" i="65" s="1"/>
  <c r="F14" i="65"/>
  <c r="H14" i="65" s="1"/>
  <c r="F13" i="65"/>
  <c r="H13" i="65" s="1"/>
  <c r="F12" i="65"/>
  <c r="F97" i="64"/>
  <c r="H97" i="64" s="1"/>
  <c r="F96" i="64"/>
  <c r="H96" i="64" s="1"/>
  <c r="F95" i="64"/>
  <c r="H95" i="64" s="1"/>
  <c r="F94" i="64"/>
  <c r="H94" i="64" s="1"/>
  <c r="F93" i="64"/>
  <c r="H93" i="64" s="1"/>
  <c r="F92" i="64"/>
  <c r="H92" i="64" s="1"/>
  <c r="F91" i="64"/>
  <c r="H91" i="64" s="1"/>
  <c r="F90" i="64"/>
  <c r="H90" i="64" s="1"/>
  <c r="F89" i="64"/>
  <c r="H89" i="64" s="1"/>
  <c r="F88" i="64"/>
  <c r="H88" i="64" s="1"/>
  <c r="F87" i="64"/>
  <c r="H87" i="64" s="1"/>
  <c r="F86" i="64"/>
  <c r="H86" i="64" s="1"/>
  <c r="F85" i="64"/>
  <c r="H85" i="64" s="1"/>
  <c r="F84" i="64"/>
  <c r="H84" i="64" s="1"/>
  <c r="F83" i="64"/>
  <c r="H83" i="64" s="1"/>
  <c r="F82" i="64"/>
  <c r="H82" i="64" s="1"/>
  <c r="F81" i="64"/>
  <c r="H81" i="64" s="1"/>
  <c r="F80" i="64"/>
  <c r="H80" i="64" s="1"/>
  <c r="F79" i="64"/>
  <c r="H79" i="64" s="1"/>
  <c r="F78" i="64"/>
  <c r="H78" i="64" s="1"/>
  <c r="F77" i="64"/>
  <c r="H77" i="64" s="1"/>
  <c r="F76" i="64"/>
  <c r="H76" i="64" s="1"/>
  <c r="F74" i="64"/>
  <c r="H74" i="64" s="1"/>
  <c r="F73" i="64"/>
  <c r="H73" i="64" s="1"/>
  <c r="F72" i="64"/>
  <c r="H72" i="64" s="1"/>
  <c r="F71" i="64"/>
  <c r="H71" i="64" s="1"/>
  <c r="F70" i="64"/>
  <c r="H70" i="64" s="1"/>
  <c r="F69" i="64"/>
  <c r="H69" i="64" s="1"/>
  <c r="F68" i="64"/>
  <c r="H68" i="64" s="1"/>
  <c r="F67" i="64"/>
  <c r="H67" i="64" s="1"/>
  <c r="F66" i="64"/>
  <c r="H66" i="64" s="1"/>
  <c r="F65" i="64"/>
  <c r="H65" i="64" s="1"/>
  <c r="F64" i="64"/>
  <c r="H64" i="64" s="1"/>
  <c r="F63" i="64"/>
  <c r="H63" i="64" s="1"/>
  <c r="F62" i="64"/>
  <c r="H62" i="64" s="1"/>
  <c r="F61" i="64"/>
  <c r="H61" i="64" s="1"/>
  <c r="F60" i="64"/>
  <c r="H60" i="64" s="1"/>
  <c r="F59" i="64"/>
  <c r="H59" i="64" s="1"/>
  <c r="F58" i="64"/>
  <c r="H58" i="64" s="1"/>
  <c r="F57" i="64"/>
  <c r="H57" i="64" s="1"/>
  <c r="F56" i="64"/>
  <c r="H56" i="64" s="1"/>
  <c r="F55" i="64"/>
  <c r="H55" i="64" s="1"/>
  <c r="F54" i="64"/>
  <c r="H54" i="64" s="1"/>
  <c r="F53" i="64"/>
  <c r="H53" i="64" s="1"/>
  <c r="F51" i="64"/>
  <c r="H51" i="64" s="1"/>
  <c r="F50" i="64"/>
  <c r="H50" i="64" s="1"/>
  <c r="F49" i="64"/>
  <c r="H49" i="64" s="1"/>
  <c r="F48" i="64"/>
  <c r="H48" i="64" s="1"/>
  <c r="F47" i="64"/>
  <c r="H47" i="64" s="1"/>
  <c r="F45" i="64"/>
  <c r="F44" i="64"/>
  <c r="H44" i="64" s="1"/>
  <c r="F42" i="64"/>
  <c r="F41" i="64"/>
  <c r="H41" i="64" s="1"/>
  <c r="F40" i="64"/>
  <c r="F39" i="64"/>
  <c r="H39" i="64" s="1"/>
  <c r="F38" i="64"/>
  <c r="F37" i="64"/>
  <c r="F36" i="64"/>
  <c r="H36" i="64" s="1"/>
  <c r="F35" i="64"/>
  <c r="F34" i="64"/>
  <c r="H34" i="64" s="1"/>
  <c r="F33" i="64"/>
  <c r="F32" i="64"/>
  <c r="H32" i="64" s="1"/>
  <c r="F31" i="64"/>
  <c r="F30" i="64"/>
  <c r="H30" i="64" s="1"/>
  <c r="F29" i="64"/>
  <c r="H29" i="64" s="1"/>
  <c r="F28" i="64"/>
  <c r="F27" i="64"/>
  <c r="H27" i="64" s="1"/>
  <c r="F26" i="64"/>
  <c r="F25" i="64"/>
  <c r="H25" i="64" s="1"/>
  <c r="F24" i="64"/>
  <c r="F23" i="64"/>
  <c r="H23" i="64" s="1"/>
  <c r="F22" i="64"/>
  <c r="F21" i="64"/>
  <c r="F20" i="64"/>
  <c r="H20" i="64" s="1"/>
  <c r="F19" i="64"/>
  <c r="F18" i="64"/>
  <c r="H18" i="64" s="1"/>
  <c r="F17" i="64"/>
  <c r="F16" i="64"/>
  <c r="H16" i="64" s="1"/>
  <c r="F15" i="64"/>
  <c r="F14" i="64"/>
  <c r="H14" i="64" s="1"/>
  <c r="F13" i="64"/>
  <c r="H13" i="64" s="1"/>
  <c r="F12" i="64"/>
  <c r="H16" i="65" l="1"/>
  <c r="F99" i="65"/>
  <c r="I27" i="53"/>
  <c r="I26" i="53"/>
  <c r="I6" i="53"/>
  <c r="I7" i="53"/>
  <c r="D7" i="54"/>
  <c r="D6" i="54"/>
  <c r="H7" i="65"/>
  <c r="F6" i="65"/>
  <c r="G6" i="65" s="1"/>
  <c r="H8" i="65"/>
  <c r="G12" i="65"/>
  <c r="H12" i="65"/>
  <c r="G15" i="65"/>
  <c r="G17" i="65"/>
  <c r="G19" i="65"/>
  <c r="G21" i="65"/>
  <c r="G23" i="65"/>
  <c r="G25" i="65"/>
  <c r="G27" i="65"/>
  <c r="G29" i="65"/>
  <c r="G31" i="65"/>
  <c r="G33" i="65"/>
  <c r="G35" i="65"/>
  <c r="G37" i="65"/>
  <c r="G39" i="65"/>
  <c r="G41" i="65"/>
  <c r="G43" i="65"/>
  <c r="G45" i="65"/>
  <c r="H50" i="65"/>
  <c r="G50" i="65"/>
  <c r="H54" i="65"/>
  <c r="G54" i="65"/>
  <c r="H58" i="65"/>
  <c r="G58" i="65"/>
  <c r="G62" i="65"/>
  <c r="H66" i="65"/>
  <c r="G66" i="65"/>
  <c r="H70" i="65"/>
  <c r="G70" i="65"/>
  <c r="H74" i="65"/>
  <c r="G74" i="65"/>
  <c r="H78" i="65"/>
  <c r="G78" i="65"/>
  <c r="H82" i="65"/>
  <c r="G82" i="65"/>
  <c r="H86" i="65"/>
  <c r="G86" i="65"/>
  <c r="H90" i="65"/>
  <c r="G90" i="65"/>
  <c r="H94" i="65"/>
  <c r="G94" i="65"/>
  <c r="G14" i="65"/>
  <c r="H47" i="65"/>
  <c r="G47" i="65"/>
  <c r="H51" i="65"/>
  <c r="G51" i="65"/>
  <c r="H55" i="65"/>
  <c r="G55" i="65"/>
  <c r="H59" i="65"/>
  <c r="G59" i="65"/>
  <c r="H63" i="65"/>
  <c r="G63" i="65"/>
  <c r="H67" i="65"/>
  <c r="G67" i="65"/>
  <c r="H71" i="65"/>
  <c r="G71" i="65"/>
  <c r="G75" i="65"/>
  <c r="H79" i="65"/>
  <c r="G79" i="65"/>
  <c r="H83" i="65"/>
  <c r="G83" i="65"/>
  <c r="G87" i="65"/>
  <c r="H91" i="65"/>
  <c r="G91" i="65"/>
  <c r="H95" i="65"/>
  <c r="G95" i="65"/>
  <c r="H49" i="65"/>
  <c r="G49" i="65"/>
  <c r="H53" i="65"/>
  <c r="G53" i="65"/>
  <c r="H57" i="65"/>
  <c r="G57" i="65"/>
  <c r="H61" i="65"/>
  <c r="G61" i="65"/>
  <c r="H65" i="65"/>
  <c r="G65" i="65"/>
  <c r="H69" i="65"/>
  <c r="G69" i="65"/>
  <c r="H73" i="65"/>
  <c r="G73" i="65"/>
  <c r="H77" i="65"/>
  <c r="G77" i="65"/>
  <c r="H81" i="65"/>
  <c r="G81" i="65"/>
  <c r="H85" i="65"/>
  <c r="G85" i="65"/>
  <c r="H89" i="65"/>
  <c r="G89" i="65"/>
  <c r="H93" i="65"/>
  <c r="G93" i="65"/>
  <c r="H97" i="65"/>
  <c r="G97" i="65"/>
  <c r="G13" i="65"/>
  <c r="G16" i="65"/>
  <c r="G18" i="65"/>
  <c r="G20" i="65"/>
  <c r="G22" i="65"/>
  <c r="G24" i="65"/>
  <c r="G26" i="65"/>
  <c r="G28" i="65"/>
  <c r="G30" i="65"/>
  <c r="G32" i="65"/>
  <c r="G34" i="65"/>
  <c r="G36" i="65"/>
  <c r="G38" i="65"/>
  <c r="G40" i="65"/>
  <c r="G42" i="65"/>
  <c r="G44" i="65"/>
  <c r="G48" i="65"/>
  <c r="H52" i="65"/>
  <c r="G52" i="65"/>
  <c r="H56" i="65"/>
  <c r="G56" i="65"/>
  <c r="H60" i="65"/>
  <c r="G60" i="65"/>
  <c r="H64" i="65"/>
  <c r="G64" i="65"/>
  <c r="H68" i="65"/>
  <c r="G68" i="65"/>
  <c r="H72" i="65"/>
  <c r="G72" i="65"/>
  <c r="H76" i="65"/>
  <c r="G76" i="65"/>
  <c r="H80" i="65"/>
  <c r="G80" i="65"/>
  <c r="H84" i="65"/>
  <c r="G84" i="65"/>
  <c r="H88" i="65"/>
  <c r="G88" i="65"/>
  <c r="H92" i="65"/>
  <c r="G92" i="65"/>
  <c r="H96" i="65"/>
  <c r="G96" i="65"/>
  <c r="H7" i="64"/>
  <c r="H8" i="64"/>
  <c r="G15" i="64"/>
  <c r="G17" i="64"/>
  <c r="G22" i="64"/>
  <c r="G24" i="64"/>
  <c r="G31" i="64"/>
  <c r="G33" i="64"/>
  <c r="G38" i="64"/>
  <c r="G40" i="64"/>
  <c r="G42" i="64"/>
  <c r="G45" i="64"/>
  <c r="G48" i="64"/>
  <c r="G12" i="64"/>
  <c r="H15" i="64"/>
  <c r="H17" i="64"/>
  <c r="G19" i="64"/>
  <c r="G21" i="64"/>
  <c r="H22" i="64"/>
  <c r="H24" i="64"/>
  <c r="G26" i="64"/>
  <c r="G28" i="64"/>
  <c r="H31" i="64"/>
  <c r="H33" i="64"/>
  <c r="G35" i="64"/>
  <c r="G37" i="64"/>
  <c r="H38" i="64"/>
  <c r="H40" i="64"/>
  <c r="H42" i="64"/>
  <c r="H45" i="64"/>
  <c r="H12" i="64"/>
  <c r="G14" i="64"/>
  <c r="G16" i="64"/>
  <c r="H19" i="64"/>
  <c r="H21" i="64"/>
  <c r="G23" i="64"/>
  <c r="G25" i="64"/>
  <c r="H26" i="64"/>
  <c r="H28" i="64"/>
  <c r="G30" i="64"/>
  <c r="G32" i="64"/>
  <c r="H35" i="64"/>
  <c r="H37" i="64"/>
  <c r="G39" i="64"/>
  <c r="G41" i="64"/>
  <c r="G44" i="64"/>
  <c r="G47" i="64"/>
  <c r="G49" i="64"/>
  <c r="G13" i="64"/>
  <c r="G18" i="64"/>
  <c r="G20" i="64"/>
  <c r="G27" i="64"/>
  <c r="G29" i="64"/>
  <c r="G34" i="64"/>
  <c r="G36" i="64"/>
  <c r="F6" i="64"/>
  <c r="G6" i="64" s="1"/>
  <c r="G50" i="64"/>
  <c r="G51" i="64"/>
  <c r="G53" i="64"/>
  <c r="G54" i="64"/>
  <c r="G55" i="64"/>
  <c r="G56" i="64"/>
  <c r="G57" i="64"/>
  <c r="G58" i="64"/>
  <c r="G59" i="64"/>
  <c r="G60" i="64"/>
  <c r="G61" i="64"/>
  <c r="G62" i="64"/>
  <c r="G63" i="64"/>
  <c r="G64" i="64"/>
  <c r="G65" i="64"/>
  <c r="G66" i="64"/>
  <c r="G67" i="64"/>
  <c r="G68" i="64"/>
  <c r="G69" i="64"/>
  <c r="G70" i="64"/>
  <c r="G71" i="64"/>
  <c r="G72" i="64"/>
  <c r="G73" i="64"/>
  <c r="G74" i="64"/>
  <c r="G76" i="64"/>
  <c r="G77" i="64"/>
  <c r="G78" i="64"/>
  <c r="G79" i="64"/>
  <c r="G80" i="64"/>
  <c r="G81" i="64"/>
  <c r="G82" i="64"/>
  <c r="G83" i="64"/>
  <c r="G84" i="64"/>
  <c r="G85" i="64"/>
  <c r="G86" i="64"/>
  <c r="G87" i="64"/>
  <c r="G88" i="64"/>
  <c r="G89" i="64"/>
  <c r="G90" i="64"/>
  <c r="G91" i="64"/>
  <c r="G92" i="64"/>
  <c r="G93" i="64"/>
  <c r="G94" i="64"/>
  <c r="G95" i="64"/>
  <c r="G96" i="64"/>
  <c r="G97" i="64"/>
  <c r="I6" i="54" l="1"/>
  <c r="I7" i="54"/>
  <c r="I59" i="64"/>
  <c r="H6" i="65"/>
  <c r="I6" i="65" s="1"/>
  <c r="I96" i="65"/>
  <c r="I88" i="65"/>
  <c r="I64" i="65"/>
  <c r="I48" i="65"/>
  <c r="I85" i="65"/>
  <c r="I61" i="65"/>
  <c r="I35" i="65"/>
  <c r="I44" i="65"/>
  <c r="I20" i="65"/>
  <c r="I72" i="65"/>
  <c r="I77" i="65"/>
  <c r="I53" i="65"/>
  <c r="I27" i="65"/>
  <c r="I36" i="65"/>
  <c r="I28" i="65"/>
  <c r="I15" i="65"/>
  <c r="I14" i="65"/>
  <c r="I12" i="65"/>
  <c r="I41" i="65"/>
  <c r="I33" i="65"/>
  <c r="I25" i="65"/>
  <c r="I17" i="65"/>
  <c r="I91" i="65"/>
  <c r="I83" i="65"/>
  <c r="I75" i="65"/>
  <c r="I67" i="65"/>
  <c r="I59" i="65"/>
  <c r="I51" i="65"/>
  <c r="I42" i="65"/>
  <c r="I34" i="65"/>
  <c r="I26" i="65"/>
  <c r="I18" i="65"/>
  <c r="I94" i="65"/>
  <c r="I86" i="65"/>
  <c r="I78" i="65"/>
  <c r="I70" i="65"/>
  <c r="I62" i="65"/>
  <c r="I54" i="65"/>
  <c r="I13" i="65"/>
  <c r="I92" i="65"/>
  <c r="I84" i="65"/>
  <c r="I76" i="65"/>
  <c r="I68" i="65"/>
  <c r="I60" i="65"/>
  <c r="I52" i="65"/>
  <c r="I97" i="65"/>
  <c r="I89" i="65"/>
  <c r="I81" i="65"/>
  <c r="I73" i="65"/>
  <c r="I65" i="65"/>
  <c r="I57" i="65"/>
  <c r="I49" i="65"/>
  <c r="I39" i="65"/>
  <c r="I31" i="65"/>
  <c r="I23" i="65"/>
  <c r="I40" i="65"/>
  <c r="I32" i="65"/>
  <c r="I24" i="65"/>
  <c r="I16" i="65"/>
  <c r="I80" i="65"/>
  <c r="I56" i="65"/>
  <c r="I93" i="65"/>
  <c r="I69" i="65"/>
  <c r="I43" i="65"/>
  <c r="I19" i="65"/>
  <c r="I45" i="65"/>
  <c r="I37" i="65"/>
  <c r="I29" i="65"/>
  <c r="I21" i="65"/>
  <c r="I95" i="65"/>
  <c r="I87" i="65"/>
  <c r="I79" i="65"/>
  <c r="I71" i="65"/>
  <c r="I63" i="65"/>
  <c r="I55" i="65"/>
  <c r="I47" i="65"/>
  <c r="I38" i="65"/>
  <c r="I30" i="65"/>
  <c r="I22" i="65"/>
  <c r="I90" i="65"/>
  <c r="I82" i="65"/>
  <c r="I74" i="65"/>
  <c r="I66" i="65"/>
  <c r="I58" i="65"/>
  <c r="I50" i="65"/>
  <c r="I58" i="64"/>
  <c r="I28" i="64"/>
  <c r="I73" i="64"/>
  <c r="I15" i="64"/>
  <c r="I97" i="64"/>
  <c r="I22" i="64"/>
  <c r="I81" i="64"/>
  <c r="I78" i="64"/>
  <c r="I44" i="64"/>
  <c r="I53" i="64"/>
  <c r="I40" i="64"/>
  <c r="I33" i="64"/>
  <c r="I24" i="64"/>
  <c r="I65" i="64"/>
  <c r="I64" i="64"/>
  <c r="I92" i="64"/>
  <c r="I47" i="64"/>
  <c r="I91" i="64"/>
  <c r="I12" i="64"/>
  <c r="I38" i="64"/>
  <c r="I76" i="64"/>
  <c r="I31" i="64"/>
  <c r="I74" i="64"/>
  <c r="I93" i="64"/>
  <c r="I77" i="64"/>
  <c r="I60" i="64"/>
  <c r="I34" i="64"/>
  <c r="I18" i="64"/>
  <c r="I69" i="64"/>
  <c r="I88" i="64"/>
  <c r="I71" i="64"/>
  <c r="I55" i="64"/>
  <c r="I48" i="64"/>
  <c r="I50" i="64"/>
  <c r="I27" i="64"/>
  <c r="I87" i="64"/>
  <c r="I70" i="64"/>
  <c r="I54" i="64"/>
  <c r="I94" i="64"/>
  <c r="I17" i="64"/>
  <c r="I89" i="64"/>
  <c r="I72" i="64"/>
  <c r="I56" i="64"/>
  <c r="I30" i="64"/>
  <c r="I14" i="64"/>
  <c r="I61" i="64"/>
  <c r="I84" i="64"/>
  <c r="I67" i="64"/>
  <c r="I42" i="64"/>
  <c r="I39" i="64"/>
  <c r="I23" i="64"/>
  <c r="H6" i="64"/>
  <c r="I6" i="64" s="1"/>
  <c r="I83" i="64"/>
  <c r="I66" i="64"/>
  <c r="I36" i="64"/>
  <c r="I20" i="64"/>
  <c r="I86" i="64"/>
  <c r="I37" i="64"/>
  <c r="I21" i="64"/>
  <c r="I49" i="64"/>
  <c r="I25" i="64"/>
  <c r="I29" i="64"/>
  <c r="I85" i="64"/>
  <c r="I68" i="64"/>
  <c r="I51" i="64"/>
  <c r="I26" i="64"/>
  <c r="I90" i="64"/>
  <c r="I96" i="64"/>
  <c r="I80" i="64"/>
  <c r="I63" i="64"/>
  <c r="I45" i="64"/>
  <c r="I41" i="64"/>
  <c r="I35" i="64"/>
  <c r="I19" i="64"/>
  <c r="I95" i="64"/>
  <c r="I79" i="64"/>
  <c r="I62" i="64"/>
  <c r="I32" i="64"/>
  <c r="I16" i="64"/>
  <c r="I82" i="64"/>
  <c r="I57" i="64"/>
  <c r="I13" i="64"/>
  <c r="F97" i="49" l="1"/>
  <c r="H97" i="49" s="1"/>
  <c r="F95" i="49"/>
  <c r="F94" i="49"/>
  <c r="F93" i="49"/>
  <c r="F92" i="49"/>
  <c r="F91" i="49"/>
  <c r="F90" i="49"/>
  <c r="F89" i="49"/>
  <c r="F88" i="49"/>
  <c r="F86" i="49"/>
  <c r="F85" i="49"/>
  <c r="F84" i="49"/>
  <c r="H84" i="49" s="1"/>
  <c r="F83" i="49"/>
  <c r="H83" i="49" s="1"/>
  <c r="F81" i="49"/>
  <c r="H81" i="49" s="1"/>
  <c r="F80" i="49"/>
  <c r="H80" i="49" s="1"/>
  <c r="F79" i="49"/>
  <c r="H79" i="49" s="1"/>
  <c r="F78" i="49"/>
  <c r="H78" i="49" s="1"/>
  <c r="F76" i="49"/>
  <c r="H76" i="49" s="1"/>
  <c r="F73" i="49"/>
  <c r="H73" i="49" s="1"/>
  <c r="F72" i="49"/>
  <c r="H72" i="49" s="1"/>
  <c r="F71" i="49"/>
  <c r="H71" i="49" s="1"/>
  <c r="F70" i="49"/>
  <c r="H70" i="49" s="1"/>
  <c r="F69" i="49"/>
  <c r="H69" i="49" s="1"/>
  <c r="F67" i="49"/>
  <c r="H67" i="49" s="1"/>
  <c r="F66" i="49"/>
  <c r="H66" i="49" s="1"/>
  <c r="F64" i="49"/>
  <c r="F63" i="49"/>
  <c r="F61" i="49"/>
  <c r="F59" i="49"/>
  <c r="F57" i="49"/>
  <c r="F56" i="49"/>
  <c r="H56" i="49" s="1"/>
  <c r="F55" i="49"/>
  <c r="F54" i="49"/>
  <c r="H54" i="49" s="1"/>
  <c r="F53" i="49"/>
  <c r="H53" i="49" s="1"/>
  <c r="F51" i="49"/>
  <c r="H51" i="49" s="1"/>
  <c r="F50" i="49"/>
  <c r="F49" i="49"/>
  <c r="H49" i="49" s="1"/>
  <c r="F48" i="49"/>
  <c r="H48" i="49" s="1"/>
  <c r="F47" i="49"/>
  <c r="H47" i="49" s="1"/>
  <c r="F45" i="49"/>
  <c r="H45" i="49" s="1"/>
  <c r="F42" i="49"/>
  <c r="H42" i="49" s="1"/>
  <c r="F40" i="49"/>
  <c r="H40" i="49" s="1"/>
  <c r="F39" i="49"/>
  <c r="H39" i="49" s="1"/>
  <c r="F37" i="49"/>
  <c r="H37" i="49" s="1"/>
  <c r="F33" i="49"/>
  <c r="H33" i="49" s="1"/>
  <c r="F32" i="49"/>
  <c r="H32" i="49" s="1"/>
  <c r="F31" i="49"/>
  <c r="F30" i="49"/>
  <c r="F29" i="49"/>
  <c r="F27" i="49"/>
  <c r="H27" i="49" s="1"/>
  <c r="F26" i="49"/>
  <c r="F25" i="49"/>
  <c r="F24" i="49"/>
  <c r="F23" i="49"/>
  <c r="H23" i="49" s="1"/>
  <c r="F22" i="49"/>
  <c r="F21" i="49"/>
  <c r="H21" i="49" s="1"/>
  <c r="F20" i="49"/>
  <c r="F19" i="49"/>
  <c r="F15" i="49"/>
  <c r="F13" i="49"/>
  <c r="F12" i="49"/>
  <c r="H12" i="49" s="1"/>
  <c r="F97" i="48"/>
  <c r="H97" i="48" s="1"/>
  <c r="F95" i="48"/>
  <c r="F94" i="48"/>
  <c r="F93" i="48"/>
  <c r="F92" i="48"/>
  <c r="F91" i="48"/>
  <c r="F90" i="48"/>
  <c r="F89" i="48"/>
  <c r="H89" i="48" s="1"/>
  <c r="F88" i="48"/>
  <c r="H88" i="48" s="1"/>
  <c r="F86" i="48"/>
  <c r="H86" i="48" s="1"/>
  <c r="F85" i="48"/>
  <c r="F84" i="48"/>
  <c r="H84" i="48" s="1"/>
  <c r="F83" i="48"/>
  <c r="H83" i="48" s="1"/>
  <c r="F81" i="48"/>
  <c r="H81" i="48" s="1"/>
  <c r="F80" i="48"/>
  <c r="H80" i="48" s="1"/>
  <c r="F79" i="48"/>
  <c r="H79" i="48" s="1"/>
  <c r="F78" i="48"/>
  <c r="H78" i="48" s="1"/>
  <c r="F76" i="48"/>
  <c r="F73" i="48"/>
  <c r="H73" i="48" s="1"/>
  <c r="F72" i="48"/>
  <c r="H72" i="48" s="1"/>
  <c r="F71" i="48"/>
  <c r="H71" i="48" s="1"/>
  <c r="F70" i="48"/>
  <c r="F69" i="48"/>
  <c r="F67" i="48"/>
  <c r="F66" i="48"/>
  <c r="F64" i="48"/>
  <c r="F63" i="48"/>
  <c r="F61" i="48"/>
  <c r="H61" i="48" s="1"/>
  <c r="F59" i="48"/>
  <c r="H59" i="48" s="1"/>
  <c r="F57" i="48"/>
  <c r="F56" i="48"/>
  <c r="H56" i="48" s="1"/>
  <c r="F55" i="48"/>
  <c r="F54" i="48"/>
  <c r="F53" i="48"/>
  <c r="H53" i="48" s="1"/>
  <c r="F51" i="48"/>
  <c r="H51" i="48" s="1"/>
  <c r="F50" i="48"/>
  <c r="F49" i="48"/>
  <c r="F48" i="48"/>
  <c r="H48" i="48" s="1"/>
  <c r="F47" i="48"/>
  <c r="H47" i="48" s="1"/>
  <c r="F45" i="48"/>
  <c r="H45" i="48" s="1"/>
  <c r="F42" i="48"/>
  <c r="F40" i="48"/>
  <c r="H40" i="48" s="1"/>
  <c r="F39" i="48"/>
  <c r="H39" i="48" s="1"/>
  <c r="F37" i="48"/>
  <c r="H37" i="48" s="1"/>
  <c r="F33" i="48"/>
  <c r="H33" i="48" s="1"/>
  <c r="F32" i="48"/>
  <c r="H32" i="48" s="1"/>
  <c r="F31" i="48"/>
  <c r="F30" i="48"/>
  <c r="F29" i="48"/>
  <c r="H29" i="48" s="1"/>
  <c r="F27" i="48"/>
  <c r="H27" i="48" s="1"/>
  <c r="F26" i="48"/>
  <c r="F25" i="48"/>
  <c r="F24" i="48"/>
  <c r="F23" i="48"/>
  <c r="F22" i="48"/>
  <c r="F21" i="48"/>
  <c r="H21" i="48" s="1"/>
  <c r="F20" i="48"/>
  <c r="F19" i="48"/>
  <c r="F15" i="48"/>
  <c r="H15" i="48" s="1"/>
  <c r="F13" i="48"/>
  <c r="H13" i="48" s="1"/>
  <c r="F12" i="48"/>
  <c r="H12" i="48" s="1"/>
  <c r="F99" i="49" l="1"/>
  <c r="F99" i="48"/>
  <c r="H7" i="49"/>
  <c r="H7" i="48"/>
  <c r="G70" i="48"/>
  <c r="H8" i="49"/>
  <c r="H15" i="49"/>
  <c r="G13" i="49"/>
  <c r="G12" i="49"/>
  <c r="G15" i="49"/>
  <c r="G91" i="49"/>
  <c r="G64" i="49"/>
  <c r="G20" i="49"/>
  <c r="G97" i="49"/>
  <c r="G50" i="49"/>
  <c r="G48" i="49"/>
  <c r="G45" i="49"/>
  <c r="G40" i="49"/>
  <c r="G37" i="49"/>
  <c r="G32" i="49"/>
  <c r="G26" i="49"/>
  <c r="G47" i="49"/>
  <c r="G49" i="49"/>
  <c r="G33" i="49"/>
  <c r="G42" i="49"/>
  <c r="G39" i="49"/>
  <c r="G24" i="48"/>
  <c r="G50" i="48"/>
  <c r="G56" i="48"/>
  <c r="H22" i="48"/>
  <c r="G45" i="48"/>
  <c r="G31" i="48"/>
  <c r="G22" i="48"/>
  <c r="G92" i="48"/>
  <c r="G25" i="49"/>
  <c r="G92" i="49"/>
  <c r="G25" i="48"/>
  <c r="G19" i="48"/>
  <c r="G15" i="48"/>
  <c r="G13" i="48"/>
  <c r="G12" i="48"/>
  <c r="G20" i="48"/>
  <c r="G93" i="48"/>
  <c r="G84" i="48"/>
  <c r="G79" i="48"/>
  <c r="G76" i="48"/>
  <c r="G85" i="48"/>
  <c r="G23" i="48"/>
  <c r="G29" i="48"/>
  <c r="H89" i="49"/>
  <c r="G89" i="49"/>
  <c r="H8" i="48"/>
  <c r="G26" i="48"/>
  <c r="G30" i="48"/>
  <c r="G59" i="48"/>
  <c r="G72" i="48"/>
  <c r="G80" i="48"/>
  <c r="F6" i="48"/>
  <c r="H49" i="48"/>
  <c r="G49" i="48"/>
  <c r="G57" i="48"/>
  <c r="G66" i="49"/>
  <c r="G69" i="49"/>
  <c r="G71" i="49"/>
  <c r="G73" i="49"/>
  <c r="G78" i="49"/>
  <c r="G80" i="49"/>
  <c r="G83" i="49"/>
  <c r="G85" i="49"/>
  <c r="G21" i="48"/>
  <c r="G27" i="48"/>
  <c r="H42" i="48"/>
  <c r="G42" i="48"/>
  <c r="H67" i="48"/>
  <c r="G67" i="48"/>
  <c r="G21" i="49"/>
  <c r="G31" i="49"/>
  <c r="H61" i="49"/>
  <c r="G61" i="49"/>
  <c r="G95" i="49"/>
  <c r="G91" i="48"/>
  <c r="G95" i="48"/>
  <c r="G19" i="49"/>
  <c r="G29" i="49"/>
  <c r="G53" i="49"/>
  <c r="G55" i="49"/>
  <c r="G63" i="49"/>
  <c r="G90" i="49"/>
  <c r="G94" i="48"/>
  <c r="G90" i="48"/>
  <c r="G89" i="48"/>
  <c r="G88" i="48"/>
  <c r="G86" i="48"/>
  <c r="G64" i="48"/>
  <c r="G54" i="48"/>
  <c r="G53" i="48"/>
  <c r="G51" i="48"/>
  <c r="G40" i="48"/>
  <c r="G48" i="48"/>
  <c r="G55" i="48"/>
  <c r="G63" i="48"/>
  <c r="H66" i="48"/>
  <c r="G66" i="48"/>
  <c r="H69" i="48"/>
  <c r="G69" i="48"/>
  <c r="G71" i="48"/>
  <c r="G73" i="48"/>
  <c r="G78" i="48"/>
  <c r="G83" i="48"/>
  <c r="G22" i="49"/>
  <c r="G67" i="49"/>
  <c r="G70" i="49"/>
  <c r="G72" i="49"/>
  <c r="G76" i="49"/>
  <c r="G79" i="49"/>
  <c r="G81" i="49"/>
  <c r="G84" i="49"/>
  <c r="G32" i="48"/>
  <c r="G33" i="48"/>
  <c r="G37" i="48"/>
  <c r="G39" i="48"/>
  <c r="G47" i="48"/>
  <c r="G61" i="48"/>
  <c r="G81" i="48"/>
  <c r="G97" i="48"/>
  <c r="G27" i="49"/>
  <c r="G51" i="49"/>
  <c r="G54" i="49"/>
  <c r="H59" i="49"/>
  <c r="G59" i="49"/>
  <c r="H88" i="49"/>
  <c r="G88" i="49"/>
  <c r="H94" i="49"/>
  <c r="G94" i="49"/>
  <c r="F6" i="49"/>
  <c r="G6" i="49" s="1"/>
  <c r="G23" i="49"/>
  <c r="G24" i="49"/>
  <c r="G30" i="49"/>
  <c r="G56" i="49"/>
  <c r="G57" i="49"/>
  <c r="G86" i="49"/>
  <c r="G93" i="49"/>
  <c r="I59" i="48" l="1"/>
  <c r="D26" i="63"/>
  <c r="D27" i="63"/>
  <c r="I47" i="49"/>
  <c r="I72" i="49"/>
  <c r="I79" i="48"/>
  <c r="I83" i="48"/>
  <c r="I84" i="49"/>
  <c r="I59" i="49"/>
  <c r="I42" i="48"/>
  <c r="I47" i="48"/>
  <c r="I67" i="48"/>
  <c r="I12" i="49"/>
  <c r="I56" i="49"/>
  <c r="I20" i="49"/>
  <c r="I24" i="49"/>
  <c r="I64" i="48"/>
  <c r="I24" i="48"/>
  <c r="I54" i="49"/>
  <c r="I15" i="49"/>
  <c r="I94" i="49"/>
  <c r="I81" i="49"/>
  <c r="I70" i="49"/>
  <c r="I42" i="49"/>
  <c r="I22" i="49"/>
  <c r="I56" i="48"/>
  <c r="I29" i="49"/>
  <c r="I97" i="48"/>
  <c r="I69" i="48"/>
  <c r="I92" i="49"/>
  <c r="I80" i="49"/>
  <c r="I69" i="49"/>
  <c r="I40" i="49"/>
  <c r="I21" i="49"/>
  <c r="I26" i="49"/>
  <c r="I19" i="49"/>
  <c r="I90" i="49"/>
  <c r="I30" i="49"/>
  <c r="I6" i="49"/>
  <c r="I80" i="48"/>
  <c r="I45" i="48"/>
  <c r="I61" i="49"/>
  <c r="I90" i="48"/>
  <c r="I61" i="48"/>
  <c r="I37" i="48"/>
  <c r="I31" i="48"/>
  <c r="I85" i="48"/>
  <c r="I20" i="48"/>
  <c r="I76" i="48"/>
  <c r="I91" i="48"/>
  <c r="I49" i="48"/>
  <c r="I21" i="48"/>
  <c r="I15" i="48"/>
  <c r="I51" i="49"/>
  <c r="I29" i="48"/>
  <c r="I53" i="49"/>
  <c r="I71" i="49"/>
  <c r="I91" i="49"/>
  <c r="I93" i="49"/>
  <c r="I57" i="48"/>
  <c r="I70" i="48"/>
  <c r="I33" i="48"/>
  <c r="I79" i="49"/>
  <c r="I67" i="49"/>
  <c r="I39" i="49"/>
  <c r="I78" i="48"/>
  <c r="I23" i="49"/>
  <c r="I84" i="48"/>
  <c r="I78" i="49"/>
  <c r="I66" i="49"/>
  <c r="I37" i="49"/>
  <c r="I50" i="49"/>
  <c r="I25" i="49"/>
  <c r="I95" i="49"/>
  <c r="I57" i="49"/>
  <c r="I73" i="48"/>
  <c r="I88" i="48"/>
  <c r="I51" i="48"/>
  <c r="I32" i="48"/>
  <c r="I50" i="48"/>
  <c r="I23" i="48"/>
  <c r="I26" i="48"/>
  <c r="I92" i="48"/>
  <c r="I95" i="48"/>
  <c r="I40" i="48"/>
  <c r="G6" i="48"/>
  <c r="H6" i="48"/>
  <c r="I6" i="48" s="1"/>
  <c r="I89" i="48"/>
  <c r="I48" i="48"/>
  <c r="I13" i="48"/>
  <c r="I27" i="49"/>
  <c r="I83" i="49"/>
  <c r="I45" i="49"/>
  <c r="I63" i="49"/>
  <c r="I93" i="48"/>
  <c r="I53" i="48"/>
  <c r="I97" i="49"/>
  <c r="I88" i="49"/>
  <c r="I76" i="49"/>
  <c r="I49" i="49"/>
  <c r="I33" i="49"/>
  <c r="I72" i="48"/>
  <c r="I55" i="49"/>
  <c r="I66" i="48"/>
  <c r="I85" i="49"/>
  <c r="I73" i="49"/>
  <c r="I48" i="49"/>
  <c r="I32" i="49"/>
  <c r="I64" i="49"/>
  <c r="I31" i="49"/>
  <c r="I13" i="49"/>
  <c r="I86" i="49"/>
  <c r="I71" i="48"/>
  <c r="I54" i="48"/>
  <c r="I30" i="48"/>
  <c r="I63" i="48"/>
  <c r="I55" i="48"/>
  <c r="I27" i="48"/>
  <c r="I89" i="49"/>
  <c r="I81" i="48"/>
  <c r="I39" i="48"/>
  <c r="I22" i="48"/>
  <c r="I12" i="48"/>
  <c r="I86" i="48"/>
  <c r="I25" i="48"/>
  <c r="I19" i="48"/>
  <c r="I94" i="48"/>
  <c r="I26" i="63" l="1"/>
  <c r="I27" i="63"/>
  <c r="F97" i="42"/>
  <c r="F96" i="42"/>
  <c r="F95" i="42"/>
  <c r="F94" i="42"/>
  <c r="F93" i="42"/>
  <c r="F92" i="42"/>
  <c r="F91" i="42"/>
  <c r="F90" i="42"/>
  <c r="F89" i="42"/>
  <c r="F87" i="42"/>
  <c r="F86" i="42"/>
  <c r="F85" i="42"/>
  <c r="F84" i="42"/>
  <c r="F82" i="42"/>
  <c r="F81" i="42"/>
  <c r="F80" i="42"/>
  <c r="F79" i="42"/>
  <c r="F78" i="42"/>
  <c r="F77" i="42"/>
  <c r="F76" i="42"/>
  <c r="F75" i="42"/>
  <c r="F74" i="42"/>
  <c r="F72" i="42"/>
  <c r="F71" i="42"/>
  <c r="F69" i="42"/>
  <c r="F68" i="42"/>
  <c r="F66" i="42"/>
  <c r="F65" i="42"/>
  <c r="F64" i="42"/>
  <c r="F63" i="42"/>
  <c r="F62" i="42"/>
  <c r="F61" i="42"/>
  <c r="F60" i="42"/>
  <c r="F59" i="42"/>
  <c r="F58" i="42"/>
  <c r="F57" i="42"/>
  <c r="F56" i="42"/>
  <c r="F55" i="42"/>
  <c r="F54" i="42"/>
  <c r="F53" i="42"/>
  <c r="F52" i="42"/>
  <c r="F51" i="42"/>
  <c r="F50" i="42"/>
  <c r="F48" i="42"/>
  <c r="F47" i="42"/>
  <c r="F46" i="42"/>
  <c r="F45" i="42"/>
  <c r="F44" i="42"/>
  <c r="F43" i="42"/>
  <c r="F42" i="42"/>
  <c r="F41" i="42"/>
  <c r="F40" i="42"/>
  <c r="F39" i="42"/>
  <c r="F38" i="42"/>
  <c r="F37" i="42"/>
  <c r="F36" i="42"/>
  <c r="F35" i="42"/>
  <c r="F34" i="42"/>
  <c r="F33" i="42"/>
  <c r="F32" i="42"/>
  <c r="F31" i="42"/>
  <c r="F30" i="42"/>
  <c r="F29" i="42"/>
  <c r="F27" i="42"/>
  <c r="F26" i="42"/>
  <c r="F25" i="42"/>
  <c r="F24" i="42"/>
  <c r="F23" i="42"/>
  <c r="F21" i="42"/>
  <c r="F20" i="42"/>
  <c r="F19" i="42"/>
  <c r="F18" i="42"/>
  <c r="F17" i="42"/>
  <c r="F16" i="42"/>
  <c r="F15" i="42"/>
  <c r="H15" i="42" s="1"/>
  <c r="F14" i="42"/>
  <c r="F12" i="42"/>
  <c r="F97" i="41"/>
  <c r="F96" i="41"/>
  <c r="F95" i="41"/>
  <c r="F94" i="41"/>
  <c r="F93" i="41"/>
  <c r="F92" i="41"/>
  <c r="F91" i="41"/>
  <c r="F90" i="41"/>
  <c r="F89" i="41"/>
  <c r="F87" i="41"/>
  <c r="F86" i="41"/>
  <c r="F85" i="41"/>
  <c r="F84" i="41"/>
  <c r="F82" i="41"/>
  <c r="F81" i="41"/>
  <c r="F80" i="41"/>
  <c r="F79" i="41"/>
  <c r="F78" i="41"/>
  <c r="F77" i="41"/>
  <c r="F76" i="41"/>
  <c r="F75" i="41"/>
  <c r="F74" i="41"/>
  <c r="F72" i="41"/>
  <c r="F71" i="41"/>
  <c r="F69" i="41"/>
  <c r="F68" i="41"/>
  <c r="F66" i="41"/>
  <c r="F65" i="41"/>
  <c r="H65" i="41" s="1"/>
  <c r="F64" i="41"/>
  <c r="F63" i="41"/>
  <c r="F62" i="41"/>
  <c r="F61" i="41"/>
  <c r="H61" i="41" s="1"/>
  <c r="F60" i="41"/>
  <c r="F59" i="41"/>
  <c r="F58" i="41"/>
  <c r="F57" i="41"/>
  <c r="H57" i="41" s="1"/>
  <c r="F56" i="41"/>
  <c r="F55" i="41"/>
  <c r="F54" i="41"/>
  <c r="F53" i="41"/>
  <c r="H53" i="41" s="1"/>
  <c r="F52" i="41"/>
  <c r="F51" i="41"/>
  <c r="F50" i="41"/>
  <c r="F48" i="41"/>
  <c r="H48" i="41" s="1"/>
  <c r="F47" i="41"/>
  <c r="F46" i="41"/>
  <c r="F45" i="41"/>
  <c r="F44" i="41"/>
  <c r="H44" i="41" s="1"/>
  <c r="F43" i="41"/>
  <c r="F42" i="41"/>
  <c r="F41" i="41"/>
  <c r="F40" i="41"/>
  <c r="H40" i="41" s="1"/>
  <c r="F39" i="41"/>
  <c r="H39" i="41" s="1"/>
  <c r="F38" i="41"/>
  <c r="F37" i="41"/>
  <c r="F36" i="41"/>
  <c r="H36" i="41" s="1"/>
  <c r="F35" i="41"/>
  <c r="H35" i="41" s="1"/>
  <c r="F34" i="41"/>
  <c r="F33" i="41"/>
  <c r="F32" i="41"/>
  <c r="H32" i="41" s="1"/>
  <c r="F31" i="41"/>
  <c r="H31" i="41" s="1"/>
  <c r="F30" i="41"/>
  <c r="F29" i="41"/>
  <c r="F27" i="41"/>
  <c r="H27" i="41" s="1"/>
  <c r="F26" i="41"/>
  <c r="H26" i="41" s="1"/>
  <c r="F25" i="41"/>
  <c r="F24" i="41"/>
  <c r="F23" i="41"/>
  <c r="H23" i="41" s="1"/>
  <c r="F21" i="41"/>
  <c r="H21" i="41" s="1"/>
  <c r="F20" i="41"/>
  <c r="F19" i="41"/>
  <c r="F18" i="41"/>
  <c r="H18" i="41" s="1"/>
  <c r="F17" i="41"/>
  <c r="H17" i="41" s="1"/>
  <c r="F16" i="41"/>
  <c r="H16" i="41" s="1"/>
  <c r="F15" i="41"/>
  <c r="F14" i="41"/>
  <c r="H14" i="41" s="1"/>
  <c r="F12" i="41"/>
  <c r="H12" i="41" s="1"/>
  <c r="F99" i="42" l="1"/>
  <c r="H15" i="41"/>
  <c r="F99" i="41"/>
  <c r="H8" i="41"/>
  <c r="H7" i="41"/>
  <c r="H7" i="42"/>
  <c r="F6" i="42"/>
  <c r="G6" i="42" s="1"/>
  <c r="G12" i="41"/>
  <c r="G17" i="41"/>
  <c r="F6" i="41"/>
  <c r="G20" i="41"/>
  <c r="H20" i="41"/>
  <c r="G25" i="41"/>
  <c r="H25" i="41"/>
  <c r="G30" i="41"/>
  <c r="H30" i="41"/>
  <c r="G34" i="41"/>
  <c r="H34" i="41"/>
  <c r="G38" i="41"/>
  <c r="H38" i="41"/>
  <c r="G16" i="41"/>
  <c r="G21" i="41"/>
  <c r="G26" i="41"/>
  <c r="G31" i="41"/>
  <c r="G35" i="41"/>
  <c r="G39" i="41"/>
  <c r="G43" i="41"/>
  <c r="H43" i="41"/>
  <c r="G52" i="41"/>
  <c r="H52" i="41"/>
  <c r="G60" i="41"/>
  <c r="H60" i="41"/>
  <c r="G69" i="41"/>
  <c r="H69" i="41"/>
  <c r="G75" i="41"/>
  <c r="H75" i="41"/>
  <c r="G79" i="41"/>
  <c r="H79" i="41"/>
  <c r="G84" i="41"/>
  <c r="H84" i="41"/>
  <c r="G89" i="41"/>
  <c r="H89" i="41"/>
  <c r="G93" i="41"/>
  <c r="H93" i="41"/>
  <c r="G97" i="41"/>
  <c r="H97" i="41"/>
  <c r="G15" i="41"/>
  <c r="G14" i="41"/>
  <c r="G18" i="41"/>
  <c r="G47" i="41"/>
  <c r="H47" i="41"/>
  <c r="G56" i="41"/>
  <c r="H56" i="41"/>
  <c r="G64" i="41"/>
  <c r="H64" i="41"/>
  <c r="G72" i="41"/>
  <c r="H72" i="41"/>
  <c r="G77" i="41"/>
  <c r="H77" i="41"/>
  <c r="G81" i="41"/>
  <c r="H81" i="41"/>
  <c r="G86" i="41"/>
  <c r="H86" i="41"/>
  <c r="G91" i="41"/>
  <c r="H91" i="41"/>
  <c r="G95" i="41"/>
  <c r="H95" i="41"/>
  <c r="G42" i="41"/>
  <c r="G46" i="41"/>
  <c r="G51" i="41"/>
  <c r="G55" i="41"/>
  <c r="G59" i="41"/>
  <c r="G63" i="41"/>
  <c r="G68" i="41"/>
  <c r="G19" i="41"/>
  <c r="G24" i="41"/>
  <c r="G29" i="41"/>
  <c r="G33" i="41"/>
  <c r="G37" i="41"/>
  <c r="G41" i="41"/>
  <c r="H42" i="41"/>
  <c r="G45" i="41"/>
  <c r="H46" i="41"/>
  <c r="G50" i="41"/>
  <c r="H51" i="41"/>
  <c r="G54" i="41"/>
  <c r="H55" i="41"/>
  <c r="G58" i="41"/>
  <c r="H59" i="41"/>
  <c r="G62" i="41"/>
  <c r="H63" i="41"/>
  <c r="G66" i="41"/>
  <c r="H68" i="41"/>
  <c r="G71" i="41"/>
  <c r="G74" i="41"/>
  <c r="G76" i="41"/>
  <c r="G78" i="41"/>
  <c r="G80" i="41"/>
  <c r="G82" i="41"/>
  <c r="G85" i="41"/>
  <c r="G87" i="41"/>
  <c r="G90" i="41"/>
  <c r="G92" i="41"/>
  <c r="G94" i="41"/>
  <c r="G96" i="41"/>
  <c r="G12" i="42"/>
  <c r="H12" i="42"/>
  <c r="H8" i="42"/>
  <c r="H19" i="41"/>
  <c r="G23" i="41"/>
  <c r="H24" i="41"/>
  <c r="G27" i="41"/>
  <c r="H29" i="41"/>
  <c r="G32" i="41"/>
  <c r="H33" i="41"/>
  <c r="G36" i="41"/>
  <c r="H37" i="41"/>
  <c r="G40" i="41"/>
  <c r="H41" i="41"/>
  <c r="G44" i="41"/>
  <c r="H45" i="41"/>
  <c r="G48" i="41"/>
  <c r="H50" i="41"/>
  <c r="G53" i="41"/>
  <c r="H54" i="41"/>
  <c r="G57" i="41"/>
  <c r="H58" i="41"/>
  <c r="G61" i="41"/>
  <c r="H62" i="41"/>
  <c r="G65" i="41"/>
  <c r="H66" i="41"/>
  <c r="H71" i="41"/>
  <c r="H74" i="41"/>
  <c r="H76" i="41"/>
  <c r="H78" i="41"/>
  <c r="H80" i="41"/>
  <c r="H82" i="41"/>
  <c r="H85" i="41"/>
  <c r="H87" i="41"/>
  <c r="H90" i="41"/>
  <c r="H92" i="41"/>
  <c r="H94" i="41"/>
  <c r="H96" i="41"/>
  <c r="G14" i="42"/>
  <c r="H14" i="42"/>
  <c r="H16" i="42"/>
  <c r="G16" i="42"/>
  <c r="H20" i="42"/>
  <c r="G20" i="42"/>
  <c r="H25" i="42"/>
  <c r="G25" i="42"/>
  <c r="H30" i="42"/>
  <c r="G30" i="42"/>
  <c r="H34" i="42"/>
  <c r="G34" i="42"/>
  <c r="H38" i="42"/>
  <c r="G38" i="42"/>
  <c r="H42" i="42"/>
  <c r="G42" i="42"/>
  <c r="H46" i="42"/>
  <c r="G46" i="42"/>
  <c r="H51" i="42"/>
  <c r="G51" i="42"/>
  <c r="H55" i="42"/>
  <c r="G55" i="42"/>
  <c r="H59" i="42"/>
  <c r="G59" i="42"/>
  <c r="H63" i="42"/>
  <c r="G63" i="42"/>
  <c r="H68" i="42"/>
  <c r="G68" i="42"/>
  <c r="H74" i="42"/>
  <c r="G74" i="42"/>
  <c r="H78" i="42"/>
  <c r="G78" i="42"/>
  <c r="H82" i="42"/>
  <c r="G82" i="42"/>
  <c r="H87" i="42"/>
  <c r="G87" i="42"/>
  <c r="H92" i="42"/>
  <c r="G92" i="42"/>
  <c r="H96" i="42"/>
  <c r="G96" i="42"/>
  <c r="H17" i="42"/>
  <c r="G17" i="42"/>
  <c r="H21" i="42"/>
  <c r="G21" i="42"/>
  <c r="H26" i="42"/>
  <c r="G26" i="42"/>
  <c r="H31" i="42"/>
  <c r="G31" i="42"/>
  <c r="H35" i="42"/>
  <c r="G35" i="42"/>
  <c r="H39" i="42"/>
  <c r="G39" i="42"/>
  <c r="H43" i="42"/>
  <c r="G43" i="42"/>
  <c r="H47" i="42"/>
  <c r="G47" i="42"/>
  <c r="H52" i="42"/>
  <c r="G52" i="42"/>
  <c r="H56" i="42"/>
  <c r="G56" i="42"/>
  <c r="H60" i="42"/>
  <c r="G60" i="42"/>
  <c r="H64" i="42"/>
  <c r="G64" i="42"/>
  <c r="H69" i="42"/>
  <c r="G69" i="42"/>
  <c r="H75" i="42"/>
  <c r="G75" i="42"/>
  <c r="H79" i="42"/>
  <c r="G79" i="42"/>
  <c r="H84" i="42"/>
  <c r="G84" i="42"/>
  <c r="H89" i="42"/>
  <c r="G89" i="42"/>
  <c r="H93" i="42"/>
  <c r="G93" i="42"/>
  <c r="H97" i="42"/>
  <c r="G97" i="42"/>
  <c r="G15" i="42"/>
  <c r="H18" i="42"/>
  <c r="G18" i="42"/>
  <c r="H23" i="42"/>
  <c r="G23" i="42"/>
  <c r="H27" i="42"/>
  <c r="G27" i="42"/>
  <c r="H32" i="42"/>
  <c r="G32" i="42"/>
  <c r="H36" i="42"/>
  <c r="G36" i="42"/>
  <c r="H40" i="42"/>
  <c r="G40" i="42"/>
  <c r="H44" i="42"/>
  <c r="G44" i="42"/>
  <c r="H48" i="42"/>
  <c r="G48" i="42"/>
  <c r="H53" i="42"/>
  <c r="G53" i="42"/>
  <c r="H57" i="42"/>
  <c r="G57" i="42"/>
  <c r="H61" i="42"/>
  <c r="G61" i="42"/>
  <c r="H65" i="42"/>
  <c r="G65" i="42"/>
  <c r="H71" i="42"/>
  <c r="G71" i="42"/>
  <c r="H76" i="42"/>
  <c r="G76" i="42"/>
  <c r="H80" i="42"/>
  <c r="G80" i="42"/>
  <c r="H85" i="42"/>
  <c r="G85" i="42"/>
  <c r="H90" i="42"/>
  <c r="G90" i="42"/>
  <c r="H94" i="42"/>
  <c r="G94" i="42"/>
  <c r="H19" i="42"/>
  <c r="G19" i="42"/>
  <c r="H24" i="42"/>
  <c r="G24" i="42"/>
  <c r="H29" i="42"/>
  <c r="G29" i="42"/>
  <c r="H33" i="42"/>
  <c r="G33" i="42"/>
  <c r="H37" i="42"/>
  <c r="G37" i="42"/>
  <c r="H41" i="42"/>
  <c r="G41" i="42"/>
  <c r="H45" i="42"/>
  <c r="G45" i="42"/>
  <c r="H50" i="42"/>
  <c r="G50" i="42"/>
  <c r="H54" i="42"/>
  <c r="G54" i="42"/>
  <c r="H58" i="42"/>
  <c r="G58" i="42"/>
  <c r="H62" i="42"/>
  <c r="G62" i="42"/>
  <c r="H66" i="42"/>
  <c r="G66" i="42"/>
  <c r="H72" i="42"/>
  <c r="G72" i="42"/>
  <c r="H77" i="42"/>
  <c r="G77" i="42"/>
  <c r="H81" i="42"/>
  <c r="G81" i="42"/>
  <c r="H86" i="42"/>
  <c r="G86" i="42"/>
  <c r="H91" i="42"/>
  <c r="G91" i="42"/>
  <c r="H95" i="42"/>
  <c r="G95" i="42"/>
  <c r="D26" i="60" l="1"/>
  <c r="D27" i="60"/>
  <c r="H6" i="42"/>
  <c r="I6" i="42" s="1"/>
  <c r="I15" i="42"/>
  <c r="I93" i="42"/>
  <c r="I84" i="42"/>
  <c r="I75" i="42"/>
  <c r="I23" i="41"/>
  <c r="I90" i="41"/>
  <c r="I80" i="41"/>
  <c r="I71" i="41"/>
  <c r="I12" i="41"/>
  <c r="I47" i="42"/>
  <c r="I39" i="42"/>
  <c r="I92" i="42"/>
  <c r="I63" i="42"/>
  <c r="I38" i="42"/>
  <c r="I20" i="42"/>
  <c r="I51" i="41"/>
  <c r="I60" i="41"/>
  <c r="I25" i="41"/>
  <c r="I15" i="41"/>
  <c r="I40" i="41"/>
  <c r="I91" i="42"/>
  <c r="I62" i="42"/>
  <c r="I37" i="42"/>
  <c r="I94" i="42"/>
  <c r="I65" i="42"/>
  <c r="I40" i="42"/>
  <c r="I32" i="42"/>
  <c r="I23" i="42"/>
  <c r="I96" i="41"/>
  <c r="I87" i="41"/>
  <c r="I78" i="41"/>
  <c r="I66" i="41"/>
  <c r="I58" i="41"/>
  <c r="I50" i="41"/>
  <c r="I41" i="41"/>
  <c r="I33" i="41"/>
  <c r="I24" i="41"/>
  <c r="I91" i="41"/>
  <c r="I81" i="41"/>
  <c r="I72" i="41"/>
  <c r="I61" i="41"/>
  <c r="I47" i="41"/>
  <c r="I26" i="41"/>
  <c r="I97" i="41"/>
  <c r="I89" i="41"/>
  <c r="I79" i="41"/>
  <c r="I69" i="41"/>
  <c r="I48" i="41"/>
  <c r="G6" i="41"/>
  <c r="H6" i="41"/>
  <c r="I6" i="41" s="1"/>
  <c r="I27" i="41"/>
  <c r="I32" i="41"/>
  <c r="I64" i="42"/>
  <c r="I31" i="42"/>
  <c r="I82" i="42"/>
  <c r="I74" i="42"/>
  <c r="I46" i="42"/>
  <c r="I30" i="42"/>
  <c r="I59" i="41"/>
  <c r="I42" i="41"/>
  <c r="I53" i="41"/>
  <c r="I31" i="41"/>
  <c r="I34" i="41"/>
  <c r="I36" i="41"/>
  <c r="I72" i="42"/>
  <c r="I45" i="42"/>
  <c r="I29" i="42"/>
  <c r="I85" i="42"/>
  <c r="I57" i="42"/>
  <c r="I97" i="42"/>
  <c r="I89" i="42"/>
  <c r="I79" i="42"/>
  <c r="I69" i="42"/>
  <c r="I60" i="42"/>
  <c r="I52" i="42"/>
  <c r="I43" i="42"/>
  <c r="I35" i="42"/>
  <c r="I26" i="42"/>
  <c r="I17" i="42"/>
  <c r="I96" i="42"/>
  <c r="I87" i="42"/>
  <c r="I78" i="42"/>
  <c r="I68" i="42"/>
  <c r="I59" i="42"/>
  <c r="I51" i="42"/>
  <c r="I42" i="42"/>
  <c r="I34" i="42"/>
  <c r="I25" i="42"/>
  <c r="I16" i="42"/>
  <c r="I94" i="41"/>
  <c r="I85" i="41"/>
  <c r="I76" i="41"/>
  <c r="I12" i="42"/>
  <c r="I63" i="41"/>
  <c r="I55" i="41"/>
  <c r="I46" i="41"/>
  <c r="I56" i="41"/>
  <c r="I39" i="41"/>
  <c r="I21" i="41"/>
  <c r="I57" i="41"/>
  <c r="I43" i="41"/>
  <c r="I14" i="41"/>
  <c r="I38" i="41"/>
  <c r="I30" i="41"/>
  <c r="I20" i="41"/>
  <c r="I18" i="41"/>
  <c r="I56" i="42"/>
  <c r="I21" i="42"/>
  <c r="I55" i="42"/>
  <c r="I68" i="41"/>
  <c r="I17" i="41"/>
  <c r="I81" i="42"/>
  <c r="I54" i="42"/>
  <c r="I19" i="42"/>
  <c r="I76" i="42"/>
  <c r="I48" i="42"/>
  <c r="I95" i="42"/>
  <c r="I86" i="42"/>
  <c r="I77" i="42"/>
  <c r="I66" i="42"/>
  <c r="I58" i="42"/>
  <c r="I50" i="42"/>
  <c r="I41" i="42"/>
  <c r="I33" i="42"/>
  <c r="I24" i="42"/>
  <c r="I90" i="42"/>
  <c r="I80" i="42"/>
  <c r="I71" i="42"/>
  <c r="I61" i="42"/>
  <c r="I53" i="42"/>
  <c r="I44" i="42"/>
  <c r="I36" i="42"/>
  <c r="I27" i="42"/>
  <c r="I18" i="42"/>
  <c r="I14" i="42"/>
  <c r="I92" i="41"/>
  <c r="I82" i="41"/>
  <c r="I74" i="41"/>
  <c r="I62" i="41"/>
  <c r="I54" i="41"/>
  <c r="I45" i="41"/>
  <c r="I37" i="41"/>
  <c r="I29" i="41"/>
  <c r="I19" i="41"/>
  <c r="I95" i="41"/>
  <c r="I86" i="41"/>
  <c r="I77" i="41"/>
  <c r="I64" i="41"/>
  <c r="I44" i="41"/>
  <c r="I35" i="41"/>
  <c r="I93" i="41"/>
  <c r="I84" i="41"/>
  <c r="I75" i="41"/>
  <c r="I65" i="41"/>
  <c r="I52" i="41"/>
  <c r="I16" i="41"/>
  <c r="I26" i="60" l="1"/>
  <c r="I27" i="60"/>
  <c r="F97" i="35"/>
  <c r="F96" i="35"/>
  <c r="F95" i="35"/>
  <c r="F94" i="35"/>
  <c r="F93" i="35"/>
  <c r="F92" i="35"/>
  <c r="F91" i="35"/>
  <c r="F90" i="35"/>
  <c r="F89" i="35"/>
  <c r="F88" i="35"/>
  <c r="F87" i="35"/>
  <c r="F86" i="35"/>
  <c r="F85" i="35"/>
  <c r="F84" i="35"/>
  <c r="F83" i="35"/>
  <c r="F82" i="35"/>
  <c r="F81" i="35"/>
  <c r="F80" i="35"/>
  <c r="F79" i="35"/>
  <c r="F78" i="35"/>
  <c r="F77" i="35"/>
  <c r="F76" i="35"/>
  <c r="F75" i="35"/>
  <c r="F74" i="35"/>
  <c r="F73" i="35"/>
  <c r="F72" i="35"/>
  <c r="F71" i="35"/>
  <c r="F70" i="35"/>
  <c r="F69" i="35"/>
  <c r="F68" i="35"/>
  <c r="F67" i="35"/>
  <c r="F66" i="35"/>
  <c r="F65" i="35"/>
  <c r="F64" i="35"/>
  <c r="F63" i="35"/>
  <c r="F62" i="35"/>
  <c r="F61" i="35"/>
  <c r="F60" i="35"/>
  <c r="F59" i="35"/>
  <c r="F58" i="35"/>
  <c r="F57" i="35"/>
  <c r="F56" i="35"/>
  <c r="F55" i="35"/>
  <c r="F54" i="35"/>
  <c r="F53" i="35"/>
  <c r="F52" i="35"/>
  <c r="F51" i="35"/>
  <c r="F50" i="35"/>
  <c r="F49" i="35"/>
  <c r="F48" i="35"/>
  <c r="F47" i="35"/>
  <c r="F45" i="35"/>
  <c r="H45" i="35" s="1"/>
  <c r="F44" i="35"/>
  <c r="H44" i="35" s="1"/>
  <c r="F43" i="35"/>
  <c r="H43" i="35" s="1"/>
  <c r="F42" i="35"/>
  <c r="H42" i="35" s="1"/>
  <c r="F41" i="35"/>
  <c r="H41" i="35" s="1"/>
  <c r="F40" i="35"/>
  <c r="H40" i="35" s="1"/>
  <c r="F39" i="35"/>
  <c r="H39" i="35" s="1"/>
  <c r="F38" i="35"/>
  <c r="H38" i="35" s="1"/>
  <c r="F37" i="35"/>
  <c r="H37" i="35" s="1"/>
  <c r="F36" i="35"/>
  <c r="H36" i="35" s="1"/>
  <c r="F35" i="35"/>
  <c r="H35" i="35" s="1"/>
  <c r="F34" i="35"/>
  <c r="H34" i="35" s="1"/>
  <c r="F33" i="35"/>
  <c r="H33" i="35" s="1"/>
  <c r="F32" i="35"/>
  <c r="H32" i="35" s="1"/>
  <c r="F31" i="35"/>
  <c r="H31" i="35" s="1"/>
  <c r="F30" i="35"/>
  <c r="H30" i="35" s="1"/>
  <c r="F29" i="35"/>
  <c r="H29" i="35" s="1"/>
  <c r="F28" i="35"/>
  <c r="H28" i="35" s="1"/>
  <c r="F27" i="35"/>
  <c r="H27" i="35" s="1"/>
  <c r="F26" i="35"/>
  <c r="H26" i="35" s="1"/>
  <c r="F25" i="35"/>
  <c r="H25" i="35" s="1"/>
  <c r="F24" i="35"/>
  <c r="H24" i="35" s="1"/>
  <c r="F23" i="35"/>
  <c r="H23" i="35" s="1"/>
  <c r="F22" i="35"/>
  <c r="H22" i="35" s="1"/>
  <c r="F21" i="35"/>
  <c r="H21" i="35" s="1"/>
  <c r="F20" i="35"/>
  <c r="H20" i="35" s="1"/>
  <c r="F19" i="35"/>
  <c r="H19" i="35" s="1"/>
  <c r="F18" i="35"/>
  <c r="H18" i="35" s="1"/>
  <c r="F17" i="35"/>
  <c r="H17" i="35" s="1"/>
  <c r="F16" i="35"/>
  <c r="H16" i="35" s="1"/>
  <c r="F15" i="35"/>
  <c r="F14" i="35"/>
  <c r="F13" i="35"/>
  <c r="F12" i="35"/>
  <c r="F97" i="34"/>
  <c r="H97" i="34" s="1"/>
  <c r="F96" i="34"/>
  <c r="H96" i="34" s="1"/>
  <c r="F95" i="34"/>
  <c r="H95" i="34" s="1"/>
  <c r="F94" i="34"/>
  <c r="H94" i="34" s="1"/>
  <c r="F93" i="34"/>
  <c r="H93" i="34" s="1"/>
  <c r="F92" i="34"/>
  <c r="H92" i="34" s="1"/>
  <c r="F91" i="34"/>
  <c r="H91" i="34" s="1"/>
  <c r="F90" i="34"/>
  <c r="H90" i="34" s="1"/>
  <c r="F89" i="34"/>
  <c r="H89" i="34" s="1"/>
  <c r="F88" i="34"/>
  <c r="H88" i="34" s="1"/>
  <c r="F87" i="34"/>
  <c r="H87" i="34" s="1"/>
  <c r="F86" i="34"/>
  <c r="H86" i="34" s="1"/>
  <c r="F85" i="34"/>
  <c r="H85" i="34" s="1"/>
  <c r="F84" i="34"/>
  <c r="H84" i="34" s="1"/>
  <c r="F83" i="34"/>
  <c r="H83" i="34" s="1"/>
  <c r="F82" i="34"/>
  <c r="H82" i="34" s="1"/>
  <c r="F81" i="34"/>
  <c r="H81" i="34" s="1"/>
  <c r="F80" i="34"/>
  <c r="H80" i="34" s="1"/>
  <c r="F79" i="34"/>
  <c r="H79" i="34" s="1"/>
  <c r="F78" i="34"/>
  <c r="H78" i="34" s="1"/>
  <c r="F77" i="34"/>
  <c r="H77" i="34" s="1"/>
  <c r="F76" i="34"/>
  <c r="H76" i="34" s="1"/>
  <c r="F75" i="34"/>
  <c r="H75" i="34" s="1"/>
  <c r="F74" i="34"/>
  <c r="H74" i="34" s="1"/>
  <c r="F73" i="34"/>
  <c r="H73" i="34" s="1"/>
  <c r="F72" i="34"/>
  <c r="H72" i="34" s="1"/>
  <c r="F71" i="34"/>
  <c r="H71" i="34" s="1"/>
  <c r="F70" i="34"/>
  <c r="F69" i="34"/>
  <c r="H69" i="34" s="1"/>
  <c r="F68" i="34"/>
  <c r="H68" i="34" s="1"/>
  <c r="F67" i="34"/>
  <c r="H67" i="34" s="1"/>
  <c r="F66" i="34"/>
  <c r="H66" i="34" s="1"/>
  <c r="F65" i="34"/>
  <c r="H65" i="34" s="1"/>
  <c r="F64" i="34"/>
  <c r="H64" i="34" s="1"/>
  <c r="F63" i="34"/>
  <c r="H63" i="34" s="1"/>
  <c r="F62" i="34"/>
  <c r="H62" i="34" s="1"/>
  <c r="F61" i="34"/>
  <c r="H61" i="34" s="1"/>
  <c r="F60" i="34"/>
  <c r="H60" i="34" s="1"/>
  <c r="F59" i="34"/>
  <c r="H59" i="34" s="1"/>
  <c r="F58" i="34"/>
  <c r="H58" i="34" s="1"/>
  <c r="F57" i="34"/>
  <c r="H57" i="34" s="1"/>
  <c r="F56" i="34"/>
  <c r="H56" i="34" s="1"/>
  <c r="F55" i="34"/>
  <c r="H55" i="34" s="1"/>
  <c r="F54" i="34"/>
  <c r="H54" i="34" s="1"/>
  <c r="F53" i="34"/>
  <c r="H53" i="34" s="1"/>
  <c r="F52" i="34"/>
  <c r="H52" i="34" s="1"/>
  <c r="F51" i="34"/>
  <c r="H51" i="34" s="1"/>
  <c r="F50" i="34"/>
  <c r="H50" i="34" s="1"/>
  <c r="F49" i="34"/>
  <c r="H49" i="34" s="1"/>
  <c r="F48" i="34"/>
  <c r="H48" i="34" s="1"/>
  <c r="F47" i="34"/>
  <c r="H47" i="34" s="1"/>
  <c r="F45" i="34"/>
  <c r="H45" i="34" s="1"/>
  <c r="F44" i="34"/>
  <c r="H44" i="34" s="1"/>
  <c r="F43" i="34"/>
  <c r="H43" i="34" s="1"/>
  <c r="F42" i="34"/>
  <c r="H42" i="34" s="1"/>
  <c r="F41" i="34"/>
  <c r="H41" i="34" s="1"/>
  <c r="F40" i="34"/>
  <c r="H40" i="34" s="1"/>
  <c r="F39" i="34"/>
  <c r="H39" i="34" s="1"/>
  <c r="F38" i="34"/>
  <c r="H38" i="34" s="1"/>
  <c r="F37" i="34"/>
  <c r="H37" i="34" s="1"/>
  <c r="F36" i="34"/>
  <c r="H36" i="34" s="1"/>
  <c r="F35" i="34"/>
  <c r="H35" i="34" s="1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H14" i="34" s="1"/>
  <c r="F13" i="34"/>
  <c r="H13" i="34" s="1"/>
  <c r="F12" i="34"/>
  <c r="F99" i="35" l="1"/>
  <c r="F99" i="34"/>
  <c r="G18" i="35"/>
  <c r="G38" i="35"/>
  <c r="G22" i="35"/>
  <c r="G69" i="34"/>
  <c r="G53" i="34"/>
  <c r="H8" i="34"/>
  <c r="G36" i="34"/>
  <c r="G15" i="34"/>
  <c r="H7" i="35"/>
  <c r="H7" i="34"/>
  <c r="F6" i="35"/>
  <c r="H6" i="35" s="1"/>
  <c r="H19" i="34"/>
  <c r="G19" i="34"/>
  <c r="H23" i="34"/>
  <c r="G23" i="34"/>
  <c r="H27" i="34"/>
  <c r="G27" i="34"/>
  <c r="H31" i="34"/>
  <c r="G31" i="34"/>
  <c r="G40" i="34"/>
  <c r="G57" i="34"/>
  <c r="H48" i="35"/>
  <c r="G48" i="35"/>
  <c r="H52" i="35"/>
  <c r="G52" i="35"/>
  <c r="H56" i="35"/>
  <c r="G56" i="35"/>
  <c r="H60" i="35"/>
  <c r="G60" i="35"/>
  <c r="H64" i="35"/>
  <c r="G64" i="35"/>
  <c r="H68" i="35"/>
  <c r="G68" i="35"/>
  <c r="H72" i="35"/>
  <c r="G72" i="35"/>
  <c r="H76" i="35"/>
  <c r="G76" i="35"/>
  <c r="H80" i="35"/>
  <c r="G80" i="35"/>
  <c r="H84" i="35"/>
  <c r="G84" i="35"/>
  <c r="H88" i="35"/>
  <c r="G88" i="35"/>
  <c r="H92" i="35"/>
  <c r="G92" i="35"/>
  <c r="H96" i="35"/>
  <c r="G96" i="35"/>
  <c r="G44" i="34"/>
  <c r="G61" i="34"/>
  <c r="G49" i="34"/>
  <c r="G65" i="34"/>
  <c r="H8" i="35"/>
  <c r="G15" i="35"/>
  <c r="G30" i="35"/>
  <c r="H16" i="34"/>
  <c r="G16" i="34"/>
  <c r="H20" i="34"/>
  <c r="G20" i="34"/>
  <c r="H24" i="34"/>
  <c r="G24" i="34"/>
  <c r="H28" i="34"/>
  <c r="G28" i="34"/>
  <c r="H32" i="34"/>
  <c r="G32" i="34"/>
  <c r="G35" i="34"/>
  <c r="G39" i="34"/>
  <c r="G43" i="34"/>
  <c r="G48" i="34"/>
  <c r="G52" i="34"/>
  <c r="G56" i="34"/>
  <c r="G60" i="34"/>
  <c r="G64" i="34"/>
  <c r="G68" i="34"/>
  <c r="H12" i="35"/>
  <c r="G12" i="35"/>
  <c r="G17" i="35"/>
  <c r="G21" i="35"/>
  <c r="G28" i="35"/>
  <c r="G36" i="35"/>
  <c r="G44" i="35"/>
  <c r="F6" i="34"/>
  <c r="G6" i="34" s="1"/>
  <c r="G97" i="34"/>
  <c r="H17" i="34"/>
  <c r="G17" i="34"/>
  <c r="H21" i="34"/>
  <c r="G21" i="34"/>
  <c r="H25" i="34"/>
  <c r="G25" i="34"/>
  <c r="H29" i="34"/>
  <c r="G29" i="34"/>
  <c r="H33" i="34"/>
  <c r="G33" i="34"/>
  <c r="G38" i="34"/>
  <c r="G42" i="34"/>
  <c r="G47" i="34"/>
  <c r="G51" i="34"/>
  <c r="G55" i="34"/>
  <c r="G59" i="34"/>
  <c r="G63" i="34"/>
  <c r="G67" i="34"/>
  <c r="H13" i="35"/>
  <c r="G13" i="35"/>
  <c r="G16" i="35"/>
  <c r="G20" i="35"/>
  <c r="G26" i="35"/>
  <c r="G34" i="35"/>
  <c r="G42" i="35"/>
  <c r="H18" i="34"/>
  <c r="G18" i="34"/>
  <c r="H22" i="34"/>
  <c r="G22" i="34"/>
  <c r="H26" i="34"/>
  <c r="G26" i="34"/>
  <c r="H30" i="34"/>
  <c r="G30" i="34"/>
  <c r="G34" i="34"/>
  <c r="G37" i="34"/>
  <c r="G41" i="34"/>
  <c r="G45" i="34"/>
  <c r="G50" i="34"/>
  <c r="G54" i="34"/>
  <c r="G58" i="34"/>
  <c r="G62" i="34"/>
  <c r="G66" i="34"/>
  <c r="G70" i="34"/>
  <c r="H14" i="35"/>
  <c r="G14" i="35"/>
  <c r="G19" i="35"/>
  <c r="G24" i="35"/>
  <c r="G32" i="35"/>
  <c r="G40" i="35"/>
  <c r="H49" i="35"/>
  <c r="G49" i="35"/>
  <c r="H53" i="35"/>
  <c r="G53" i="35"/>
  <c r="H57" i="35"/>
  <c r="G57" i="35"/>
  <c r="H61" i="35"/>
  <c r="G61" i="35"/>
  <c r="H65" i="35"/>
  <c r="G65" i="35"/>
  <c r="H69" i="35"/>
  <c r="G69" i="35"/>
  <c r="H73" i="35"/>
  <c r="G73" i="35"/>
  <c r="H77" i="35"/>
  <c r="G77" i="35"/>
  <c r="H81" i="35"/>
  <c r="G81" i="35"/>
  <c r="H85" i="35"/>
  <c r="G85" i="35"/>
  <c r="H89" i="35"/>
  <c r="G89" i="35"/>
  <c r="H93" i="35"/>
  <c r="G93" i="35"/>
  <c r="H97" i="35"/>
  <c r="G97" i="35"/>
  <c r="G12" i="34"/>
  <c r="G13" i="34"/>
  <c r="G14" i="34"/>
  <c r="G23" i="35"/>
  <c r="G25" i="35"/>
  <c r="G27" i="35"/>
  <c r="G29" i="35"/>
  <c r="G31" i="35"/>
  <c r="G33" i="35"/>
  <c r="G35" i="35"/>
  <c r="G37" i="35"/>
  <c r="G39" i="35"/>
  <c r="G41" i="35"/>
  <c r="G43" i="35"/>
  <c r="G45" i="35"/>
  <c r="H50" i="35"/>
  <c r="G50" i="35"/>
  <c r="H54" i="35"/>
  <c r="G54" i="35"/>
  <c r="H58" i="35"/>
  <c r="G58" i="35"/>
  <c r="H62" i="35"/>
  <c r="G62" i="35"/>
  <c r="H66" i="35"/>
  <c r="G66" i="35"/>
  <c r="H70" i="35"/>
  <c r="G70" i="35"/>
  <c r="H74" i="35"/>
  <c r="G74" i="35"/>
  <c r="H78" i="35"/>
  <c r="G78" i="35"/>
  <c r="H82" i="35"/>
  <c r="G82" i="35"/>
  <c r="H86" i="35"/>
  <c r="G86" i="35"/>
  <c r="H90" i="35"/>
  <c r="G90" i="35"/>
  <c r="H94" i="35"/>
  <c r="G94" i="35"/>
  <c r="H12" i="34"/>
  <c r="G71" i="34"/>
  <c r="G72" i="34"/>
  <c r="G73" i="34"/>
  <c r="G74" i="34"/>
  <c r="G75" i="34"/>
  <c r="G76" i="34"/>
  <c r="G77" i="34"/>
  <c r="G78" i="34"/>
  <c r="G79" i="34"/>
  <c r="G80" i="34"/>
  <c r="G81" i="34"/>
  <c r="G82" i="34"/>
  <c r="G83" i="34"/>
  <c r="G84" i="34"/>
  <c r="G85" i="34"/>
  <c r="G86" i="34"/>
  <c r="G87" i="34"/>
  <c r="G88" i="34"/>
  <c r="G89" i="34"/>
  <c r="G90" i="34"/>
  <c r="G91" i="34"/>
  <c r="G92" i="34"/>
  <c r="G93" i="34"/>
  <c r="G94" i="34"/>
  <c r="G95" i="34"/>
  <c r="G96" i="34"/>
  <c r="H47" i="35"/>
  <c r="G47" i="35"/>
  <c r="H51" i="35"/>
  <c r="G51" i="35"/>
  <c r="H55" i="35"/>
  <c r="G55" i="35"/>
  <c r="H59" i="35"/>
  <c r="G59" i="35"/>
  <c r="H63" i="35"/>
  <c r="G63" i="35"/>
  <c r="H67" i="35"/>
  <c r="G67" i="35"/>
  <c r="H71" i="35"/>
  <c r="G71" i="35"/>
  <c r="H75" i="35"/>
  <c r="G75" i="35"/>
  <c r="H79" i="35"/>
  <c r="G79" i="35"/>
  <c r="H83" i="35"/>
  <c r="G83" i="35"/>
  <c r="H87" i="35"/>
  <c r="G87" i="35"/>
  <c r="H91" i="35"/>
  <c r="G91" i="35"/>
  <c r="H95" i="35"/>
  <c r="G95" i="35"/>
  <c r="G6" i="35" l="1"/>
  <c r="D26" i="57"/>
  <c r="D27" i="57"/>
  <c r="I94" i="34"/>
  <c r="I32" i="35"/>
  <c r="I19" i="35"/>
  <c r="I24" i="35"/>
  <c r="I82" i="35"/>
  <c r="I17" i="35"/>
  <c r="I21" i="35"/>
  <c r="I20" i="35"/>
  <c r="I90" i="35"/>
  <c r="I40" i="35"/>
  <c r="I35" i="34"/>
  <c r="I52" i="34"/>
  <c r="I86" i="34"/>
  <c r="I60" i="34"/>
  <c r="I78" i="34"/>
  <c r="I68" i="34"/>
  <c r="I29" i="34"/>
  <c r="I49" i="34"/>
  <c r="I87" i="34"/>
  <c r="I45" i="34"/>
  <c r="I43" i="34"/>
  <c r="I74" i="35"/>
  <c r="I58" i="35"/>
  <c r="I81" i="34"/>
  <c r="I65" i="34"/>
  <c r="I57" i="34"/>
  <c r="I40" i="34"/>
  <c r="I66" i="34"/>
  <c r="I84" i="35"/>
  <c r="I23" i="34"/>
  <c r="I79" i="35"/>
  <c r="I63" i="35"/>
  <c r="I38" i="35"/>
  <c r="I81" i="35"/>
  <c r="I57" i="35"/>
  <c r="I31" i="35"/>
  <c r="I23" i="35"/>
  <c r="I84" i="34"/>
  <c r="I67" i="34"/>
  <c r="I51" i="34"/>
  <c r="I26" i="34"/>
  <c r="I16" i="34"/>
  <c r="I41" i="34"/>
  <c r="I66" i="35"/>
  <c r="I50" i="35"/>
  <c r="I41" i="35"/>
  <c r="I33" i="35"/>
  <c r="I25" i="35"/>
  <c r="I16" i="35"/>
  <c r="I89" i="34"/>
  <c r="I73" i="34"/>
  <c r="I76" i="35"/>
  <c r="I52" i="35"/>
  <c r="I87" i="35"/>
  <c r="I55" i="35"/>
  <c r="I30" i="35"/>
  <c r="I89" i="35"/>
  <c r="I65" i="35"/>
  <c r="I39" i="35"/>
  <c r="I24" i="34"/>
  <c r="I44" i="35"/>
  <c r="I36" i="35"/>
  <c r="I28" i="35"/>
  <c r="I15" i="34"/>
  <c r="I34" i="34"/>
  <c r="I70" i="34"/>
  <c r="I14" i="34"/>
  <c r="I12" i="34"/>
  <c r="I94" i="35"/>
  <c r="I86" i="35"/>
  <c r="I78" i="35"/>
  <c r="I70" i="35"/>
  <c r="I62" i="35"/>
  <c r="I54" i="35"/>
  <c r="I6" i="35"/>
  <c r="I45" i="35"/>
  <c r="I37" i="35"/>
  <c r="I29" i="35"/>
  <c r="I14" i="35"/>
  <c r="I90" i="34"/>
  <c r="I82" i="34"/>
  <c r="I74" i="34"/>
  <c r="I64" i="34"/>
  <c r="I56" i="34"/>
  <c r="I48" i="34"/>
  <c r="I39" i="34"/>
  <c r="I33" i="34"/>
  <c r="I25" i="34"/>
  <c r="I17" i="34"/>
  <c r="I93" i="34"/>
  <c r="I85" i="34"/>
  <c r="I77" i="34"/>
  <c r="I69" i="34"/>
  <c r="I61" i="34"/>
  <c r="I53" i="34"/>
  <c r="I44" i="34"/>
  <c r="I36" i="34"/>
  <c r="H6" i="34"/>
  <c r="I6" i="34" s="1"/>
  <c r="I37" i="34"/>
  <c r="I50" i="34"/>
  <c r="I96" i="35"/>
  <c r="I88" i="35"/>
  <c r="I80" i="35"/>
  <c r="I72" i="35"/>
  <c r="I64" i="35"/>
  <c r="I56" i="35"/>
  <c r="I48" i="35"/>
  <c r="I27" i="34"/>
  <c r="I19" i="34"/>
  <c r="I21" i="34"/>
  <c r="I97" i="34"/>
  <c r="I54" i="34"/>
  <c r="I92" i="35"/>
  <c r="I68" i="35"/>
  <c r="I60" i="35"/>
  <c r="I31" i="34"/>
  <c r="I95" i="35"/>
  <c r="I71" i="35"/>
  <c r="I47" i="35"/>
  <c r="I22" i="35"/>
  <c r="I97" i="35"/>
  <c r="I73" i="35"/>
  <c r="I49" i="35"/>
  <c r="I92" i="34"/>
  <c r="I76" i="34"/>
  <c r="I59" i="34"/>
  <c r="I42" i="34"/>
  <c r="I18" i="34"/>
  <c r="I95" i="34"/>
  <c r="I79" i="34"/>
  <c r="I71" i="34"/>
  <c r="I32" i="34"/>
  <c r="I91" i="35"/>
  <c r="I83" i="35"/>
  <c r="I75" i="35"/>
  <c r="I67" i="35"/>
  <c r="I59" i="35"/>
  <c r="I51" i="35"/>
  <c r="I42" i="35"/>
  <c r="I34" i="35"/>
  <c r="I26" i="35"/>
  <c r="I93" i="35"/>
  <c r="I85" i="35"/>
  <c r="I77" i="35"/>
  <c r="I69" i="35"/>
  <c r="I61" i="35"/>
  <c r="I53" i="35"/>
  <c r="I43" i="35"/>
  <c r="I35" i="35"/>
  <c r="I27" i="35"/>
  <c r="I96" i="34"/>
  <c r="I88" i="34"/>
  <c r="I80" i="34"/>
  <c r="I72" i="34"/>
  <c r="I63" i="34"/>
  <c r="I55" i="34"/>
  <c r="I47" i="34"/>
  <c r="I38" i="34"/>
  <c r="I30" i="34"/>
  <c r="I22" i="34"/>
  <c r="I13" i="35"/>
  <c r="I18" i="35"/>
  <c r="I12" i="35"/>
  <c r="I15" i="35"/>
  <c r="I91" i="34"/>
  <c r="I83" i="34"/>
  <c r="I75" i="34"/>
  <c r="I28" i="34"/>
  <c r="I20" i="34"/>
  <c r="I13" i="34"/>
  <c r="I62" i="34"/>
  <c r="I58" i="34"/>
  <c r="I26" i="57" l="1"/>
  <c r="I27" i="57"/>
  <c r="F97" i="28"/>
  <c r="H97" i="28" s="1"/>
  <c r="F96" i="28"/>
  <c r="H96" i="28" s="1"/>
  <c r="F95" i="28"/>
  <c r="H95" i="28" s="1"/>
  <c r="F94" i="28"/>
  <c r="H94" i="28" s="1"/>
  <c r="F93" i="28"/>
  <c r="H93" i="28" s="1"/>
  <c r="F92" i="28"/>
  <c r="H92" i="28" s="1"/>
  <c r="F91" i="28"/>
  <c r="H91" i="28" s="1"/>
  <c r="F90" i="28"/>
  <c r="H90" i="28" s="1"/>
  <c r="F89" i="28"/>
  <c r="H89" i="28" s="1"/>
  <c r="F88" i="28"/>
  <c r="H88" i="28" s="1"/>
  <c r="F87" i="28"/>
  <c r="H87" i="28" s="1"/>
  <c r="F86" i="28"/>
  <c r="H86" i="28" s="1"/>
  <c r="F85" i="28"/>
  <c r="H85" i="28" s="1"/>
  <c r="F84" i="28"/>
  <c r="H84" i="28" s="1"/>
  <c r="F83" i="28"/>
  <c r="H83" i="28" s="1"/>
  <c r="F82" i="28"/>
  <c r="H82" i="28" s="1"/>
  <c r="F81" i="28"/>
  <c r="H81" i="28" s="1"/>
  <c r="F80" i="28"/>
  <c r="H80" i="28" s="1"/>
  <c r="F79" i="28"/>
  <c r="H79" i="28" s="1"/>
  <c r="F78" i="28"/>
  <c r="H78" i="28" s="1"/>
  <c r="F77" i="28"/>
  <c r="H77" i="28" s="1"/>
  <c r="F76" i="28"/>
  <c r="H76" i="28" s="1"/>
  <c r="F74" i="28"/>
  <c r="H74" i="28" s="1"/>
  <c r="F73" i="28"/>
  <c r="H73" i="28" s="1"/>
  <c r="F72" i="28"/>
  <c r="H72" i="28" s="1"/>
  <c r="F71" i="28"/>
  <c r="H71" i="28" s="1"/>
  <c r="F70" i="28"/>
  <c r="H70" i="28" s="1"/>
  <c r="F69" i="28"/>
  <c r="H69" i="28" s="1"/>
  <c r="F68" i="28"/>
  <c r="H68" i="28" s="1"/>
  <c r="F67" i="28"/>
  <c r="H67" i="28" s="1"/>
  <c r="F66" i="28"/>
  <c r="H66" i="28" s="1"/>
  <c r="F65" i="28"/>
  <c r="H65" i="28" s="1"/>
  <c r="F64" i="28"/>
  <c r="H64" i="28" s="1"/>
  <c r="F63" i="28"/>
  <c r="H63" i="28" s="1"/>
  <c r="F62" i="28"/>
  <c r="H62" i="28" s="1"/>
  <c r="F61" i="28"/>
  <c r="H61" i="28" s="1"/>
  <c r="F60" i="28"/>
  <c r="H60" i="28" s="1"/>
  <c r="F59" i="28"/>
  <c r="H59" i="28" s="1"/>
  <c r="F58" i="28"/>
  <c r="H58" i="28" s="1"/>
  <c r="F57" i="28"/>
  <c r="H57" i="28" s="1"/>
  <c r="F56" i="28"/>
  <c r="H56" i="28" s="1"/>
  <c r="F55" i="28"/>
  <c r="H55" i="28" s="1"/>
  <c r="F54" i="28"/>
  <c r="H54" i="28" s="1"/>
  <c r="F53" i="28"/>
  <c r="H53" i="28" s="1"/>
  <c r="F51" i="28"/>
  <c r="H51" i="28" s="1"/>
  <c r="F50" i="28"/>
  <c r="H50" i="28" s="1"/>
  <c r="F49" i="28"/>
  <c r="H49" i="28" s="1"/>
  <c r="F48" i="28"/>
  <c r="H48" i="28" s="1"/>
  <c r="F47" i="28"/>
  <c r="H47" i="28" s="1"/>
  <c r="F45" i="28"/>
  <c r="F44" i="28"/>
  <c r="H44" i="28" s="1"/>
  <c r="F42" i="28"/>
  <c r="F41" i="28"/>
  <c r="H41" i="28" s="1"/>
  <c r="F40" i="28"/>
  <c r="F39" i="28"/>
  <c r="H39" i="28" s="1"/>
  <c r="F38" i="28"/>
  <c r="F37" i="28"/>
  <c r="H37" i="28" s="1"/>
  <c r="F36" i="28"/>
  <c r="F35" i="28"/>
  <c r="H35" i="28" s="1"/>
  <c r="F34" i="28"/>
  <c r="F33" i="28"/>
  <c r="H33" i="28" s="1"/>
  <c r="F32" i="28"/>
  <c r="F31" i="28"/>
  <c r="H31" i="28" s="1"/>
  <c r="F30" i="28"/>
  <c r="F29" i="28"/>
  <c r="H29" i="28" s="1"/>
  <c r="F28" i="28"/>
  <c r="F27" i="28"/>
  <c r="H27" i="28" s="1"/>
  <c r="F26" i="28"/>
  <c r="F25" i="28"/>
  <c r="H25" i="28" s="1"/>
  <c r="F24" i="28"/>
  <c r="F23" i="28"/>
  <c r="H23" i="28" s="1"/>
  <c r="F22" i="28"/>
  <c r="F21" i="28"/>
  <c r="H21" i="28" s="1"/>
  <c r="F20" i="28"/>
  <c r="F19" i="28"/>
  <c r="H19" i="28" s="1"/>
  <c r="F18" i="28"/>
  <c r="H18" i="28" s="1"/>
  <c r="F17" i="28"/>
  <c r="H17" i="28" s="1"/>
  <c r="F16" i="28"/>
  <c r="H16" i="28" s="1"/>
  <c r="F15" i="28"/>
  <c r="H15" i="28" s="1"/>
  <c r="F14" i="28"/>
  <c r="H14" i="28" s="1"/>
  <c r="F13" i="28"/>
  <c r="H13" i="28" s="1"/>
  <c r="F12" i="28"/>
  <c r="H12" i="28" s="1"/>
  <c r="F97" i="27"/>
  <c r="H97" i="27" s="1"/>
  <c r="F96" i="27"/>
  <c r="H96" i="27" s="1"/>
  <c r="F95" i="27"/>
  <c r="H95" i="27" s="1"/>
  <c r="F94" i="27"/>
  <c r="H94" i="27" s="1"/>
  <c r="F93" i="27"/>
  <c r="H93" i="27" s="1"/>
  <c r="F92" i="27"/>
  <c r="H92" i="27" s="1"/>
  <c r="F91" i="27"/>
  <c r="H91" i="27" s="1"/>
  <c r="F90" i="27"/>
  <c r="H90" i="27" s="1"/>
  <c r="F89" i="27"/>
  <c r="H89" i="27" s="1"/>
  <c r="F88" i="27"/>
  <c r="H88" i="27" s="1"/>
  <c r="F87" i="27"/>
  <c r="H87" i="27" s="1"/>
  <c r="F86" i="27"/>
  <c r="F85" i="27"/>
  <c r="F84" i="27"/>
  <c r="F83" i="27"/>
  <c r="F82" i="27"/>
  <c r="F81" i="27"/>
  <c r="F80" i="27"/>
  <c r="F79" i="27"/>
  <c r="F78" i="27"/>
  <c r="F77" i="27"/>
  <c r="F76" i="27"/>
  <c r="F74" i="27"/>
  <c r="F73" i="27"/>
  <c r="F72" i="27"/>
  <c r="F71" i="27"/>
  <c r="F70" i="27"/>
  <c r="F69" i="27"/>
  <c r="H69" i="27" s="1"/>
  <c r="F68" i="27"/>
  <c r="H68" i="27" s="1"/>
  <c r="F67" i="27"/>
  <c r="H67" i="27" s="1"/>
  <c r="F66" i="27"/>
  <c r="H66" i="27" s="1"/>
  <c r="F65" i="27"/>
  <c r="H65" i="27" s="1"/>
  <c r="F64" i="27"/>
  <c r="H64" i="27" s="1"/>
  <c r="F63" i="27"/>
  <c r="H63" i="27" s="1"/>
  <c r="F62" i="27"/>
  <c r="H62" i="27" s="1"/>
  <c r="F61" i="27"/>
  <c r="H61" i="27" s="1"/>
  <c r="F60" i="27"/>
  <c r="H60" i="27" s="1"/>
  <c r="F59" i="27"/>
  <c r="H59" i="27" s="1"/>
  <c r="F58" i="27"/>
  <c r="H58" i="27" s="1"/>
  <c r="F57" i="27"/>
  <c r="H57" i="27" s="1"/>
  <c r="F56" i="27"/>
  <c r="H56" i="27" s="1"/>
  <c r="F55" i="27"/>
  <c r="H55" i="27" s="1"/>
  <c r="F54" i="27"/>
  <c r="H54" i="27" s="1"/>
  <c r="F53" i="27"/>
  <c r="H53" i="27" s="1"/>
  <c r="F51" i="27"/>
  <c r="H51" i="27" s="1"/>
  <c r="F50" i="27"/>
  <c r="H50" i="27" s="1"/>
  <c r="F49" i="27"/>
  <c r="H49" i="27" s="1"/>
  <c r="F48" i="27"/>
  <c r="H48" i="27" s="1"/>
  <c r="F47" i="27"/>
  <c r="H47" i="27" s="1"/>
  <c r="F45" i="27"/>
  <c r="H45" i="27" s="1"/>
  <c r="F44" i="27"/>
  <c r="H44" i="27" s="1"/>
  <c r="F42" i="27"/>
  <c r="H42" i="27" s="1"/>
  <c r="F41" i="27"/>
  <c r="H41" i="27" s="1"/>
  <c r="F40" i="27"/>
  <c r="H40" i="27" s="1"/>
  <c r="F39" i="27"/>
  <c r="H39" i="27" s="1"/>
  <c r="F38" i="27"/>
  <c r="H38" i="27" s="1"/>
  <c r="F37" i="27"/>
  <c r="H37" i="27" s="1"/>
  <c r="F36" i="27"/>
  <c r="H36" i="27" s="1"/>
  <c r="F35" i="27"/>
  <c r="H35" i="27" s="1"/>
  <c r="F34" i="27"/>
  <c r="H34" i="27" s="1"/>
  <c r="F33" i="27"/>
  <c r="H33" i="27" s="1"/>
  <c r="F32" i="27"/>
  <c r="H32" i="27" s="1"/>
  <c r="F31" i="27"/>
  <c r="H31" i="27" s="1"/>
  <c r="F30" i="27"/>
  <c r="H30" i="27" s="1"/>
  <c r="F29" i="27"/>
  <c r="H29" i="27" s="1"/>
  <c r="F28" i="27"/>
  <c r="H28" i="27" s="1"/>
  <c r="F27" i="27"/>
  <c r="H27" i="27" s="1"/>
  <c r="F26" i="27"/>
  <c r="H26" i="27" s="1"/>
  <c r="F25" i="27"/>
  <c r="H25" i="27" s="1"/>
  <c r="F24" i="27"/>
  <c r="H24" i="27" s="1"/>
  <c r="F23" i="27"/>
  <c r="H23" i="27" s="1"/>
  <c r="F22" i="27"/>
  <c r="H22" i="27" s="1"/>
  <c r="F21" i="27"/>
  <c r="H21" i="27" s="1"/>
  <c r="F20" i="27"/>
  <c r="H20" i="27" s="1"/>
  <c r="F19" i="27"/>
  <c r="H19" i="27" s="1"/>
  <c r="F18" i="27"/>
  <c r="H18" i="27" s="1"/>
  <c r="F17" i="27"/>
  <c r="H17" i="27" s="1"/>
  <c r="F16" i="27"/>
  <c r="H16" i="27" s="1"/>
  <c r="F15" i="27"/>
  <c r="H15" i="27" s="1"/>
  <c r="F14" i="27"/>
  <c r="H14" i="27" s="1"/>
  <c r="F13" i="27"/>
  <c r="H13" i="27" s="1"/>
  <c r="F12" i="27"/>
  <c r="H12" i="27" s="1"/>
  <c r="F99" i="27" l="1"/>
  <c r="H7" i="27"/>
  <c r="G12" i="27"/>
  <c r="G16" i="27"/>
  <c r="G15" i="27"/>
  <c r="G19" i="27"/>
  <c r="G14" i="27"/>
  <c r="G18" i="27"/>
  <c r="G90" i="27"/>
  <c r="G13" i="27"/>
  <c r="G17" i="27"/>
  <c r="G71" i="27"/>
  <c r="H71" i="27"/>
  <c r="H8" i="27"/>
  <c r="G40" i="27"/>
  <c r="G39" i="27"/>
  <c r="G38" i="27"/>
  <c r="G37" i="27"/>
  <c r="G36" i="27"/>
  <c r="G35" i="27"/>
  <c r="G34" i="27"/>
  <c r="G33" i="27"/>
  <c r="G32" i="27"/>
  <c r="G31" i="27"/>
  <c r="G30" i="27"/>
  <c r="G29" i="27"/>
  <c r="G28" i="27"/>
  <c r="G27" i="27"/>
  <c r="G26" i="27"/>
  <c r="G25" i="27"/>
  <c r="G24" i="27"/>
  <c r="G23" i="27"/>
  <c r="G22" i="27"/>
  <c r="G21" i="27"/>
  <c r="G20" i="27"/>
  <c r="G76" i="27"/>
  <c r="H76" i="27"/>
  <c r="G80" i="27"/>
  <c r="H80" i="27"/>
  <c r="G84" i="27"/>
  <c r="H84" i="27"/>
  <c r="G88" i="27"/>
  <c r="G96" i="27"/>
  <c r="G94" i="27"/>
  <c r="G73" i="27"/>
  <c r="H73" i="27"/>
  <c r="G78" i="27"/>
  <c r="H78" i="27"/>
  <c r="G82" i="27"/>
  <c r="H82" i="27"/>
  <c r="G86" i="27"/>
  <c r="H86" i="27"/>
  <c r="G92" i="27"/>
  <c r="G32" i="28"/>
  <c r="H32" i="28"/>
  <c r="F6" i="27"/>
  <c r="G6" i="27" s="1"/>
  <c r="G70" i="27"/>
  <c r="G69" i="27"/>
  <c r="G68" i="27"/>
  <c r="G67" i="27"/>
  <c r="G66" i="27"/>
  <c r="G65" i="27"/>
  <c r="G64" i="27"/>
  <c r="G63" i="27"/>
  <c r="G28" i="28"/>
  <c r="H28" i="28"/>
  <c r="G41" i="27"/>
  <c r="G42" i="27"/>
  <c r="G44" i="27"/>
  <c r="G45" i="27"/>
  <c r="G47" i="27"/>
  <c r="G48" i="27"/>
  <c r="G49" i="27"/>
  <c r="G50" i="27"/>
  <c r="G51" i="27"/>
  <c r="G53" i="27"/>
  <c r="G54" i="27"/>
  <c r="G55" i="27"/>
  <c r="G56" i="27"/>
  <c r="G57" i="27"/>
  <c r="G58" i="27"/>
  <c r="G59" i="27"/>
  <c r="G60" i="27"/>
  <c r="G61" i="27"/>
  <c r="G62" i="27"/>
  <c r="G72" i="27"/>
  <c r="H72" i="27"/>
  <c r="G74" i="27"/>
  <c r="H74" i="27"/>
  <c r="G77" i="27"/>
  <c r="H77" i="27"/>
  <c r="G79" i="27"/>
  <c r="H79" i="27"/>
  <c r="G81" i="27"/>
  <c r="H81" i="27"/>
  <c r="G83" i="27"/>
  <c r="H83" i="27"/>
  <c r="G85" i="27"/>
  <c r="H85" i="27"/>
  <c r="G87" i="27"/>
  <c r="G89" i="27"/>
  <c r="G91" i="27"/>
  <c r="G93" i="27"/>
  <c r="G95" i="27"/>
  <c r="G97" i="27"/>
  <c r="G24" i="28"/>
  <c r="H24" i="28"/>
  <c r="H7" i="28"/>
  <c r="G40" i="28"/>
  <c r="H40" i="28"/>
  <c r="F6" i="28"/>
  <c r="G6" i="28" s="1"/>
  <c r="G20" i="28"/>
  <c r="H20" i="28"/>
  <c r="H8" i="28"/>
  <c r="G18" i="28"/>
  <c r="G17" i="28"/>
  <c r="G16" i="28"/>
  <c r="G15" i="28"/>
  <c r="G14" i="28"/>
  <c r="G13" i="28"/>
  <c r="G12" i="28"/>
  <c r="G36" i="28"/>
  <c r="H36" i="28"/>
  <c r="G22" i="28"/>
  <c r="G26" i="28"/>
  <c r="G30" i="28"/>
  <c r="G34" i="28"/>
  <c r="G38" i="28"/>
  <c r="G42" i="28"/>
  <c r="G48" i="28"/>
  <c r="G21" i="28"/>
  <c r="H22" i="28"/>
  <c r="G25" i="28"/>
  <c r="H26" i="28"/>
  <c r="G29" i="28"/>
  <c r="H30" i="28"/>
  <c r="G33" i="28"/>
  <c r="H34" i="28"/>
  <c r="G37" i="28"/>
  <c r="H38" i="28"/>
  <c r="G41" i="28"/>
  <c r="H42" i="28"/>
  <c r="G47" i="28"/>
  <c r="G50" i="28"/>
  <c r="G53" i="28"/>
  <c r="G55" i="28"/>
  <c r="G57" i="28"/>
  <c r="G59" i="28"/>
  <c r="G61" i="28"/>
  <c r="G63" i="28"/>
  <c r="G65" i="28"/>
  <c r="G67" i="28"/>
  <c r="G69" i="28"/>
  <c r="G71" i="28"/>
  <c r="G73" i="28"/>
  <c r="G76" i="28"/>
  <c r="G78" i="28"/>
  <c r="G80" i="28"/>
  <c r="G82" i="28"/>
  <c r="G84" i="28"/>
  <c r="G86" i="28"/>
  <c r="G88" i="28"/>
  <c r="G90" i="28"/>
  <c r="G92" i="28"/>
  <c r="G94" i="28"/>
  <c r="G96" i="28"/>
  <c r="G45" i="28"/>
  <c r="G19" i="28"/>
  <c r="G23" i="28"/>
  <c r="G27" i="28"/>
  <c r="G31" i="28"/>
  <c r="G35" i="28"/>
  <c r="G39" i="28"/>
  <c r="G44" i="28"/>
  <c r="H45" i="28"/>
  <c r="G49" i="28"/>
  <c r="G51" i="28"/>
  <c r="G54" i="28"/>
  <c r="G56" i="28"/>
  <c r="G58" i="28"/>
  <c r="G60" i="28"/>
  <c r="G62" i="28"/>
  <c r="G64" i="28"/>
  <c r="G66" i="28"/>
  <c r="G68" i="28"/>
  <c r="G70" i="28"/>
  <c r="G72" i="28"/>
  <c r="G74" i="28"/>
  <c r="G77" i="28"/>
  <c r="G79" i="28"/>
  <c r="G81" i="28"/>
  <c r="G83" i="28"/>
  <c r="G85" i="28"/>
  <c r="G87" i="28"/>
  <c r="G89" i="28"/>
  <c r="G91" i="28"/>
  <c r="G93" i="28"/>
  <c r="G95" i="28"/>
  <c r="G97" i="28"/>
  <c r="I45" i="28" l="1"/>
  <c r="I60" i="28"/>
  <c r="I85" i="28"/>
  <c r="I95" i="28"/>
  <c r="I62" i="28"/>
  <c r="I79" i="28"/>
  <c r="I93" i="28"/>
  <c r="I77" i="28"/>
  <c r="I81" i="28"/>
  <c r="I56" i="28"/>
  <c r="I89" i="28"/>
  <c r="I68" i="28"/>
  <c r="I25" i="28"/>
  <c r="I87" i="28"/>
  <c r="I70" i="28"/>
  <c r="I51" i="28"/>
  <c r="I94" i="27"/>
  <c r="I85" i="27"/>
  <c r="I89" i="27"/>
  <c r="I68" i="27"/>
  <c r="I96" i="27"/>
  <c r="I88" i="27"/>
  <c r="I97" i="28"/>
  <c r="I72" i="28"/>
  <c r="I64" i="28"/>
  <c r="I92" i="28"/>
  <c r="I84" i="28"/>
  <c r="I76" i="28"/>
  <c r="I67" i="28"/>
  <c r="I59" i="28"/>
  <c r="I50" i="28"/>
  <c r="I31" i="28"/>
  <c r="I90" i="27"/>
  <c r="I24" i="28"/>
  <c r="I87" i="27"/>
  <c r="I83" i="27"/>
  <c r="I79" i="27"/>
  <c r="I74" i="27"/>
  <c r="I37" i="28"/>
  <c r="I21" i="28"/>
  <c r="I91" i="27"/>
  <c r="I44" i="28"/>
  <c r="I27" i="28"/>
  <c r="I73" i="27"/>
  <c r="I63" i="27"/>
  <c r="I80" i="27"/>
  <c r="H6" i="27"/>
  <c r="I6" i="27" s="1"/>
  <c r="I54" i="28"/>
  <c r="I42" i="28"/>
  <c r="I34" i="28"/>
  <c r="I26" i="28"/>
  <c r="I49" i="28"/>
  <c r="I90" i="28"/>
  <c r="I82" i="28"/>
  <c r="I73" i="28"/>
  <c r="I65" i="28"/>
  <c r="I57" i="28"/>
  <c r="I47" i="28"/>
  <c r="I29" i="28"/>
  <c r="I70" i="27"/>
  <c r="I35" i="28"/>
  <c r="I28" i="28"/>
  <c r="I97" i="27"/>
  <c r="I41" i="28"/>
  <c r="I86" i="27"/>
  <c r="I96" i="28"/>
  <c r="I88" i="28"/>
  <c r="I80" i="28"/>
  <c r="I71" i="28"/>
  <c r="I63" i="28"/>
  <c r="I55" i="28"/>
  <c r="I36" i="28"/>
  <c r="I20" i="28"/>
  <c r="I15" i="28"/>
  <c r="I16" i="28"/>
  <c r="I12" i="28"/>
  <c r="I17" i="28"/>
  <c r="I13" i="28"/>
  <c r="I18" i="28"/>
  <c r="I14" i="28"/>
  <c r="I33" i="28"/>
  <c r="I19" i="28"/>
  <c r="I81" i="27"/>
  <c r="I77" i="27"/>
  <c r="I72" i="27"/>
  <c r="I95" i="27"/>
  <c r="I32" i="28"/>
  <c r="H6" i="28"/>
  <c r="I6" i="28" s="1"/>
  <c r="I78" i="27"/>
  <c r="I69" i="27"/>
  <c r="I84" i="27"/>
  <c r="I76" i="27"/>
  <c r="I71" i="27"/>
  <c r="I59" i="27"/>
  <c r="I55" i="27"/>
  <c r="I50" i="27"/>
  <c r="I45" i="27"/>
  <c r="I40" i="27"/>
  <c r="I36" i="27"/>
  <c r="I32" i="27"/>
  <c r="I28" i="27"/>
  <c r="I24" i="27"/>
  <c r="I20" i="27"/>
  <c r="I60" i="27"/>
  <c r="I56" i="27"/>
  <c r="I51" i="27"/>
  <c r="I47" i="27"/>
  <c r="I41" i="27"/>
  <c r="I37" i="27"/>
  <c r="I33" i="27"/>
  <c r="I29" i="27"/>
  <c r="I25" i="27"/>
  <c r="I21" i="27"/>
  <c r="I66" i="27"/>
  <c r="I61" i="27"/>
  <c r="I57" i="27"/>
  <c r="I53" i="27"/>
  <c r="I48" i="27"/>
  <c r="I42" i="27"/>
  <c r="I38" i="27"/>
  <c r="I34" i="27"/>
  <c r="I30" i="27"/>
  <c r="I26" i="27"/>
  <c r="I22" i="27"/>
  <c r="I62" i="27"/>
  <c r="I58" i="27"/>
  <c r="I54" i="27"/>
  <c r="I49" i="27"/>
  <c r="I44" i="27"/>
  <c r="I39" i="27"/>
  <c r="I35" i="27"/>
  <c r="I31" i="27"/>
  <c r="I27" i="27"/>
  <c r="I23" i="27"/>
  <c r="I19" i="27"/>
  <c r="I18" i="27"/>
  <c r="I17" i="27"/>
  <c r="I16" i="27"/>
  <c r="I15" i="27"/>
  <c r="I14" i="27"/>
  <c r="I13" i="27"/>
  <c r="I12" i="27"/>
  <c r="I64" i="27"/>
  <c r="I91" i="28"/>
  <c r="I83" i="28"/>
  <c r="I74" i="28"/>
  <c r="I66" i="28"/>
  <c r="I58" i="28"/>
  <c r="I48" i="28"/>
  <c r="I38" i="28"/>
  <c r="I30" i="28"/>
  <c r="I22" i="28"/>
  <c r="I94" i="28"/>
  <c r="I86" i="28"/>
  <c r="I78" i="28"/>
  <c r="I69" i="28"/>
  <c r="I61" i="28"/>
  <c r="I53" i="28"/>
  <c r="I92" i="27"/>
  <c r="I40" i="28"/>
  <c r="I39" i="28"/>
  <c r="I23" i="28"/>
  <c r="I93" i="27"/>
  <c r="I82" i="27"/>
  <c r="I67" i="27"/>
  <c r="I65" i="27"/>
  <c r="D26" i="54" l="1"/>
  <c r="D27" i="54"/>
  <c r="I26" i="54" l="1"/>
  <c r="I27" i="54"/>
  <c r="I47" i="55" l="1"/>
  <c r="I7" i="55"/>
  <c r="D27" i="55"/>
  <c r="D6" i="55"/>
  <c r="D47" i="55"/>
  <c r="I46" i="55"/>
  <c r="I27" i="55"/>
  <c r="D26" i="55"/>
  <c r="D46" i="55"/>
  <c r="I6" i="55"/>
  <c r="D7" i="55"/>
  <c r="I26" i="55"/>
  <c r="D6" i="56"/>
  <c r="D6" i="59"/>
  <c r="D6" i="62"/>
  <c r="D7" i="59"/>
  <c r="D7" i="56"/>
  <c r="I49" i="55" l="1"/>
  <c r="D49" i="55"/>
  <c r="D29" i="55"/>
  <c r="I9" i="55"/>
  <c r="I7" i="56"/>
  <c r="D8" i="55"/>
  <c r="I28" i="55"/>
  <c r="I48" i="55"/>
  <c r="D48" i="55"/>
  <c r="I29" i="55"/>
  <c r="I8" i="55"/>
  <c r="D9" i="55"/>
  <c r="D28" i="55"/>
  <c r="I6" i="59"/>
  <c r="I7" i="59"/>
  <c r="I6" i="56"/>
  <c r="D27" i="56" l="1"/>
  <c r="D26" i="56"/>
  <c r="D27" i="59"/>
  <c r="D26" i="59"/>
  <c r="D27" i="62"/>
  <c r="D26" i="62"/>
  <c r="I7" i="57"/>
  <c r="I7" i="60"/>
  <c r="I27" i="56" l="1"/>
  <c r="I26" i="56"/>
  <c r="I27" i="59"/>
  <c r="I26" i="59"/>
  <c r="I27" i="62"/>
  <c r="I26" i="62"/>
  <c r="I6" i="57"/>
  <c r="I6" i="60"/>
  <c r="D7" i="57"/>
  <c r="D6" i="57"/>
  <c r="D7" i="60"/>
  <c r="D6" i="60"/>
  <c r="D7" i="63"/>
  <c r="D6" i="63"/>
  <c r="I7" i="63" l="1"/>
  <c r="I6" i="6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<sst xmlns="http://schemas.openxmlformats.org/spreadsheetml/2006/main" count="6634" uniqueCount="427">
  <si>
    <t>男性</t>
    <rPh sb="0" eb="2">
      <t>ダンセイ</t>
    </rPh>
    <phoneticPr fontId="1"/>
  </si>
  <si>
    <t>女性</t>
    <rPh sb="0" eb="2">
      <t>ジョセイ</t>
    </rPh>
    <phoneticPr fontId="1"/>
  </si>
  <si>
    <t>■高知大学</t>
    <rPh sb="1" eb="5">
      <t>コウチダイガク</t>
    </rPh>
    <phoneticPr fontId="1"/>
  </si>
  <si>
    <t>１．人文社会科学部</t>
  </si>
  <si>
    <t>２．教育学部</t>
  </si>
  <si>
    <t>３．理工学部</t>
  </si>
  <si>
    <t>４．医学部</t>
  </si>
  <si>
    <t>５．農林海洋科学部</t>
  </si>
  <si>
    <t>６．地域協働学部</t>
  </si>
  <si>
    <t>R1</t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</si>
  <si>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</si>
  <si>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</si>
  <si>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８．標準修業年限超過学生数</t>
    <rPh sb="2" eb="4">
      <t>ヒョウジュン</t>
    </rPh>
    <rPh sb="4" eb="6">
      <t>シュウギョウ</t>
    </rPh>
    <rPh sb="6" eb="8">
      <t>ネンゲン</t>
    </rPh>
    <rPh sb="8" eb="10">
      <t>チョウカ</t>
    </rPh>
    <rPh sb="10" eb="12">
      <t>ガクセイ</t>
    </rPh>
    <rPh sb="12" eb="13">
      <t>スウ</t>
    </rPh>
    <phoneticPr fontId="1"/>
  </si>
  <si>
    <t>合計</t>
    <rPh sb="0" eb="2">
      <t>ゴウケイ</t>
    </rPh>
    <phoneticPr fontId="1"/>
  </si>
  <si>
    <t>合計人数の多い順</t>
    <rPh sb="0" eb="2">
      <t>ゴウケイ</t>
    </rPh>
    <rPh sb="2" eb="4">
      <t>ニンズウ</t>
    </rPh>
    <rPh sb="5" eb="6">
      <t>オオ</t>
    </rPh>
    <rPh sb="7" eb="8">
      <t>ジュン</t>
    </rPh>
    <phoneticPr fontId="1"/>
  </si>
  <si>
    <t>女性割合</t>
    <rPh sb="0" eb="2">
      <t>ジョセイ</t>
    </rPh>
    <rPh sb="2" eb="4">
      <t>ワリアイ</t>
    </rPh>
    <phoneticPr fontId="1"/>
  </si>
  <si>
    <t>女性割合の高い順</t>
    <rPh sb="0" eb="4">
      <t>ジョセイワリアイ</t>
    </rPh>
    <rPh sb="5" eb="6">
      <t>タカ</t>
    </rPh>
    <rPh sb="7" eb="8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</si>
  <si>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</si>
  <si>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</si>
  <si>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9"/>
  </si>
  <si>
    <t>区分</t>
    <rPh sb="0" eb="2">
      <t>クブン</t>
    </rPh>
    <phoneticPr fontId="1"/>
  </si>
  <si>
    <t>大学名</t>
    <rPh sb="0" eb="3">
      <t>ダイガクメイ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</si>
  <si>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</si>
  <si>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</si>
  <si>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</si>
  <si>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</si>
  <si>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</si>
  <si>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</si>
  <si>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</si>
  <si>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</si>
  <si>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</si>
  <si>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</si>
  <si>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</si>
  <si>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</si>
  <si>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</si>
  <si>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</si>
  <si>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</si>
  <si>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</si>
  <si>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</si>
  <si>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</si>
  <si>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</si>
  <si>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</si>
  <si>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</si>
  <si>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</si>
  <si>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</si>
  <si>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</si>
  <si>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</si>
  <si>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</si>
  <si>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</si>
  <si>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</si>
  <si>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</si>
  <si>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</si>
  <si>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</si>
  <si>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</si>
  <si>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</si>
  <si>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</si>
  <si>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</si>
  <si>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</si>
  <si>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</si>
  <si>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</si>
  <si>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</si>
  <si>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</si>
  <si>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</si>
  <si>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</si>
  <si>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</si>
  <si>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</si>
  <si>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</si>
  <si>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</si>
  <si>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</si>
  <si>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</si>
  <si>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</si>
  <si>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</si>
  <si>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</si>
  <si>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</si>
  <si>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</si>
  <si>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</si>
  <si>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</si>
  <si>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</si>
  <si>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</si>
  <si>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</si>
  <si>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</si>
  <si>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</si>
  <si>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</si>
  <si>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</si>
  <si>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</si>
  <si>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</si>
  <si>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</si>
  <si>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</si>
  <si>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</si>
  <si>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</si>
  <si>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</si>
  <si>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</si>
  <si>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</si>
  <si>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</si>
  <si>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</si>
  <si>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</si>
  <si>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</si>
  <si>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</si>
  <si>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</si>
  <si>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</si>
  <si>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</si>
  <si>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</si>
  <si>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</si>
  <si>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</si>
  <si>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</si>
  <si>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</si>
  <si>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</si>
  <si>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</si>
  <si>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</si>
  <si>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</si>
  <si>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</si>
  <si>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</si>
  <si>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</si>
  <si>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</si>
  <si>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</si>
  <si>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</si>
  <si>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</si>
  <si>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</si>
  <si>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</si>
  <si>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</si>
  <si>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</si>
  <si>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</si>
  <si>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</si>
  <si>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</si>
  <si>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</si>
  <si>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</si>
  <si>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</si>
  <si>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</si>
  <si>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</si>
  <si>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</si>
  <si>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</si>
  <si>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</si>
  <si>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</si>
  <si>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</si>
  <si>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</si>
  <si>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</si>
  <si>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</si>
  <si>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</si>
  <si>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</si>
  <si>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</si>
  <si>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</si>
  <si>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</si>
  <si>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</si>
  <si>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</si>
  <si>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</si>
  <si>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</si>
  <si>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</si>
  <si>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</si>
  <si>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</si>
  <si>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</si>
  <si>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</si>
  <si>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</si>
  <si>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</si>
  <si>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</si>
  <si>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</si>
  <si>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</si>
  <si>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</si>
  <si>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</si>
  <si>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</si>
  <si>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</si>
  <si>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</si>
  <si>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</si>
  <si>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</si>
  <si>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</si>
  <si>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</si>
  <si>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</si>
  <si>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</si>
  <si>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</si>
  <si>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</si>
  <si>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</si>
  <si>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</si>
  <si>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</si>
  <si>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</si>
  <si>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</si>
  <si>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</si>
  <si>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</si>
  <si>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</si>
  <si>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</si>
  <si>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</si>
  <si>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</si>
  <si>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</si>
  <si>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</si>
  <si>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</si>
  <si>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</si>
  <si>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</si>
  <si>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</si>
  <si>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</si>
  <si>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</si>
  <si>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</si>
  <si>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</si>
  <si>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</si>
  <si>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</si>
  <si>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</si>
  <si>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</si>
  <si>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■目次</t>
    <phoneticPr fontId="1"/>
  </si>
  <si>
    <t>8.グラフデータ</t>
    <phoneticPr fontId="1"/>
  </si>
  <si>
    <t>8-1.2020</t>
  </si>
  <si>
    <t>8-1.2021</t>
  </si>
  <si>
    <t>8-2.2020</t>
  </si>
  <si>
    <t>8-2.2021</t>
  </si>
  <si>
    <t>8-3.2020</t>
  </si>
  <si>
    <t>8-3.2021</t>
  </si>
  <si>
    <t>8-4.2021</t>
  </si>
  <si>
    <t>8.経年データ（学部単位）</t>
    <phoneticPr fontId="1"/>
  </si>
  <si>
    <t>目次に戻る</t>
    <rPh sb="0" eb="2">
      <t>モクジ</t>
    </rPh>
    <rPh sb="3" eb="4">
      <t>モド</t>
    </rPh>
    <phoneticPr fontId="1"/>
  </si>
  <si>
    <t>8-4.2020</t>
    <phoneticPr fontId="1"/>
  </si>
  <si>
    <t>（１）．学士課程</t>
    <rPh sb="4" eb="8">
      <t>ガクシカテイ</t>
    </rPh>
    <phoneticPr fontId="1"/>
  </si>
  <si>
    <t>①．総計</t>
    <rPh sb="2" eb="4">
      <t>ソウケイ</t>
    </rPh>
    <phoneticPr fontId="1"/>
  </si>
  <si>
    <t>（１）．学士課程</t>
    <rPh sb="4" eb="6">
      <t>ガクシ</t>
    </rPh>
    <rPh sb="6" eb="8">
      <t>カテイ</t>
    </rPh>
    <phoneticPr fontId="1"/>
  </si>
  <si>
    <t>②．国立大学・ベンチマーク大学平均</t>
    <rPh sb="2" eb="4">
      <t>コクリツ</t>
    </rPh>
    <rPh sb="4" eb="6">
      <t>ダイガク</t>
    </rPh>
    <rPh sb="13" eb="15">
      <t>ダイガク</t>
    </rPh>
    <rPh sb="15" eb="17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</si>
  <si>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</si>
  <si>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増減</t>
    <rPh sb="0" eb="2">
      <t>ゾウゲン</t>
    </rPh>
    <phoneticPr fontId="1"/>
  </si>
  <si>
    <t>③．高知大学：学部別</t>
    <rPh sb="7" eb="10">
      <t>ガクブベツ</t>
    </rPh>
    <phoneticPr fontId="1"/>
  </si>
  <si>
    <t>ⅱ．教育学部</t>
    <rPh sb="2" eb="4">
      <t>キョウイク</t>
    </rPh>
    <rPh sb="4" eb="6">
      <t>ガクブ</t>
    </rPh>
    <phoneticPr fontId="1"/>
  </si>
  <si>
    <t>減少傾向⤵</t>
    <rPh sb="0" eb="4">
      <t>ゲンショウケイコウ</t>
    </rPh>
    <phoneticPr fontId="1"/>
  </si>
  <si>
    <t>増加傾向⤴</t>
    <rPh sb="0" eb="2">
      <t>ゾウカ</t>
    </rPh>
    <rPh sb="2" eb="4">
      <t>ケイコウ</t>
    </rPh>
    <phoneticPr fontId="1"/>
  </si>
  <si>
    <t>（２）．修士課程</t>
    <rPh sb="4" eb="6">
      <t>シュウシ</t>
    </rPh>
    <rPh sb="6" eb="8">
      <t>カテイ</t>
    </rPh>
    <phoneticPr fontId="1"/>
  </si>
  <si>
    <t>（３）．博士課程</t>
    <rPh sb="4" eb="6">
      <t>ハカセ</t>
    </rPh>
    <rPh sb="6" eb="8">
      <t>カテイ</t>
    </rPh>
    <phoneticPr fontId="1"/>
  </si>
  <si>
    <t>（４）．専門職学位課程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</si>
  <si>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</si>
  <si>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</si>
  <si>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■ベンチマーク大学平均</t>
    <rPh sb="7" eb="9">
      <t>ダイガク</t>
    </rPh>
    <rPh sb="9" eb="11">
      <t>ヘイキン</t>
    </rPh>
    <phoneticPr fontId="1"/>
  </si>
  <si>
    <t>８．標準修業年限超過学生数</t>
    <rPh sb="2" eb="8">
      <t>ヒョウジュンシュウギョウネンゲン</t>
    </rPh>
    <rPh sb="8" eb="13">
      <t>チョウカガクセイスウ</t>
    </rPh>
    <phoneticPr fontId="1"/>
  </si>
  <si>
    <t>男性(A)</t>
    <rPh sb="0" eb="2">
      <t>ダンセイ</t>
    </rPh>
    <phoneticPr fontId="1"/>
  </si>
  <si>
    <t>女性(B)</t>
    <rPh sb="0" eb="2">
      <t>ジョセイ</t>
    </rPh>
    <phoneticPr fontId="1"/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</si>
  <si>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</si>
  <si>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</si>
  <si>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</si>
  <si>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隔年で増減</t>
    <rPh sb="0" eb="2">
      <t>カクネン</t>
    </rPh>
    <rPh sb="3" eb="5">
      <t>ゾウゲン</t>
    </rPh>
    <phoneticPr fontId="1"/>
  </si>
  <si>
    <t>―</t>
    <phoneticPr fontId="1"/>
  </si>
  <si>
    <t>―</t>
  </si>
  <si>
    <t>同程度で推移</t>
    <rPh sb="0" eb="3">
      <t>ドウテイド</t>
    </rPh>
    <rPh sb="4" eb="6">
      <t>スイイ</t>
    </rPh>
    <phoneticPr fontId="1"/>
  </si>
  <si>
    <t>8-1-1.学士課程</t>
    <rPh sb="6" eb="10">
      <t>ガクシカテイ</t>
    </rPh>
    <phoneticPr fontId="1"/>
  </si>
  <si>
    <t>8-1-3.学士課程（学部別）</t>
    <rPh sb="6" eb="10">
      <t>ガクシカテイ</t>
    </rPh>
    <rPh sb="11" eb="14">
      <t>ガクブベツ</t>
    </rPh>
    <phoneticPr fontId="1"/>
  </si>
  <si>
    <t>8-2-2.修士課程（平均）</t>
    <rPh sb="6" eb="10">
      <t>シュウシカテイ</t>
    </rPh>
    <rPh sb="11" eb="13">
      <t>ヘイキン</t>
    </rPh>
    <phoneticPr fontId="1"/>
  </si>
  <si>
    <t>8-3-2.博士課程（平均）</t>
    <rPh sb="6" eb="10">
      <t>ハカセカテイ</t>
    </rPh>
    <rPh sb="11" eb="13">
      <t>ヘイキン</t>
    </rPh>
    <phoneticPr fontId="1"/>
  </si>
  <si>
    <t>8-4-1.専門職学位課程</t>
    <phoneticPr fontId="1"/>
  </si>
  <si>
    <t>8-4-2.専門職学位課程（平均）</t>
    <rPh sb="6" eb="9">
      <t>センモンショク</t>
    </rPh>
    <rPh sb="9" eb="11">
      <t>ガクイ</t>
    </rPh>
    <rPh sb="11" eb="13">
      <t>カテイ</t>
    </rPh>
    <rPh sb="14" eb="16">
      <t>ヘイキン</t>
    </rPh>
    <phoneticPr fontId="1"/>
  </si>
  <si>
    <t>ⅱ．教育学部</t>
    <phoneticPr fontId="1"/>
  </si>
  <si>
    <t>ⅳ．医学部</t>
    <phoneticPr fontId="1"/>
  </si>
  <si>
    <t>ⅵ．地域協働学部</t>
    <phoneticPr fontId="1"/>
  </si>
  <si>
    <t>A</t>
  </si>
  <si>
    <t>E</t>
  </si>
  <si>
    <t>B</t>
  </si>
  <si>
    <t>C</t>
  </si>
  <si>
    <t>D</t>
  </si>
  <si>
    <t>G</t>
  </si>
  <si>
    <t>H</t>
  </si>
  <si>
    <t>F</t>
  </si>
  <si>
    <t>女性の割合(D=B/C)</t>
    <rPh sb="0" eb="2">
      <t>ジョセイ</t>
    </rPh>
    <rPh sb="3" eb="5">
      <t>ワリアイ</t>
    </rPh>
    <phoneticPr fontId="1"/>
  </si>
  <si>
    <t>女性の割合
(D=B/C)</t>
    <rPh sb="0" eb="2">
      <t>ジョセイ</t>
    </rPh>
    <rPh sb="3" eb="5">
      <t>ワリアイ</t>
    </rPh>
    <phoneticPr fontId="1"/>
  </si>
  <si>
    <t>合計(C=A+B)</t>
    <rPh sb="0" eb="2">
      <t>ゴウケイ</t>
    </rPh>
    <phoneticPr fontId="1"/>
  </si>
  <si>
    <t>データ個数</t>
    <rPh sb="3" eb="5">
      <t>コスウ</t>
    </rPh>
    <phoneticPr fontId="1"/>
  </si>
  <si>
    <t>ⅳ．医学部</t>
    <rPh sb="2" eb="5">
      <t>イガクブ</t>
    </rPh>
    <phoneticPr fontId="1"/>
  </si>
  <si>
    <t>【グラフシート】</t>
    <phoneticPr fontId="1"/>
  </si>
  <si>
    <t>（１）学士課程</t>
    <rPh sb="3" eb="5">
      <t>ガクシ</t>
    </rPh>
    <rPh sb="5" eb="7">
      <t>カテイ</t>
    </rPh>
    <phoneticPr fontId="1"/>
  </si>
  <si>
    <t>（２）修士課程</t>
    <rPh sb="3" eb="7">
      <t>シュウシカテイ</t>
    </rPh>
    <phoneticPr fontId="1"/>
  </si>
  <si>
    <t>（３）博士課程</t>
    <rPh sb="3" eb="5">
      <t>ハカセ</t>
    </rPh>
    <rPh sb="5" eb="7">
      <t>カテイ</t>
    </rPh>
    <phoneticPr fontId="1"/>
  </si>
  <si>
    <t>（４）専門職学位課程</t>
    <rPh sb="3" eb="6">
      <t>センモンショク</t>
    </rPh>
    <rPh sb="6" eb="8">
      <t>ガクイ</t>
    </rPh>
    <rPh sb="8" eb="10">
      <t>カテイ</t>
    </rPh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</si>
  <si>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</si>
  <si>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</si>
  <si>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8-1.2022</t>
  </si>
  <si>
    <t>8-2.2022</t>
  </si>
  <si>
    <t>8-3.2022</t>
  </si>
  <si>
    <t>8-4.2022</t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</si>
  <si>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</si>
  <si>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</si>
  <si>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</si>
  <si>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</si>
  <si>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↑↑↑↑</t>
  </si>
  <si>
    <t>増加傾向⤴</t>
  </si>
  <si>
    <t>判定不能</t>
    <rPh sb="0" eb="4">
      <t>ハンテイフノウ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</si>
  <si>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</si>
  <si>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</si>
  <si>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</si>
  <si>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</si>
  <si>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</si>
  <si>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</si>
  <si>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</si>
  <si>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</si>
  <si>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</si>
  <si>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</si>
  <si>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</si>
  <si>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</si>
  <si>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</si>
  <si>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</si>
  <si>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</si>
  <si>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</si>
  <si>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</si>
  <si>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</si>
  <si>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</si>
  <si>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</si>
  <si>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</si>
  <si>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</si>
  <si>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</si>
  <si>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</si>
  <si>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</si>
  <si>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</si>
  <si>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</si>
  <si>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</si>
  <si>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</si>
  <si>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</si>
  <si>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</si>
  <si>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</si>
  <si>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</si>
  <si>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</si>
  <si>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</si>
  <si>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</si>
  <si>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</si>
  <si>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</si>
  <si>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</si>
  <si>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</si>
  <si>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</si>
  <si>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</si>
  <si>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</si>
  <si>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</si>
  <si>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</si>
  <si>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</si>
  <si>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</si>
  <si>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</si>
  <si>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</si>
  <si>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</si>
  <si>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</si>
  <si>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</si>
  <si>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</si>
  <si>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</si>
  <si>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</si>
  <si>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</si>
  <si>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</si>
  <si>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</si>
  <si>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</si>
  <si>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</si>
  <si>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</si>
  <si>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</si>
  <si>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</si>
  <si>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</si>
  <si>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</si>
  <si>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</si>
  <si>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</si>
  <si>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</si>
  <si>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</si>
  <si>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</si>
  <si>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</si>
  <si>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</si>
  <si>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</si>
  <si>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</si>
  <si>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</si>
  <si>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</si>
  <si>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</si>
  <si>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</si>
  <si>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</si>
  <si>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</si>
  <si>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</si>
  <si>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</si>
  <si>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</si>
  <si>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</si>
  <si>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</si>
  <si>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</si>
  <si>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</si>
  <si>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</si>
  <si>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</si>
  <si>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</si>
  <si>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</si>
  <si>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</si>
  <si>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</si>
  <si>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</si>
  <si>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</si>
  <si>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</si>
  <si>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</si>
  <si>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</si>
  <si>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</si>
  <si>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</si>
  <si>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</si>
  <si>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</si>
  <si>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</si>
  <si>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</si>
  <si>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</si>
  <si>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</si>
  <si>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4→3</t>
  </si>
  <si>
    <t>3→2</t>
  </si>
  <si>
    <t>2→1</t>
  </si>
  <si>
    <t>５年平均±３％判定</t>
    <phoneticPr fontId="1"/>
  </si>
  <si>
    <t>↑手動で赤塗りつぶし</t>
    <rPh sb="1" eb="3">
      <t>シュドウ</t>
    </rPh>
    <rPh sb="4" eb="5">
      <t>アカ</t>
    </rPh>
    <rPh sb="5" eb="6">
      <t>ヌ</t>
    </rPh>
    <phoneticPr fontId="1"/>
  </si>
  <si>
    <t>8-1.学士課程</t>
    <rPh sb="4" eb="8">
      <t>ガクシカテイ</t>
    </rPh>
    <phoneticPr fontId="1"/>
  </si>
  <si>
    <t>8-1.学士課程(学部別)</t>
    <rPh sb="4" eb="8">
      <t>ガクシカテイ</t>
    </rPh>
    <phoneticPr fontId="1"/>
  </si>
  <si>
    <t>8-2.修士課程</t>
    <phoneticPr fontId="1"/>
  </si>
  <si>
    <t>8-3.博士課程</t>
    <phoneticPr fontId="1"/>
  </si>
  <si>
    <t>8-4.専門職学位課程</t>
    <phoneticPr fontId="1"/>
  </si>
  <si>
    <t>超過学生に占める女性割合の推移</t>
    <rPh sb="0" eb="2">
      <t>チョウカ</t>
    </rPh>
    <rPh sb="2" eb="4">
      <t>ガクセイ</t>
    </rPh>
    <rPh sb="5" eb="6">
      <t>シ</t>
    </rPh>
    <rPh sb="8" eb="10">
      <t>ジョセイ</t>
    </rPh>
    <rPh sb="10" eb="12">
      <t>ワリアイ</t>
    </rPh>
    <rPh sb="13" eb="15">
      <t>スイイ</t>
    </rPh>
    <phoneticPr fontId="1"/>
  </si>
  <si>
    <t>標準修業年限超過学生数の推移</t>
    <rPh sb="0" eb="2">
      <t>ヒョウジュン</t>
    </rPh>
    <rPh sb="2" eb="6">
      <t>シュウギョウネンゲン</t>
    </rPh>
    <rPh sb="6" eb="8">
      <t>チョウカ</t>
    </rPh>
    <rPh sb="8" eb="11">
      <t>ガクセイスウ</t>
    </rPh>
    <rPh sb="12" eb="14">
      <t>スイイ</t>
    </rPh>
    <phoneticPr fontId="1"/>
  </si>
  <si>
    <t>④．全国立大学一覧</t>
    <rPh sb="2" eb="9">
      <t>ゼンコクリツダイガクイチラン</t>
    </rPh>
    <phoneticPr fontId="1"/>
  </si>
  <si>
    <t>（３）．学士課程</t>
    <rPh sb="4" eb="8">
      <t>ガクシカテイ</t>
    </rPh>
    <phoneticPr fontId="1"/>
  </si>
  <si>
    <t>③．全国立大学一覧</t>
    <rPh sb="2" eb="9">
      <t>ゼンコクリツダイガクイチラン</t>
    </rPh>
    <phoneticPr fontId="1"/>
  </si>
  <si>
    <t>8-2-1.修士課程</t>
    <phoneticPr fontId="1"/>
  </si>
  <si>
    <t>8-3-1.博士課程</t>
    <phoneticPr fontId="1"/>
  </si>
  <si>
    <t>8-1-2.学士課程（平均）</t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</si>
  <si>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</si>
  <si>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</si>
  <si>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</si>
  <si>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</si>
  <si>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</si>
  <si>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R2</t>
  </si>
  <si>
    <t>男</t>
    <rPh sb="0" eb="1">
      <t>オトコ</t>
    </rPh>
    <phoneticPr fontId="16"/>
  </si>
  <si>
    <t>女</t>
    <rPh sb="0" eb="1">
      <t>オンナ</t>
    </rPh>
    <phoneticPr fontId="16"/>
  </si>
  <si>
    <t>ⅵ．地域協働学部</t>
    <rPh sb="2" eb="4">
      <t>チイキ</t>
    </rPh>
    <rPh sb="4" eb="8">
      <t>キョウドウガクブ</t>
    </rPh>
    <phoneticPr fontId="1"/>
  </si>
  <si>
    <t>総合計</t>
    <rPh sb="0" eb="3">
      <t>ソウゴウケイ</t>
    </rPh>
    <phoneticPr fontId="1"/>
  </si>
  <si>
    <t>R3</t>
  </si>
  <si>
    <t>R4</t>
  </si>
  <si>
    <t>R5</t>
  </si>
  <si>
    <t>R6</t>
  </si>
  <si>
    <t>R7</t>
  </si>
  <si>
    <t>R8</t>
  </si>
  <si>
    <t>R9</t>
  </si>
  <si>
    <t>R10</t>
  </si>
  <si>
    <t>8-1.2024</t>
  </si>
  <si>
    <t>8-2.2024</t>
  </si>
  <si>
    <t>8-3.2024</t>
  </si>
  <si>
    <t>8-4.2024</t>
  </si>
  <si>
    <t>ⅰ．人文社会科学部</t>
    <rPh sb="2" eb="4">
      <t>ジンブン</t>
    </rPh>
    <rPh sb="4" eb="6">
      <t>シャカイ</t>
    </rPh>
    <rPh sb="6" eb="9">
      <t>カガクブ</t>
    </rPh>
    <phoneticPr fontId="1"/>
  </si>
  <si>
    <t>ⅲ．理工学部</t>
    <rPh sb="2" eb="6">
      <t>リコウガクブ</t>
    </rPh>
    <phoneticPr fontId="1"/>
  </si>
  <si>
    <t>ⅴ．農林海洋科学部</t>
    <phoneticPr fontId="1"/>
  </si>
  <si>
    <t>ⅲ．理工学部</t>
    <phoneticPr fontId="1"/>
  </si>
  <si>
    <t>ⅰ．人文社会科学部</t>
    <phoneticPr fontId="1"/>
  </si>
  <si>
    <t>8-1.2023</t>
  </si>
  <si>
    <t>8-2.2023</t>
  </si>
  <si>
    <t>8-3.2023</t>
  </si>
  <si>
    <t>8-4.2023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</si>
</sst>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);[Red]\(#,##0\)"/>
    <numFmt numFmtId="178" formatCode="0.0%"/>
    <numFmt numFmtId="179" formatCode="General&quot;人&quot;"/>
    <numFmt numFmtId="180" formatCode="\+0.0%;\-0.0%;&quot;±0%&quot;"/>
    <numFmt numFmtId="181" formatCode="#,##0.0_);[Red]\(#,##0.0\)"/>
    <numFmt numFmtId="182" formatCode="0.0"/>
    <numFmt numFmtId="183" formatCode="#,##0.0&quot;人&quot;"/>
    <numFmt numFmtId="184" formatCode="\+#,##0.0&quot;人&quot;;\-#,##0.0&quot;人&quot;;&quot;±0人&quot;"/>
    <numFmt numFmtId="185" formatCode="#,##0.0_ "/>
    <numFmt numFmtId="186" formatCode="&quot;R&quot;General"/>
  </numFmts>
  <fonts count="17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rgb="FFFF0000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9"/>
      <color theme="0"/>
      <name val="ＭＳ ゴシック"/>
      <family val="3"/>
      <charset val="128"/>
    </font>
    <font>
      <b/>
      <sz val="9"/>
      <color theme="1"/>
      <name val="ＭＳ 明朝"/>
      <family val="1"/>
      <charset val="128"/>
    </font>
    <font>
      <sz val="11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sz val="6"/>
      <name val="游ゴシック"/>
      <family val="3"/>
      <charset val="12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286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3" fillId="0" borderId="0" xfId="0" applyFont="1" applyFill="1">
      <alignment vertical="center"/>
    </xf>
    <xf numFmtId="0" fontId="0" fillId="0" borderId="1" xfId="0" applyBorder="1" applyAlignment="1">
      <alignment horizontal="center"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>
      <alignment vertical="center"/>
    </xf>
    <xf numFmtId="0" fontId="0" fillId="5" borderId="1" xfId="0" applyFill="1" applyBorder="1">
      <alignment vertical="center"/>
    </xf>
    <xf numFmtId="0" fontId="0" fillId="0" borderId="0" xfId="0" applyFill="1" applyBorder="1" applyAlignment="1">
      <alignment vertical="top"/>
    </xf>
    <xf numFmtId="176" fontId="0" fillId="0" borderId="0" xfId="0" applyNumberFormat="1">
      <alignment vertical="center"/>
    </xf>
    <xf numFmtId="0" fontId="0" fillId="5" borderId="16" xfId="0" applyFill="1" applyBorder="1">
      <alignment vertical="center"/>
    </xf>
    <xf numFmtId="176" fontId="0" fillId="5" borderId="17" xfId="0" applyNumberFormat="1" applyFill="1" applyBorder="1">
      <alignment vertical="center"/>
    </xf>
    <xf numFmtId="176" fontId="0" fillId="5" borderId="18" xfId="0" applyNumberFormat="1" applyFill="1" applyBorder="1">
      <alignment vertical="center"/>
    </xf>
    <xf numFmtId="176" fontId="0" fillId="5" borderId="19" xfId="0" applyNumberFormat="1" applyFont="1" applyFill="1" applyBorder="1">
      <alignment vertical="center"/>
    </xf>
    <xf numFmtId="178" fontId="0" fillId="5" borderId="20" xfId="1" applyNumberFormat="1" applyFont="1" applyFill="1" applyBorder="1">
      <alignment vertical="center"/>
    </xf>
    <xf numFmtId="176" fontId="0" fillId="5" borderId="21" xfId="0" applyNumberFormat="1" applyFill="1" applyBorder="1">
      <alignment vertical="center"/>
    </xf>
    <xf numFmtId="0" fontId="0" fillId="0" borderId="22" xfId="0" applyBorder="1">
      <alignment vertical="center"/>
    </xf>
    <xf numFmtId="176" fontId="0" fillId="0" borderId="23" xfId="0" applyNumberFormat="1" applyBorder="1">
      <alignment vertical="center"/>
    </xf>
    <xf numFmtId="176" fontId="0" fillId="0" borderId="24" xfId="0" applyNumberFormat="1" applyBorder="1">
      <alignment vertical="center"/>
    </xf>
    <xf numFmtId="178" fontId="0" fillId="0" borderId="25" xfId="1" applyNumberFormat="1" applyFont="1" applyBorder="1">
      <alignment vertical="center"/>
    </xf>
    <xf numFmtId="176" fontId="0" fillId="0" borderId="26" xfId="0" applyNumberFormat="1" applyBorder="1">
      <alignment vertical="center"/>
    </xf>
    <xf numFmtId="0" fontId="0" fillId="0" borderId="27" xfId="0" applyBorder="1">
      <alignment vertical="center"/>
    </xf>
    <xf numFmtId="176" fontId="0" fillId="0" borderId="28" xfId="0" applyNumberFormat="1" applyBorder="1">
      <alignment vertical="center"/>
    </xf>
    <xf numFmtId="176" fontId="0" fillId="0" borderId="29" xfId="0" applyNumberFormat="1" applyBorder="1">
      <alignment vertical="center"/>
    </xf>
    <xf numFmtId="176" fontId="0" fillId="0" borderId="30" xfId="0" applyNumberFormat="1" applyBorder="1">
      <alignment vertical="center"/>
    </xf>
    <xf numFmtId="178" fontId="0" fillId="0" borderId="31" xfId="1" applyNumberFormat="1" applyFont="1" applyBorder="1">
      <alignment vertical="center"/>
    </xf>
    <xf numFmtId="176" fontId="0" fillId="0" borderId="32" xfId="0" applyNumberFormat="1" applyBorder="1">
      <alignment vertical="center"/>
    </xf>
    <xf numFmtId="176" fontId="7" fillId="0" borderId="0" xfId="0" applyNumberFormat="1" applyFont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2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33" xfId="0" applyNumberFormat="1" applyBorder="1" applyAlignment="1">
      <alignment horizontal="center" vertical="center"/>
    </xf>
    <xf numFmtId="176" fontId="0" fillId="0" borderId="34" xfId="0" applyNumberFormat="1" applyBorder="1" applyAlignment="1">
      <alignment horizontal="center" vertical="center" wrapText="1"/>
    </xf>
    <xf numFmtId="176" fontId="0" fillId="0" borderId="35" xfId="0" applyNumberFormat="1" applyBorder="1" applyAlignment="1">
      <alignment horizontal="center" vertical="center"/>
    </xf>
    <xf numFmtId="176" fontId="0" fillId="0" borderId="36" xfId="0" applyNumberFormat="1" applyBorder="1" applyAlignment="1">
      <alignment horizontal="center" vertical="center" wrapText="1"/>
    </xf>
    <xf numFmtId="176" fontId="0" fillId="0" borderId="33" xfId="0" applyNumberFormat="1" applyBorder="1">
      <alignment vertical="center"/>
    </xf>
    <xf numFmtId="176" fontId="0" fillId="0" borderId="34" xfId="0" applyNumberFormat="1" applyBorder="1">
      <alignment vertical="center"/>
    </xf>
    <xf numFmtId="178" fontId="0" fillId="0" borderId="35" xfId="1" applyNumberFormat="1" applyFont="1" applyBorder="1">
      <alignment vertical="center"/>
    </xf>
    <xf numFmtId="176" fontId="0" fillId="0" borderId="36" xfId="0" applyNumberFormat="1" applyBorder="1">
      <alignment vertical="center"/>
    </xf>
    <xf numFmtId="176" fontId="0" fillId="9" borderId="23" xfId="0" applyNumberFormat="1" applyFill="1" applyBorder="1">
      <alignment vertical="center"/>
    </xf>
    <xf numFmtId="176" fontId="0" fillId="9" borderId="1" xfId="0" applyNumberFormat="1" applyFill="1" applyBorder="1">
      <alignment vertical="center"/>
    </xf>
    <xf numFmtId="176" fontId="0" fillId="9" borderId="33" xfId="0" applyNumberFormat="1" applyFill="1" applyBorder="1">
      <alignment vertical="center"/>
    </xf>
    <xf numFmtId="176" fontId="0" fillId="9" borderId="34" xfId="0" applyNumberFormat="1" applyFill="1" applyBorder="1">
      <alignment vertical="center"/>
    </xf>
    <xf numFmtId="178" fontId="0" fillId="9" borderId="35" xfId="1" applyNumberFormat="1" applyFont="1" applyFill="1" applyBorder="1">
      <alignment vertical="center"/>
    </xf>
    <xf numFmtId="176" fontId="0" fillId="9" borderId="36" xfId="0" applyNumberFormat="1" applyFill="1" applyBorder="1">
      <alignment vertical="center"/>
    </xf>
    <xf numFmtId="176" fontId="0" fillId="5" borderId="23" xfId="0" applyNumberFormat="1" applyFill="1" applyBorder="1">
      <alignment vertical="center"/>
    </xf>
    <xf numFmtId="176" fontId="0" fillId="5" borderId="1" xfId="0" applyNumberFormat="1" applyFill="1" applyBorder="1">
      <alignment vertical="center"/>
    </xf>
    <xf numFmtId="176" fontId="0" fillId="5" borderId="33" xfId="0" applyNumberFormat="1" applyFill="1" applyBorder="1">
      <alignment vertical="center"/>
    </xf>
    <xf numFmtId="176" fontId="0" fillId="5" borderId="34" xfId="0" applyNumberFormat="1" applyFill="1" applyBorder="1">
      <alignment vertical="center"/>
    </xf>
    <xf numFmtId="178" fontId="0" fillId="5" borderId="35" xfId="1" applyNumberFormat="1" applyFont="1" applyFill="1" applyBorder="1">
      <alignment vertical="center"/>
    </xf>
    <xf numFmtId="176" fontId="0" fillId="5" borderId="36" xfId="0" applyNumberFormat="1" applyFill="1" applyBorder="1">
      <alignment vertical="center"/>
    </xf>
    <xf numFmtId="176" fontId="0" fillId="0" borderId="37" xfId="0" applyNumberFormat="1" applyBorder="1">
      <alignment vertical="center"/>
    </xf>
    <xf numFmtId="176" fontId="0" fillId="0" borderId="38" xfId="0" applyNumberFormat="1" applyBorder="1">
      <alignment vertical="center"/>
    </xf>
    <xf numFmtId="178" fontId="0" fillId="0" borderId="39" xfId="1" applyNumberFormat="1" applyFont="1" applyBorder="1">
      <alignment vertical="center"/>
    </xf>
    <xf numFmtId="176" fontId="0" fillId="0" borderId="40" xfId="0" applyNumberFormat="1" applyBorder="1">
      <alignment vertical="center"/>
    </xf>
    <xf numFmtId="0" fontId="0" fillId="0" borderId="33" xfId="0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/>
    </xf>
    <xf numFmtId="176" fontId="0" fillId="0" borderId="18" xfId="0" applyNumberFormat="1" applyBorder="1" applyAlignment="1">
      <alignment horizontal="center" vertical="center"/>
    </xf>
    <xf numFmtId="176" fontId="0" fillId="0" borderId="41" xfId="0" applyNumberFormat="1" applyBorder="1" applyAlignment="1">
      <alignment horizontal="center" vertical="center"/>
    </xf>
    <xf numFmtId="176" fontId="0" fillId="0" borderId="19" xfId="0" applyNumberFormat="1" applyBorder="1" applyAlignment="1">
      <alignment horizontal="center" vertical="center" wrapText="1"/>
    </xf>
    <xf numFmtId="176" fontId="0" fillId="0" borderId="42" xfId="0" applyNumberFormat="1" applyBorder="1" applyAlignment="1">
      <alignment horizontal="center" vertical="center"/>
    </xf>
    <xf numFmtId="176" fontId="0" fillId="0" borderId="21" xfId="0" applyNumberFormat="1" applyBorder="1" applyAlignment="1">
      <alignment horizontal="center" vertical="center" wrapText="1"/>
    </xf>
    <xf numFmtId="176" fontId="0" fillId="0" borderId="43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43" xfId="0" applyNumberFormat="1" applyBorder="1">
      <alignment vertical="center"/>
    </xf>
    <xf numFmtId="0" fontId="0" fillId="9" borderId="1" xfId="0" applyFill="1" applyBorder="1">
      <alignment vertical="center"/>
    </xf>
    <xf numFmtId="176" fontId="0" fillId="9" borderId="43" xfId="0" applyNumberFormat="1" applyFill="1" applyBorder="1">
      <alignment vertical="center"/>
    </xf>
    <xf numFmtId="176" fontId="0" fillId="5" borderId="43" xfId="0" applyNumberFormat="1" applyFill="1" applyBorder="1">
      <alignment vertical="center"/>
    </xf>
    <xf numFmtId="49" fontId="0" fillId="0" borderId="0" xfId="0" applyNumberFormat="1">
      <alignment vertical="center"/>
    </xf>
    <xf numFmtId="0" fontId="10" fillId="0" borderId="44" xfId="4" applyBorder="1" applyAlignment="1">
      <alignment horizontal="center" vertical="center"/>
    </xf>
    <xf numFmtId="0" fontId="0" fillId="0" borderId="0" xfId="0" applyBorder="1">
      <alignment vertical="center"/>
    </xf>
    <xf numFmtId="0" fontId="8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12" fillId="0" borderId="0" xfId="0" applyFont="1" applyFill="1" applyBorder="1">
      <alignment vertical="center"/>
    </xf>
    <xf numFmtId="178" fontId="6" fillId="0" borderId="1" xfId="1" applyNumberFormat="1" applyFont="1" applyFill="1" applyBorder="1" applyAlignment="1">
      <alignment horizontal="center" vertical="center"/>
    </xf>
    <xf numFmtId="180" fontId="5" fillId="0" borderId="1" xfId="1" applyNumberFormat="1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7" borderId="0" xfId="0" applyFill="1">
      <alignment vertical="center"/>
    </xf>
    <xf numFmtId="0" fontId="10" fillId="0" borderId="1" xfId="4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83" fontId="6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184" fontId="6" fillId="0" borderId="1" xfId="0" applyNumberFormat="1" applyFont="1" applyBorder="1" applyAlignment="1">
      <alignment horizontal="center" vertical="center"/>
    </xf>
    <xf numFmtId="185" fontId="0" fillId="0" borderId="23" xfId="0" applyNumberFormat="1" applyBorder="1">
      <alignment vertical="center"/>
    </xf>
    <xf numFmtId="185" fontId="0" fillId="0" borderId="1" xfId="0" applyNumberFormat="1" applyBorder="1">
      <alignment vertical="center"/>
    </xf>
    <xf numFmtId="185" fontId="0" fillId="0" borderId="28" xfId="0" applyNumberFormat="1" applyBorder="1">
      <alignment vertical="center"/>
    </xf>
    <xf numFmtId="185" fontId="0" fillId="0" borderId="29" xfId="0" applyNumberFormat="1" applyBorder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Protection="1">
      <alignment vertical="center"/>
    </xf>
    <xf numFmtId="0" fontId="10" fillId="0" borderId="44" xfId="4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11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10" borderId="0" xfId="0" applyFont="1" applyFill="1" applyAlignment="1" applyProtection="1">
      <alignment horizontal="center" vertical="center"/>
    </xf>
    <xf numFmtId="0" fontId="6" fillId="13" borderId="0" xfId="0" applyFont="1" applyFill="1" applyAlignment="1" applyProtection="1">
      <alignment horizontal="center" vertical="center" shrinkToFit="1"/>
    </xf>
    <xf numFmtId="0" fontId="6" fillId="0" borderId="29" xfId="0" applyFont="1" applyBorder="1" applyAlignment="1" applyProtection="1">
      <alignment horizontal="center" vertical="center"/>
    </xf>
    <xf numFmtId="0" fontId="6" fillId="14" borderId="0" xfId="0" applyFont="1" applyFill="1" applyAlignment="1" applyProtection="1">
      <alignment horizontal="center" vertical="center"/>
    </xf>
    <xf numFmtId="0" fontId="0" fillId="6" borderId="2" xfId="0" applyFill="1" applyBorder="1" applyProtection="1">
      <alignment vertical="center"/>
    </xf>
    <xf numFmtId="0" fontId="0" fillId="6" borderId="3" xfId="0" applyFill="1" applyBorder="1" applyProtection="1">
      <alignment vertical="center"/>
    </xf>
    <xf numFmtId="0" fontId="0" fillId="6" borderId="3" xfId="0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vertical="center" shrinkToFit="1"/>
    </xf>
    <xf numFmtId="0" fontId="6" fillId="6" borderId="3" xfId="0" applyFont="1" applyFill="1" applyBorder="1" applyProtection="1">
      <alignment vertical="center"/>
    </xf>
    <xf numFmtId="0" fontId="0" fillId="6" borderId="4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0" xfId="0" applyFill="1" applyBorder="1" applyProtection="1">
      <alignment vertical="center"/>
    </xf>
    <xf numFmtId="0" fontId="0" fillId="6" borderId="0" xfId="0" applyFill="1" applyBorder="1" applyAlignment="1" applyProtection="1">
      <alignment horizontal="center" vertical="center"/>
    </xf>
    <xf numFmtId="0" fontId="0" fillId="6" borderId="6" xfId="0" applyFill="1" applyBorder="1" applyProtection="1">
      <alignment vertical="center"/>
    </xf>
    <xf numFmtId="0" fontId="0" fillId="5" borderId="1" xfId="0" applyFill="1" applyBorder="1" applyProtection="1">
      <alignment vertical="center"/>
    </xf>
    <xf numFmtId="0" fontId="6" fillId="0" borderId="23" xfId="0" applyFont="1" applyBorder="1" applyAlignment="1" applyProtection="1">
      <alignment horizontal="center" vertical="center" shrinkToFit="1"/>
    </xf>
    <xf numFmtId="9" fontId="6" fillId="0" borderId="25" xfId="0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0" borderId="23" xfId="0" applyFont="1" applyBorder="1" applyAlignment="1" applyProtection="1">
      <alignment horizontal="center" vertical="center"/>
    </xf>
    <xf numFmtId="0" fontId="6" fillId="11" borderId="10" xfId="0" applyFont="1" applyFill="1" applyBorder="1" applyAlignment="1" applyProtection="1">
      <alignment horizontal="center" vertical="center" shrinkToFit="1"/>
    </xf>
    <xf numFmtId="0" fontId="6" fillId="11" borderId="49" xfId="0" applyFont="1" applyFill="1" applyBorder="1" applyAlignment="1" applyProtection="1">
      <alignment horizontal="center" vertical="center" shrinkToFit="1"/>
    </xf>
    <xf numFmtId="0" fontId="6" fillId="10" borderId="10" xfId="0" applyFont="1" applyFill="1" applyBorder="1" applyAlignment="1" applyProtection="1">
      <alignment horizontal="center" vertical="center" shrinkToFit="1"/>
    </xf>
    <xf numFmtId="0" fontId="6" fillId="10" borderId="49" xfId="0" applyFont="1" applyFill="1" applyBorder="1" applyAlignment="1" applyProtection="1">
      <alignment horizontal="center" vertical="center" shrinkToFit="1"/>
    </xf>
    <xf numFmtId="0" fontId="0" fillId="0" borderId="1" xfId="0" applyFill="1" applyBorder="1" applyProtection="1">
      <alignment vertical="center"/>
    </xf>
    <xf numFmtId="177" fontId="0" fillId="0" borderId="1" xfId="0" applyNumberFormat="1" applyFill="1" applyBorder="1" applyAlignment="1" applyProtection="1">
      <alignment horizontal="center" vertical="center"/>
    </xf>
    <xf numFmtId="181" fontId="6" fillId="0" borderId="23" xfId="0" applyNumberFormat="1" applyFont="1" applyBorder="1" applyAlignment="1" applyProtection="1">
      <alignment horizontal="center" vertical="center" shrinkToFit="1"/>
    </xf>
    <xf numFmtId="181" fontId="6" fillId="0" borderId="25" xfId="0" applyNumberFormat="1" applyFont="1" applyBorder="1" applyAlignment="1" applyProtection="1">
      <alignment horizontal="center" vertical="center" shrinkToFit="1"/>
    </xf>
    <xf numFmtId="0" fontId="6" fillId="0" borderId="36" xfId="0" applyFont="1" applyBorder="1" applyAlignment="1" applyProtection="1">
      <alignment horizontal="center" vertical="center"/>
    </xf>
    <xf numFmtId="0" fontId="6" fillId="0" borderId="33" xfId="0" applyFont="1" applyBorder="1" applyAlignment="1" applyProtection="1">
      <alignment horizontal="center" vertical="center" shrinkToFit="1"/>
    </xf>
    <xf numFmtId="177" fontId="6" fillId="0" borderId="23" xfId="0" applyNumberFormat="1" applyFont="1" applyBorder="1" applyAlignment="1" applyProtection="1">
      <alignment horizontal="center" vertical="center"/>
    </xf>
    <xf numFmtId="182" fontId="6" fillId="0" borderId="1" xfId="0" applyNumberFormat="1" applyFont="1" applyBorder="1" applyAlignment="1" applyProtection="1">
      <alignment horizontal="center" vertical="center" shrinkToFit="1"/>
    </xf>
    <xf numFmtId="0" fontId="6" fillId="0" borderId="36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8" fillId="16" borderId="50" xfId="0" applyFont="1" applyFill="1" applyBorder="1" applyAlignment="1" applyProtection="1">
      <alignment horizontal="center" vertical="center"/>
    </xf>
    <xf numFmtId="176" fontId="0" fillId="0" borderId="1" xfId="0" applyNumberFormat="1" applyFill="1" applyBorder="1" applyAlignment="1" applyProtection="1">
      <alignment horizontal="center" vertical="center"/>
    </xf>
    <xf numFmtId="0" fontId="8" fillId="0" borderId="50" xfId="0" applyFont="1" applyBorder="1" applyAlignment="1" applyProtection="1">
      <alignment horizontal="center" vertical="center"/>
    </xf>
    <xf numFmtId="178" fontId="0" fillId="0" borderId="1" xfId="1" applyNumberFormat="1" applyFont="1" applyFill="1" applyBorder="1" applyAlignment="1" applyProtection="1">
      <alignment horizontal="center" vertical="center"/>
    </xf>
    <xf numFmtId="178" fontId="6" fillId="0" borderId="28" xfId="1" applyNumberFormat="1" applyFont="1" applyBorder="1" applyAlignment="1" applyProtection="1">
      <alignment horizontal="center" vertical="center" shrinkToFit="1"/>
    </xf>
    <xf numFmtId="178" fontId="6" fillId="0" borderId="31" xfId="1" applyNumberFormat="1" applyFont="1" applyBorder="1" applyAlignment="1" applyProtection="1">
      <alignment horizontal="center" vertical="center" shrinkToFit="1"/>
    </xf>
    <xf numFmtId="0" fontId="6" fillId="0" borderId="40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</xf>
    <xf numFmtId="0" fontId="6" fillId="0" borderId="37" xfId="0" applyFont="1" applyBorder="1" applyAlignment="1" applyProtection="1">
      <alignment horizontal="center" vertical="center" shrinkToFit="1"/>
    </xf>
    <xf numFmtId="177" fontId="6" fillId="0" borderId="28" xfId="0" applyNumberFormat="1" applyFont="1" applyBorder="1" applyAlignment="1" applyProtection="1">
      <alignment horizontal="center" vertical="center"/>
    </xf>
    <xf numFmtId="182" fontId="6" fillId="0" borderId="29" xfId="0" applyNumberFormat="1" applyFont="1" applyBorder="1" applyAlignment="1" applyProtection="1">
      <alignment horizontal="center" vertical="center" shrinkToFit="1"/>
    </xf>
    <xf numFmtId="0" fontId="6" fillId="0" borderId="40" xfId="0" applyFont="1" applyBorder="1" applyAlignment="1" applyProtection="1">
      <alignment horizontal="center" vertical="center" shrinkToFit="1"/>
    </xf>
    <xf numFmtId="177" fontId="6" fillId="0" borderId="29" xfId="0" applyNumberFormat="1" applyFont="1" applyBorder="1" applyAlignment="1" applyProtection="1">
      <alignment horizontal="center" vertical="center"/>
    </xf>
    <xf numFmtId="0" fontId="8" fillId="0" borderId="51" xfId="0" applyFont="1" applyBorder="1" applyAlignment="1" applyProtection="1">
      <alignment horizontal="center" vertical="center"/>
    </xf>
    <xf numFmtId="0" fontId="6" fillId="6" borderId="0" xfId="0" applyFont="1" applyFill="1" applyAlignment="1" applyProtection="1">
      <alignment horizontal="center" vertical="center" shrinkToFit="1"/>
    </xf>
    <xf numFmtId="0" fontId="6" fillId="6" borderId="0" xfId="0" applyFont="1" applyFill="1" applyAlignment="1" applyProtection="1">
      <alignment horizontal="center" vertical="center"/>
    </xf>
    <xf numFmtId="0" fontId="8" fillId="6" borderId="0" xfId="0" applyFont="1" applyFill="1" applyAlignment="1" applyProtection="1">
      <alignment horizontal="center" vertical="center"/>
    </xf>
    <xf numFmtId="0" fontId="0" fillId="3" borderId="1" xfId="0" applyFill="1" applyBorder="1" applyProtection="1">
      <alignment vertical="center"/>
    </xf>
    <xf numFmtId="0" fontId="0" fillId="0" borderId="1" xfId="0" applyFill="1" applyBorder="1" applyAlignment="1" applyProtection="1">
      <alignment horizontal="center" vertical="center" wrapText="1"/>
    </xf>
    <xf numFmtId="0" fontId="13" fillId="0" borderId="1" xfId="0" applyFont="1" applyFill="1" applyBorder="1" applyProtection="1">
      <alignment vertical="center"/>
    </xf>
    <xf numFmtId="181" fontId="0" fillId="0" borderId="1" xfId="0" applyNumberFormat="1" applyFill="1" applyBorder="1" applyAlignment="1" applyProtection="1">
      <alignment horizontal="center" vertical="center"/>
    </xf>
    <xf numFmtId="181" fontId="0" fillId="0" borderId="1" xfId="3" applyNumberFormat="1" applyFont="1" applyFill="1" applyBorder="1" applyAlignment="1" applyProtection="1">
      <alignment horizontal="center" vertical="center"/>
    </xf>
    <xf numFmtId="176" fontId="0" fillId="0" borderId="1" xfId="0" applyNumberFormat="1" applyBorder="1" applyAlignment="1" applyProtection="1">
      <alignment horizontal="center" vertical="center"/>
    </xf>
    <xf numFmtId="0" fontId="0" fillId="6" borderId="7" xfId="0" applyFill="1" applyBorder="1" applyProtection="1">
      <alignment vertical="center"/>
    </xf>
    <xf numFmtId="0" fontId="0" fillId="6" borderId="8" xfId="0" applyFill="1" applyBorder="1" applyProtection="1">
      <alignment vertical="center"/>
    </xf>
    <xf numFmtId="0" fontId="0" fillId="6" borderId="8" xfId="0" applyFill="1" applyBorder="1" applyAlignment="1" applyProtection="1">
      <alignment horizontal="center" vertical="center"/>
    </xf>
    <xf numFmtId="0" fontId="6" fillId="6" borderId="8" xfId="0" applyFont="1" applyFill="1" applyBorder="1" applyAlignment="1" applyProtection="1">
      <alignment horizontal="center" vertical="center" shrinkToFit="1"/>
    </xf>
    <xf numFmtId="0" fontId="6" fillId="6" borderId="8" xfId="0" applyFont="1" applyFill="1" applyBorder="1" applyAlignment="1" applyProtection="1">
      <alignment horizontal="center" vertical="center"/>
    </xf>
    <xf numFmtId="0" fontId="8" fillId="6" borderId="8" xfId="0" applyFont="1" applyFill="1" applyBorder="1" applyAlignment="1" applyProtection="1">
      <alignment horizontal="center" vertical="center"/>
    </xf>
    <xf numFmtId="0" fontId="0" fillId="6" borderId="9" xfId="0" applyFill="1" applyBorder="1" applyProtection="1">
      <alignment vertical="center"/>
    </xf>
    <xf numFmtId="0" fontId="0" fillId="6" borderId="5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178" fontId="0" fillId="6" borderId="8" xfId="1" applyNumberFormat="1" applyFont="1" applyFill="1" applyBorder="1" applyAlignment="1" applyProtection="1">
      <alignment horizontal="center" vertical="center"/>
    </xf>
    <xf numFmtId="0" fontId="0" fillId="7" borderId="2" xfId="0" applyFill="1" applyBorder="1" applyProtection="1">
      <alignment vertical="center"/>
    </xf>
    <xf numFmtId="0" fontId="0" fillId="7" borderId="3" xfId="0" applyFill="1" applyBorder="1" applyProtection="1">
      <alignment vertical="center"/>
    </xf>
    <xf numFmtId="0" fontId="0" fillId="7" borderId="3" xfId="0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center" vertical="center" shrinkToFit="1"/>
    </xf>
    <xf numFmtId="0" fontId="6" fillId="7" borderId="3" xfId="0" applyFont="1" applyFill="1" applyBorder="1" applyAlignment="1" applyProtection="1">
      <alignment horizontal="center" vertical="center"/>
    </xf>
    <xf numFmtId="0" fontId="8" fillId="7" borderId="3" xfId="0" applyFont="1" applyFill="1" applyBorder="1" applyAlignment="1" applyProtection="1">
      <alignment horizontal="center" vertical="center"/>
    </xf>
    <xf numFmtId="0" fontId="0" fillId="7" borderId="4" xfId="0" applyFill="1" applyBorder="1" applyProtection="1">
      <alignment vertical="center"/>
    </xf>
    <xf numFmtId="0" fontId="0" fillId="7" borderId="5" xfId="0" applyFill="1" applyBorder="1" applyProtection="1">
      <alignment vertical="center"/>
    </xf>
    <xf numFmtId="0" fontId="0" fillId="7" borderId="0" xfId="0" applyFill="1" applyBorder="1" applyProtection="1">
      <alignment vertical="center"/>
    </xf>
    <xf numFmtId="0" fontId="0" fillId="7" borderId="0" xfId="0" applyFill="1" applyBorder="1" applyAlignment="1" applyProtection="1">
      <alignment horizontal="center" vertical="center"/>
    </xf>
    <xf numFmtId="0" fontId="0" fillId="7" borderId="6" xfId="0" applyFill="1" applyBorder="1" applyProtection="1">
      <alignment vertical="center"/>
    </xf>
    <xf numFmtId="0" fontId="6" fillId="7" borderId="0" xfId="0" applyFont="1" applyFill="1" applyAlignment="1" applyProtection="1">
      <alignment horizontal="center" vertical="center" shrinkToFit="1"/>
    </xf>
    <xf numFmtId="0" fontId="6" fillId="7" borderId="0" xfId="0" applyFont="1" applyFill="1" applyAlignment="1" applyProtection="1">
      <alignment horizontal="center" vertical="center"/>
    </xf>
    <xf numFmtId="0" fontId="8" fillId="0" borderId="0" xfId="0" applyFont="1" applyProtection="1">
      <alignment vertical="center"/>
    </xf>
    <xf numFmtId="0" fontId="8" fillId="7" borderId="0" xfId="0" applyFont="1" applyFill="1" applyAlignment="1" applyProtection="1">
      <alignment horizontal="center" vertical="center"/>
    </xf>
    <xf numFmtId="0" fontId="0" fillId="7" borderId="7" xfId="0" applyFill="1" applyBorder="1" applyProtection="1">
      <alignment vertical="center"/>
    </xf>
    <xf numFmtId="0" fontId="0" fillId="7" borderId="8" xfId="0" applyFill="1" applyBorder="1" applyProtection="1">
      <alignment vertical="center"/>
    </xf>
    <xf numFmtId="0" fontId="0" fillId="7" borderId="8" xfId="0" applyFill="1" applyBorder="1" applyAlignment="1" applyProtection="1">
      <alignment horizontal="center" vertical="center"/>
    </xf>
    <xf numFmtId="0" fontId="6" fillId="7" borderId="8" xfId="0" applyFont="1" applyFill="1" applyBorder="1" applyAlignment="1" applyProtection="1">
      <alignment horizontal="center" vertical="center" shrinkToFit="1"/>
    </xf>
    <xf numFmtId="0" fontId="6" fillId="7" borderId="8" xfId="0" applyFont="1" applyFill="1" applyBorder="1" applyAlignment="1" applyProtection="1">
      <alignment horizontal="center" vertical="center"/>
    </xf>
    <xf numFmtId="0" fontId="8" fillId="7" borderId="8" xfId="0" applyFont="1" applyFill="1" applyBorder="1" applyAlignment="1" applyProtection="1">
      <alignment horizontal="center" vertical="center"/>
    </xf>
    <xf numFmtId="0" fontId="0" fillId="7" borderId="9" xfId="0" applyFill="1" applyBorder="1" applyProtection="1">
      <alignment vertical="center"/>
    </xf>
    <xf numFmtId="0" fontId="0" fillId="4" borderId="2" xfId="0" applyFill="1" applyBorder="1" applyProtection="1">
      <alignment vertical="center"/>
    </xf>
    <xf numFmtId="0" fontId="0" fillId="4" borderId="3" xfId="0" applyFill="1" applyBorder="1" applyProtection="1">
      <alignment vertical="center"/>
    </xf>
    <xf numFmtId="0" fontId="0" fillId="4" borderId="3" xfId="0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/>
    </xf>
    <xf numFmtId="0" fontId="0" fillId="4" borderId="5" xfId="0" applyFill="1" applyBorder="1" applyProtection="1">
      <alignment vertical="center"/>
    </xf>
    <xf numFmtId="0" fontId="0" fillId="4" borderId="0" xfId="0" applyFill="1" applyBorder="1" applyProtection="1">
      <alignment vertical="center"/>
    </xf>
    <xf numFmtId="0" fontId="0" fillId="4" borderId="0" xfId="0" applyFill="1" applyBorder="1" applyAlignment="1" applyProtection="1">
      <alignment horizontal="center" vertical="center"/>
    </xf>
    <xf numFmtId="0" fontId="0" fillId="4" borderId="6" xfId="0" applyFill="1" applyBorder="1" applyAlignment="1" applyProtection="1">
      <alignment horizontal="center" vertical="center"/>
    </xf>
    <xf numFmtId="0" fontId="0" fillId="4" borderId="0" xfId="0" applyFill="1" applyAlignment="1" applyProtection="1">
      <alignment horizontal="center" vertical="center"/>
    </xf>
    <xf numFmtId="0" fontId="0" fillId="4" borderId="7" xfId="0" applyFill="1" applyBorder="1" applyProtection="1">
      <alignment vertical="center"/>
    </xf>
    <xf numFmtId="0" fontId="0" fillId="4" borderId="8" xfId="0" applyFill="1" applyBorder="1" applyProtection="1">
      <alignment vertical="center"/>
    </xf>
    <xf numFmtId="0" fontId="0" fillId="4" borderId="8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/>
    </xf>
    <xf numFmtId="0" fontId="0" fillId="0" borderId="0" xfId="0" applyFill="1" applyProtection="1">
      <alignment vertical="center"/>
    </xf>
    <xf numFmtId="0" fontId="0" fillId="0" borderId="0" xfId="0" applyFill="1" applyAlignment="1" applyProtection="1">
      <alignment horizontal="center" vertical="center"/>
    </xf>
    <xf numFmtId="0" fontId="0" fillId="8" borderId="2" xfId="0" applyFill="1" applyBorder="1" applyProtection="1">
      <alignment vertical="center"/>
    </xf>
    <xf numFmtId="0" fontId="0" fillId="8" borderId="3" xfId="0" applyFill="1" applyBorder="1" applyProtection="1">
      <alignment vertical="center"/>
    </xf>
    <xf numFmtId="0" fontId="0" fillId="8" borderId="3" xfId="0" applyFill="1" applyBorder="1" applyAlignment="1" applyProtection="1">
      <alignment horizontal="center" vertical="center"/>
    </xf>
    <xf numFmtId="0" fontId="0" fillId="8" borderId="4" xfId="0" applyFill="1" applyBorder="1" applyAlignment="1" applyProtection="1">
      <alignment horizontal="center" vertical="center"/>
    </xf>
    <xf numFmtId="0" fontId="0" fillId="8" borderId="5" xfId="0" applyFill="1" applyBorder="1" applyProtection="1">
      <alignment vertical="center"/>
    </xf>
    <xf numFmtId="0" fontId="0" fillId="8" borderId="0" xfId="0" applyFill="1" applyBorder="1" applyProtection="1">
      <alignment vertical="center"/>
    </xf>
    <xf numFmtId="0" fontId="0" fillId="8" borderId="0" xfId="0" applyFill="1" applyBorder="1" applyAlignment="1" applyProtection="1">
      <alignment horizontal="center" vertical="center"/>
    </xf>
    <xf numFmtId="0" fontId="0" fillId="8" borderId="6" xfId="0" applyFill="1" applyBorder="1" applyAlignment="1" applyProtection="1">
      <alignment horizontal="center" vertical="center"/>
    </xf>
    <xf numFmtId="178" fontId="6" fillId="13" borderId="28" xfId="1" applyNumberFormat="1" applyFont="1" applyFill="1" applyBorder="1" applyAlignment="1" applyProtection="1">
      <alignment horizontal="center" vertical="center" shrinkToFit="1"/>
    </xf>
    <xf numFmtId="0" fontId="0" fillId="8" borderId="0" xfId="0" applyFill="1" applyProtection="1">
      <alignment vertical="center"/>
    </xf>
    <xf numFmtId="0" fontId="0" fillId="8" borderId="0" xfId="0" applyFill="1" applyAlignment="1" applyProtection="1">
      <alignment horizontal="center" vertical="center"/>
    </xf>
    <xf numFmtId="0" fontId="6" fillId="8" borderId="0" xfId="0" applyFont="1" applyFill="1" applyAlignment="1" applyProtection="1">
      <alignment horizontal="center" vertical="center" shrinkToFit="1"/>
    </xf>
    <xf numFmtId="0" fontId="6" fillId="8" borderId="0" xfId="0" applyFont="1" applyFill="1" applyAlignment="1" applyProtection="1">
      <alignment horizontal="center" vertical="center"/>
    </xf>
    <xf numFmtId="0" fontId="0" fillId="8" borderId="7" xfId="0" applyFill="1" applyBorder="1" applyProtection="1">
      <alignment vertical="center"/>
    </xf>
    <xf numFmtId="0" fontId="0" fillId="8" borderId="8" xfId="0" applyFill="1" applyBorder="1" applyProtection="1">
      <alignment vertical="center"/>
    </xf>
    <xf numFmtId="0" fontId="0" fillId="8" borderId="8" xfId="0" applyFill="1" applyBorder="1" applyAlignment="1" applyProtection="1">
      <alignment horizontal="center" vertical="center"/>
    </xf>
    <xf numFmtId="0" fontId="0" fillId="8" borderId="9" xfId="0" applyFill="1" applyBorder="1" applyAlignment="1" applyProtection="1">
      <alignment horizontal="center" vertical="center"/>
    </xf>
    <xf numFmtId="0" fontId="6" fillId="0" borderId="0" xfId="0" applyFont="1" applyProtection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58" xfId="0" applyBorder="1">
      <alignment vertical="center"/>
    </xf>
    <xf numFmtId="176" fontId="0" fillId="0" borderId="59" xfId="0" applyNumberFormat="1" applyBorder="1">
      <alignment vertical="center"/>
    </xf>
    <xf numFmtId="176" fontId="0" fillId="0" borderId="60" xfId="0" applyNumberFormat="1" applyBorder="1">
      <alignment vertical="center"/>
    </xf>
    <xf numFmtId="186" fontId="8" fillId="0" borderId="1" xfId="0" applyNumberFormat="1" applyFont="1" applyBorder="1" applyAlignment="1">
      <alignment horizontal="center" vertical="center"/>
    </xf>
    <xf numFmtId="186" fontId="6" fillId="0" borderId="1" xfId="0" applyNumberFormat="1" applyFont="1" applyBorder="1" applyAlignment="1">
      <alignment horizontal="center" vertical="center"/>
    </xf>
    <xf numFmtId="177" fontId="0" fillId="0" borderId="1" xfId="1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178" fontId="7" fillId="0" borderId="35" xfId="1" applyNumberFormat="1" applyFont="1" applyBorder="1">
      <alignment vertical="center"/>
    </xf>
    <xf numFmtId="178" fontId="7" fillId="5" borderId="35" xfId="1" applyNumberFormat="1" applyFont="1" applyFill="1" applyBorder="1">
      <alignment vertical="center"/>
    </xf>
    <xf numFmtId="0" fontId="10" fillId="0" borderId="45" xfId="4" applyBorder="1" applyAlignment="1">
      <alignment horizontal="left" vertical="center" wrapText="1"/>
    </xf>
    <xf numFmtId="0" fontId="10" fillId="0" borderId="10" xfId="4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0" fillId="6" borderId="0" xfId="0" applyFill="1" applyAlignment="1">
      <alignment horizontal="center" vertical="center"/>
    </xf>
    <xf numFmtId="0" fontId="10" fillId="0" borderId="33" xfId="4" applyBorder="1" applyAlignment="1">
      <alignment horizontal="left" vertical="center" wrapText="1"/>
    </xf>
    <xf numFmtId="0" fontId="10" fillId="0" borderId="25" xfId="4" applyBorder="1" applyAlignment="1">
      <alignment horizontal="left" vertical="center" wrapText="1"/>
    </xf>
    <xf numFmtId="0" fontId="6" fillId="0" borderId="45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79" fontId="6" fillId="0" borderId="45" xfId="0" applyNumberFormat="1" applyFont="1" applyFill="1" applyBorder="1" applyAlignment="1">
      <alignment horizontal="center" vertical="center" wrapText="1"/>
    </xf>
    <xf numFmtId="179" fontId="6" fillId="0" borderId="10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29" xfId="0" applyFont="1" applyBorder="1" applyAlignment="1" applyProtection="1">
      <alignment horizontal="center" vertical="center" wrapText="1"/>
    </xf>
    <xf numFmtId="0" fontId="6" fillId="10" borderId="13" xfId="0" applyFont="1" applyFill="1" applyBorder="1" applyAlignment="1" applyProtection="1">
      <alignment horizontal="center" vertical="center" wrapText="1"/>
    </xf>
    <xf numFmtId="0" fontId="6" fillId="10" borderId="10" xfId="0" applyFont="1" applyFill="1" applyBorder="1" applyAlignment="1" applyProtection="1">
      <alignment horizontal="center" vertical="center" wrapText="1"/>
    </xf>
    <xf numFmtId="0" fontId="6" fillId="12" borderId="41" xfId="0" applyFont="1" applyFill="1" applyBorder="1" applyAlignment="1" applyProtection="1">
      <alignment horizontal="center" vertical="center" shrinkToFit="1"/>
    </xf>
    <xf numFmtId="0" fontId="6" fillId="12" borderId="46" xfId="0" applyFont="1" applyFill="1" applyBorder="1" applyAlignment="1" applyProtection="1">
      <alignment horizontal="center" vertical="center" shrinkToFit="1"/>
    </xf>
    <xf numFmtId="0" fontId="14" fillId="15" borderId="46" xfId="0" applyFont="1" applyFill="1" applyBorder="1" applyAlignment="1" applyProtection="1">
      <alignment horizontal="center" vertical="center"/>
    </xf>
    <xf numFmtId="0" fontId="15" fillId="15" borderId="50" xfId="0" applyFont="1" applyFill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42" xfId="0" applyFont="1" applyBorder="1" applyAlignment="1" applyProtection="1">
      <alignment horizontal="center" vertical="center"/>
    </xf>
    <xf numFmtId="0" fontId="6" fillId="0" borderId="18" xfId="0" applyFont="1" applyBorder="1" applyAlignment="1" applyProtection="1">
      <alignment horizontal="center" vertical="center"/>
    </xf>
    <xf numFmtId="0" fontId="6" fillId="12" borderId="21" xfId="0" applyFont="1" applyFill="1" applyBorder="1" applyAlignment="1" applyProtection="1">
      <alignment horizontal="center" vertical="center"/>
    </xf>
    <xf numFmtId="0" fontId="6" fillId="12" borderId="36" xfId="0" applyFont="1" applyFill="1" applyBorder="1" applyAlignment="1" applyProtection="1">
      <alignment horizontal="center" vertical="center"/>
    </xf>
    <xf numFmtId="0" fontId="6" fillId="12" borderId="14" xfId="0" applyFont="1" applyFill="1" applyBorder="1" applyAlignment="1" applyProtection="1">
      <alignment horizontal="center" vertical="center"/>
    </xf>
    <xf numFmtId="0" fontId="6" fillId="12" borderId="4" xfId="0" applyFont="1" applyFill="1" applyBorder="1" applyAlignment="1" applyProtection="1">
      <alignment horizontal="center" vertical="center"/>
    </xf>
    <xf numFmtId="0" fontId="6" fillId="12" borderId="47" xfId="0" applyFont="1" applyFill="1" applyBorder="1" applyAlignment="1" applyProtection="1">
      <alignment horizontal="center" vertical="center"/>
    </xf>
    <xf numFmtId="0" fontId="6" fillId="12" borderId="6" xfId="0" applyFont="1" applyFill="1" applyBorder="1" applyAlignment="1" applyProtection="1">
      <alignment horizontal="center" vertical="center"/>
    </xf>
    <xf numFmtId="0" fontId="6" fillId="11" borderId="12" xfId="0" applyFont="1" applyFill="1" applyBorder="1" applyAlignment="1" applyProtection="1">
      <alignment horizontal="center" vertical="center" wrapText="1"/>
    </xf>
    <xf numFmtId="0" fontId="6" fillId="11" borderId="48" xfId="0" applyFont="1" applyFill="1" applyBorder="1" applyAlignment="1" applyProtection="1">
      <alignment horizontal="center" vertical="center" wrapText="1"/>
    </xf>
    <xf numFmtId="0" fontId="6" fillId="12" borderId="3" xfId="0" applyFont="1" applyFill="1" applyBorder="1" applyAlignment="1" applyProtection="1">
      <alignment horizontal="center" vertical="center"/>
    </xf>
    <xf numFmtId="0" fontId="6" fillId="12" borderId="0" xfId="0" applyFont="1" applyFill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12" borderId="15" xfId="0" applyFont="1" applyFill="1" applyBorder="1" applyAlignment="1" applyProtection="1">
      <alignment horizontal="center" vertical="center"/>
    </xf>
    <xf numFmtId="0" fontId="6" fillId="12" borderId="49" xfId="0" applyFont="1" applyFill="1" applyBorder="1" applyAlignment="1" applyProtection="1">
      <alignment horizontal="center" vertical="center"/>
    </xf>
    <xf numFmtId="0" fontId="10" fillId="0" borderId="61" xfId="4" applyBorder="1" applyAlignment="1">
      <alignment horizontal="center" vertical="center"/>
    </xf>
    <xf numFmtId="0" fontId="10" fillId="0" borderId="62" xfId="4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6" xfId="0" applyNumberFormat="1" applyBorder="1" applyAlignment="1">
      <alignment horizontal="center" vertical="center"/>
    </xf>
    <xf numFmtId="176" fontId="0" fillId="0" borderId="52" xfId="0" applyNumberFormat="1" applyBorder="1" applyAlignment="1">
      <alignment horizontal="center" vertical="center"/>
    </xf>
    <xf numFmtId="176" fontId="0" fillId="0" borderId="46" xfId="0" applyNumberFormat="1" applyBorder="1" applyAlignment="1">
      <alignment horizontal="center" vertical="center"/>
    </xf>
  </cellXfs>
  <cellStyles count="5">
    <cellStyle name="パーセント" xfId="1" builtinId="5"/>
    <cellStyle name="ハイパーリンク" xfId="4" builtinId="8"/>
    <cellStyle name="桁区切り" xfId="3" builtinId="6"/>
    <cellStyle name="標準" xfId="0" builtinId="0"/>
    <cellStyle name="標準 2" xfId="2" xr:uid="{00000000-0005-0000-0000-000004000000}"/>
  </cellStyles>
  <dxfs count="464">
    <dxf>
      <fill>
        <patternFill>
          <bgColor theme="8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'8.グラフデータ'!$D$8:$H$8</c:f>
              <c:numCache>
                <c:formatCode>#,##0_ </c:formatCode>
                <c:ptCount val="5"/>
                <c:pt idx="0">
                  <c:v>61</c:v>
                </c:pt>
                <c:pt idx="1">
                  <c:v>66</c:v>
                </c:pt>
                <c:pt idx="2">
                  <c:v>60</c:v>
                </c:pt>
                <c:pt idx="3">
                  <c:v>68</c:v>
                </c:pt>
                <c:pt idx="4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9-4D41-9039-F6850A20149D}"/>
            </c:ext>
          </c:extLst>
        </c:ser>
        <c:ser>
          <c:idx val="1"/>
          <c:order val="1"/>
          <c:tx>
            <c:strRef>
              <c:f>'8.グラフデータ'!$C$7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'8.グラフデータ'!$D$7:$H$7</c:f>
              <c:numCache>
                <c:formatCode>#,##0_);[Red]\(#,##0\)</c:formatCode>
                <c:ptCount val="5"/>
                <c:pt idx="0">
                  <c:v>170</c:v>
                </c:pt>
                <c:pt idx="1">
                  <c:v>171</c:v>
                </c:pt>
                <c:pt idx="2">
                  <c:v>148</c:v>
                </c:pt>
                <c:pt idx="3">
                  <c:v>156</c:v>
                </c:pt>
                <c:pt idx="4">
                  <c:v>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9-4D41-9039-F6850A201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'8.グラフデータ'!$D$9:$H$9</c:f>
              <c:numCache>
                <c:formatCode>#,##0_);[Red]\(#,##0\)</c:formatCode>
                <c:ptCount val="5"/>
                <c:pt idx="0">
                  <c:v>231</c:v>
                </c:pt>
                <c:pt idx="1">
                  <c:v>237</c:v>
                </c:pt>
                <c:pt idx="2">
                  <c:v>208</c:v>
                </c:pt>
                <c:pt idx="3">
                  <c:v>224</c:v>
                </c:pt>
                <c:pt idx="4">
                  <c:v>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09-4D41-9039-F6850A201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'8.グラフデータ'!$D$10:$H$10</c:f>
              <c:numCache>
                <c:formatCode>0.0%</c:formatCode>
                <c:ptCount val="5"/>
                <c:pt idx="0">
                  <c:v>0.26400000000000001</c:v>
                </c:pt>
                <c:pt idx="1">
                  <c:v>0.27800000000000002</c:v>
                </c:pt>
                <c:pt idx="2">
                  <c:v>0.28799999999999998</c:v>
                </c:pt>
                <c:pt idx="3">
                  <c:v>0.30399999999999999</c:v>
                </c:pt>
                <c:pt idx="4">
                  <c:v>0.29899999999999999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09-4D41-9039-F6850A201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'8.グラフデータ'!$C$75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'8.グラフデータ'!$D$75:$H$75</c:f>
              <c:numCache>
                <c:formatCode>#,##0_);[Red]\(#,##0\)</c:formatCode>
                <c:ptCount val="5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5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6-4987-81CC-7AB621EA19EA}"/>
            </c:ext>
          </c:extLst>
        </c:ser>
        <c:ser>
          <c:idx val="1"/>
          <c:order val="1"/>
          <c:tx>
            <c:strRef>
              <c:f>'8.グラフデータ'!$C$74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'8.グラフデータ'!$D$74:$H$74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9</c:v>
                </c:pt>
                <c:pt idx="2">
                  <c:v>12</c:v>
                </c:pt>
                <c:pt idx="3">
                  <c:v>10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6-4987-81CC-7AB621EA19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'8.グラフデータ'!$C$76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'8.グラフデータ'!$D$76:$H$76</c:f>
              <c:numCache>
                <c:formatCode>#,##0_);[Red]\(#,##0\)</c:formatCode>
                <c:ptCount val="5"/>
                <c:pt idx="0">
                  <c:v>21</c:v>
                </c:pt>
                <c:pt idx="1">
                  <c:v>14</c:v>
                </c:pt>
                <c:pt idx="2">
                  <c:v>21</c:v>
                </c:pt>
                <c:pt idx="3">
                  <c:v>15</c:v>
                </c:pt>
                <c:pt idx="4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26-4987-81CC-7AB621EA19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'8.グラフデータ'!$C$77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'8.グラフデータ'!$D$77:$H$77</c:f>
              <c:numCache>
                <c:formatCode>0.0%</c:formatCode>
                <c:ptCount val="5"/>
                <c:pt idx="0">
                  <c:v>0.38100000000000001</c:v>
                </c:pt>
                <c:pt idx="1">
                  <c:v>0.35699999999999998</c:v>
                </c:pt>
                <c:pt idx="2">
                  <c:v>0.42899999999999999</c:v>
                </c:pt>
                <c:pt idx="3">
                  <c:v>0.33300000000000002</c:v>
                </c:pt>
                <c:pt idx="4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26-4987-81CC-7AB621EA19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'8.グラフデータ'!$C$84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'8.グラフデータ'!$D$84:$H$84</c:f>
              <c:numCache>
                <c:formatCode>#,##0_ </c:formatCode>
                <c:ptCount val="5"/>
                <c:pt idx="0">
                  <c:v>26</c:v>
                </c:pt>
                <c:pt idx="1">
                  <c:v>18</c:v>
                </c:pt>
                <c:pt idx="2">
                  <c:v>16</c:v>
                </c:pt>
                <c:pt idx="3">
                  <c:v>9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95-4BF6-916A-F32CCC8AC03E}"/>
            </c:ext>
          </c:extLst>
        </c:ser>
        <c:ser>
          <c:idx val="1"/>
          <c:order val="1"/>
          <c:tx>
            <c:strRef>
              <c:f>'8.グラフデータ'!$C$83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'8.グラフデータ'!$D$83:$H$83</c:f>
              <c:numCache>
                <c:formatCode>#,##0_);[Red]\(#,##0\)</c:formatCode>
                <c:ptCount val="5"/>
                <c:pt idx="0">
                  <c:v>12</c:v>
                </c:pt>
                <c:pt idx="1">
                  <c:v>14</c:v>
                </c:pt>
                <c:pt idx="2">
                  <c:v>8</c:v>
                </c:pt>
                <c:pt idx="3">
                  <c:v>18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95-4BF6-916A-F32CCC8AC0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'8.グラフデータ'!$C$85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'8.グラフデータ'!$D$85:$H$85</c:f>
              <c:numCache>
                <c:formatCode>#,##0_);[Red]\(#,##0\)</c:formatCode>
                <c:ptCount val="5"/>
                <c:pt idx="0">
                  <c:v>38</c:v>
                </c:pt>
                <c:pt idx="1">
                  <c:v>32</c:v>
                </c:pt>
                <c:pt idx="2">
                  <c:v>24</c:v>
                </c:pt>
                <c:pt idx="3">
                  <c:v>27</c:v>
                </c:pt>
                <c:pt idx="4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95-4BF6-916A-F32CCC8AC0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'8.グラフデータ'!$C$86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'8.グラフデータ'!$D$86:$H$86</c:f>
              <c:numCache>
                <c:formatCode>0.0%</c:formatCode>
                <c:ptCount val="5"/>
                <c:pt idx="0">
                  <c:v>0.68400000000000005</c:v>
                </c:pt>
                <c:pt idx="1">
                  <c:v>0.56299999999999994</c:v>
                </c:pt>
                <c:pt idx="2">
                  <c:v>0.66700000000000004</c:v>
                </c:pt>
                <c:pt idx="3">
                  <c:v>0.33300000000000002</c:v>
                </c:pt>
                <c:pt idx="4">
                  <c:v>0.36399999999999999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95-4BF6-916A-F32CCC8AC0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'8.グラフデータ'!$C$91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'8.グラフデータ'!$D$91:$H$91</c:f>
              <c:numCache>
                <c:formatCode>#,##0_ </c:formatCode>
                <c:ptCount val="5"/>
                <c:pt idx="0">
                  <c:v>1804</c:v>
                </c:pt>
                <c:pt idx="1">
                  <c:v>1865</c:v>
                </c:pt>
                <c:pt idx="2">
                  <c:v>1844</c:v>
                </c:pt>
                <c:pt idx="3">
                  <c:v>1772</c:v>
                </c:pt>
                <c:pt idx="4">
                  <c:v>1687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50-4ABA-A516-687813B99924}"/>
            </c:ext>
          </c:extLst>
        </c:ser>
        <c:ser>
          <c:idx val="0"/>
          <c:order val="1"/>
          <c:tx>
            <c:strRef>
              <c:f>'8.グラフデータ'!$C$90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'8.グラフデータ'!$D$90:$H$90</c:f>
              <c:numCache>
                <c:formatCode>#,##0_);[Red]\(#,##0\)</c:formatCode>
                <c:ptCount val="5"/>
                <c:pt idx="0">
                  <c:v>3237</c:v>
                </c:pt>
                <c:pt idx="1">
                  <c:v>3346</c:v>
                </c:pt>
                <c:pt idx="2">
                  <c:v>3328</c:v>
                </c:pt>
                <c:pt idx="3">
                  <c:v>3299</c:v>
                </c:pt>
                <c:pt idx="4">
                  <c:v>3077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50-4ABA-A516-687813B99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'8.グラフデータ'!$C$92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'8.グラフデータ'!$D$92:$H$92</c:f>
              <c:numCache>
                <c:formatCode>#,##0_ </c:formatCode>
                <c:ptCount val="5"/>
                <c:pt idx="0">
                  <c:v>5041</c:v>
                </c:pt>
                <c:pt idx="1">
                  <c:v>5211</c:v>
                </c:pt>
                <c:pt idx="2">
                  <c:v>5172</c:v>
                </c:pt>
                <c:pt idx="3">
                  <c:v>5071</c:v>
                </c:pt>
                <c:pt idx="4">
                  <c:v>4764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50-4ABA-A516-687813B99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'8.グラフデータ'!$C$93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'8.グラフデータ'!$D$93:$H$93</c:f>
              <c:numCache>
                <c:formatCode>0.0%</c:formatCode>
                <c:ptCount val="5"/>
                <c:pt idx="0">
                  <c:v>0.35799999999999998</c:v>
                </c:pt>
                <c:pt idx="1">
                  <c:v>0.35799999999999998</c:v>
                </c:pt>
                <c:pt idx="2">
                  <c:v>0.35699999999999998</c:v>
                </c:pt>
                <c:pt idx="3">
                  <c:v>0.34899999999999998</c:v>
                </c:pt>
                <c:pt idx="4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50-4ABA-A516-687813B99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'8.グラフデータ'!$C$98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'8.グラフデータ'!$D$98:$H$98</c:f>
              <c:numCache>
                <c:formatCode>#,##0.0_);[Red]\(#,##0.0\)</c:formatCode>
                <c:ptCount val="5"/>
                <c:pt idx="0">
                  <c:v>21.2</c:v>
                </c:pt>
                <c:pt idx="1">
                  <c:v>21.9</c:v>
                </c:pt>
                <c:pt idx="2">
                  <c:v>21.7</c:v>
                </c:pt>
                <c:pt idx="3">
                  <c:v>21.1</c:v>
                </c:pt>
                <c:pt idx="4">
                  <c:v>20.100000000000001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97-4DAF-93A1-4270910A5FFE}"/>
            </c:ext>
          </c:extLst>
        </c:ser>
        <c:ser>
          <c:idx val="0"/>
          <c:order val="1"/>
          <c:tx>
            <c:strRef>
              <c:f>'8.グラフデータ'!$C$97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'8.グラフデータ'!$D$97:$H$97</c:f>
              <c:numCache>
                <c:formatCode>#,##0.0_);[Red]\(#,##0.0\)</c:formatCode>
                <c:ptCount val="5"/>
                <c:pt idx="0">
                  <c:v>38.1</c:v>
                </c:pt>
                <c:pt idx="1">
                  <c:v>39.4</c:v>
                </c:pt>
                <c:pt idx="2">
                  <c:v>39.200000000000003</c:v>
                </c:pt>
                <c:pt idx="3">
                  <c:v>39.299999999999997</c:v>
                </c:pt>
                <c:pt idx="4">
                  <c:v>36.6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97-4DAF-93A1-4270910A5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'8.グラフデータ'!$C$99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'8.グラフデータ'!$D$99:$H$99</c:f>
              <c:numCache>
                <c:formatCode>#,##0.0_);[Red]\(#,##0.0\)</c:formatCode>
                <c:ptCount val="5"/>
                <c:pt idx="0">
                  <c:v>59.3</c:v>
                </c:pt>
                <c:pt idx="1">
                  <c:v>61.3</c:v>
                </c:pt>
                <c:pt idx="2">
                  <c:v>60.9</c:v>
                </c:pt>
                <c:pt idx="3">
                  <c:v>60.4</c:v>
                </c:pt>
                <c:pt idx="4">
                  <c:v>56.7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97-4DAF-93A1-4270910A5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'8.グラフデータ'!$C$100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'8.グラフデータ'!$D$100:$H$100</c:f>
              <c:numCache>
                <c:formatCode>0.0%</c:formatCode>
                <c:ptCount val="5"/>
                <c:pt idx="0">
                  <c:v>0.35799999999999998</c:v>
                </c:pt>
                <c:pt idx="1">
                  <c:v>0.35699999999999998</c:v>
                </c:pt>
                <c:pt idx="2">
                  <c:v>0.35599999999999998</c:v>
                </c:pt>
                <c:pt idx="3">
                  <c:v>0.34899999999999998</c:v>
                </c:pt>
                <c:pt idx="4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97-4DAF-93A1-4270910A5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'8.グラフデータ'!$C$106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'8.グラフデータ'!$D$106:$H$106</c:f>
              <c:numCache>
                <c:formatCode>#,##0.0_);[Red]\(#,##0.0\)</c:formatCode>
                <c:ptCount val="5"/>
                <c:pt idx="0">
                  <c:v>15.1</c:v>
                </c:pt>
                <c:pt idx="1">
                  <c:v>13.7</c:v>
                </c:pt>
                <c:pt idx="2">
                  <c:v>14.4</c:v>
                </c:pt>
                <c:pt idx="3">
                  <c:v>13.1</c:v>
                </c:pt>
                <c:pt idx="4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CE-4076-BCB0-09960714919B}"/>
            </c:ext>
          </c:extLst>
        </c:ser>
        <c:ser>
          <c:idx val="0"/>
          <c:order val="1"/>
          <c:tx>
            <c:strRef>
              <c:f>'8.グラフデータ'!$C$105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'8.グラフデータ'!$D$105:$H$105</c:f>
              <c:numCache>
                <c:formatCode>#,##0.0_);[Red]\(#,##0.0\)</c:formatCode>
                <c:ptCount val="5"/>
                <c:pt idx="0">
                  <c:v>19.8</c:v>
                </c:pt>
                <c:pt idx="1">
                  <c:v>21.4</c:v>
                </c:pt>
                <c:pt idx="2">
                  <c:v>19.399999999999999</c:v>
                </c:pt>
                <c:pt idx="3">
                  <c:v>20.7</c:v>
                </c:pt>
                <c:pt idx="4">
                  <c:v>20.6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CE-4076-BCB0-099607149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'8.グラフデータ'!$C$107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'8.グラフデータ'!$D$107:$H$107</c:f>
              <c:numCache>
                <c:formatCode>#,##0.0_);[Red]\(#,##0.0\)</c:formatCode>
                <c:ptCount val="5"/>
                <c:pt idx="0">
                  <c:v>34.9</c:v>
                </c:pt>
                <c:pt idx="1">
                  <c:v>35.1</c:v>
                </c:pt>
                <c:pt idx="2">
                  <c:v>33.799999999999997</c:v>
                </c:pt>
                <c:pt idx="3">
                  <c:v>33.799999999999997</c:v>
                </c:pt>
                <c:pt idx="4">
                  <c:v>32.1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CE-4076-BCB0-099607149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'8.グラフデータ'!$C$108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'8.グラフデータ'!$D$108:$H$108</c:f>
              <c:numCache>
                <c:formatCode>0.0%</c:formatCode>
                <c:ptCount val="5"/>
                <c:pt idx="0">
                  <c:v>0.433</c:v>
                </c:pt>
                <c:pt idx="1">
                  <c:v>0.39</c:v>
                </c:pt>
                <c:pt idx="2">
                  <c:v>0.42599999999999999</c:v>
                </c:pt>
                <c:pt idx="3">
                  <c:v>0.38800000000000001</c:v>
                </c:pt>
                <c:pt idx="4">
                  <c:v>0.35799999999999998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CE-4076-BCB0-099607149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'8.グラフデータ'!$C$116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'8.グラフデータ'!$D$116:$H$116</c:f>
              <c:numCache>
                <c:formatCode>#,##0_ </c:formatCode>
                <c:ptCount val="5"/>
                <c:pt idx="0">
                  <c:v>25</c:v>
                </c:pt>
                <c:pt idx="1">
                  <c:v>19</c:v>
                </c:pt>
                <c:pt idx="2">
                  <c:v>15</c:v>
                </c:pt>
                <c:pt idx="3">
                  <c:v>22</c:v>
                </c:pt>
                <c:pt idx="4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B4-46B5-AB40-C7F050DF0E8F}"/>
            </c:ext>
          </c:extLst>
        </c:ser>
        <c:ser>
          <c:idx val="1"/>
          <c:order val="1"/>
          <c:tx>
            <c:strRef>
              <c:f>'8.グラフデータ'!$C$115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'8.グラフデータ'!$D$115:$H$115</c:f>
              <c:numCache>
                <c:formatCode>#,##0_);[Red]\(#,##0\)</c:formatCode>
                <c:ptCount val="5"/>
                <c:pt idx="0">
                  <c:v>41</c:v>
                </c:pt>
                <c:pt idx="1">
                  <c:v>37</c:v>
                </c:pt>
                <c:pt idx="2">
                  <c:v>36</c:v>
                </c:pt>
                <c:pt idx="3">
                  <c:v>36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B4-46B5-AB40-C7F050DF0E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'8.グラフデータ'!$C$117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'8.グラフデータ'!$D$117:$H$117</c:f>
              <c:numCache>
                <c:formatCode>#,##0_);[Red]\(#,##0\)</c:formatCode>
                <c:ptCount val="5"/>
                <c:pt idx="0">
                  <c:v>66</c:v>
                </c:pt>
                <c:pt idx="1">
                  <c:v>56</c:v>
                </c:pt>
                <c:pt idx="2">
                  <c:v>51</c:v>
                </c:pt>
                <c:pt idx="3">
                  <c:v>58</c:v>
                </c:pt>
                <c:pt idx="4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B4-46B5-AB40-C7F050DF0E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'8.グラフデータ'!$C$118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'8.グラフデータ'!$D$118:$H$118</c:f>
              <c:numCache>
                <c:formatCode>0.0%</c:formatCode>
                <c:ptCount val="5"/>
                <c:pt idx="0">
                  <c:v>0.379</c:v>
                </c:pt>
                <c:pt idx="1">
                  <c:v>0.33900000000000002</c:v>
                </c:pt>
                <c:pt idx="2">
                  <c:v>0.29399999999999998</c:v>
                </c:pt>
                <c:pt idx="3">
                  <c:v>0.379</c:v>
                </c:pt>
                <c:pt idx="4">
                  <c:v>0.441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B4-46B5-AB40-C7F050DF0E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'8.グラフデータ'!$C$123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'8.グラフデータ'!$D$121:$H$121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'8.グラフデータ'!$D$123:$H$123</c:f>
              <c:numCache>
                <c:formatCode>#,##0_ </c:formatCode>
                <c:ptCount val="5"/>
                <c:pt idx="0">
                  <c:v>4331</c:v>
                </c:pt>
                <c:pt idx="1">
                  <c:v>4273</c:v>
                </c:pt>
                <c:pt idx="2">
                  <c:v>4364</c:v>
                </c:pt>
                <c:pt idx="3">
                  <c:v>4525</c:v>
                </c:pt>
                <c:pt idx="4">
                  <c:v>4460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64-4C9F-996C-F308D8AD048E}"/>
            </c:ext>
          </c:extLst>
        </c:ser>
        <c:ser>
          <c:idx val="0"/>
          <c:order val="1"/>
          <c:tx>
            <c:strRef>
              <c:f>'8.グラフデータ'!$C$122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'8.グラフデータ'!$D$121:$H$121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'8.グラフデータ'!$D$122:$H$122</c:f>
              <c:numCache>
                <c:formatCode>#,##0_);[Red]\(#,##0\)</c:formatCode>
                <c:ptCount val="5"/>
                <c:pt idx="0">
                  <c:v>7130</c:v>
                </c:pt>
                <c:pt idx="1">
                  <c:v>7335</c:v>
                </c:pt>
                <c:pt idx="2">
                  <c:v>7362</c:v>
                </c:pt>
                <c:pt idx="3">
                  <c:v>7556</c:v>
                </c:pt>
                <c:pt idx="4">
                  <c:v>7683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64-4C9F-996C-F308D8AD0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'8.グラフデータ'!$C$124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'8.グラフデータ'!$D$121:$H$121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'8.グラフデータ'!$D$124:$H$124</c:f>
              <c:numCache>
                <c:formatCode>#,##0_);[Red]\(#,##0\)</c:formatCode>
                <c:ptCount val="5"/>
                <c:pt idx="0">
                  <c:v>11461</c:v>
                </c:pt>
                <c:pt idx="1">
                  <c:v>11608</c:v>
                </c:pt>
                <c:pt idx="2">
                  <c:v>11726</c:v>
                </c:pt>
                <c:pt idx="3">
                  <c:v>12081</c:v>
                </c:pt>
                <c:pt idx="4">
                  <c:v>12143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64-4C9F-996C-F308D8AD0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'8.グラフデータ'!$C$125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'8.グラフデータ'!$D$121:$H$121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'8.グラフデータ'!$D$125:$H$125</c:f>
              <c:numCache>
                <c:formatCode>0.0%</c:formatCode>
                <c:ptCount val="5"/>
                <c:pt idx="0">
                  <c:v>0.378</c:v>
                </c:pt>
                <c:pt idx="1">
                  <c:v>0.36799999999999999</c:v>
                </c:pt>
                <c:pt idx="2">
                  <c:v>0.372</c:v>
                </c:pt>
                <c:pt idx="3">
                  <c:v>0.375</c:v>
                </c:pt>
                <c:pt idx="4">
                  <c:v>0.36699999999999999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64-4C9F-996C-F308D8AD0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'8.グラフデータ'!$C$130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'8.グラフデータ'!$D$128:$H$128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'8.グラフデータ'!$D$130:$H$130</c:f>
              <c:numCache>
                <c:formatCode>#,##0.0_);[Red]\(#,##0.0\)</c:formatCode>
                <c:ptCount val="5"/>
                <c:pt idx="0">
                  <c:v>56.2</c:v>
                </c:pt>
                <c:pt idx="1">
                  <c:v>55.5</c:v>
                </c:pt>
                <c:pt idx="2">
                  <c:v>56.7</c:v>
                </c:pt>
                <c:pt idx="3">
                  <c:v>58.8</c:v>
                </c:pt>
                <c:pt idx="4">
                  <c:v>57.9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6-4296-B1F5-74BF1ECE239D}"/>
            </c:ext>
          </c:extLst>
        </c:ser>
        <c:ser>
          <c:idx val="1"/>
          <c:order val="1"/>
          <c:tx>
            <c:strRef>
              <c:f>'8.グラフデータ'!$C$129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'8.グラフデータ'!$D$128:$H$128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'8.グラフデータ'!$D$129:$H$129</c:f>
              <c:numCache>
                <c:formatCode>#,##0.0_);[Red]\(#,##0.0\)</c:formatCode>
                <c:ptCount val="5"/>
                <c:pt idx="0">
                  <c:v>92.6</c:v>
                </c:pt>
                <c:pt idx="1">
                  <c:v>95.3</c:v>
                </c:pt>
                <c:pt idx="2">
                  <c:v>95.6</c:v>
                </c:pt>
                <c:pt idx="3">
                  <c:v>98.1</c:v>
                </c:pt>
                <c:pt idx="4">
                  <c:v>99.8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6-4296-B1F5-74BF1ECE2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'8.グラフデータ'!$D$128:$H$128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'8.グラフデータ'!$D$131:$H$131</c:f>
              <c:numCache>
                <c:formatCode>#,##0.0_);[Red]\(#,##0.0\)</c:formatCode>
                <c:ptCount val="5"/>
                <c:pt idx="0">
                  <c:v>148.80000000000001</c:v>
                </c:pt>
                <c:pt idx="1">
                  <c:v>150.80000000000001</c:v>
                </c:pt>
                <c:pt idx="2">
                  <c:v>152.30000000000001</c:v>
                </c:pt>
                <c:pt idx="3">
                  <c:v>156.9</c:v>
                </c:pt>
                <c:pt idx="4">
                  <c:v>157.69999999999999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6-4296-B1F5-74BF1ECE2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'8.グラフデータ'!$C$132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'8.グラフデータ'!$D$128:$H$128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'8.グラフデータ'!$D$132:$H$132</c:f>
              <c:numCache>
                <c:formatCode>0.0%</c:formatCode>
                <c:ptCount val="5"/>
                <c:pt idx="0">
                  <c:v>0.378</c:v>
                </c:pt>
                <c:pt idx="1">
                  <c:v>0.36799999999999999</c:v>
                </c:pt>
                <c:pt idx="2">
                  <c:v>0.372</c:v>
                </c:pt>
                <c:pt idx="3">
                  <c:v>0.375</c:v>
                </c:pt>
                <c:pt idx="4">
                  <c:v>0.36699999999999999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6-4296-B1F5-74BF1ECE2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'8.グラフデータ'!$C$138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'8.グラフデータ'!$D$136:$H$136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'8.グラフデータ'!$D$138:$H$138</c:f>
              <c:numCache>
                <c:formatCode>#,##0.0_);[Red]\(#,##0.0\)</c:formatCode>
                <c:ptCount val="5"/>
                <c:pt idx="0">
                  <c:v>30.4</c:v>
                </c:pt>
                <c:pt idx="1">
                  <c:v>30.1</c:v>
                </c:pt>
                <c:pt idx="2">
                  <c:v>29.2</c:v>
                </c:pt>
                <c:pt idx="3">
                  <c:v>30.6</c:v>
                </c:pt>
                <c:pt idx="4">
                  <c:v>29.8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FB6-9FF3-3DD125C068F9}"/>
            </c:ext>
          </c:extLst>
        </c:ser>
        <c:ser>
          <c:idx val="1"/>
          <c:order val="1"/>
          <c:tx>
            <c:strRef>
              <c:f>'8.グラフデータ'!$C$137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'8.グラフデータ'!$D$136:$H$136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'8.グラフデータ'!$D$137:$H$137</c:f>
              <c:numCache>
                <c:formatCode>#,##0.0_);[Red]\(#,##0.0\)</c:formatCode>
                <c:ptCount val="5"/>
                <c:pt idx="0">
                  <c:v>62.8</c:v>
                </c:pt>
                <c:pt idx="1">
                  <c:v>60.5</c:v>
                </c:pt>
                <c:pt idx="2">
                  <c:v>57.6</c:v>
                </c:pt>
                <c:pt idx="3">
                  <c:v>59.8</c:v>
                </c:pt>
                <c:pt idx="4">
                  <c:v>61.6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FB6-9FF3-3DD125C06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'8.グラフデータ'!$C$139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'8.グラフデータ'!$D$136:$H$136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'8.グラフデータ'!$D$139:$H$139</c:f>
              <c:numCache>
                <c:formatCode>#,##0.0_);[Red]\(#,##0.0\)</c:formatCode>
                <c:ptCount val="5"/>
                <c:pt idx="0">
                  <c:v>93.2</c:v>
                </c:pt>
                <c:pt idx="1">
                  <c:v>90.6</c:v>
                </c:pt>
                <c:pt idx="2">
                  <c:v>86.8</c:v>
                </c:pt>
                <c:pt idx="3">
                  <c:v>90.4</c:v>
                </c:pt>
                <c:pt idx="4">
                  <c:v>91.4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FB6-9FF3-3DD125C06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'8.グラフデータ'!$C$140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'8.グラフデータ'!$D$136:$H$136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'8.グラフデータ'!$D$140:$H$140</c:f>
              <c:numCache>
                <c:formatCode>0.0%</c:formatCode>
                <c:ptCount val="5"/>
                <c:pt idx="0">
                  <c:v>0.32600000000000001</c:v>
                </c:pt>
                <c:pt idx="1">
                  <c:v>0.33200000000000002</c:v>
                </c:pt>
                <c:pt idx="2">
                  <c:v>0.33600000000000002</c:v>
                </c:pt>
                <c:pt idx="3">
                  <c:v>0.33800000000000002</c:v>
                </c:pt>
                <c:pt idx="4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56-4FB6-9FF3-3DD125C06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'8.グラフデータ'!$C$148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'8.グラフデータ'!$D$146:$H$146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'8.グラフデータ'!$D$148:$H$148</c:f>
              <c:numCache>
                <c:formatCode>#,##0_ 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35-4248-9F17-ECB97FF4E5AD}"/>
            </c:ext>
          </c:extLst>
        </c:ser>
        <c:ser>
          <c:idx val="1"/>
          <c:order val="1"/>
          <c:tx>
            <c:strRef>
              <c:f>'8.グラフデータ'!$C$147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'8.グラフデータ'!$D$146:$H$146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'8.グラフデータ'!$D$147:$H$147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35-4248-9F17-ECB97FF4E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'8.グラフデータ'!$C$149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'8.グラフデータ'!$D$146:$H$146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'8.グラフデータ'!$D$149:$H$149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35-4248-9F17-ECB97FF4E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'8.グラフデータ'!$C$150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'8.グラフデータ'!$D$146:$H$146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'8.グラフデータ'!$D$150:$H$150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35-4248-9F17-ECB97FF4E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'8.グラフデータ'!$C$15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'8.グラフデータ'!$D$15:$H$15</c:f>
              <c:numCache>
                <c:formatCode>#,##0_ </c:formatCode>
                <c:ptCount val="5"/>
                <c:pt idx="0">
                  <c:v>4762</c:v>
                </c:pt>
                <c:pt idx="1">
                  <c:v>4630</c:v>
                </c:pt>
                <c:pt idx="2">
                  <c:v>3967</c:v>
                </c:pt>
                <c:pt idx="3">
                  <c:v>4646</c:v>
                </c:pt>
                <c:pt idx="4">
                  <c:v>5029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31-4B29-BAE0-71B40A4B67E9}"/>
            </c:ext>
          </c:extLst>
        </c:ser>
        <c:ser>
          <c:idx val="0"/>
          <c:order val="1"/>
          <c:tx>
            <c:strRef>
              <c:f>'8.グラフデータ'!$C$14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'8.グラフデータ'!$D$14:$H$14</c:f>
              <c:numCache>
                <c:formatCode>#,##0_);[Red]\(#,##0\)</c:formatCode>
                <c:ptCount val="5"/>
                <c:pt idx="0">
                  <c:v>15870</c:v>
                </c:pt>
                <c:pt idx="1">
                  <c:v>15616</c:v>
                </c:pt>
                <c:pt idx="2">
                  <c:v>14592</c:v>
                </c:pt>
                <c:pt idx="3">
                  <c:v>15044</c:v>
                </c:pt>
                <c:pt idx="4">
                  <c:v>15738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31-4B29-BAE0-71B40A4B6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'8.グラフデータ'!$D$16:$H$16</c:f>
              <c:numCache>
                <c:formatCode>#,##0_);[Red]\(#,##0\)</c:formatCode>
                <c:ptCount val="5"/>
                <c:pt idx="0">
                  <c:v>20632</c:v>
                </c:pt>
                <c:pt idx="1">
                  <c:v>20246</c:v>
                </c:pt>
                <c:pt idx="2">
                  <c:v>18559</c:v>
                </c:pt>
                <c:pt idx="3">
                  <c:v>19690</c:v>
                </c:pt>
                <c:pt idx="4">
                  <c:v>20767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31-4B29-BAE0-71B40A4B6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'8.グラフデータ'!$C$17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'8.グラフデータ'!$D$17:$H$17</c:f>
              <c:numCache>
                <c:formatCode>0.0%</c:formatCode>
                <c:ptCount val="5"/>
                <c:pt idx="0">
                  <c:v>0.23100000000000001</c:v>
                </c:pt>
                <c:pt idx="1">
                  <c:v>0.22900000000000001</c:v>
                </c:pt>
                <c:pt idx="2">
                  <c:v>0.214</c:v>
                </c:pt>
                <c:pt idx="3">
                  <c:v>0.23599999999999999</c:v>
                </c:pt>
                <c:pt idx="4">
                  <c:v>0.24199999999999999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31-4B29-BAE0-71B40A4B6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'8.グラフデータ'!$C$155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'8.グラフデータ'!$D$153:$H$153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'8.グラフデータ'!$D$155:$H$155</c:f>
              <c:numCache>
                <c:formatCode>#,##0_ </c:formatCode>
                <c:ptCount val="5"/>
                <c:pt idx="0">
                  <c:v>132</c:v>
                </c:pt>
                <c:pt idx="1">
                  <c:v>171</c:v>
                </c:pt>
                <c:pt idx="2">
                  <c:v>186</c:v>
                </c:pt>
                <c:pt idx="3">
                  <c:v>218</c:v>
                </c:pt>
                <c:pt idx="4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66-4572-A933-4E12F707FED6}"/>
            </c:ext>
          </c:extLst>
        </c:ser>
        <c:ser>
          <c:idx val="0"/>
          <c:order val="1"/>
          <c:tx>
            <c:strRef>
              <c:f>'8.グラフデータ'!$C$154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'8.グラフデータ'!$D$153:$H$153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'8.グラフデータ'!$D$154:$H$154</c:f>
              <c:numCache>
                <c:formatCode>#,##0_);[Red]\(#,##0\)</c:formatCode>
                <c:ptCount val="5"/>
                <c:pt idx="0">
                  <c:v>251</c:v>
                </c:pt>
                <c:pt idx="1">
                  <c:v>317</c:v>
                </c:pt>
                <c:pt idx="2">
                  <c:v>322</c:v>
                </c:pt>
                <c:pt idx="3">
                  <c:v>376</c:v>
                </c:pt>
                <c:pt idx="4">
                  <c:v>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66-4572-A933-4E12F707F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'8.グラフデータ'!$C$156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'8.グラフデータ'!$D$153:$H$153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'8.グラフデータ'!$D$156:$H$156</c:f>
              <c:numCache>
                <c:formatCode>#,##0_);[Red]\(#,##0\)</c:formatCode>
                <c:ptCount val="5"/>
                <c:pt idx="0">
                  <c:v>383</c:v>
                </c:pt>
                <c:pt idx="1">
                  <c:v>488</c:v>
                </c:pt>
                <c:pt idx="2">
                  <c:v>508</c:v>
                </c:pt>
                <c:pt idx="3">
                  <c:v>594</c:v>
                </c:pt>
                <c:pt idx="4">
                  <c:v>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66-4572-A933-4E12F707F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'8.グラフデータ'!$C$157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'8.グラフデータ'!$D$153:$H$153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'8.グラフデータ'!$D$157:$H$157</c:f>
              <c:numCache>
                <c:formatCode>0.0%</c:formatCode>
                <c:ptCount val="5"/>
                <c:pt idx="0">
                  <c:v>0.34499999999999997</c:v>
                </c:pt>
                <c:pt idx="1">
                  <c:v>0.35</c:v>
                </c:pt>
                <c:pt idx="2">
                  <c:v>0.36599999999999999</c:v>
                </c:pt>
                <c:pt idx="3">
                  <c:v>0.36699999999999999</c:v>
                </c:pt>
                <c:pt idx="4">
                  <c:v>0.373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66-4572-A933-4E12F707F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7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469971215430132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'8.グラフデータ'!$C$162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'8.グラフデータ'!$D$160:$H$160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'8.グラフデータ'!$D$162:$H$162</c:f>
              <c:numCache>
                <c:formatCode>#,##0.0_);[Red]\(#,##0.0\)</c:formatCode>
                <c:ptCount val="5"/>
                <c:pt idx="0">
                  <c:v>2.2000000000000002</c:v>
                </c:pt>
                <c:pt idx="1">
                  <c:v>2.8</c:v>
                </c:pt>
                <c:pt idx="2">
                  <c:v>3.1</c:v>
                </c:pt>
                <c:pt idx="3">
                  <c:v>3.6</c:v>
                </c:pt>
                <c:pt idx="4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0D-47EA-AB2E-31E8953091A2}"/>
            </c:ext>
          </c:extLst>
        </c:ser>
        <c:ser>
          <c:idx val="0"/>
          <c:order val="1"/>
          <c:tx>
            <c:strRef>
              <c:f>'8.グラフデータ'!$C$161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'8.グラフデータ'!$D$160:$H$160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'8.グラフデータ'!$D$161:$H$161</c:f>
              <c:numCache>
                <c:formatCode>#,##0.0_);[Red]\(#,##0.0\)</c:formatCode>
                <c:ptCount val="5"/>
                <c:pt idx="0">
                  <c:v>4.0999999999999996</c:v>
                </c:pt>
                <c:pt idx="1">
                  <c:v>5.2</c:v>
                </c:pt>
                <c:pt idx="2">
                  <c:v>5.4</c:v>
                </c:pt>
                <c:pt idx="3">
                  <c:v>6.3</c:v>
                </c:pt>
                <c:pt idx="4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0D-47EA-AB2E-31E895309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'8.グラフデータ'!$C$163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'8.グラフデータ'!$D$160:$H$160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'8.グラフデータ'!$D$163:$H$163</c:f>
              <c:numCache>
                <c:formatCode>#,##0.0_);[Red]\(#,##0.0\)</c:formatCode>
                <c:ptCount val="5"/>
                <c:pt idx="0">
                  <c:v>6.3</c:v>
                </c:pt>
                <c:pt idx="1">
                  <c:v>8</c:v>
                </c:pt>
                <c:pt idx="2">
                  <c:v>8.5</c:v>
                </c:pt>
                <c:pt idx="3">
                  <c:v>9.9</c:v>
                </c:pt>
                <c:pt idx="4">
                  <c:v>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0D-47EA-AB2E-31E895309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'8.グラフデータ'!$C$164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'8.グラフデータ'!$D$160:$H$160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'8.グラフデータ'!$D$164:$H$164</c:f>
              <c:numCache>
                <c:formatCode>0.0%</c:formatCode>
                <c:ptCount val="5"/>
                <c:pt idx="0">
                  <c:v>0.34899999999999998</c:v>
                </c:pt>
                <c:pt idx="1">
                  <c:v>0.35</c:v>
                </c:pt>
                <c:pt idx="2">
                  <c:v>0.36499999999999999</c:v>
                </c:pt>
                <c:pt idx="3">
                  <c:v>0.36399999999999999</c:v>
                </c:pt>
                <c:pt idx="4">
                  <c:v>0.36899999999999999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0D-47EA-AB2E-31E895309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368190044946671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'8.グラフデータ'!$C$170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'8.グラフデータ'!$D$168:$H$168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'8.グラフデータ'!$D$170:$H$170</c:f>
              <c:numCache>
                <c:formatCode>#,##0.0_);[Red]\(#,##0.0\)</c:formatCode>
                <c:ptCount val="5"/>
                <c:pt idx="0">
                  <c:v>0.5</c:v>
                </c:pt>
                <c:pt idx="1">
                  <c:v>0.6</c:v>
                </c:pt>
                <c:pt idx="2">
                  <c:v>0.5</c:v>
                </c:pt>
                <c:pt idx="3">
                  <c:v>0.8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FA-4075-8ADB-ABADC70E06F2}"/>
            </c:ext>
          </c:extLst>
        </c:ser>
        <c:ser>
          <c:idx val="0"/>
          <c:order val="1"/>
          <c:tx>
            <c:strRef>
              <c:f>'8.グラフデータ'!$C$169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'8.グラフデータ'!$D$168:$H$168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'8.グラフデータ'!$D$169:$H$169</c:f>
              <c:numCache>
                <c:formatCode>#,##0.0_);[Red]\(#,##0.0\)</c:formatCode>
                <c:ptCount val="5"/>
                <c:pt idx="0">
                  <c:v>0.9</c:v>
                </c:pt>
                <c:pt idx="1">
                  <c:v>1.3</c:v>
                </c:pt>
                <c:pt idx="2">
                  <c:v>1.2</c:v>
                </c:pt>
                <c:pt idx="3">
                  <c:v>1.3</c:v>
                </c:pt>
                <c:pt idx="4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FA-4075-8ADB-ABADC70E06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'8.グラフデータ'!$C$171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'8.グラフデータ'!$D$168:$H$168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'8.グラフデータ'!$D$171:$H$171</c:f>
              <c:numCache>
                <c:formatCode>#,##0.0_);[Red]\(#,##0.0\)</c:formatCode>
                <c:ptCount val="5"/>
                <c:pt idx="0">
                  <c:v>1.4</c:v>
                </c:pt>
                <c:pt idx="1">
                  <c:v>1.9</c:v>
                </c:pt>
                <c:pt idx="2">
                  <c:v>1.7</c:v>
                </c:pt>
                <c:pt idx="3">
                  <c:v>2.1</c:v>
                </c:pt>
                <c:pt idx="4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FA-4075-8ADB-ABADC70E06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'8.グラフデータ'!$C$172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'8.グラフデータ'!$D$168:$H$168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'8.グラフデータ'!$D$172:$H$172</c:f>
              <c:numCache>
                <c:formatCode>0.0%</c:formatCode>
                <c:ptCount val="5"/>
                <c:pt idx="0">
                  <c:v>0.35699999999999998</c:v>
                </c:pt>
                <c:pt idx="1">
                  <c:v>0.316</c:v>
                </c:pt>
                <c:pt idx="2">
                  <c:v>0.29399999999999998</c:v>
                </c:pt>
                <c:pt idx="3">
                  <c:v>0.38100000000000001</c:v>
                </c:pt>
                <c:pt idx="4">
                  <c:v>0.37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FA-4075-8ADB-ABADC70E06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55192816753820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'8.グラフデータ'!$C$22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'8.グラフデータ'!$D$22:$H$22</c:f>
              <c:numCache>
                <c:formatCode>#,##0.0_);[Red]\(#,##0.0\)</c:formatCode>
                <c:ptCount val="5"/>
                <c:pt idx="0">
                  <c:v>58.1</c:v>
                </c:pt>
                <c:pt idx="1">
                  <c:v>56.5</c:v>
                </c:pt>
                <c:pt idx="2">
                  <c:v>48.4</c:v>
                </c:pt>
                <c:pt idx="3">
                  <c:v>56.7</c:v>
                </c:pt>
                <c:pt idx="4">
                  <c:v>61.3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E1-4D9B-80CD-9A801409E939}"/>
            </c:ext>
          </c:extLst>
        </c:ser>
        <c:ser>
          <c:idx val="1"/>
          <c:order val="1"/>
          <c:tx>
            <c:strRef>
              <c:f>'8.グラフデータ'!$C$21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'8.グラフデータ'!$D$21:$H$21</c:f>
              <c:numCache>
                <c:formatCode>#,##0.0_);[Red]\(#,##0.0\)</c:formatCode>
                <c:ptCount val="5"/>
                <c:pt idx="0">
                  <c:v>193.5</c:v>
                </c:pt>
                <c:pt idx="1">
                  <c:v>190.4</c:v>
                </c:pt>
                <c:pt idx="2">
                  <c:v>178</c:v>
                </c:pt>
                <c:pt idx="3">
                  <c:v>183.5</c:v>
                </c:pt>
                <c:pt idx="4">
                  <c:v>191.9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E1-4D9B-80CD-9A801409E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'8.グラフデータ'!$C$23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'8.グラフデータ'!$D$23:$H$23</c:f>
              <c:numCache>
                <c:formatCode>#,##0.0_);[Red]\(#,##0.0\)</c:formatCode>
                <c:ptCount val="5"/>
                <c:pt idx="0">
                  <c:v>251.6</c:v>
                </c:pt>
                <c:pt idx="1">
                  <c:v>246.9</c:v>
                </c:pt>
                <c:pt idx="2">
                  <c:v>226.4</c:v>
                </c:pt>
                <c:pt idx="3">
                  <c:v>240.2</c:v>
                </c:pt>
                <c:pt idx="4">
                  <c:v>253.2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E1-4D9B-80CD-9A801409E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'8.グラフデータ'!$C$24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'8.グラフデータ'!$D$24:$H$24</c:f>
              <c:numCache>
                <c:formatCode>0.0%</c:formatCode>
                <c:ptCount val="5"/>
                <c:pt idx="0">
                  <c:v>0.23100000000000001</c:v>
                </c:pt>
                <c:pt idx="1">
                  <c:v>0.22900000000000001</c:v>
                </c:pt>
                <c:pt idx="2">
                  <c:v>0.214</c:v>
                </c:pt>
                <c:pt idx="3">
                  <c:v>0.23599999999999999</c:v>
                </c:pt>
                <c:pt idx="4">
                  <c:v>0.24199999999999999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E1-4D9B-80CD-9A801409E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40829038808779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'8.グラフデータ'!$D$30:$H$30</c:f>
              <c:numCache>
                <c:formatCode>#,##0.0_);[Red]\(#,##0.0\)</c:formatCode>
                <c:ptCount val="5"/>
                <c:pt idx="0">
                  <c:v>56.6</c:v>
                </c:pt>
                <c:pt idx="1">
                  <c:v>55.2</c:v>
                </c:pt>
                <c:pt idx="2">
                  <c:v>50</c:v>
                </c:pt>
                <c:pt idx="3">
                  <c:v>60.9</c:v>
                </c:pt>
                <c:pt idx="4">
                  <c:v>64.7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17-4566-B890-F4A76C1002BE}"/>
            </c:ext>
          </c:extLst>
        </c:ser>
        <c:ser>
          <c:idx val="0"/>
          <c:order val="1"/>
          <c:tx>
            <c:strRef>
              <c:f>'8.グラフデータ'!$C$29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'8.グラフデータ'!$D$29:$H$29</c:f>
              <c:numCache>
                <c:formatCode>#,##0.0_);[Red]\(#,##0.0\)</c:formatCode>
                <c:ptCount val="5"/>
                <c:pt idx="0">
                  <c:v>194.8</c:v>
                </c:pt>
                <c:pt idx="1">
                  <c:v>196.6</c:v>
                </c:pt>
                <c:pt idx="2">
                  <c:v>185.9</c:v>
                </c:pt>
                <c:pt idx="3">
                  <c:v>196.4</c:v>
                </c:pt>
                <c:pt idx="4">
                  <c:v>210.2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17-4566-B890-F4A76C100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'8.グラフデータ'!$D$31:$H$31</c:f>
              <c:numCache>
                <c:formatCode>#,##0.0_);[Red]\(#,##0.0\)</c:formatCode>
                <c:ptCount val="5"/>
                <c:pt idx="0">
                  <c:v>251.4</c:v>
                </c:pt>
                <c:pt idx="1">
                  <c:v>251.8</c:v>
                </c:pt>
                <c:pt idx="2">
                  <c:v>235.9</c:v>
                </c:pt>
                <c:pt idx="3">
                  <c:v>257.3</c:v>
                </c:pt>
                <c:pt idx="4">
                  <c:v>274.89999999999998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17-4566-B890-F4A76C100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'8.グラフデータ'!$C$32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'8.グラフデータ'!$D$32:$H$32</c:f>
              <c:numCache>
                <c:formatCode>0.0%</c:formatCode>
                <c:ptCount val="5"/>
                <c:pt idx="0">
                  <c:v>0.22500000000000001</c:v>
                </c:pt>
                <c:pt idx="1">
                  <c:v>0.219</c:v>
                </c:pt>
                <c:pt idx="2">
                  <c:v>0.21199999999999999</c:v>
                </c:pt>
                <c:pt idx="3">
                  <c:v>0.23699999999999999</c:v>
                </c:pt>
                <c:pt idx="4">
                  <c:v>0.23499999999999999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17-4566-B890-F4A76C100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'8.グラフデータ'!$C$40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'8.グラフデータ'!$D$40:$H$40</c:f>
              <c:numCache>
                <c:formatCode>#,##0_);[Red]\(#,##0\)</c:formatCode>
                <c:ptCount val="5"/>
                <c:pt idx="0">
                  <c:v>26</c:v>
                </c:pt>
                <c:pt idx="1">
                  <c:v>44</c:v>
                </c:pt>
                <c:pt idx="2">
                  <c:v>29</c:v>
                </c:pt>
                <c:pt idx="3">
                  <c:v>33</c:v>
                </c:pt>
                <c:pt idx="4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79-482D-A08C-B666D69FECF3}"/>
            </c:ext>
          </c:extLst>
        </c:ser>
        <c:ser>
          <c:idx val="0"/>
          <c:order val="1"/>
          <c:tx>
            <c:strRef>
              <c:f>'8.グラフデータ'!$C$39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'8.グラフデータ'!$D$39:$H$39</c:f>
              <c:numCache>
                <c:formatCode>#,##0_);[Red]\(#,##0\)</c:formatCode>
                <c:ptCount val="5"/>
                <c:pt idx="0">
                  <c:v>40</c:v>
                </c:pt>
                <c:pt idx="1">
                  <c:v>45</c:v>
                </c:pt>
                <c:pt idx="2">
                  <c:v>38</c:v>
                </c:pt>
                <c:pt idx="3">
                  <c:v>43</c:v>
                </c:pt>
                <c:pt idx="4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9-482D-A08C-B666D69FE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'8.グラフデータ'!$C$41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'8.グラフデータ'!$D$41:$H$41</c:f>
              <c:numCache>
                <c:formatCode>#,##0_);[Red]\(#,##0\)</c:formatCode>
                <c:ptCount val="5"/>
                <c:pt idx="0">
                  <c:v>66</c:v>
                </c:pt>
                <c:pt idx="1">
                  <c:v>89</c:v>
                </c:pt>
                <c:pt idx="2">
                  <c:v>67</c:v>
                </c:pt>
                <c:pt idx="3">
                  <c:v>76</c:v>
                </c:pt>
                <c:pt idx="4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79-482D-A08C-B666D69FE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'8.グラフデータ'!$C$42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'8.グラフデータ'!$D$42:$H$42</c:f>
              <c:numCache>
                <c:formatCode>0.0%</c:formatCode>
                <c:ptCount val="5"/>
                <c:pt idx="0">
                  <c:v>0.39400000000000002</c:v>
                </c:pt>
                <c:pt idx="1">
                  <c:v>0.49399999999999999</c:v>
                </c:pt>
                <c:pt idx="2">
                  <c:v>0.433</c:v>
                </c:pt>
                <c:pt idx="3">
                  <c:v>0.434</c:v>
                </c:pt>
                <c:pt idx="4">
                  <c:v>0.378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79-482D-A08C-B666D69FE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'8.グラフデータ'!$C$47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'8.グラフデータ'!$D$47:$H$47</c:f>
              <c:numCache>
                <c:formatCode>#,##0_);[Red]\(#,##0\)</c:formatCode>
                <c:ptCount val="5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E8-4EF4-A55B-9CE91ADE688B}"/>
            </c:ext>
          </c:extLst>
        </c:ser>
        <c:ser>
          <c:idx val="1"/>
          <c:order val="1"/>
          <c:tx>
            <c:strRef>
              <c:f>'8.グラフデータ'!$C$46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'8.グラフデータ'!$D$46:$H$46</c:f>
              <c:numCache>
                <c:formatCode>#,##0_);[Red]\(#,##0\)</c:formatCode>
                <c:ptCount val="5"/>
                <c:pt idx="0">
                  <c:v>14</c:v>
                </c:pt>
                <c:pt idx="1">
                  <c:v>13</c:v>
                </c:pt>
                <c:pt idx="2">
                  <c:v>11</c:v>
                </c:pt>
                <c:pt idx="3">
                  <c:v>11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E8-4EF4-A55B-9CE91ADE6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'8.グラフデータ'!$C$48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'8.グラフデータ'!$D$48:$H$48</c:f>
              <c:numCache>
                <c:formatCode>#,##0_);[Red]\(#,##0\)</c:formatCode>
                <c:ptCount val="5"/>
                <c:pt idx="0">
                  <c:v>17</c:v>
                </c:pt>
                <c:pt idx="1">
                  <c:v>15</c:v>
                </c:pt>
                <c:pt idx="2">
                  <c:v>12</c:v>
                </c:pt>
                <c:pt idx="3">
                  <c:v>14</c:v>
                </c:pt>
                <c:pt idx="4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CE8-4EF4-A55B-9CE91ADE6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'8.グラフデータ'!$C$49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'8.グラフデータ'!$D$49:$H$49</c:f>
              <c:numCache>
                <c:formatCode>0.0%</c:formatCode>
                <c:ptCount val="5"/>
                <c:pt idx="0">
                  <c:v>0.17599999999999999</c:v>
                </c:pt>
                <c:pt idx="1">
                  <c:v>0.13300000000000001</c:v>
                </c:pt>
                <c:pt idx="2">
                  <c:v>8.3000000000000004E-2</c:v>
                </c:pt>
                <c:pt idx="3">
                  <c:v>0.214</c:v>
                </c:pt>
                <c:pt idx="4">
                  <c:v>0.33300000000000002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CE8-4EF4-A55B-9CE91ADE6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'8.グラフデータ'!$C$54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'8.グラフデータ'!$D$54:$H$54</c:f>
              <c:numCache>
                <c:formatCode>#,##0_);[Red]\(#,##0\)</c:formatCode>
                <c:ptCount val="5"/>
                <c:pt idx="0">
                  <c:v>7</c:v>
                </c:pt>
                <c:pt idx="1">
                  <c:v>4</c:v>
                </c:pt>
                <c:pt idx="2">
                  <c:v>2</c:v>
                </c:pt>
                <c:pt idx="3">
                  <c:v>7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C3-4CC0-A87C-A9F184EB783E}"/>
            </c:ext>
          </c:extLst>
        </c:ser>
        <c:ser>
          <c:idx val="1"/>
          <c:order val="1"/>
          <c:tx>
            <c:strRef>
              <c:f>'8.グラフデータ'!$C$53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'8.グラフデータ'!$D$53:$H$53</c:f>
              <c:numCache>
                <c:formatCode>#,##0_);[Red]\(#,##0\)</c:formatCode>
                <c:ptCount val="5"/>
                <c:pt idx="0">
                  <c:v>48</c:v>
                </c:pt>
                <c:pt idx="1">
                  <c:v>54</c:v>
                </c:pt>
                <c:pt idx="2">
                  <c:v>43</c:v>
                </c:pt>
                <c:pt idx="3">
                  <c:v>55</c:v>
                </c:pt>
                <c:pt idx="4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C3-4CC0-A87C-A9F184EB7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'8.グラフデータ'!$C$55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'8.グラフデータ'!$D$55:$H$55</c:f>
              <c:numCache>
                <c:formatCode>#,##0_);[Red]\(#,##0\)</c:formatCode>
                <c:ptCount val="5"/>
                <c:pt idx="0">
                  <c:v>55</c:v>
                </c:pt>
                <c:pt idx="1">
                  <c:v>58</c:v>
                </c:pt>
                <c:pt idx="2">
                  <c:v>45</c:v>
                </c:pt>
                <c:pt idx="3">
                  <c:v>62</c:v>
                </c:pt>
                <c:pt idx="4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C3-4CC0-A87C-A9F184EB7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'8.グラフデータ'!$C$56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'8.グラフデータ'!$D$56:$H$56</c:f>
              <c:numCache>
                <c:formatCode>0.0%</c:formatCode>
                <c:ptCount val="5"/>
                <c:pt idx="0">
                  <c:v>0.127</c:v>
                </c:pt>
                <c:pt idx="1">
                  <c:v>6.9000000000000006E-2</c:v>
                </c:pt>
                <c:pt idx="2">
                  <c:v>4.3999999999999997E-2</c:v>
                </c:pt>
                <c:pt idx="3">
                  <c:v>0.113</c:v>
                </c:pt>
                <c:pt idx="4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C3-4CC0-A87C-A9F184EB7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'8.グラフデータ'!$C$61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'8.グラフデータ'!$D$61:$H$61</c:f>
              <c:numCache>
                <c:formatCode>#,##0_);[Red]\(#,##0\)</c:formatCode>
                <c:ptCount val="5"/>
                <c:pt idx="0">
                  <c:v>8</c:v>
                </c:pt>
                <c:pt idx="1">
                  <c:v>4</c:v>
                </c:pt>
                <c:pt idx="2">
                  <c:v>9</c:v>
                </c:pt>
                <c:pt idx="3">
                  <c:v>8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B5-46B9-BA1B-5AC1E5D3B315}"/>
            </c:ext>
          </c:extLst>
        </c:ser>
        <c:ser>
          <c:idx val="0"/>
          <c:order val="1"/>
          <c:tx>
            <c:strRef>
              <c:f>'8.グラフデータ'!$C$60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'8.グラフデータ'!$D$60:$H$60</c:f>
              <c:numCache>
                <c:formatCode>#,##0_);[Red]\(#,##0\)</c:formatCode>
                <c:ptCount val="5"/>
                <c:pt idx="0">
                  <c:v>35</c:v>
                </c:pt>
                <c:pt idx="1">
                  <c:v>28</c:v>
                </c:pt>
                <c:pt idx="2">
                  <c:v>24</c:v>
                </c:pt>
                <c:pt idx="3">
                  <c:v>13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B5-46B9-BA1B-5AC1E5D3B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'8.グラフデータ'!$C$62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'8.グラフデータ'!$D$62:$H$62</c:f>
              <c:numCache>
                <c:formatCode>#,##0_);[Red]\(#,##0\)</c:formatCode>
                <c:ptCount val="5"/>
                <c:pt idx="0">
                  <c:v>43</c:v>
                </c:pt>
                <c:pt idx="1">
                  <c:v>32</c:v>
                </c:pt>
                <c:pt idx="2">
                  <c:v>33</c:v>
                </c:pt>
                <c:pt idx="3">
                  <c:v>21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B5-46B9-BA1B-5AC1E5D3B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'8.グラフデータ'!$C$63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'8.グラフデータ'!$D$63:$H$63</c:f>
              <c:numCache>
                <c:formatCode>0.0%</c:formatCode>
                <c:ptCount val="5"/>
                <c:pt idx="0">
                  <c:v>0.186</c:v>
                </c:pt>
                <c:pt idx="1">
                  <c:v>0.125</c:v>
                </c:pt>
                <c:pt idx="2">
                  <c:v>0.27300000000000002</c:v>
                </c:pt>
                <c:pt idx="3">
                  <c:v>0.38100000000000001</c:v>
                </c:pt>
                <c:pt idx="4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DB5-46B9-BA1B-5AC1E5D3B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'8.グラフデータ'!$C$68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'8.グラフデータ'!$D$66:$H$66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'8.グラフデータ'!$D$68:$H$68</c:f>
              <c:numCache>
                <c:formatCode>#,##0_);[Red]\(#,##0\)</c:formatCode>
                <c:ptCount val="5"/>
                <c:pt idx="0">
                  <c:v>9</c:v>
                </c:pt>
                <c:pt idx="1">
                  <c:v>7</c:v>
                </c:pt>
                <c:pt idx="2">
                  <c:v>10</c:v>
                </c:pt>
                <c:pt idx="3">
                  <c:v>12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6B-46EF-86F7-9EECFBAD3924}"/>
            </c:ext>
          </c:extLst>
        </c:ser>
        <c:ser>
          <c:idx val="0"/>
          <c:order val="1"/>
          <c:tx>
            <c:strRef>
              <c:f>'8.グラフデータ'!$C$67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'8.グラフデータ'!$D$66:$H$66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'8.グラフデータ'!$D$67:$H$67</c:f>
              <c:numCache>
                <c:formatCode>#,##0_);[Red]\(#,##0\)</c:formatCode>
                <c:ptCount val="5"/>
                <c:pt idx="0">
                  <c:v>20</c:v>
                </c:pt>
                <c:pt idx="1">
                  <c:v>22</c:v>
                </c:pt>
                <c:pt idx="2">
                  <c:v>20</c:v>
                </c:pt>
                <c:pt idx="3">
                  <c:v>24</c:v>
                </c:pt>
                <c:pt idx="4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6B-46EF-86F7-9EECFBAD3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'8.グラフデータ'!$C$69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'8.グラフデータ'!$D$66:$H$66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'8.グラフデータ'!$D$69:$H$69</c:f>
              <c:numCache>
                <c:formatCode>#,##0_);[Red]\(#,##0\)</c:formatCode>
                <c:ptCount val="5"/>
                <c:pt idx="0">
                  <c:v>29</c:v>
                </c:pt>
                <c:pt idx="1">
                  <c:v>29</c:v>
                </c:pt>
                <c:pt idx="2">
                  <c:v>30</c:v>
                </c:pt>
                <c:pt idx="3">
                  <c:v>36</c:v>
                </c:pt>
                <c:pt idx="4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6B-46EF-86F7-9EECFBAD3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'8.グラフデータ'!$C$70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'8.グラフデータ'!$D$66:$H$66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'8.グラフデータ'!$D$70:$H$70</c:f>
              <c:numCache>
                <c:formatCode>0.0%</c:formatCode>
                <c:ptCount val="5"/>
                <c:pt idx="0">
                  <c:v>0.31</c:v>
                </c:pt>
                <c:pt idx="1">
                  <c:v>0.24099999999999999</c:v>
                </c:pt>
                <c:pt idx="2">
                  <c:v>0.33300000000000002</c:v>
                </c:pt>
                <c:pt idx="3">
                  <c:v>0.33300000000000002</c:v>
                </c:pt>
                <c:pt idx="4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6B-46EF-86F7-9EECFBAD3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910737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1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319</xdr:colOff>
      <xdr:row>23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4</xdr:col>
      <xdr:colOff>910370</xdr:colOff>
      <xdr:row>43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28</xdr:row>
      <xdr:rowOff>240194</xdr:rowOff>
    </xdr:from>
    <xdr:to>
      <xdr:col>9</xdr:col>
      <xdr:colOff>910370</xdr:colOff>
      <xdr:row>43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717</xdr:colOff>
      <xdr:row>49</xdr:row>
      <xdr:rowOff>0</xdr:rowOff>
    </xdr:from>
    <xdr:to>
      <xdr:col>5</xdr:col>
      <xdr:colOff>0</xdr:colOff>
      <xdr:row>63</xdr:row>
      <xdr:rowOff>1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49</xdr:row>
      <xdr:rowOff>0</xdr:rowOff>
    </xdr:from>
    <xdr:to>
      <xdr:col>9</xdr:col>
      <xdr:colOff>910370</xdr:colOff>
      <xdr:row>63</xdr:row>
      <xdr:rowOff>1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10</xdr:col>
      <xdr:colOff>0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3663</xdr:colOff>
      <xdr:row>7</xdr:row>
      <xdr:rowOff>0</xdr:rowOff>
    </xdr:from>
    <xdr:to>
      <xdr:col>10</xdr:col>
      <xdr:colOff>2381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3663</xdr:colOff>
      <xdr:row>27</xdr:row>
      <xdr:rowOff>1</xdr:rowOff>
    </xdr:from>
    <xdr:to>
      <xdr:col>10</xdr:col>
      <xdr:colOff>0</xdr:colOff>
      <xdr:row>43</xdr:row>
      <xdr:rowOff>1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10</xdr:col>
      <xdr:colOff>0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view="pageBreakPreview" zoomScaleNormal="100" zoomScaleSheetLayoutView="100" workbookViewId="0"/>
  </sheetViews>
  <sheetFormatPr defaultRowHeight="22.5" customHeight="1"/>
  <cols>
    <col min="1" max="4" width="21.125" customWidth="1"/>
    <col min="6" max="6" width="9" style="73"/>
  </cols>
  <sheetData>
    <row r="1" spans="1:6" ht="22.5" customHeight="1">
      <c r="A1" t="s">
        <v>194</v>
      </c>
    </row>
    <row r="2" spans="1:6" ht="22.5" customHeight="1">
      <c r="A2" t="s">
        <v>12</v>
      </c>
    </row>
    <row r="3" spans="1:6" ht="22.5" customHeight="1">
      <c r="A3" s="6" t="s">
        <v>254</v>
      </c>
      <c r="B3" s="6"/>
      <c r="C3" s="6"/>
      <c r="D3" s="6"/>
    </row>
    <row r="4" spans="1:6" ht="22.5" customHeight="1">
      <c r="A4" s="4" t="s">
        <v>255</v>
      </c>
      <c r="B4" s="4" t="s">
        <v>256</v>
      </c>
      <c r="C4" s="4" t="s">
        <v>257</v>
      </c>
      <c r="D4" s="4" t="s">
        <v>258</v>
      </c>
    </row>
    <row r="5" spans="1:6" s="9" customFormat="1" ht="22.5" customHeight="1">
      <c r="A5" s="238" t="s">
        <v>232</v>
      </c>
      <c r="B5" s="238" t="s">
        <v>393</v>
      </c>
      <c r="C5" s="238" t="s">
        <v>394</v>
      </c>
      <c r="D5" s="238" t="s">
        <v>236</v>
      </c>
      <c r="F5" s="93"/>
    </row>
    <row r="6" spans="1:6" s="9" customFormat="1" ht="22.5" customHeight="1">
      <c r="A6" s="239"/>
      <c r="B6" s="239"/>
      <c r="C6" s="239"/>
      <c r="D6" s="239"/>
      <c r="F6" s="93"/>
    </row>
    <row r="7" spans="1:6" s="9" customFormat="1" ht="22.5" customHeight="1">
      <c r="A7" s="238" t="s">
        <v>395</v>
      </c>
      <c r="B7" s="238" t="s">
        <v>234</v>
      </c>
      <c r="C7" s="238" t="s">
        <v>235</v>
      </c>
      <c r="D7" s="238" t="s">
        <v>237</v>
      </c>
      <c r="F7" s="93"/>
    </row>
    <row r="8" spans="1:6" s="9" customFormat="1" ht="22.5" customHeight="1">
      <c r="A8" s="239"/>
      <c r="B8" s="239"/>
      <c r="C8" s="239"/>
      <c r="D8" s="239"/>
      <c r="F8" s="93"/>
    </row>
    <row r="9" spans="1:6" s="9" customFormat="1" ht="22.5" customHeight="1">
      <c r="A9" s="238" t="s">
        <v>233</v>
      </c>
      <c r="F9" s="93"/>
    </row>
    <row r="10" spans="1:6" s="9" customFormat="1" ht="22.5" customHeight="1">
      <c r="A10" s="239"/>
      <c r="F10" s="93"/>
    </row>
    <row r="12" spans="1:6" ht="22.5" customHeight="1">
      <c r="A12" s="246" t="s">
        <v>259</v>
      </c>
      <c r="B12" s="246"/>
    </row>
    <row r="13" spans="1:6" ht="22.5" customHeight="1">
      <c r="A13" s="247" t="s">
        <v>195</v>
      </c>
      <c r="B13" s="248"/>
    </row>
    <row r="14" spans="1:6" ht="22.5" customHeight="1">
      <c r="A14" s="247" t="s">
        <v>203</v>
      </c>
      <c r="B14" s="248"/>
    </row>
    <row r="16" spans="1:6" ht="22.5" customHeight="1">
      <c r="A16" s="83" t="s">
        <v>260</v>
      </c>
      <c r="B16" s="83"/>
      <c r="C16" s="83"/>
      <c r="D16" s="83"/>
    </row>
    <row r="17" spans="1:6" ht="22.5" customHeight="1">
      <c r="A17" s="4" t="s">
        <v>255</v>
      </c>
      <c r="B17" s="4" t="s">
        <v>256</v>
      </c>
      <c r="C17" s="4" t="s">
        <v>257</v>
      </c>
      <c r="D17" s="4" t="s">
        <v>258</v>
      </c>
    </row>
    <row r="18" spans="1:6" ht="22.5" customHeight="1">
      <c r="A18" s="84" t="s">
        <v>196</v>
      </c>
      <c r="B18" s="84" t="s">
        <v>198</v>
      </c>
      <c r="C18" s="84" t="s">
        <v>200</v>
      </c>
      <c r="D18" s="84" t="s">
        <v>205</v>
      </c>
    </row>
    <row r="19" spans="1:6" ht="22.5" customHeight="1">
      <c r="A19" s="84" t="s">
        <v>197</v>
      </c>
      <c r="B19" s="84" t="s">
        <v>199</v>
      </c>
      <c r="C19" s="84" t="s">
        <v>201</v>
      </c>
      <c r="D19" s="84" t="s">
        <v>202</v>
      </c>
    </row>
    <row r="20" spans="1:6" ht="22.5" customHeight="1">
      <c r="A20" s="84" t="s">
        <v>261</v>
      </c>
      <c r="B20" s="84" t="s">
        <v>262</v>
      </c>
      <c r="C20" s="84" t="s">
        <v>263</v>
      </c>
      <c r="D20" s="84" t="s">
        <v>264</v>
      </c>
    </row>
    <row r="21" spans="1:6" ht="22.5" customHeight="1">
      <c r="A21" s="84" t="s">
        <v>423</v>
      </c>
      <c r="B21" s="84" t="s">
        <v>424</v>
      </c>
      <c r="C21" s="84" t="s">
        <v>425</v>
      </c>
      <c r="D21" s="84" t="s">
        <v>426</v>
      </c>
    </row>
    <row r="22" spans="1:6" ht="22.5" customHeight="1">
      <c r="A22" s="84" t="s">
        <v>414</v>
      </c>
      <c r="B22" s="84" t="s">
        <v>415</v>
      </c>
      <c r="C22" s="84" t="s">
        <v>416</v>
      </c>
      <c r="D22" s="84" t="s">
        <v>417</v>
      </c>
    </row>
    <row r="24" spans="1:6" ht="22.5" customHeight="1">
      <c r="A24" s="5" t="s">
        <v>399</v>
      </c>
      <c r="B24" s="5"/>
      <c r="C24" s="5"/>
      <c r="D24" s="5"/>
      <c r="F24"/>
    </row>
    <row r="25" spans="1:6" ht="22.5" customHeight="1">
      <c r="A25" s="240" t="s">
        <v>400</v>
      </c>
      <c r="B25" s="241"/>
      <c r="C25" s="241"/>
      <c r="D25" s="242"/>
      <c r="F25"/>
    </row>
    <row r="26" spans="1:6" ht="22.5" customHeight="1">
      <c r="A26" s="243"/>
      <c r="B26" s="244"/>
      <c r="C26" s="244"/>
      <c r="D26" s="245"/>
      <c r="F26"/>
    </row>
  </sheetData>
  <mergeCells count="13">
    <mergeCell ref="A25:D26"/>
    <mergeCell ref="A9:A10"/>
    <mergeCell ref="A12:B12"/>
    <mergeCell ref="A13:B13"/>
    <mergeCell ref="A14:B14"/>
    <mergeCell ref="A5:A6"/>
    <mergeCell ref="B5:B6"/>
    <mergeCell ref="C5:C6"/>
    <mergeCell ref="D5:D6"/>
    <mergeCell ref="A7:A8"/>
    <mergeCell ref="B7:B8"/>
    <mergeCell ref="C7:C8"/>
    <mergeCell ref="D7:D8"/>
  </mergeCells>
  <phoneticPr fontId="1"/>
  <hyperlinks>
    <hyperlink ref="A13" location="'8.グラフデータ'!A1" display="8.グラフデータ" xr:uid="{00000000-0004-0000-0000-000000000000}"/>
    <hyperlink ref="A18" location="'8-1.2020'!A1" display="8-1.2020" xr:uid="{00000000-0004-0000-0000-000004000000}"/>
    <hyperlink ref="A19" location="'8-1.2021'!A1" display="8-1.2021" xr:uid="{00000000-0004-0000-0000-000005000000}"/>
    <hyperlink ref="B18" location="'8-2.2020'!A1" display="8-2.2020" xr:uid="{00000000-0004-0000-0000-000009000000}"/>
    <hyperlink ref="B19" location="'8-2.2021'!A1" display="8-2.2021" xr:uid="{00000000-0004-0000-0000-00000A000000}"/>
    <hyperlink ref="C18" location="'8-3.2020'!A1" display="8-3.2020" xr:uid="{00000000-0004-0000-0000-00000E000000}"/>
    <hyperlink ref="C19" location="'8-3.2021'!A1" display="8-3.2021" xr:uid="{00000000-0004-0000-0000-00000F000000}"/>
    <hyperlink ref="D18" location="'8-4.2020'!A1" display="8-4.2020" xr:uid="{00000000-0004-0000-0000-000013000000}"/>
    <hyperlink ref="D19" location="'8-4.2021'!A1" display="8-4.2021" xr:uid="{00000000-0004-0000-0000-000014000000}"/>
    <hyperlink ref="A14" location="'8.経年データ（学部単位）'!A1" display="8.経年データ（学部単位）" xr:uid="{00000000-0004-0000-0000-000015000000}"/>
    <hyperlink ref="A5" location="'8-1-1.学士課程'!Print_Area" display="8-1-1.学士課程" xr:uid="{00000000-0004-0000-0000-000016000000}"/>
    <hyperlink ref="A7" location="'8-1-2.学士課程(平均)'!Print_Area" display="8-1-2.学士課程（平均）" xr:uid="{00000000-0004-0000-0000-000017000000}"/>
    <hyperlink ref="A9" location="'8-1-3.学士課程(学部別)'!Print_Area" display="8-1-3.学士課程（学部別）" xr:uid="{00000000-0004-0000-0000-000018000000}"/>
    <hyperlink ref="B5" location="'8-2-1.修士課程'!Print_Area" display="8-2-1.修士課程" xr:uid="{00000000-0004-0000-0000-000019000000}"/>
    <hyperlink ref="B7" location="'8-2-2.修士課程(平均)'!Print_Area" display="8-2-2.修士課程（平均）" xr:uid="{00000000-0004-0000-0000-00001A000000}"/>
    <hyperlink ref="C5" location="'8-3-1.博士課程'!Print_Area" display="8-3-1.博士課程" xr:uid="{00000000-0004-0000-0000-00001B000000}"/>
    <hyperlink ref="C7" location="'8-3-2.博士課程(平均)'!Print_Area" display="8-3-2.博士課程（平均）" xr:uid="{00000000-0004-0000-0000-00001C000000}"/>
    <hyperlink ref="D5" location="'8-4-1.専門職学位課程'!Print_Area" display="8-4-1.専門職学位課程" xr:uid="{00000000-0004-0000-0000-00001D000000}"/>
    <hyperlink ref="D7" location="'8-4-2.専門職学位課程(平均)'!Print_Area" display="8-4-2.専門職学位課程（平均）" xr:uid="{00000000-0004-0000-0000-00001E000000}"/>
    <hyperlink ref="A20" location="'8-1.2022'!Print_Titles" display="8-1.2022" xr:uid="{00000000-0004-0000-0000-000020000000}"/>
    <hyperlink ref="B20" location="'8-2.2022'!Print_Titles" display="8-2.2022" xr:uid="{00000000-0004-0000-0000-000021000000}"/>
    <hyperlink ref="C20" location="'8-3.2022'!Print_Titles" display="8-3.2022" xr:uid="{00000000-0004-0000-0000-000022000000}"/>
    <hyperlink ref="D20" location="'8-4.2022'!Print_Titles" display="8-4.2022" xr:uid="{00000000-0004-0000-0000-000023000000}"/>
    <hyperlink ref="A22" location="'8-1.2024'!Print_Area" display="8-1.2024" xr:uid="{D979E0F5-813B-4559-A86E-619F00A21699}"/>
    <hyperlink ref="B22" location="'8-2.2024'!Print_Area" display="8-2.2024" xr:uid="{78DC69A9-4487-44B9-8828-E048B55EA276}"/>
    <hyperlink ref="C22" location="'8-3.2024'!Print_Area" display="8-3.2024" xr:uid="{71C1FFF7-CD25-48E2-AC09-42CB6E1E5972}"/>
    <hyperlink ref="D22" location="'8-4.2024'!Print_Area" display="8-4.2024" xr:uid="{38A27C20-16F7-4209-B0E8-7904374F2212}"/>
    <hyperlink ref="A21" location="'8-1.2023'!Print_Area" display="8-1.2023" xr:uid="{BF971349-D583-4773-B10C-740F664E6409}"/>
    <hyperlink ref="B21" location="'8-2.2023'!Print_Area" display="8-2.2023" xr:uid="{338426C8-7E54-4526-9815-AF898D73BEE3}"/>
    <hyperlink ref="C21" location="'8-3.2023'!Print_Area" display="8-3.2023" xr:uid="{65D7A10C-06B4-4D25-B911-382C46B3462C}"/>
    <hyperlink ref="D21" location="'8-4.2023'!Print_Area" display="8-4.2023" xr:uid="{30C8D096-A898-4984-B39D-81C7B78CED8F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136"/>
  <sheetViews>
    <sheetView view="pageBreakPreview" zoomScaleNormal="100" zoomScaleSheetLayoutView="100" workbookViewId="0">
      <selection activeCell="A14" sqref="A14:B14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3" t="s">
        <v>222</v>
      </c>
      <c r="B1" s="3"/>
      <c r="C1" s="11"/>
      <c r="D1" s="75"/>
      <c r="E1" s="75"/>
      <c r="F1" s="75"/>
      <c r="G1" s="11"/>
      <c r="H1" s="75"/>
      <c r="I1" s="75"/>
      <c r="J1" s="75"/>
      <c r="K1" s="75"/>
      <c r="L1" s="74" t="s">
        <v>204</v>
      </c>
    </row>
    <row r="2" spans="1:12" ht="24" customHeight="1">
      <c r="A2" s="3" t="s">
        <v>218</v>
      </c>
      <c r="B2" s="3"/>
      <c r="C2" s="11"/>
      <c r="D2" s="75"/>
      <c r="E2" s="75"/>
      <c r="F2" s="75"/>
      <c r="G2" s="75"/>
      <c r="H2" s="75"/>
      <c r="I2" s="75"/>
      <c r="J2" s="75"/>
      <c r="K2" s="75"/>
    </row>
    <row r="3" spans="1:12" ht="24" customHeight="1">
      <c r="A3" s="3"/>
      <c r="B3" s="11" t="s">
        <v>209</v>
      </c>
      <c r="C3" s="11"/>
      <c r="D3" s="75"/>
      <c r="E3" s="75"/>
      <c r="F3" s="75"/>
      <c r="G3" s="75"/>
      <c r="H3" s="75"/>
      <c r="I3" s="75"/>
      <c r="J3" s="75"/>
      <c r="K3" s="75"/>
    </row>
    <row r="4" spans="1:12">
      <c r="A4" s="11"/>
      <c r="B4" s="11"/>
      <c r="C4" s="11"/>
      <c r="D4" s="75"/>
      <c r="E4" s="75"/>
      <c r="F4" s="75"/>
      <c r="G4" s="75"/>
      <c r="H4" s="75"/>
      <c r="I4" s="75"/>
      <c r="J4" s="75"/>
      <c r="K4" s="75"/>
    </row>
    <row r="5" spans="1:12" s="8" customFormat="1" ht="18" customHeight="1">
      <c r="A5" s="76"/>
      <c r="B5" s="11" t="s">
        <v>220</v>
      </c>
      <c r="C5" s="76"/>
      <c r="D5" s="76"/>
      <c r="E5" s="76"/>
      <c r="F5" s="76"/>
      <c r="G5" s="11"/>
      <c r="H5" s="76"/>
      <c r="I5" s="76"/>
      <c r="J5" s="76"/>
      <c r="K5" s="76"/>
    </row>
    <row r="6" spans="1:12" s="8" customFormat="1" ht="17.25" customHeight="1">
      <c r="A6" s="79"/>
      <c r="B6" s="249" t="s">
        <v>389</v>
      </c>
      <c r="C6" s="85" t="s">
        <v>210</v>
      </c>
      <c r="D6" s="86">
        <f>AVERAGE('8.グラフデータ'!D163:H163)</f>
        <v>8.6</v>
      </c>
      <c r="E6" s="251" t="str">
        <f>'8.グラフデータ'!AD163</f>
        <v>増加傾向⤴</v>
      </c>
      <c r="F6" s="10"/>
      <c r="G6" s="253" t="s">
        <v>388</v>
      </c>
      <c r="H6" s="85" t="s">
        <v>210</v>
      </c>
      <c r="I6" s="80">
        <f>AVERAGE('8.グラフデータ'!D164:H164)</f>
        <v>0.3594</v>
      </c>
      <c r="J6" s="251" t="str">
        <f>'8.グラフデータ'!AD164</f>
        <v>同程度で推移</v>
      </c>
      <c r="K6" s="77"/>
    </row>
    <row r="7" spans="1:12" s="8" customFormat="1" ht="17.25" customHeight="1">
      <c r="A7" s="79"/>
      <c r="B7" s="250"/>
      <c r="C7" s="87" t="s">
        <v>211</v>
      </c>
      <c r="D7" s="88">
        <f>'8.グラフデータ'!H163-'8.グラフデータ'!D163</f>
        <v>4.0000000000000009</v>
      </c>
      <c r="E7" s="252"/>
      <c r="F7" s="10"/>
      <c r="G7" s="254"/>
      <c r="H7" s="87" t="s">
        <v>211</v>
      </c>
      <c r="I7" s="81">
        <f>'8.グラフデータ'!H164-'8.グラフデータ'!D164</f>
        <v>2.0000000000000018E-2</v>
      </c>
      <c r="J7" s="252"/>
      <c r="K7" s="77"/>
    </row>
    <row r="8" spans="1:12" s="8" customFormat="1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8" customFormat="1" ht="18.75" customHeight="1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8" customFormat="1" ht="18.75" customHeight="1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8" customFormat="1" ht="18.75" customHeight="1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8" customFormat="1" ht="18.75" customHeight="1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8" customFormat="1" ht="18.75" customHeight="1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8" customFormat="1" ht="18.75" customHeight="1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8" customFormat="1" ht="18.75" customHeight="1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8" customFormat="1" ht="18.75" customHeight="1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8" customFormat="1" ht="18.75" customHeight="1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8" customFormat="1" ht="18.75" customHeigh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8" customFormat="1" ht="18.75" customHeight="1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8" customFormat="1" ht="18.75" customHeight="1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8" customFormat="1" ht="18.75" customHeight="1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8" customFormat="1" ht="18.75" customHeight="1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8" customFormat="1" ht="18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8" customFormat="1" ht="9" customHeigh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8" customFormat="1" ht="18.75" customHeight="1">
      <c r="A25" s="76"/>
      <c r="B25" s="11" t="s">
        <v>221</v>
      </c>
      <c r="C25" s="76"/>
      <c r="D25" s="76"/>
      <c r="E25" s="76"/>
      <c r="F25" s="76"/>
      <c r="G25" s="11"/>
      <c r="H25" s="76"/>
      <c r="I25" s="76"/>
      <c r="J25" s="76"/>
      <c r="K25" s="76"/>
    </row>
    <row r="26" spans="1:11" s="8" customFormat="1" ht="17.25" customHeight="1">
      <c r="A26" s="79"/>
      <c r="B26" s="249" t="s">
        <v>389</v>
      </c>
      <c r="C26" s="85" t="s">
        <v>210</v>
      </c>
      <c r="D26" s="86">
        <f>AVERAGE('8.グラフデータ'!D171:H171)</f>
        <v>1.9600000000000002</v>
      </c>
      <c r="E26" s="251" t="str">
        <f>'8.グラフデータ'!AD171</f>
        <v>増加傾向⤴</v>
      </c>
      <c r="F26" s="10"/>
      <c r="G26" s="253" t="s">
        <v>388</v>
      </c>
      <c r="H26" s="85" t="s">
        <v>210</v>
      </c>
      <c r="I26" s="80">
        <f>AVERAGE('8.グラフデータ'!D172:H172)</f>
        <v>0.34360000000000002</v>
      </c>
      <c r="J26" s="251" t="str">
        <f>'8.グラフデータ'!AD172</f>
        <v>年度により増減</v>
      </c>
      <c r="K26" s="77"/>
    </row>
    <row r="27" spans="1:11" s="8" customFormat="1" ht="17.25" customHeight="1">
      <c r="A27" s="79"/>
      <c r="B27" s="250"/>
      <c r="C27" s="87" t="s">
        <v>211</v>
      </c>
      <c r="D27" s="88">
        <f>'8.グラフデータ'!H171-'8.グラフデータ'!D171</f>
        <v>1.3000000000000003</v>
      </c>
      <c r="E27" s="252"/>
      <c r="F27" s="10"/>
      <c r="G27" s="254"/>
      <c r="H27" s="87" t="s">
        <v>211</v>
      </c>
      <c r="I27" s="81">
        <f>'8.グラフデータ'!H172-'8.グラフデータ'!D172</f>
        <v>1.3000000000000012E-2</v>
      </c>
      <c r="J27" s="252"/>
      <c r="K27" s="77"/>
    </row>
    <row r="28" spans="1:11" s="8" customFormat="1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8" customFormat="1" ht="18.75" customHeight="1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8" customFormat="1" ht="18.75" customHeight="1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8" customFormat="1" ht="18.75" customHeigh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8" customFormat="1" ht="18.75" customHeigh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8" customFormat="1" ht="18.75" customHeight="1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8" customFormat="1" ht="18.75" customHeight="1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8" customFormat="1" ht="18.75" customHeight="1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8" customFormat="1" ht="18.75" customHeight="1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8" customFormat="1" ht="18.75" customHeight="1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8" customFormat="1" ht="18.75" customHeight="1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8" customFormat="1" ht="18.75" customHeight="1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8" customFormat="1" ht="18.75" customHeight="1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8" customFormat="1" ht="18.75" customHeight="1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/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8" customFormat="1" ht="18.75" customHeight="1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8" customFormat="1">
      <c r="A46"/>
      <c r="B46"/>
      <c r="C46"/>
      <c r="D46"/>
      <c r="E46"/>
      <c r="F46"/>
      <c r="G46"/>
      <c r="H46"/>
      <c r="I46"/>
      <c r="J46"/>
      <c r="K46"/>
    </row>
    <row r="47" spans="1:11" s="8" customFormat="1">
      <c r="A47"/>
      <c r="B47"/>
      <c r="C47"/>
      <c r="D47"/>
      <c r="E47"/>
      <c r="F47"/>
      <c r="G47"/>
      <c r="H47"/>
      <c r="I47"/>
      <c r="J47"/>
      <c r="K47"/>
    </row>
    <row r="48" spans="1:11" s="8" customFormat="1">
      <c r="A48"/>
      <c r="B48"/>
      <c r="C48"/>
      <c r="D48"/>
      <c r="E48"/>
      <c r="F48"/>
      <c r="G48"/>
      <c r="H48"/>
      <c r="I48"/>
      <c r="J48"/>
      <c r="K48"/>
    </row>
    <row r="49" spans="1:11" s="8" customFormat="1">
      <c r="A49"/>
      <c r="B49"/>
      <c r="C49"/>
      <c r="D49"/>
      <c r="E49"/>
      <c r="F49"/>
      <c r="G49"/>
      <c r="H49"/>
      <c r="I49"/>
      <c r="J49"/>
      <c r="K49"/>
    </row>
    <row r="50" spans="1:11" s="8" customFormat="1">
      <c r="A50"/>
      <c r="B50"/>
      <c r="C50"/>
      <c r="D50"/>
      <c r="E50"/>
      <c r="F50"/>
      <c r="G50"/>
      <c r="H50"/>
      <c r="I50"/>
      <c r="J50"/>
      <c r="K50"/>
    </row>
    <row r="51" spans="1:11" s="8" customFormat="1">
      <c r="A51"/>
      <c r="B51"/>
      <c r="C51"/>
      <c r="D51"/>
      <c r="E51"/>
      <c r="F51"/>
      <c r="G51"/>
      <c r="H51"/>
      <c r="I51"/>
      <c r="J51"/>
      <c r="K51"/>
    </row>
    <row r="52" spans="1:11" s="8" customFormat="1">
      <c r="A52"/>
      <c r="B52"/>
      <c r="C52"/>
      <c r="D52"/>
      <c r="E52"/>
      <c r="F52"/>
      <c r="G52"/>
      <c r="H52"/>
      <c r="I52"/>
      <c r="J52"/>
      <c r="K52"/>
    </row>
    <row r="53" spans="1:11" s="8" customFormat="1">
      <c r="A53"/>
      <c r="B53"/>
      <c r="C53"/>
      <c r="D53"/>
      <c r="E53"/>
      <c r="F53"/>
      <c r="G53"/>
      <c r="H53"/>
      <c r="I53"/>
      <c r="J53"/>
      <c r="K53"/>
    </row>
    <row r="54" spans="1:11" s="8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8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8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8" customFormat="1">
      <c r="A57"/>
      <c r="B57"/>
      <c r="C57"/>
      <c r="D57"/>
      <c r="E57"/>
      <c r="F57"/>
      <c r="G57"/>
      <c r="H57"/>
      <c r="I57"/>
      <c r="J57"/>
      <c r="K57"/>
    </row>
    <row r="58" spans="1:11" s="8" customFormat="1">
      <c r="A58"/>
      <c r="B58"/>
      <c r="C58"/>
      <c r="D58"/>
      <c r="E58"/>
      <c r="F58"/>
      <c r="G58"/>
      <c r="H58"/>
      <c r="I58"/>
      <c r="J58"/>
      <c r="K58"/>
    </row>
    <row r="59" spans="1:11" s="8" customFormat="1">
      <c r="A59"/>
      <c r="B59"/>
      <c r="C59"/>
      <c r="D59"/>
      <c r="E59"/>
      <c r="F59"/>
      <c r="G59"/>
      <c r="H59"/>
      <c r="I59"/>
      <c r="J59"/>
      <c r="K59"/>
    </row>
    <row r="83" spans="1:11" s="8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8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8" customFormat="1">
      <c r="A85"/>
      <c r="B85"/>
      <c r="C85"/>
      <c r="D85"/>
      <c r="E85"/>
      <c r="F85"/>
      <c r="G85"/>
      <c r="H85"/>
      <c r="I85"/>
      <c r="J85"/>
      <c r="K85"/>
    </row>
    <row r="86" spans="1:11" s="8" customFormat="1">
      <c r="A86"/>
      <c r="B86"/>
      <c r="C86"/>
      <c r="D86"/>
      <c r="E86"/>
      <c r="F86"/>
      <c r="G86"/>
      <c r="H86"/>
      <c r="I86"/>
      <c r="J86"/>
      <c r="K86"/>
    </row>
    <row r="87" spans="1:11" s="8" customFormat="1">
      <c r="A87"/>
      <c r="B87"/>
      <c r="C87"/>
      <c r="D87"/>
      <c r="E87"/>
      <c r="F87"/>
      <c r="G87"/>
      <c r="H87"/>
      <c r="I87"/>
      <c r="J87"/>
      <c r="K87"/>
    </row>
    <row r="88" spans="1:11" s="8" customFormat="1">
      <c r="A88"/>
      <c r="B88"/>
      <c r="C88"/>
      <c r="D88"/>
      <c r="E88"/>
      <c r="F88"/>
      <c r="G88"/>
      <c r="H88"/>
      <c r="I88"/>
      <c r="J88"/>
      <c r="K88"/>
    </row>
    <row r="89" spans="1:11" s="8" customFormat="1">
      <c r="A89"/>
      <c r="B89"/>
      <c r="C89"/>
      <c r="D89"/>
      <c r="E89"/>
      <c r="F89"/>
      <c r="G89"/>
      <c r="H89"/>
      <c r="I89"/>
      <c r="J89"/>
      <c r="K89"/>
    </row>
    <row r="90" spans="1:11" s="8" customFormat="1">
      <c r="A90"/>
      <c r="B90"/>
      <c r="C90"/>
      <c r="D90"/>
      <c r="E90"/>
      <c r="F90"/>
      <c r="G90"/>
      <c r="H90"/>
      <c r="I90"/>
      <c r="J90"/>
      <c r="K90"/>
    </row>
    <row r="91" spans="1:11" s="8" customFormat="1">
      <c r="A91"/>
      <c r="B91"/>
      <c r="C91"/>
      <c r="D91"/>
      <c r="E91"/>
      <c r="F91"/>
      <c r="G91"/>
      <c r="H91"/>
      <c r="I91"/>
      <c r="J91"/>
      <c r="K91"/>
    </row>
    <row r="92" spans="1:11" s="8" customFormat="1">
      <c r="A92"/>
      <c r="B92"/>
      <c r="C92"/>
      <c r="D92"/>
      <c r="E92"/>
      <c r="F92"/>
      <c r="G92"/>
      <c r="H92"/>
      <c r="I92"/>
      <c r="J92"/>
      <c r="K92"/>
    </row>
    <row r="93" spans="1:11" s="8" customFormat="1">
      <c r="A93"/>
      <c r="B93"/>
      <c r="C93"/>
      <c r="D93"/>
      <c r="E93"/>
      <c r="F93"/>
      <c r="G93"/>
      <c r="H93"/>
      <c r="I93"/>
      <c r="J93"/>
      <c r="K93"/>
    </row>
    <row r="94" spans="1:11" s="8" customFormat="1">
      <c r="A94"/>
      <c r="B94"/>
      <c r="C94"/>
      <c r="D94"/>
      <c r="E94"/>
      <c r="F94"/>
      <c r="G94"/>
      <c r="H94"/>
      <c r="I94"/>
      <c r="J94"/>
      <c r="K94"/>
    </row>
    <row r="95" spans="1:11" s="8" customFormat="1">
      <c r="A95"/>
      <c r="B95"/>
      <c r="C95"/>
      <c r="D95"/>
      <c r="E95"/>
      <c r="F95"/>
      <c r="G95"/>
      <c r="H95"/>
      <c r="I95"/>
      <c r="J95"/>
      <c r="K95"/>
    </row>
    <row r="96" spans="1:11" s="8" customFormat="1">
      <c r="A96"/>
      <c r="B96"/>
      <c r="C96"/>
      <c r="D96"/>
      <c r="E96"/>
      <c r="F96"/>
      <c r="G96"/>
      <c r="H96"/>
      <c r="I96"/>
      <c r="J96"/>
      <c r="K96"/>
    </row>
    <row r="97" spans="1:11" s="8" customFormat="1">
      <c r="A97"/>
      <c r="B97"/>
      <c r="C97"/>
      <c r="D97"/>
      <c r="E97"/>
      <c r="F97"/>
      <c r="G97"/>
      <c r="H97"/>
      <c r="I97"/>
      <c r="J97"/>
      <c r="K97"/>
    </row>
    <row r="98" spans="1:11" s="8" customFormat="1">
      <c r="A98"/>
      <c r="B98"/>
      <c r="C98"/>
      <c r="D98"/>
      <c r="E98"/>
      <c r="F98"/>
      <c r="G98"/>
      <c r="H98"/>
      <c r="I98"/>
      <c r="J98"/>
      <c r="K98"/>
    </row>
    <row r="99" spans="1:11" s="8" customFormat="1">
      <c r="A99"/>
      <c r="B99"/>
      <c r="C99"/>
      <c r="D99"/>
      <c r="E99"/>
      <c r="F99"/>
      <c r="G99"/>
      <c r="H99"/>
      <c r="I99"/>
      <c r="J99"/>
      <c r="K99"/>
    </row>
    <row r="100" spans="1:11" s="8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8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8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8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8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8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8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8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8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8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8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8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8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83" priority="86" operator="containsText" text="無し">
      <formula>NOT(ISERROR(SEARCH("無し",K6)))</formula>
    </cfRule>
    <cfRule type="containsText" dxfId="82" priority="87" operator="containsText" text="変動">
      <formula>NOT(ISERROR(SEARCH("変動",K6)))</formula>
    </cfRule>
    <cfRule type="containsText" dxfId="81" priority="88" operator="containsText" text="減少">
      <formula>NOT(ISERROR(SEARCH("減少",K6)))</formula>
    </cfRule>
    <cfRule type="containsText" dxfId="80" priority="89" operator="containsText" text="増加">
      <formula>NOT(ISERROR(SEARCH("増加",K6)))</formula>
    </cfRule>
    <cfRule type="containsText" dxfId="79" priority="90" operator="containsText" text="安定">
      <formula>NOT(ISERROR(SEARCH("安定",K6)))</formula>
    </cfRule>
  </conditionalFormatting>
  <conditionalFormatting sqref="E6:E7">
    <cfRule type="containsText" dxfId="78" priority="25" operator="containsText" text="最新年度のみ減少">
      <formula>NOT(ISERROR(SEARCH("最新年度のみ減少",E6)))</formula>
    </cfRule>
    <cfRule type="containsText" dxfId="77" priority="26" operator="containsText" text="最新年度のみ増加">
      <formula>NOT(ISERROR(SEARCH("最新年度のみ増加",E6)))</formula>
    </cfRule>
  </conditionalFormatting>
  <conditionalFormatting sqref="E6">
    <cfRule type="containsText" dxfId="76" priority="27" operator="containsText" text="―">
      <formula>NOT(ISERROR(SEARCH("―",E6)))</formula>
    </cfRule>
    <cfRule type="containsText" dxfId="75" priority="28" operator="containsText" text="隔年で">
      <formula>NOT(ISERROR(SEARCH("隔年で",E6)))</formula>
    </cfRule>
    <cfRule type="containsText" dxfId="74" priority="29" operator="containsText" text="年度により">
      <formula>NOT(ISERROR(SEARCH("年度により",E6)))</formula>
    </cfRule>
    <cfRule type="containsText" dxfId="73" priority="30" operator="containsText" text="減少傾向">
      <formula>NOT(ISERROR(SEARCH("減少傾向",E6)))</formula>
    </cfRule>
    <cfRule type="containsText" dxfId="72" priority="31" operator="containsText" text="増加傾向">
      <formula>NOT(ISERROR(SEARCH("増加傾向",E6)))</formula>
    </cfRule>
    <cfRule type="containsText" dxfId="71" priority="32" operator="containsText" text="同程度">
      <formula>NOT(ISERROR(SEARCH("同程度",E6)))</formula>
    </cfRule>
  </conditionalFormatting>
  <conditionalFormatting sqref="J6:J7">
    <cfRule type="containsText" dxfId="70" priority="17" operator="containsText" text="最新年度のみ減少">
      <formula>NOT(ISERROR(SEARCH("最新年度のみ減少",J6)))</formula>
    </cfRule>
    <cfRule type="containsText" dxfId="69" priority="18" operator="containsText" text="最新年度のみ増加">
      <formula>NOT(ISERROR(SEARCH("最新年度のみ増加",J6)))</formula>
    </cfRule>
  </conditionalFormatting>
  <conditionalFormatting sqref="J6">
    <cfRule type="containsText" dxfId="68" priority="19" operator="containsText" text="―">
      <formula>NOT(ISERROR(SEARCH("―",J6)))</formula>
    </cfRule>
    <cfRule type="containsText" dxfId="67" priority="20" operator="containsText" text="隔年で">
      <formula>NOT(ISERROR(SEARCH("隔年で",J6)))</formula>
    </cfRule>
    <cfRule type="containsText" dxfId="66" priority="21" operator="containsText" text="年度により">
      <formula>NOT(ISERROR(SEARCH("年度により",J6)))</formula>
    </cfRule>
    <cfRule type="containsText" dxfId="65" priority="22" operator="containsText" text="減少傾向">
      <formula>NOT(ISERROR(SEARCH("減少傾向",J6)))</formula>
    </cfRule>
    <cfRule type="containsText" dxfId="64" priority="23" operator="containsText" text="増加傾向">
      <formula>NOT(ISERROR(SEARCH("増加傾向",J6)))</formula>
    </cfRule>
    <cfRule type="containsText" dxfId="63" priority="24" operator="containsText" text="同程度">
      <formula>NOT(ISERROR(SEARCH("同程度",J6)))</formula>
    </cfRule>
  </conditionalFormatting>
  <conditionalFormatting sqref="E26:E27">
    <cfRule type="containsText" dxfId="62" priority="9" operator="containsText" text="最新年度のみ減少">
      <formula>NOT(ISERROR(SEARCH("最新年度のみ減少",E26)))</formula>
    </cfRule>
    <cfRule type="containsText" dxfId="61" priority="10" operator="containsText" text="最新年度のみ増加">
      <formula>NOT(ISERROR(SEARCH("最新年度のみ増加",E26)))</formula>
    </cfRule>
  </conditionalFormatting>
  <conditionalFormatting sqref="E26">
    <cfRule type="containsText" dxfId="60" priority="11" operator="containsText" text="―">
      <formula>NOT(ISERROR(SEARCH("―",E26)))</formula>
    </cfRule>
    <cfRule type="containsText" dxfId="59" priority="12" operator="containsText" text="隔年で">
      <formula>NOT(ISERROR(SEARCH("隔年で",E26)))</formula>
    </cfRule>
    <cfRule type="containsText" dxfId="58" priority="13" operator="containsText" text="年度により">
      <formula>NOT(ISERROR(SEARCH("年度により",E26)))</formula>
    </cfRule>
    <cfRule type="containsText" dxfId="57" priority="14" operator="containsText" text="減少傾向">
      <formula>NOT(ISERROR(SEARCH("減少傾向",E26)))</formula>
    </cfRule>
    <cfRule type="containsText" dxfId="56" priority="15" operator="containsText" text="増加傾向">
      <formula>NOT(ISERROR(SEARCH("増加傾向",E26)))</formula>
    </cfRule>
    <cfRule type="containsText" dxfId="55" priority="16" operator="containsText" text="同程度">
      <formula>NOT(ISERROR(SEARCH("同程度",E26)))</formula>
    </cfRule>
  </conditionalFormatting>
  <conditionalFormatting sqref="J26:J27">
    <cfRule type="containsText" dxfId="54" priority="1" operator="containsText" text="最新年度のみ減少">
      <formula>NOT(ISERROR(SEARCH("最新年度のみ減少",J26)))</formula>
    </cfRule>
    <cfRule type="containsText" dxfId="53" priority="2" operator="containsText" text="最新年度のみ増加">
      <formula>NOT(ISERROR(SEARCH("最新年度のみ増加",J26)))</formula>
    </cfRule>
  </conditionalFormatting>
  <conditionalFormatting sqref="J26">
    <cfRule type="containsText" dxfId="52" priority="3" operator="containsText" text="―">
      <formula>NOT(ISERROR(SEARCH("―",J26)))</formula>
    </cfRule>
    <cfRule type="containsText" dxfId="51" priority="4" operator="containsText" text="隔年で">
      <formula>NOT(ISERROR(SEARCH("隔年で",J26)))</formula>
    </cfRule>
    <cfRule type="containsText" dxfId="50" priority="5" operator="containsText" text="年度により">
      <formula>NOT(ISERROR(SEARCH("年度により",J26)))</formula>
    </cfRule>
    <cfRule type="containsText" dxfId="49" priority="6" operator="containsText" text="減少傾向">
      <formula>NOT(ISERROR(SEARCH("減少傾向",J26)))</formula>
    </cfRule>
    <cfRule type="containsText" dxfId="48" priority="7" operator="containsText" text="増加傾向">
      <formula>NOT(ISERROR(SEARCH("増加傾向",J26)))</formula>
    </cfRule>
    <cfRule type="containsText" dxfId="47" priority="8" operator="containsText" text="同程度">
      <formula>NOT(ISERROR(SEARCH("同程度",J26)))</formula>
    </cfRule>
  </conditionalFormatting>
  <dataValidations count="1">
    <dataValidation type="list" allowBlank="1" showInputMessage="1" showErrorMessage="1" sqref="K6:K7" xr:uid="{00000000-0002-0000-0900-000000000000}">
      <formula1>$C$49:$C$52</formula1>
    </dataValidation>
  </dataValidations>
  <hyperlinks>
    <hyperlink ref="L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AL369"/>
  <sheetViews>
    <sheetView view="pageBreakPreview" zoomScaleNormal="100" zoomScaleSheetLayoutView="100" workbookViewId="0">
      <selection activeCell="D2" sqref="D2"/>
    </sheetView>
  </sheetViews>
  <sheetFormatPr defaultRowHeight="13.5"/>
  <cols>
    <col min="1" max="1" width="2.375" style="94" customWidth="1"/>
    <col min="2" max="2" width="3" style="94" customWidth="1"/>
    <col min="3" max="3" width="20.625" style="94" customWidth="1"/>
    <col min="4" max="8" width="9.875" style="96" customWidth="1"/>
    <col min="9" max="11" width="9" style="103" hidden="1" customWidth="1"/>
    <col min="12" max="12" width="3.75" style="104" hidden="1" customWidth="1"/>
    <col min="13" max="16" width="3" style="104" hidden="1" customWidth="1"/>
    <col min="17" max="17" width="6" style="104" hidden="1" customWidth="1"/>
    <col min="18" max="20" width="4.5" style="104" hidden="1" customWidth="1"/>
    <col min="21" max="21" width="5.25" style="104" hidden="1" customWidth="1"/>
    <col min="22" max="22" width="7.5" style="104" hidden="1" customWidth="1"/>
    <col min="23" max="23" width="14.625" style="103" hidden="1" customWidth="1"/>
    <col min="24" max="24" width="4.5" style="104" hidden="1" customWidth="1"/>
    <col min="25" max="26" width="7.5" style="103" hidden="1" customWidth="1"/>
    <col min="27" max="27" width="4.5" style="104" hidden="1" customWidth="1"/>
    <col min="28" max="29" width="7.5" style="103" hidden="1" customWidth="1"/>
    <col min="30" max="30" width="18.375" style="96" hidden="1" customWidth="1"/>
    <col min="31" max="31" width="1.5" style="94" customWidth="1"/>
    <col min="32" max="32" width="3.5" style="94" customWidth="1"/>
    <col min="33" max="34" width="9" style="94" customWidth="1"/>
    <col min="35" max="35" width="33.875" style="94" hidden="1" customWidth="1"/>
    <col min="36" max="36" width="9" style="94" hidden="1" customWidth="1"/>
    <col min="37" max="37" width="12.625" style="94" hidden="1" customWidth="1"/>
    <col min="38" max="38" width="17.625" style="94" hidden="1" customWidth="1"/>
    <col min="39" max="16384" width="9" style="94"/>
  </cols>
  <sheetData>
    <row r="1" spans="2:38" ht="14.25" thickBot="1">
      <c r="C1" s="95" t="s">
        <v>204</v>
      </c>
      <c r="I1" s="97"/>
      <c r="J1" s="97"/>
      <c r="K1" s="97"/>
      <c r="L1" s="98"/>
      <c r="M1" s="98"/>
      <c r="N1" s="255" t="s">
        <v>396</v>
      </c>
      <c r="O1" s="255"/>
      <c r="P1" s="255"/>
      <c r="Q1" s="232" t="str" cm="1">
        <f t="array" aca="1" ref="Q1" ca="1">"R"&amp;RIGHT(CELL("filename",'8-1.2020'!A1),4)-2018</f>
        <v>R2</v>
      </c>
      <c r="R1" s="232" t="str" cm="1">
        <f t="array" aca="1" ref="R1" ca="1">"R"&amp;RIGHT(CELL("filename",'8-1.2021'!A1),4)-2018</f>
        <v>R3</v>
      </c>
      <c r="S1" s="232" t="str" cm="1">
        <f t="array" aca="1" ref="S1" ca="1">"R"&amp;RIGHT(CELL("filename",'8-1.2022'!B1),4)-2018</f>
        <v>R4</v>
      </c>
      <c r="T1" s="232" t="str" cm="1">
        <f t="array" aca="1" ref="T1" ca="1">"R"&amp;RIGHT(CELL("filename",'8-1.2023'!C1),4)-2018</f>
        <v>R5</v>
      </c>
      <c r="U1" s="232" t="str" cm="1">
        <f t="array" aca="1" ref="U1" ca="1">"R"&amp;RIGHT(CELL("filename",'8-1.2024'!D1),4)-2018</f>
        <v>R6</v>
      </c>
      <c r="V1" s="99"/>
      <c r="W1" s="97" t="s">
        <v>265</v>
      </c>
      <c r="X1" s="98"/>
      <c r="Y1" s="100"/>
      <c r="Z1" s="100"/>
      <c r="AA1" s="98"/>
      <c r="AB1" s="100"/>
      <c r="AC1" s="100"/>
      <c r="AD1" s="94"/>
      <c r="AI1" s="101" t="s">
        <v>227</v>
      </c>
      <c r="AK1" s="102" t="s">
        <v>266</v>
      </c>
      <c r="AL1" s="102" t="s">
        <v>267</v>
      </c>
    </row>
    <row r="2" spans="2:38">
      <c r="N2" s="255"/>
      <c r="O2" s="255"/>
      <c r="P2" s="255"/>
      <c r="Q2" s="105" t="s">
        <v>397</v>
      </c>
      <c r="R2" s="105" t="s">
        <v>397</v>
      </c>
      <c r="S2" s="105" t="s">
        <v>397</v>
      </c>
      <c r="T2" s="105" t="s">
        <v>397</v>
      </c>
      <c r="U2" s="105" t="s">
        <v>397</v>
      </c>
      <c r="V2" s="106"/>
      <c r="W2" s="97" t="s">
        <v>268</v>
      </c>
      <c r="AI2" s="101" t="s">
        <v>231</v>
      </c>
      <c r="AK2" s="102" t="s">
        <v>269</v>
      </c>
      <c r="AL2" s="102" t="s">
        <v>270</v>
      </c>
    </row>
    <row r="3" spans="2:38" ht="14.25" thickBot="1">
      <c r="I3" s="107"/>
      <c r="J3" s="103" t="s">
        <v>271</v>
      </c>
      <c r="N3" s="256"/>
      <c r="O3" s="256"/>
      <c r="P3" s="256"/>
      <c r="Q3" s="108">
        <v>4</v>
      </c>
      <c r="R3" s="108">
        <v>3</v>
      </c>
      <c r="S3" s="108">
        <v>2</v>
      </c>
      <c r="T3" s="108">
        <v>1</v>
      </c>
      <c r="U3" s="108" t="s">
        <v>398</v>
      </c>
      <c r="V3" s="109"/>
      <c r="W3" s="98" t="s">
        <v>272</v>
      </c>
      <c r="AI3" s="101" t="s">
        <v>215</v>
      </c>
      <c r="AK3" s="102" t="s">
        <v>273</v>
      </c>
      <c r="AL3" s="102" t="s">
        <v>274</v>
      </c>
    </row>
    <row r="4" spans="2:38" ht="14.25" thickBot="1">
      <c r="B4" s="110" t="s">
        <v>383</v>
      </c>
      <c r="C4" s="111"/>
      <c r="D4" s="112"/>
      <c r="E4" s="112"/>
      <c r="F4" s="112"/>
      <c r="G4" s="112"/>
      <c r="H4" s="112"/>
      <c r="I4" s="113"/>
      <c r="J4" s="113"/>
      <c r="K4" s="113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3"/>
      <c r="X4" s="114"/>
      <c r="Y4" s="113"/>
      <c r="Z4" s="113"/>
      <c r="AA4" s="114"/>
      <c r="AB4" s="113"/>
      <c r="AC4" s="113"/>
      <c r="AD4" s="111"/>
      <c r="AE4" s="115"/>
      <c r="AI4" s="101" t="s">
        <v>275</v>
      </c>
      <c r="AK4" s="102" t="s">
        <v>276</v>
      </c>
      <c r="AL4" s="102" t="s">
        <v>270</v>
      </c>
    </row>
    <row r="5" spans="2:38">
      <c r="B5" s="116"/>
      <c r="C5" s="117"/>
      <c r="D5" s="118"/>
      <c r="E5" s="118"/>
      <c r="F5" s="118"/>
      <c r="G5" s="118"/>
      <c r="H5" s="118"/>
      <c r="I5" s="263" t="s">
        <v>277</v>
      </c>
      <c r="J5" s="264"/>
      <c r="K5" s="264"/>
      <c r="L5" s="265"/>
      <c r="M5" s="265"/>
      <c r="N5" s="265"/>
      <c r="O5" s="265"/>
      <c r="P5" s="265"/>
      <c r="Q5" s="266" t="s">
        <v>278</v>
      </c>
      <c r="R5" s="263" t="s">
        <v>279</v>
      </c>
      <c r="S5" s="265"/>
      <c r="T5" s="265"/>
      <c r="U5" s="265"/>
      <c r="V5" s="268" t="s">
        <v>280</v>
      </c>
      <c r="W5" s="274"/>
      <c r="X5" s="272" t="s">
        <v>281</v>
      </c>
      <c r="Y5" s="259" t="s">
        <v>282</v>
      </c>
      <c r="Z5" s="260"/>
      <c r="AA5" s="257" t="s">
        <v>283</v>
      </c>
      <c r="AB5" s="259" t="s">
        <v>284</v>
      </c>
      <c r="AC5" s="260"/>
      <c r="AD5" s="261" t="s">
        <v>285</v>
      </c>
      <c r="AE5" s="119"/>
      <c r="AI5" s="101" t="s">
        <v>214</v>
      </c>
      <c r="AK5" s="102" t="s">
        <v>286</v>
      </c>
      <c r="AL5" s="102" t="s">
        <v>287</v>
      </c>
    </row>
    <row r="6" spans="2:38">
      <c r="B6" s="116"/>
      <c r="C6" s="12" t="s">
        <v>10</v>
      </c>
      <c r="D6" s="232" t="str">
        <f ca="1">Q1</f>
        <v>R2</v>
      </c>
      <c r="E6" s="232" t="str">
        <f t="shared" ref="E6:H6" ca="1" si="0">R1</f>
        <v>R3</v>
      </c>
      <c r="F6" s="232" t="str">
        <f t="shared" ca="1" si="0"/>
        <v>R4</v>
      </c>
      <c r="G6" s="232" t="str">
        <f t="shared" ca="1" si="0"/>
        <v>R5</v>
      </c>
      <c r="H6" s="232" t="str">
        <f t="shared" ca="1" si="0"/>
        <v>R6</v>
      </c>
      <c r="I6" s="121" t="s">
        <v>288</v>
      </c>
      <c r="J6" s="122">
        <v>-0.03</v>
      </c>
      <c r="K6" s="122">
        <v>0.03</v>
      </c>
      <c r="L6" s="233" t="str">
        <f ca="1">Q1</f>
        <v>R2</v>
      </c>
      <c r="M6" s="233" t="str">
        <f ca="1">R1</f>
        <v>R3</v>
      </c>
      <c r="N6" s="233" t="str">
        <f ca="1">S1</f>
        <v>R4</v>
      </c>
      <c r="O6" s="233" t="str">
        <f ca="1">T1</f>
        <v>R5</v>
      </c>
      <c r="P6" s="233" t="str">
        <f ca="1">U1</f>
        <v>R6</v>
      </c>
      <c r="Q6" s="267"/>
      <c r="R6" s="124" t="s">
        <v>289</v>
      </c>
      <c r="S6" s="123" t="s">
        <v>290</v>
      </c>
      <c r="T6" s="123" t="s">
        <v>291</v>
      </c>
      <c r="U6" s="123" t="s">
        <v>292</v>
      </c>
      <c r="V6" s="270"/>
      <c r="W6" s="275"/>
      <c r="X6" s="273"/>
      <c r="Y6" s="125" t="s">
        <v>293</v>
      </c>
      <c r="Z6" s="126" t="s">
        <v>294</v>
      </c>
      <c r="AA6" s="258"/>
      <c r="AB6" s="127" t="s">
        <v>295</v>
      </c>
      <c r="AC6" s="128" t="s">
        <v>296</v>
      </c>
      <c r="AD6" s="262"/>
      <c r="AE6" s="119"/>
      <c r="AI6" s="101" t="s">
        <v>297</v>
      </c>
      <c r="AK6" s="102" t="s">
        <v>298</v>
      </c>
      <c r="AL6" s="102" t="s">
        <v>287</v>
      </c>
    </row>
    <row r="7" spans="2:38">
      <c r="B7" s="116"/>
      <c r="C7" s="1" t="s">
        <v>223</v>
      </c>
      <c r="D7" s="228" cm="1">
        <f t="array" ref="D7">INDEX('8-1.2020'!D:D,MATCH("F139110110504",'8-1.2020'!A:A,0),0)</f>
        <v>170</v>
      </c>
      <c r="E7" s="228" cm="1">
        <f t="array" ref="E7">INDEX('8-1.2021'!D:D,MATCH("F139110110504",'8-1.2021'!A:A,0),0)</f>
        <v>171</v>
      </c>
      <c r="F7" s="228" cm="1">
        <f t="array" ref="F7">INDEX('8-1.2022'!D:D,MATCH("F139110110504",'8-1.2022'!A:A,0),0)</f>
        <v>148</v>
      </c>
      <c r="G7" s="228" cm="1">
        <f t="array" ref="G7">INDEX('8-1.2023'!D:D,MATCH("F139110110504",'8-1.2023'!A:A,0),0)</f>
        <v>156</v>
      </c>
      <c r="H7" s="228" cm="1">
        <f t="array" ref="H7">INDEX('8-1.2024'!D:D,MATCH("F139110110504",'8-1.2024'!A:A,0),0)</f>
        <v>169</v>
      </c>
      <c r="I7" s="131">
        <f>AVERAGE(D7:H7)</f>
        <v>162.80000000000001</v>
      </c>
      <c r="J7" s="132">
        <f>I7*0.97</f>
        <v>157.916</v>
      </c>
      <c r="K7" s="132">
        <f>I7*1.03</f>
        <v>167.68400000000003</v>
      </c>
      <c r="L7" s="123" t="str">
        <f>IF(AND(D7&gt;I7*0.97,D7&lt;I7*1.03),"○","×")</f>
        <v>×</v>
      </c>
      <c r="M7" s="123" t="str">
        <f>IF(AND(E7&gt;I7*0.97,E7&lt;I7*1.03),"○","×")</f>
        <v>×</v>
      </c>
      <c r="N7" s="123" t="str">
        <f>IF(AND(F7&gt;I7*0.97,F7&lt;I7*1.03),"○","×")</f>
        <v>×</v>
      </c>
      <c r="O7" s="123" t="str">
        <f>IF(AND(G7&gt;I7*0.97,G7&lt;I7*1.03),"○","×")</f>
        <v>×</v>
      </c>
      <c r="P7" s="123" t="str">
        <f>IF(AND(H7&gt;I7*0.97,H7&lt;I7*1.03),"○","×")</f>
        <v>×</v>
      </c>
      <c r="Q7" s="133" t="str">
        <f>IF(COUNTIF(L7:P7,"○")=5,"同程度","―")</f>
        <v>―</v>
      </c>
      <c r="R7" s="124" t="str">
        <f t="shared" ref="R7:U10" si="1">IF(E7-D7&gt;0,"↑",IF(E7-D7&lt;0,"↓","－"))</f>
        <v>↑</v>
      </c>
      <c r="S7" s="123" t="str">
        <f t="shared" si="1"/>
        <v>↓</v>
      </c>
      <c r="T7" s="123" t="str">
        <f t="shared" si="1"/>
        <v>↑</v>
      </c>
      <c r="U7" s="123" t="str">
        <f t="shared" si="1"/>
        <v>↑</v>
      </c>
      <c r="V7" s="123" t="str">
        <f>R7&amp;S7&amp;T7&amp;U7</f>
        <v>↑↓↑↑</v>
      </c>
      <c r="W7" s="134" t="str" cm="1">
        <f t="array" ref="W7">INDEX($AL$2:$AL$82,MATCH(V7,$AK$2:$AK$82,0),0)</f>
        <v>年度により増減</v>
      </c>
      <c r="X7" s="135" t="str">
        <f>IF(F7-D7&gt;0,"↑",IF(F7-D7&lt;0,"↓","－"))</f>
        <v>↓</v>
      </c>
      <c r="Y7" s="136" t="str">
        <f>IF(V7="↓↑↓↓",IF(X7="↓","減少傾向","×"),"判定外")</f>
        <v>判定外</v>
      </c>
      <c r="Z7" s="137" t="str">
        <f>IF(V7="↑↓↑↑",IF(X7="↑","増加傾向","×"),"判定外")</f>
        <v>×</v>
      </c>
      <c r="AA7" s="138" t="str">
        <f>IF(G7-E7&gt;0,"↑",IF(G7-E7&lt;0,"↓","－"))</f>
        <v>↓</v>
      </c>
      <c r="AB7" s="136" t="str">
        <f>IF(V7="↓↓↑↓",IF(AA7="↓","減少傾向","×"),"判定外")</f>
        <v>判定外</v>
      </c>
      <c r="AC7" s="137" t="str">
        <f>IF(V7="↑↑↓↑",IF(AA7="↑","増加傾向","×"),"判定外")</f>
        <v>判定外</v>
      </c>
      <c r="AD7" s="139"/>
      <c r="AE7" s="119"/>
      <c r="AI7" s="101" t="s">
        <v>287</v>
      </c>
      <c r="AK7" s="102" t="s">
        <v>299</v>
      </c>
      <c r="AL7" s="102" t="s">
        <v>287</v>
      </c>
    </row>
    <row r="8" spans="2:38">
      <c r="B8" s="116"/>
      <c r="C8" s="1" t="s">
        <v>224</v>
      </c>
      <c r="D8" s="35" cm="1">
        <f t="array" ref="D8">INDEX('8-1.2020'!E:E,MATCH("F139110110504",'8-1.2020'!A:A,0),0)</f>
        <v>61</v>
      </c>
      <c r="E8" s="35" cm="1">
        <f t="array" ref="E8">INDEX('8-1.2021'!E:E,MATCH("F139110110504",'8-1.2021'!A:A,0),0)</f>
        <v>66</v>
      </c>
      <c r="F8" s="35" cm="1">
        <f t="array" ref="F8">INDEX('8-1.2022'!E:E,MATCH("F139110110504",'8-1.2022'!A:A,0),0)</f>
        <v>60</v>
      </c>
      <c r="G8" s="35" cm="1">
        <f t="array" ref="G8">INDEX('8-1.2023'!E:E,MATCH("F139110110504",'8-1.2023'!A:A,0),0)</f>
        <v>68</v>
      </c>
      <c r="H8" s="35" cm="1">
        <f t="array" ref="H8">INDEX('8-1.2024'!E:E,MATCH("F139110110504",'8-1.2024'!A:A,0),0)</f>
        <v>72</v>
      </c>
      <c r="I8" s="131">
        <f>AVERAGE(D8:H8)</f>
        <v>65.400000000000006</v>
      </c>
      <c r="J8" s="132">
        <f>I8*0.97</f>
        <v>63.438000000000002</v>
      </c>
      <c r="K8" s="132">
        <f>I8*1.03</f>
        <v>67.362000000000009</v>
      </c>
      <c r="L8" s="123" t="str">
        <f>IF(AND(D8&gt;I8*0.97,D8&lt;I8*1.03),"○","×")</f>
        <v>×</v>
      </c>
      <c r="M8" s="123" t="str">
        <f>IF(AND(E8&gt;I8*0.97,E8&lt;I8*1.03),"○","×")</f>
        <v>○</v>
      </c>
      <c r="N8" s="123" t="str">
        <f>IF(AND(F8&gt;I8*0.97,F8&lt;I8*1.03),"○","×")</f>
        <v>×</v>
      </c>
      <c r="O8" s="123" t="str">
        <f>IF(AND(G8&gt;I8*0.97,G8&lt;I8*1.03),"○","×")</f>
        <v>×</v>
      </c>
      <c r="P8" s="123" t="str">
        <f>IF(AND(H8&gt;I8*0.97,H8&lt;I8*1.03),"○","×")</f>
        <v>×</v>
      </c>
      <c r="Q8" s="133" t="str">
        <f>IF(COUNTIF(L8:P8,"○")=5,"同程度","―")</f>
        <v>―</v>
      </c>
      <c r="R8" s="124" t="str">
        <f t="shared" si="1"/>
        <v>↑</v>
      </c>
      <c r="S8" s="123" t="str">
        <f t="shared" si="1"/>
        <v>↓</v>
      </c>
      <c r="T8" s="123" t="str">
        <f t="shared" si="1"/>
        <v>↑</v>
      </c>
      <c r="U8" s="123" t="str">
        <f t="shared" si="1"/>
        <v>↑</v>
      </c>
      <c r="V8" s="123" t="str">
        <f>R8&amp;S8&amp;T8&amp;U8</f>
        <v>↑↓↑↑</v>
      </c>
      <c r="W8" s="134" t="str" cm="1">
        <f t="array" ref="W8">INDEX($AL$2:$AL$82,MATCH(V8,$AK$2:$AK$82,0),0)</f>
        <v>年度により増減</v>
      </c>
      <c r="X8" s="135" t="str">
        <f>IF(F8-D8&gt;0,"↑",IF(F8-D8&lt;0,"↓","－"))</f>
        <v>↓</v>
      </c>
      <c r="Y8" s="136" t="str">
        <f>IF(V8="↓↑↓↓",IF(X8="↓","減少傾向","×"),"判定外")</f>
        <v>判定外</v>
      </c>
      <c r="Z8" s="137" t="str">
        <f>IF(V8="↑↓↑↑",IF(X8="↑","増加傾向","×"),"判定外")</f>
        <v>×</v>
      </c>
      <c r="AA8" s="138" t="str">
        <f>IF(G8-E8&gt;0,"↑",IF(G8-E8&lt;0,"↓","－"))</f>
        <v>↑</v>
      </c>
      <c r="AB8" s="136" t="str">
        <f>IF(V8="↓↓↑↓",IF(AA8="↓","減少傾向","×"),"判定外")</f>
        <v>判定外</v>
      </c>
      <c r="AC8" s="137" t="str">
        <f>IF(V8="↑↑↓↑",IF(AA8="↑","増加傾向","×"),"判定外")</f>
        <v>判定外</v>
      </c>
      <c r="AD8" s="139"/>
      <c r="AE8" s="119"/>
      <c r="AI8" s="101" t="s">
        <v>228</v>
      </c>
      <c r="AK8" s="102" t="s">
        <v>300</v>
      </c>
      <c r="AL8" s="102" t="s">
        <v>270</v>
      </c>
    </row>
    <row r="9" spans="2:38">
      <c r="B9" s="116"/>
      <c r="C9" s="129" t="s">
        <v>251</v>
      </c>
      <c r="D9" s="130">
        <f>SUM(D7:D8)</f>
        <v>231</v>
      </c>
      <c r="E9" s="130">
        <f>SUM(E7:E8)</f>
        <v>237</v>
      </c>
      <c r="F9" s="130">
        <f>SUM(F7:F8)</f>
        <v>208</v>
      </c>
      <c r="G9" s="130">
        <f>SUM(G7:G8)</f>
        <v>224</v>
      </c>
      <c r="H9" s="130">
        <f>SUM(H7:H8)</f>
        <v>241</v>
      </c>
      <c r="I9" s="131">
        <f>AVERAGE(D9:H9)</f>
        <v>228.2</v>
      </c>
      <c r="J9" s="132">
        <f>I9*0.97</f>
        <v>221.35399999999998</v>
      </c>
      <c r="K9" s="132">
        <f>I9*1.03</f>
        <v>235.04599999999999</v>
      </c>
      <c r="L9" s="123" t="str">
        <f>IF(AND(D9&gt;I9*0.97,D9&lt;I9*1.03),"○","×")</f>
        <v>○</v>
      </c>
      <c r="M9" s="123" t="str">
        <f>IF(AND(E9&gt;I9*0.97,E9&lt;I9*1.03),"○","×")</f>
        <v>×</v>
      </c>
      <c r="N9" s="123" t="str">
        <f>IF(AND(F9&gt;I9*0.97,F9&lt;I9*1.03),"○","×")</f>
        <v>×</v>
      </c>
      <c r="O9" s="123" t="str">
        <f>IF(AND(G9&gt;I9*0.97,G9&lt;I9*1.03),"○","×")</f>
        <v>○</v>
      </c>
      <c r="P9" s="123" t="str">
        <f>IF(AND(H9&gt;I9*0.97,H9&lt;I9*1.03),"○","×")</f>
        <v>×</v>
      </c>
      <c r="Q9" s="133" t="str">
        <f>IF(COUNTIF(L9:P9,"○")=5,"同程度","―")</f>
        <v>―</v>
      </c>
      <c r="R9" s="124" t="str">
        <f t="shared" si="1"/>
        <v>↑</v>
      </c>
      <c r="S9" s="123" t="str">
        <f t="shared" si="1"/>
        <v>↓</v>
      </c>
      <c r="T9" s="123" t="str">
        <f t="shared" si="1"/>
        <v>↑</v>
      </c>
      <c r="U9" s="123" t="str">
        <f t="shared" si="1"/>
        <v>↑</v>
      </c>
      <c r="V9" s="123" t="str">
        <f>R9&amp;S9&amp;T9&amp;U9</f>
        <v>↑↓↑↑</v>
      </c>
      <c r="W9" s="134" t="str" cm="1">
        <f t="array" ref="W9">INDEX($AL$2:$AL$82,MATCH(V9,$AK$2:$AK$82,0),0)</f>
        <v>年度により増減</v>
      </c>
      <c r="X9" s="135" t="str">
        <f>IF(F9-D9&gt;0,"↑",IF(F9-D9&lt;0,"↓","－"))</f>
        <v>↓</v>
      </c>
      <c r="Y9" s="136" t="str">
        <f>IF(V9="↓↑↓↓",IF(X9="↓","減少傾向","×"),"判定外")</f>
        <v>判定外</v>
      </c>
      <c r="Z9" s="137" t="str">
        <f>IF(V9="↑↓↑↑",IF(X9="↑","増加傾向","×"),"判定外")</f>
        <v>×</v>
      </c>
      <c r="AA9" s="138" t="str">
        <f>IF(G9-E9&gt;0,"↑",IF(G9-E9&lt;0,"↓","－"))</f>
        <v>↓</v>
      </c>
      <c r="AB9" s="136" t="str">
        <f>IF(V9="↓↓↑↓",IF(AA9="↓","減少傾向","×"),"判定外")</f>
        <v>判定外</v>
      </c>
      <c r="AC9" s="137" t="str">
        <f>IF(V9="↑↑↓↑",IF(AA9="↑","増加傾向","×"),"判定外")</f>
        <v>判定外</v>
      </c>
      <c r="AD9" s="141" t="s">
        <v>287</v>
      </c>
      <c r="AE9" s="119"/>
      <c r="AI9" s="101" t="s">
        <v>229</v>
      </c>
      <c r="AK9" s="102" t="s">
        <v>301</v>
      </c>
      <c r="AL9" s="102" t="s">
        <v>274</v>
      </c>
    </row>
    <row r="10" spans="2:38" ht="14.25" thickBot="1">
      <c r="B10" s="116"/>
      <c r="C10" s="129" t="s">
        <v>249</v>
      </c>
      <c r="D10" s="142">
        <f>ROUND(D8/D9,3)</f>
        <v>0.26400000000000001</v>
      </c>
      <c r="E10" s="142">
        <f>ROUND(E8/E9,3)</f>
        <v>0.27800000000000002</v>
      </c>
      <c r="F10" s="142">
        <f>ROUND(F8/F9,3)</f>
        <v>0.28799999999999998</v>
      </c>
      <c r="G10" s="142">
        <f>ROUND(G8/G9,3)</f>
        <v>0.30399999999999999</v>
      </c>
      <c r="H10" s="142">
        <f>ROUND(H8/H9,3)</f>
        <v>0.29899999999999999</v>
      </c>
      <c r="I10" s="143">
        <f>AVERAGE(D10:H10)</f>
        <v>0.28660000000000002</v>
      </c>
      <c r="J10" s="144">
        <f>I10-0.03</f>
        <v>0.25660000000000005</v>
      </c>
      <c r="K10" s="144">
        <f>I10+0.03</f>
        <v>0.31659999999999999</v>
      </c>
      <c r="L10" s="108" t="str">
        <f>IF(AND(D10&gt;I10-0.03,D10&lt;I10+0.03),"○","×")</f>
        <v>○</v>
      </c>
      <c r="M10" s="108" t="str">
        <f>IF(AND(E10&gt;I10-0.03,E10&lt;I10+0.03),"○","×")</f>
        <v>○</v>
      </c>
      <c r="N10" s="108" t="str">
        <f>IF(AND(F10&gt;I10-0.03,F10&lt;I10+0.03),"○","×")</f>
        <v>○</v>
      </c>
      <c r="O10" s="108" t="str">
        <f>IF(AND(G10&gt;I10-0.03,G10&lt;I10+0.03),"○","×")</f>
        <v>○</v>
      </c>
      <c r="P10" s="108" t="str">
        <f>IF(AND(H10&gt;I10-0.03,H10&lt;I10+0.03),"○","×")</f>
        <v>○</v>
      </c>
      <c r="Q10" s="145" t="str">
        <f>IF(COUNTIF(L10:P10,"○")=5,"同程度","―")</f>
        <v>同程度</v>
      </c>
      <c r="R10" s="146" t="str">
        <f t="shared" si="1"/>
        <v>↑</v>
      </c>
      <c r="S10" s="108" t="str">
        <f t="shared" si="1"/>
        <v>↑</v>
      </c>
      <c r="T10" s="108" t="str">
        <f t="shared" si="1"/>
        <v>↑</v>
      </c>
      <c r="U10" s="108" t="str">
        <f t="shared" si="1"/>
        <v>↓</v>
      </c>
      <c r="V10" s="108" t="str">
        <f>R10&amp;S10&amp;T10&amp;U10</f>
        <v>↑↑↑↓</v>
      </c>
      <c r="W10" s="147" t="str" cm="1">
        <f t="array" ref="W10">INDEX($AL$2:$AL$82,MATCH(V10,$AK$2:$AK$82,0),0)</f>
        <v>最新年度のみ減少</v>
      </c>
      <c r="X10" s="148" t="str">
        <f>IF(F10-D10&gt;0,"↑",IF(F10-D10&lt;0,"↓","－"))</f>
        <v>↑</v>
      </c>
      <c r="Y10" s="149" t="str">
        <f>IF(V10="↓↑↓↓",IF(X10="↓","減少傾向","×"),"判定外")</f>
        <v>判定外</v>
      </c>
      <c r="Z10" s="150" t="str">
        <f>IF(V10="↑↓↑↑",IF(X10="↑","増加傾向","×"),"判定外")</f>
        <v>判定外</v>
      </c>
      <c r="AA10" s="151" t="str">
        <f>IF(G10-E10&gt;0,"↑",IF(G10-E10&lt;0,"↓","－"))</f>
        <v>↑</v>
      </c>
      <c r="AB10" s="149" t="str">
        <f>IF(V10="↓↓↑↓",IF(AA10="↓","減少傾向","×"),"判定外")</f>
        <v>判定外</v>
      </c>
      <c r="AC10" s="150" t="str">
        <f>IF(V10="↑↑↓↑",IF(AA10="↑","増加傾向","×"),"判定外")</f>
        <v>判定外</v>
      </c>
      <c r="AD10" s="152" t="s">
        <v>231</v>
      </c>
      <c r="AE10" s="119"/>
      <c r="AK10" s="102" t="s">
        <v>302</v>
      </c>
      <c r="AL10" s="102" t="s">
        <v>270</v>
      </c>
    </row>
    <row r="11" spans="2:38" ht="14.25" thickBot="1">
      <c r="B11" s="116"/>
      <c r="C11" s="117"/>
      <c r="D11" s="118"/>
      <c r="E11" s="118"/>
      <c r="F11" s="118"/>
      <c r="G11" s="118"/>
      <c r="H11" s="118"/>
      <c r="I11" s="153"/>
      <c r="J11" s="153"/>
      <c r="K11" s="153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3"/>
      <c r="X11" s="154"/>
      <c r="Y11" s="153"/>
      <c r="Z11" s="153"/>
      <c r="AA11" s="154"/>
      <c r="AB11" s="153"/>
      <c r="AC11" s="153"/>
      <c r="AD11" s="155"/>
      <c r="AE11" s="119"/>
      <c r="AK11" s="102" t="s">
        <v>303</v>
      </c>
      <c r="AL11" s="102" t="s">
        <v>287</v>
      </c>
    </row>
    <row r="12" spans="2:38">
      <c r="B12" s="116"/>
      <c r="C12" s="117"/>
      <c r="D12" s="118"/>
      <c r="E12" s="118"/>
      <c r="F12" s="118"/>
      <c r="G12" s="118"/>
      <c r="H12" s="118"/>
      <c r="I12" s="263" t="s">
        <v>277</v>
      </c>
      <c r="J12" s="264"/>
      <c r="K12" s="264"/>
      <c r="L12" s="265"/>
      <c r="M12" s="265"/>
      <c r="N12" s="265"/>
      <c r="O12" s="265"/>
      <c r="P12" s="265"/>
      <c r="Q12" s="266" t="s">
        <v>278</v>
      </c>
      <c r="R12" s="263" t="s">
        <v>279</v>
      </c>
      <c r="S12" s="265"/>
      <c r="T12" s="265"/>
      <c r="U12" s="265"/>
      <c r="V12" s="268" t="s">
        <v>280</v>
      </c>
      <c r="W12" s="269"/>
      <c r="X12" s="272" t="s">
        <v>281</v>
      </c>
      <c r="Y12" s="259" t="s">
        <v>282</v>
      </c>
      <c r="Z12" s="260"/>
      <c r="AA12" s="257" t="s">
        <v>283</v>
      </c>
      <c r="AB12" s="259" t="s">
        <v>284</v>
      </c>
      <c r="AC12" s="260"/>
      <c r="AD12" s="261" t="s">
        <v>285</v>
      </c>
      <c r="AE12" s="119"/>
      <c r="AK12" s="102" t="s">
        <v>304</v>
      </c>
      <c r="AL12" s="102" t="s">
        <v>228</v>
      </c>
    </row>
    <row r="13" spans="2:38">
      <c r="B13" s="116"/>
      <c r="C13" s="156" t="s">
        <v>11</v>
      </c>
      <c r="D13" s="157" t="str">
        <f ca="1">Q1&amp;"(n="&amp;D25&amp;")"</f>
        <v>R2(n=82)</v>
      </c>
      <c r="E13" s="157" t="str">
        <f ca="1">R1&amp;"(n="&amp;E25&amp;")"</f>
        <v>R3(n=82)</v>
      </c>
      <c r="F13" s="157" t="str">
        <f ca="1">S1&amp;"(n="&amp;F25&amp;")"</f>
        <v>R4(n=82)</v>
      </c>
      <c r="G13" s="157" t="str">
        <f ca="1">T1&amp;"(n="&amp;G25&amp;")"</f>
        <v>R5(n=82)</v>
      </c>
      <c r="H13" s="157" t="str">
        <f ca="1">U1&amp;"(n="&amp;H25&amp;")"</f>
        <v>R6(n=82)</v>
      </c>
      <c r="I13" s="121" t="s">
        <v>288</v>
      </c>
      <c r="J13" s="122">
        <v>-0.03</v>
      </c>
      <c r="K13" s="122">
        <v>0.03</v>
      </c>
      <c r="L13" s="233" t="str">
        <f ca="1">Q1</f>
        <v>R2</v>
      </c>
      <c r="M13" s="233" t="str">
        <f ca="1">R1</f>
        <v>R3</v>
      </c>
      <c r="N13" s="233" t="str">
        <f ca="1">S1</f>
        <v>R4</v>
      </c>
      <c r="O13" s="233" t="str">
        <f ca="1">T1</f>
        <v>R5</v>
      </c>
      <c r="P13" s="233" t="str">
        <f ca="1">U1</f>
        <v>R6</v>
      </c>
      <c r="Q13" s="267"/>
      <c r="R13" s="124" t="s">
        <v>289</v>
      </c>
      <c r="S13" s="123" t="s">
        <v>290</v>
      </c>
      <c r="T13" s="123" t="s">
        <v>291</v>
      </c>
      <c r="U13" s="123" t="s">
        <v>292</v>
      </c>
      <c r="V13" s="270"/>
      <c r="W13" s="271"/>
      <c r="X13" s="273"/>
      <c r="Y13" s="125" t="s">
        <v>293</v>
      </c>
      <c r="Z13" s="126" t="s">
        <v>294</v>
      </c>
      <c r="AA13" s="258"/>
      <c r="AB13" s="127" t="s">
        <v>295</v>
      </c>
      <c r="AC13" s="128" t="s">
        <v>296</v>
      </c>
      <c r="AD13" s="262"/>
      <c r="AE13" s="119"/>
      <c r="AK13" s="102" t="s">
        <v>305</v>
      </c>
      <c r="AL13" s="102" t="s">
        <v>287</v>
      </c>
    </row>
    <row r="14" spans="2:38">
      <c r="B14" s="116"/>
      <c r="C14" s="1" t="s">
        <v>223</v>
      </c>
      <c r="D14" s="228">
        <f>'8-1.2020'!D99</f>
        <v>15870</v>
      </c>
      <c r="E14" s="228">
        <f>'8-1.2021'!D99</f>
        <v>15616</v>
      </c>
      <c r="F14" s="228">
        <f>'8-1.2022'!D99</f>
        <v>14592</v>
      </c>
      <c r="G14" s="228">
        <f>'8-1.2023'!D99</f>
        <v>15044</v>
      </c>
      <c r="H14" s="228">
        <f>'8-1.2024'!D99</f>
        <v>15738</v>
      </c>
      <c r="I14" s="131">
        <f>AVERAGE(D14:H14)</f>
        <v>15372</v>
      </c>
      <c r="J14" s="132">
        <f>I14*0.97</f>
        <v>14910.84</v>
      </c>
      <c r="K14" s="132">
        <f>I14*1.03</f>
        <v>15833.16</v>
      </c>
      <c r="L14" s="123" t="str">
        <f>IF(AND(D14&gt;I14*0.97,D14&lt;I14*1.03),"○","×")</f>
        <v>×</v>
      </c>
      <c r="M14" s="123" t="str">
        <f>IF(AND(E14&gt;I14*0.97,E14&lt;I14*1.03),"○","×")</f>
        <v>○</v>
      </c>
      <c r="N14" s="123" t="str">
        <f>IF(AND(F14&gt;I14*0.97,F14&lt;I14*1.03),"○","×")</f>
        <v>×</v>
      </c>
      <c r="O14" s="123" t="str">
        <f>IF(AND(G14&gt;I14*0.97,G14&lt;I14*1.03),"○","×")</f>
        <v>○</v>
      </c>
      <c r="P14" s="123" t="str">
        <f>IF(AND(H14&gt;I14*0.97,H14&lt;I14*1.03),"○","×")</f>
        <v>○</v>
      </c>
      <c r="Q14" s="133" t="str">
        <f>IF(COUNTIF(L14:P14,"○")=5,"同程度","―")</f>
        <v>―</v>
      </c>
      <c r="R14" s="124" t="str">
        <f t="shared" ref="R14:U17" si="2">IF(E14-D14&gt;0,"↑",IF(E14-D14&lt;0,"↓","－"))</f>
        <v>↓</v>
      </c>
      <c r="S14" s="123" t="str">
        <f t="shared" si="2"/>
        <v>↓</v>
      </c>
      <c r="T14" s="123" t="str">
        <f t="shared" si="2"/>
        <v>↑</v>
      </c>
      <c r="U14" s="123" t="str">
        <f t="shared" si="2"/>
        <v>↑</v>
      </c>
      <c r="V14" s="123" t="str">
        <f>R14&amp;S14&amp;T14&amp;U14</f>
        <v>↓↓↑↑</v>
      </c>
      <c r="W14" s="137" t="str" cm="1">
        <f t="array" ref="W14">INDEX($AL$2:$AL$82,MATCH(V14,$AK$2:$AK$82,0),0)</f>
        <v>年度により増減</v>
      </c>
      <c r="X14" s="135" t="str">
        <f>IF(F14-D14&gt;0,"↑",IF(F14-D14&lt;0,"↓","－"))</f>
        <v>↓</v>
      </c>
      <c r="Y14" s="136" t="str">
        <f>IF(V14="↓↑↓↓",IF(X14="↓","減少傾向","×"),"判定外")</f>
        <v>判定外</v>
      </c>
      <c r="Z14" s="137" t="str">
        <f>IF(V14="↑↓↑↑",IF(X14="↑","増加傾向","×"),"判定外")</f>
        <v>判定外</v>
      </c>
      <c r="AA14" s="138" t="str">
        <f>IF(G14-E14&gt;0,"↑",IF(G14-E14&lt;0,"↓","－"))</f>
        <v>↓</v>
      </c>
      <c r="AB14" s="136" t="str">
        <f>IF(V14="↓↓↑↓",IF(AA14="↓","減少傾向","×"),"判定外")</f>
        <v>判定外</v>
      </c>
      <c r="AC14" s="137" t="str">
        <f>IF(V14="↑↑↓↑",IF(AA14="↑","増加傾向","×"),"判定外")</f>
        <v>判定外</v>
      </c>
      <c r="AD14" s="139"/>
      <c r="AE14" s="119"/>
      <c r="AK14" s="102" t="s">
        <v>306</v>
      </c>
      <c r="AL14" s="102" t="s">
        <v>287</v>
      </c>
    </row>
    <row r="15" spans="2:38">
      <c r="B15" s="116"/>
      <c r="C15" s="1" t="s">
        <v>224</v>
      </c>
      <c r="D15" s="35">
        <f>'8-1.2020'!E99</f>
        <v>4762</v>
      </c>
      <c r="E15" s="35">
        <f>'8-1.2021'!E99</f>
        <v>4630</v>
      </c>
      <c r="F15" s="35">
        <f>'8-1.2022'!E99</f>
        <v>3967</v>
      </c>
      <c r="G15" s="35">
        <f>'8-1.2023'!E99</f>
        <v>4646</v>
      </c>
      <c r="H15" s="35">
        <f>'8-1.2024'!E99</f>
        <v>5029</v>
      </c>
      <c r="I15" s="131">
        <f>AVERAGE(D15:H15)</f>
        <v>4606.8</v>
      </c>
      <c r="J15" s="132">
        <f>I15*0.97</f>
        <v>4468.5960000000005</v>
      </c>
      <c r="K15" s="132">
        <f>I15*1.03</f>
        <v>4745.0039999999999</v>
      </c>
      <c r="L15" s="123" t="str">
        <f>IF(AND(D15&gt;I15*0.97,D15&lt;I15*1.03),"○","×")</f>
        <v>×</v>
      </c>
      <c r="M15" s="123" t="str">
        <f>IF(AND(E15&gt;I15*0.97,E15&lt;I15*1.03),"○","×")</f>
        <v>○</v>
      </c>
      <c r="N15" s="123" t="str">
        <f>IF(AND(F15&gt;I15*0.97,F15&lt;I15*1.03),"○","×")</f>
        <v>×</v>
      </c>
      <c r="O15" s="123" t="str">
        <f>IF(AND(G15&gt;I15*0.97,G15&lt;I15*1.03),"○","×")</f>
        <v>○</v>
      </c>
      <c r="P15" s="123" t="str">
        <f>IF(AND(H15&gt;I15*0.97,H15&lt;I15*1.03),"○","×")</f>
        <v>×</v>
      </c>
      <c r="Q15" s="133" t="str">
        <f>IF(COUNTIF(L15:P15,"○")=5,"同程度","―")</f>
        <v>―</v>
      </c>
      <c r="R15" s="124" t="str">
        <f t="shared" si="2"/>
        <v>↓</v>
      </c>
      <c r="S15" s="123" t="str">
        <f t="shared" si="2"/>
        <v>↓</v>
      </c>
      <c r="T15" s="123" t="str">
        <f t="shared" si="2"/>
        <v>↑</v>
      </c>
      <c r="U15" s="123" t="str">
        <f t="shared" si="2"/>
        <v>↑</v>
      </c>
      <c r="V15" s="123" t="str">
        <f>R15&amp;S15&amp;T15&amp;U15</f>
        <v>↓↓↑↑</v>
      </c>
      <c r="W15" s="137" t="str" cm="1">
        <f t="array" ref="W15">INDEX($AL$2:$AL$82,MATCH(V15,$AK$2:$AK$82,0),0)</f>
        <v>年度により増減</v>
      </c>
      <c r="X15" s="135" t="str">
        <f>IF(F15-D15&gt;0,"↑",IF(F15-D15&lt;0,"↓","－"))</f>
        <v>↓</v>
      </c>
      <c r="Y15" s="136" t="str">
        <f>IF(V15="↓↑↓↓",IF(X15="↓","減少傾向","×"),"判定外")</f>
        <v>判定外</v>
      </c>
      <c r="Z15" s="137" t="str">
        <f>IF(V15="↑↓↑↑",IF(X15="↑","増加傾向","×"),"判定外")</f>
        <v>判定外</v>
      </c>
      <c r="AA15" s="138" t="str">
        <f>IF(G15-E15&gt;0,"↑",IF(G15-E15&lt;0,"↓","－"))</f>
        <v>↑</v>
      </c>
      <c r="AB15" s="136" t="str">
        <f>IF(V15="↓↓↑↓",IF(AA15="↓","減少傾向","×"),"判定外")</f>
        <v>判定外</v>
      </c>
      <c r="AC15" s="137" t="str">
        <f>IF(V15="↑↑↓↑",IF(AA15="↑","増加傾向","×"),"判定外")</f>
        <v>判定外</v>
      </c>
      <c r="AD15" s="139"/>
      <c r="AE15" s="119"/>
      <c r="AK15" s="102" t="s">
        <v>307</v>
      </c>
      <c r="AL15" s="102" t="s">
        <v>308</v>
      </c>
    </row>
    <row r="16" spans="2:38">
      <c r="B16" s="116"/>
      <c r="C16" s="129" t="s">
        <v>251</v>
      </c>
      <c r="D16" s="130">
        <f>SUM(D14:D15)</f>
        <v>20632</v>
      </c>
      <c r="E16" s="130">
        <f>SUM(E14:E15)</f>
        <v>20246</v>
      </c>
      <c r="F16" s="130">
        <f>SUM(F14:F15)</f>
        <v>18559</v>
      </c>
      <c r="G16" s="130">
        <f>SUM(G14:G15)</f>
        <v>19690</v>
      </c>
      <c r="H16" s="130">
        <f>SUM(H14:H15)</f>
        <v>20767</v>
      </c>
      <c r="I16" s="131">
        <f>AVERAGE(D16:H16)</f>
        <v>19978.8</v>
      </c>
      <c r="J16" s="132">
        <f>I16*0.97</f>
        <v>19379.435999999998</v>
      </c>
      <c r="K16" s="132">
        <f>I16*1.03</f>
        <v>20578.164000000001</v>
      </c>
      <c r="L16" s="123" t="str">
        <f>IF(AND(D16&gt;I16*0.97,D16&lt;I16*1.03),"○","×")</f>
        <v>×</v>
      </c>
      <c r="M16" s="123" t="str">
        <f>IF(AND(E16&gt;I16*0.97,E16&lt;I16*1.03),"○","×")</f>
        <v>○</v>
      </c>
      <c r="N16" s="123" t="str">
        <f>IF(AND(F16&gt;I16*0.97,F16&lt;I16*1.03),"○","×")</f>
        <v>×</v>
      </c>
      <c r="O16" s="123" t="str">
        <f>IF(AND(G16&gt;I16*0.97,G16&lt;I16*1.03),"○","×")</f>
        <v>○</v>
      </c>
      <c r="P16" s="123" t="str">
        <f>IF(AND(H16&gt;I16*0.97,H16&lt;I16*1.03),"○","×")</f>
        <v>×</v>
      </c>
      <c r="Q16" s="133" t="str">
        <f>IF(COUNTIF(L16:P16,"○")=5,"同程度","―")</f>
        <v>―</v>
      </c>
      <c r="R16" s="124" t="str">
        <f t="shared" si="2"/>
        <v>↓</v>
      </c>
      <c r="S16" s="123" t="str">
        <f t="shared" si="2"/>
        <v>↓</v>
      </c>
      <c r="T16" s="123" t="str">
        <f t="shared" si="2"/>
        <v>↑</v>
      </c>
      <c r="U16" s="123" t="str">
        <f t="shared" si="2"/>
        <v>↑</v>
      </c>
      <c r="V16" s="123" t="str">
        <f>R16&amp;S16&amp;T16&amp;U16</f>
        <v>↓↓↑↑</v>
      </c>
      <c r="W16" s="137" t="str" cm="1">
        <f t="array" ref="W16">INDEX($AL$2:$AL$82,MATCH(V16,$AK$2:$AK$82,0),0)</f>
        <v>年度により増減</v>
      </c>
      <c r="X16" s="135" t="str">
        <f>IF(F16-D16&gt;0,"↑",IF(F16-D16&lt;0,"↓","－"))</f>
        <v>↓</v>
      </c>
      <c r="Y16" s="136" t="str">
        <f>IF(V16="↓↑↓↓",IF(X16="↓","減少傾向","×"),"判定外")</f>
        <v>判定外</v>
      </c>
      <c r="Z16" s="137" t="str">
        <f>IF(V16="↑↓↑↑",IF(X16="↑","増加傾向","×"),"判定外")</f>
        <v>判定外</v>
      </c>
      <c r="AA16" s="138" t="str">
        <f>IF(G16-E16&gt;0,"↑",IF(G16-E16&lt;0,"↓","－"))</f>
        <v>↓</v>
      </c>
      <c r="AB16" s="136" t="str">
        <f>IF(V16="↓↓↑↓",IF(AA16="↓","減少傾向","×"),"判定外")</f>
        <v>判定外</v>
      </c>
      <c r="AC16" s="137" t="str">
        <f>IF(V16="↑↑↓↑",IF(AA16="↑","増加傾向","×"),"判定外")</f>
        <v>判定外</v>
      </c>
      <c r="AD16" s="141" t="s">
        <v>287</v>
      </c>
      <c r="AE16" s="119"/>
      <c r="AK16" s="102" t="s">
        <v>309</v>
      </c>
      <c r="AL16" s="102" t="s">
        <v>308</v>
      </c>
    </row>
    <row r="17" spans="2:38" ht="14.25" thickBot="1">
      <c r="B17" s="116"/>
      <c r="C17" s="129" t="s">
        <v>249</v>
      </c>
      <c r="D17" s="142">
        <f>ROUND(D15/D16,3)</f>
        <v>0.23100000000000001</v>
      </c>
      <c r="E17" s="142">
        <f>ROUND(E15/E16,3)</f>
        <v>0.22900000000000001</v>
      </c>
      <c r="F17" s="142">
        <f>ROUND(F15/F16,3)</f>
        <v>0.214</v>
      </c>
      <c r="G17" s="142">
        <f>ROUND(G15/G16,3)</f>
        <v>0.23599999999999999</v>
      </c>
      <c r="H17" s="142">
        <f>ROUND(H15/H16,3)</f>
        <v>0.24199999999999999</v>
      </c>
      <c r="I17" s="143">
        <f>AVERAGE(D17:H17)</f>
        <v>0.23040000000000002</v>
      </c>
      <c r="J17" s="144">
        <f>I17-0.03</f>
        <v>0.20040000000000002</v>
      </c>
      <c r="K17" s="144">
        <f>I17+0.03</f>
        <v>0.26040000000000002</v>
      </c>
      <c r="L17" s="108" t="str">
        <f>IF(AND(D17&gt;I17-0.03,D17&lt;I17+0.03),"○","×")</f>
        <v>○</v>
      </c>
      <c r="M17" s="108" t="str">
        <f>IF(AND(E17&gt;I17-0.03,E17&lt;I17+0.03),"○","×")</f>
        <v>○</v>
      </c>
      <c r="N17" s="108" t="str">
        <f>IF(AND(F17&gt;I17-0.03,F17&lt;I17+0.03),"○","×")</f>
        <v>○</v>
      </c>
      <c r="O17" s="108" t="str">
        <f>IF(AND(G17&gt;I17-0.03,G17&lt;I17+0.03),"○","×")</f>
        <v>○</v>
      </c>
      <c r="P17" s="108" t="str">
        <f>IF(AND(H17&gt;I17-0.03,H17&lt;I17+0.03),"○","×")</f>
        <v>○</v>
      </c>
      <c r="Q17" s="145" t="str">
        <f>IF(COUNTIF(L17:P17,"○")=5,"同程度","―")</f>
        <v>同程度</v>
      </c>
      <c r="R17" s="146" t="str">
        <f t="shared" si="2"/>
        <v>↓</v>
      </c>
      <c r="S17" s="108" t="str">
        <f t="shared" si="2"/>
        <v>↓</v>
      </c>
      <c r="T17" s="108" t="str">
        <f t="shared" si="2"/>
        <v>↑</v>
      </c>
      <c r="U17" s="108" t="str">
        <f t="shared" si="2"/>
        <v>↑</v>
      </c>
      <c r="V17" s="108" t="str">
        <f>R17&amp;S17&amp;T17&amp;U17</f>
        <v>↓↓↑↑</v>
      </c>
      <c r="W17" s="150" t="str" cm="1">
        <f t="array" ref="W17">INDEX($AL$2:$AL$82,MATCH(V17,$AK$2:$AK$82,0),0)</f>
        <v>年度により増減</v>
      </c>
      <c r="X17" s="148" t="str">
        <f>IF(F17-D17&gt;0,"↑",IF(F17-D17&lt;0,"↓","－"))</f>
        <v>↓</v>
      </c>
      <c r="Y17" s="149" t="str">
        <f>IF(V17="↓↑↓↓",IF(X17="↓","減少傾向","×"),"判定外")</f>
        <v>判定外</v>
      </c>
      <c r="Z17" s="150" t="str">
        <f>IF(V17="↑↓↑↑",IF(X17="↑","増加傾向","×"),"判定外")</f>
        <v>判定外</v>
      </c>
      <c r="AA17" s="151" t="str">
        <f>IF(G17-E17&gt;0,"↑",IF(G17-E17&lt;0,"↓","－"))</f>
        <v>↑</v>
      </c>
      <c r="AB17" s="149" t="str">
        <f>IF(V17="↓↓↑↓",IF(AA17="↓","減少傾向","×"),"判定外")</f>
        <v>判定外</v>
      </c>
      <c r="AC17" s="150" t="str">
        <f>IF(V17="↑↑↓↑",IF(AA17="↑","増加傾向","×"),"判定外")</f>
        <v>判定外</v>
      </c>
      <c r="AD17" s="152" t="s">
        <v>231</v>
      </c>
      <c r="AE17" s="119"/>
      <c r="AK17" s="102" t="s">
        <v>310</v>
      </c>
      <c r="AL17" s="102" t="s">
        <v>287</v>
      </c>
    </row>
    <row r="18" spans="2:38" ht="14.25" thickBot="1">
      <c r="B18" s="116"/>
      <c r="C18" s="117"/>
      <c r="D18" s="118"/>
      <c r="E18" s="118"/>
      <c r="F18" s="118"/>
      <c r="G18" s="118"/>
      <c r="H18" s="118"/>
      <c r="I18" s="153"/>
      <c r="J18" s="153"/>
      <c r="K18" s="153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3"/>
      <c r="X18" s="154"/>
      <c r="Y18" s="153"/>
      <c r="Z18" s="153"/>
      <c r="AA18" s="154"/>
      <c r="AB18" s="153"/>
      <c r="AC18" s="153"/>
      <c r="AD18" s="155"/>
      <c r="AE18" s="119"/>
      <c r="AK18" s="102" t="s">
        <v>311</v>
      </c>
      <c r="AL18" s="102" t="s">
        <v>308</v>
      </c>
    </row>
    <row r="19" spans="2:38">
      <c r="B19" s="116"/>
      <c r="C19" s="117"/>
      <c r="D19" s="118"/>
      <c r="E19" s="118"/>
      <c r="F19" s="118"/>
      <c r="G19" s="118"/>
      <c r="H19" s="118"/>
      <c r="I19" s="263" t="s">
        <v>277</v>
      </c>
      <c r="J19" s="264"/>
      <c r="K19" s="264"/>
      <c r="L19" s="265"/>
      <c r="M19" s="265"/>
      <c r="N19" s="265"/>
      <c r="O19" s="265"/>
      <c r="P19" s="265"/>
      <c r="Q19" s="266" t="s">
        <v>278</v>
      </c>
      <c r="R19" s="263" t="s">
        <v>279</v>
      </c>
      <c r="S19" s="265"/>
      <c r="T19" s="265"/>
      <c r="U19" s="265"/>
      <c r="V19" s="268" t="s">
        <v>280</v>
      </c>
      <c r="W19" s="269"/>
      <c r="X19" s="272" t="s">
        <v>281</v>
      </c>
      <c r="Y19" s="259" t="s">
        <v>282</v>
      </c>
      <c r="Z19" s="260"/>
      <c r="AA19" s="257" t="s">
        <v>283</v>
      </c>
      <c r="AB19" s="259" t="s">
        <v>284</v>
      </c>
      <c r="AC19" s="260"/>
      <c r="AD19" s="261" t="s">
        <v>285</v>
      </c>
      <c r="AE19" s="119"/>
      <c r="AK19" s="102" t="s">
        <v>312</v>
      </c>
      <c r="AL19" s="102" t="s">
        <v>308</v>
      </c>
    </row>
    <row r="20" spans="2:38">
      <c r="B20" s="116"/>
      <c r="C20" s="158" t="s">
        <v>226</v>
      </c>
      <c r="D20" s="157" t="str">
        <f ca="1">Q1&amp;"(n="&amp;D25&amp;")"</f>
        <v>R2(n=82)</v>
      </c>
      <c r="E20" s="157" t="str">
        <f ca="1">R1&amp;"(n="&amp;E25&amp;")"</f>
        <v>R3(n=82)</v>
      </c>
      <c r="F20" s="157" t="str">
        <f ca="1">S1&amp;"(n="&amp;F25&amp;")"</f>
        <v>R4(n=82)</v>
      </c>
      <c r="G20" s="157" t="str">
        <f ca="1">T1&amp;"(n="&amp;G25&amp;")"</f>
        <v>R5(n=82)</v>
      </c>
      <c r="H20" s="157" t="str">
        <f ca="1">U1&amp;"(n="&amp;H25&amp;")"</f>
        <v>R6(n=82)</v>
      </c>
      <c r="I20" s="121" t="s">
        <v>288</v>
      </c>
      <c r="J20" s="122">
        <v>-0.03</v>
      </c>
      <c r="K20" s="122">
        <v>0.03</v>
      </c>
      <c r="L20" s="233" t="str">
        <f ca="1">Q1</f>
        <v>R2</v>
      </c>
      <c r="M20" s="233" t="str">
        <f ca="1">R1</f>
        <v>R3</v>
      </c>
      <c r="N20" s="233" t="str">
        <f ca="1">S1</f>
        <v>R4</v>
      </c>
      <c r="O20" s="233" t="str">
        <f ca="1">T1</f>
        <v>R5</v>
      </c>
      <c r="P20" s="233" t="str">
        <f ca="1">U1</f>
        <v>R6</v>
      </c>
      <c r="Q20" s="267"/>
      <c r="R20" s="124" t="s">
        <v>289</v>
      </c>
      <c r="S20" s="123" t="s">
        <v>290</v>
      </c>
      <c r="T20" s="123" t="s">
        <v>291</v>
      </c>
      <c r="U20" s="123" t="s">
        <v>292</v>
      </c>
      <c r="V20" s="270"/>
      <c r="W20" s="271"/>
      <c r="X20" s="273"/>
      <c r="Y20" s="125" t="s">
        <v>293</v>
      </c>
      <c r="Z20" s="126" t="s">
        <v>294</v>
      </c>
      <c r="AA20" s="258"/>
      <c r="AB20" s="127" t="s">
        <v>295</v>
      </c>
      <c r="AC20" s="128" t="s">
        <v>296</v>
      </c>
      <c r="AD20" s="262"/>
      <c r="AE20" s="119"/>
      <c r="AK20" s="102" t="s">
        <v>313</v>
      </c>
      <c r="AL20" s="102" t="s">
        <v>270</v>
      </c>
    </row>
    <row r="21" spans="2:38">
      <c r="B21" s="116"/>
      <c r="C21" s="129" t="s">
        <v>223</v>
      </c>
      <c r="D21" s="159">
        <f>ROUND(D14/D25,1)</f>
        <v>193.5</v>
      </c>
      <c r="E21" s="159">
        <f>ROUND(E14/E25,1)</f>
        <v>190.4</v>
      </c>
      <c r="F21" s="159">
        <f>ROUND(F14/F25,1)</f>
        <v>178</v>
      </c>
      <c r="G21" s="159">
        <f>ROUND(G14/G25,1)</f>
        <v>183.5</v>
      </c>
      <c r="H21" s="159">
        <f>ROUND(H14/H25,1)</f>
        <v>191.9</v>
      </c>
      <c r="I21" s="131">
        <f>AVERAGE(D21:H21)</f>
        <v>187.45999999999998</v>
      </c>
      <c r="J21" s="132">
        <f>I21*0.97</f>
        <v>181.83619999999996</v>
      </c>
      <c r="K21" s="132">
        <f>I21*1.03</f>
        <v>193.0838</v>
      </c>
      <c r="L21" s="123" t="str">
        <f>IF(AND(D21&gt;I21*0.97,D21&lt;I21*1.03),"○","×")</f>
        <v>×</v>
      </c>
      <c r="M21" s="123" t="str">
        <f>IF(AND(E21&gt;I21*0.97,E21&lt;I21*1.03),"○","×")</f>
        <v>○</v>
      </c>
      <c r="N21" s="123" t="str">
        <f>IF(AND(F21&gt;I21*0.97,F21&lt;I21*1.03),"○","×")</f>
        <v>×</v>
      </c>
      <c r="O21" s="123" t="str">
        <f>IF(AND(G21&gt;I21*0.97,G21&lt;I21*1.03),"○","×")</f>
        <v>○</v>
      </c>
      <c r="P21" s="123" t="str">
        <f>IF(AND(H21&gt;I21*0.97,H21&lt;I21*1.03),"○","×")</f>
        <v>○</v>
      </c>
      <c r="Q21" s="133" t="str">
        <f>IF(COUNTIF(L21:P21,"○")=5,"同程度","―")</f>
        <v>―</v>
      </c>
      <c r="R21" s="124" t="str">
        <f t="shared" ref="R21:U24" si="3">IF(E21-D21&gt;0,"↑",IF(E21-D21&lt;0,"↓","－"))</f>
        <v>↓</v>
      </c>
      <c r="S21" s="123" t="str">
        <f t="shared" si="3"/>
        <v>↓</v>
      </c>
      <c r="T21" s="123" t="str">
        <f t="shared" si="3"/>
        <v>↑</v>
      </c>
      <c r="U21" s="123" t="str">
        <f t="shared" si="3"/>
        <v>↑</v>
      </c>
      <c r="V21" s="123" t="str">
        <f>R21&amp;S21&amp;T21&amp;U21</f>
        <v>↓↓↑↑</v>
      </c>
      <c r="W21" s="137" t="str" cm="1">
        <f t="array" ref="W21">INDEX($AL$2:$AL$82,MATCH(V21,$AK$2:$AK$82,0),0)</f>
        <v>年度により増減</v>
      </c>
      <c r="X21" s="135" t="str">
        <f>IF(F21-D21&gt;0,"↑",IF(F21-D21&lt;0,"↓","－"))</f>
        <v>↓</v>
      </c>
      <c r="Y21" s="136" t="str">
        <f>IF(V21="↓↑↓↓",IF(X21="↓","減少傾向","×"),"判定外")</f>
        <v>判定外</v>
      </c>
      <c r="Z21" s="137" t="str">
        <f>IF(V21="↑↓↑↑",IF(X21="↑","増加傾向","×"),"判定外")</f>
        <v>判定外</v>
      </c>
      <c r="AA21" s="138" t="str">
        <f>IF(G21-E21&gt;0,"↑",IF(G21-E21&lt;0,"↓","－"))</f>
        <v>↓</v>
      </c>
      <c r="AB21" s="136" t="str">
        <f>IF(V21="↓↓↑↓",IF(AA21="↓","減少傾向","×"),"判定外")</f>
        <v>判定外</v>
      </c>
      <c r="AC21" s="137" t="str">
        <f>IF(V21="↑↑↓↑",IF(AA21="↑","増加傾向","×"),"判定外")</f>
        <v>判定外</v>
      </c>
      <c r="AD21" s="139"/>
      <c r="AE21" s="119"/>
      <c r="AK21" s="102" t="s">
        <v>314</v>
      </c>
      <c r="AL21" s="102" t="s">
        <v>274</v>
      </c>
    </row>
    <row r="22" spans="2:38">
      <c r="B22" s="116"/>
      <c r="C22" s="129" t="s">
        <v>224</v>
      </c>
      <c r="D22" s="159">
        <f>ROUND(D15/D25,1)</f>
        <v>58.1</v>
      </c>
      <c r="E22" s="159">
        <f>ROUND(E15/E25,1)</f>
        <v>56.5</v>
      </c>
      <c r="F22" s="159">
        <f>ROUND(F15/F25,1)</f>
        <v>48.4</v>
      </c>
      <c r="G22" s="159">
        <f>ROUND(G15/G25,1)</f>
        <v>56.7</v>
      </c>
      <c r="H22" s="159">
        <f>ROUND(H15/H25,1)</f>
        <v>61.3</v>
      </c>
      <c r="I22" s="131">
        <f>AVERAGE(D22:H22)</f>
        <v>56.2</v>
      </c>
      <c r="J22" s="132">
        <f>I22*0.97</f>
        <v>54.514000000000003</v>
      </c>
      <c r="K22" s="132">
        <f>I22*1.03</f>
        <v>57.886000000000003</v>
      </c>
      <c r="L22" s="123" t="str">
        <f>IF(AND(D22&gt;I22*0.97,D22&lt;I22*1.03),"○","×")</f>
        <v>×</v>
      </c>
      <c r="M22" s="123" t="str">
        <f>IF(AND(E22&gt;I22*0.97,E22&lt;I22*1.03),"○","×")</f>
        <v>○</v>
      </c>
      <c r="N22" s="123" t="str">
        <f>IF(AND(F22&gt;I22*0.97,F22&lt;I22*1.03),"○","×")</f>
        <v>×</v>
      </c>
      <c r="O22" s="123" t="str">
        <f>IF(AND(G22&gt;I22*0.97,G22&lt;I22*1.03),"○","×")</f>
        <v>○</v>
      </c>
      <c r="P22" s="123" t="str">
        <f>IF(AND(H22&gt;I22*0.97,H22&lt;I22*1.03),"○","×")</f>
        <v>×</v>
      </c>
      <c r="Q22" s="133" t="str">
        <f>IF(COUNTIF(L22:P22,"○")=5,"同程度","―")</f>
        <v>―</v>
      </c>
      <c r="R22" s="124" t="str">
        <f t="shared" si="3"/>
        <v>↓</v>
      </c>
      <c r="S22" s="123" t="str">
        <f t="shared" si="3"/>
        <v>↓</v>
      </c>
      <c r="T22" s="123" t="str">
        <f t="shared" si="3"/>
        <v>↑</v>
      </c>
      <c r="U22" s="123" t="str">
        <f t="shared" si="3"/>
        <v>↑</v>
      </c>
      <c r="V22" s="123" t="str">
        <f>R22&amp;S22&amp;T22&amp;U22</f>
        <v>↓↓↑↑</v>
      </c>
      <c r="W22" s="137" t="str" cm="1">
        <f t="array" ref="W22">INDEX($AL$2:$AL$82,MATCH(V22,$AK$2:$AK$82,0),0)</f>
        <v>年度により増減</v>
      </c>
      <c r="X22" s="135" t="str">
        <f>IF(F22-D22&gt;0,"↑",IF(F22-D22&lt;0,"↓","－"))</f>
        <v>↓</v>
      </c>
      <c r="Y22" s="136" t="str">
        <f>IF(V22="↓↑↓↓",IF(X22="↓","減少傾向","×"),"判定外")</f>
        <v>判定外</v>
      </c>
      <c r="Z22" s="137" t="str">
        <f>IF(V22="↑↓↑↑",IF(X22="↑","増加傾向","×"),"判定外")</f>
        <v>判定外</v>
      </c>
      <c r="AA22" s="138" t="str">
        <f>IF(G22-E22&gt;0,"↑",IF(G22-E22&lt;0,"↓","－"))</f>
        <v>↑</v>
      </c>
      <c r="AB22" s="136" t="str">
        <f>IF(V22="↓↓↑↓",IF(AA22="↓","減少傾向","×"),"判定外")</f>
        <v>判定外</v>
      </c>
      <c r="AC22" s="137" t="str">
        <f>IF(V22="↑↑↓↑",IF(AA22="↑","増加傾向","×"),"判定外")</f>
        <v>判定外</v>
      </c>
      <c r="AD22" s="139"/>
      <c r="AE22" s="119"/>
      <c r="AK22" s="102" t="s">
        <v>315</v>
      </c>
      <c r="AL22" s="102" t="s">
        <v>270</v>
      </c>
    </row>
    <row r="23" spans="2:38">
      <c r="B23" s="116"/>
      <c r="C23" s="129" t="s">
        <v>251</v>
      </c>
      <c r="D23" s="159">
        <f>ROUND(SUM(D21:D22),1)</f>
        <v>251.6</v>
      </c>
      <c r="E23" s="159">
        <f>ROUND(SUM(E21:E22),1)</f>
        <v>246.9</v>
      </c>
      <c r="F23" s="159">
        <f>ROUND(SUM(F21:F22),1)</f>
        <v>226.4</v>
      </c>
      <c r="G23" s="159">
        <f>ROUND(SUM(G21:G22),1)</f>
        <v>240.2</v>
      </c>
      <c r="H23" s="159">
        <f>ROUND(SUM(H21:H22),1)</f>
        <v>253.2</v>
      </c>
      <c r="I23" s="131">
        <f>AVERAGE(D23:H23)</f>
        <v>243.66</v>
      </c>
      <c r="J23" s="132">
        <f>I23*0.97</f>
        <v>236.3502</v>
      </c>
      <c r="K23" s="132">
        <f>I23*1.03</f>
        <v>250.96979999999999</v>
      </c>
      <c r="L23" s="123" t="str">
        <f>IF(AND(D23&gt;I23*0.97,D23&lt;I23*1.03),"○","×")</f>
        <v>×</v>
      </c>
      <c r="M23" s="123" t="str">
        <f>IF(AND(E23&gt;I23*0.97,E23&lt;I23*1.03),"○","×")</f>
        <v>○</v>
      </c>
      <c r="N23" s="123" t="str">
        <f>IF(AND(F23&gt;I23*0.97,F23&lt;I23*1.03),"○","×")</f>
        <v>×</v>
      </c>
      <c r="O23" s="123" t="str">
        <f>IF(AND(G23&gt;I23*0.97,G23&lt;I23*1.03),"○","×")</f>
        <v>○</v>
      </c>
      <c r="P23" s="123" t="str">
        <f>IF(AND(H23&gt;I23*0.97,H23&lt;I23*1.03),"○","×")</f>
        <v>×</v>
      </c>
      <c r="Q23" s="133" t="str">
        <f>IF(COUNTIF(L23:P23,"○")=5,"同程度","―")</f>
        <v>―</v>
      </c>
      <c r="R23" s="124" t="str">
        <f t="shared" si="3"/>
        <v>↓</v>
      </c>
      <c r="S23" s="123" t="str">
        <f t="shared" si="3"/>
        <v>↓</v>
      </c>
      <c r="T23" s="123" t="str">
        <f t="shared" si="3"/>
        <v>↑</v>
      </c>
      <c r="U23" s="123" t="str">
        <f t="shared" si="3"/>
        <v>↑</v>
      </c>
      <c r="V23" s="123" t="str">
        <f>R23&amp;S23&amp;T23&amp;U23</f>
        <v>↓↓↑↑</v>
      </c>
      <c r="W23" s="137" t="str" cm="1">
        <f t="array" ref="W23">INDEX($AL$2:$AL$82,MATCH(V23,$AK$2:$AK$82,0),0)</f>
        <v>年度により増減</v>
      </c>
      <c r="X23" s="135" t="str">
        <f>IF(F23-D23&gt;0,"↑",IF(F23-D23&lt;0,"↓","－"))</f>
        <v>↓</v>
      </c>
      <c r="Y23" s="136" t="str">
        <f>IF(V23="↓↑↓↓",IF(X23="↓","減少傾向","×"),"判定外")</f>
        <v>判定外</v>
      </c>
      <c r="Z23" s="137" t="str">
        <f>IF(V23="↑↓↑↑",IF(X23="↑","増加傾向","×"),"判定外")</f>
        <v>判定外</v>
      </c>
      <c r="AA23" s="138" t="str">
        <f>IF(G23-E23&gt;0,"↑",IF(G23-E23&lt;0,"↓","－"))</f>
        <v>↓</v>
      </c>
      <c r="AB23" s="136" t="str">
        <f>IF(V23="↓↓↑↓",IF(AA23="↓","減少傾向","×"),"判定外")</f>
        <v>判定外</v>
      </c>
      <c r="AC23" s="137" t="str">
        <f>IF(V23="↑↑↓↑",IF(AA23="↑","増加傾向","×"),"判定外")</f>
        <v>判定外</v>
      </c>
      <c r="AD23" s="141" t="s">
        <v>287</v>
      </c>
      <c r="AE23" s="119"/>
      <c r="AK23" s="102" t="s">
        <v>316</v>
      </c>
      <c r="AL23" s="102" t="s">
        <v>287</v>
      </c>
    </row>
    <row r="24" spans="2:38" ht="14.25" thickBot="1">
      <c r="B24" s="116"/>
      <c r="C24" s="129" t="s">
        <v>249</v>
      </c>
      <c r="D24" s="142">
        <f>ROUND(D22/D23,3)</f>
        <v>0.23100000000000001</v>
      </c>
      <c r="E24" s="142">
        <f>ROUND(E22/E23,3)</f>
        <v>0.22900000000000001</v>
      </c>
      <c r="F24" s="142">
        <f>ROUND(F22/F23,3)</f>
        <v>0.214</v>
      </c>
      <c r="G24" s="142">
        <f>ROUND(G22/G23,3)</f>
        <v>0.23599999999999999</v>
      </c>
      <c r="H24" s="142">
        <f>ROUND(H22/H23,3)</f>
        <v>0.24199999999999999</v>
      </c>
      <c r="I24" s="143">
        <f>AVERAGE(D24:H24)</f>
        <v>0.23040000000000002</v>
      </c>
      <c r="J24" s="144">
        <f>I24-0.03</f>
        <v>0.20040000000000002</v>
      </c>
      <c r="K24" s="144">
        <f>I24+0.03</f>
        <v>0.26040000000000002</v>
      </c>
      <c r="L24" s="108" t="str">
        <f>IF(AND(D24&gt;I24-0.03,D24&lt;I24+0.03),"○","×")</f>
        <v>○</v>
      </c>
      <c r="M24" s="108" t="str">
        <f>IF(AND(E24&gt;I24-0.03,E24&lt;I24+0.03),"○","×")</f>
        <v>○</v>
      </c>
      <c r="N24" s="108" t="str">
        <f>IF(AND(F24&gt;I24-0.03,F24&lt;I24+0.03),"○","×")</f>
        <v>○</v>
      </c>
      <c r="O24" s="108" t="str">
        <f>IF(AND(G24&gt;I24-0.03,G24&lt;I24+0.03),"○","×")</f>
        <v>○</v>
      </c>
      <c r="P24" s="108" t="str">
        <f>IF(AND(H24&gt;I24-0.03,H24&lt;I24+0.03),"○","×")</f>
        <v>○</v>
      </c>
      <c r="Q24" s="145" t="str">
        <f>IF(COUNTIF(L24:P24,"○")=5,"同程度","―")</f>
        <v>同程度</v>
      </c>
      <c r="R24" s="146" t="str">
        <f t="shared" si="3"/>
        <v>↓</v>
      </c>
      <c r="S24" s="108" t="str">
        <f t="shared" si="3"/>
        <v>↓</v>
      </c>
      <c r="T24" s="108" t="str">
        <f t="shared" si="3"/>
        <v>↑</v>
      </c>
      <c r="U24" s="108" t="str">
        <f t="shared" si="3"/>
        <v>↑</v>
      </c>
      <c r="V24" s="108" t="str">
        <f>R24&amp;S24&amp;T24&amp;U24</f>
        <v>↓↓↑↑</v>
      </c>
      <c r="W24" s="150" t="str" cm="1">
        <f t="array" ref="W24">INDEX($AL$2:$AL$82,MATCH(V24,$AK$2:$AK$82,0),0)</f>
        <v>年度により増減</v>
      </c>
      <c r="X24" s="148" t="str">
        <f>IF(F24-D24&gt;0,"↑",IF(F24-D24&lt;0,"↓","－"))</f>
        <v>↓</v>
      </c>
      <c r="Y24" s="149" t="str">
        <f>IF(V24="↓↑↓↓",IF(X24="↓","減少傾向","×"),"判定外")</f>
        <v>判定外</v>
      </c>
      <c r="Z24" s="150" t="str">
        <f>IF(V24="↑↓↑↑",IF(X24="↑","増加傾向","×"),"判定外")</f>
        <v>判定外</v>
      </c>
      <c r="AA24" s="151" t="str">
        <f>IF(G24-E24&gt;0,"↑",IF(G24-E24&lt;0,"↓","－"))</f>
        <v>↑</v>
      </c>
      <c r="AB24" s="149" t="str">
        <f>IF(V24="↓↓↑↓",IF(AA24="↓","減少傾向","×"),"判定外")</f>
        <v>判定外</v>
      </c>
      <c r="AC24" s="150" t="str">
        <f>IF(V24="↑↑↓↑",IF(AA24="↑","増加傾向","×"),"判定外")</f>
        <v>判定外</v>
      </c>
      <c r="AD24" s="152" t="s">
        <v>231</v>
      </c>
      <c r="AE24" s="119"/>
      <c r="AK24" s="102" t="s">
        <v>317</v>
      </c>
      <c r="AL24" s="102" t="s">
        <v>318</v>
      </c>
    </row>
    <row r="25" spans="2:38">
      <c r="B25" s="116"/>
      <c r="C25" s="129" t="s">
        <v>252</v>
      </c>
      <c r="D25" s="140">
        <f>COUNT('8-1.2020'!D12:D97)</f>
        <v>82</v>
      </c>
      <c r="E25" s="140">
        <f>COUNT('8-1.2021'!D12:D97)</f>
        <v>82</v>
      </c>
      <c r="F25" s="140">
        <f>COUNT('8-1.2022'!D12:D97)</f>
        <v>82</v>
      </c>
      <c r="G25" s="140">
        <f>COUNT('8-1.2023'!D12:D97)</f>
        <v>82</v>
      </c>
      <c r="H25" s="140">
        <f>COUNT('8-1.2024'!D12:D97)</f>
        <v>82</v>
      </c>
      <c r="I25" s="153"/>
      <c r="J25" s="153"/>
      <c r="K25" s="153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3"/>
      <c r="X25" s="154"/>
      <c r="Y25" s="153"/>
      <c r="Z25" s="153"/>
      <c r="AA25" s="154"/>
      <c r="AB25" s="153"/>
      <c r="AC25" s="153"/>
      <c r="AD25" s="155"/>
      <c r="AE25" s="119"/>
      <c r="AK25" s="102" t="s">
        <v>319</v>
      </c>
      <c r="AL25" s="102" t="s">
        <v>287</v>
      </c>
    </row>
    <row r="26" spans="2:38" ht="14.25" thickBot="1">
      <c r="B26" s="116"/>
      <c r="C26" s="117"/>
      <c r="D26" s="118"/>
      <c r="E26" s="118"/>
      <c r="F26" s="118"/>
      <c r="G26" s="118"/>
      <c r="H26" s="118"/>
      <c r="I26" s="153"/>
      <c r="J26" s="153"/>
      <c r="K26" s="153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3"/>
      <c r="X26" s="154"/>
      <c r="Y26" s="153"/>
      <c r="Z26" s="153"/>
      <c r="AA26" s="154"/>
      <c r="AB26" s="153"/>
      <c r="AC26" s="153"/>
      <c r="AD26" s="155"/>
      <c r="AE26" s="119"/>
      <c r="AK26" s="102" t="s">
        <v>320</v>
      </c>
      <c r="AL26" s="102" t="s">
        <v>270</v>
      </c>
    </row>
    <row r="27" spans="2:38">
      <c r="B27" s="116"/>
      <c r="C27" s="117"/>
      <c r="D27" s="118"/>
      <c r="E27" s="118"/>
      <c r="F27" s="118"/>
      <c r="G27" s="118"/>
      <c r="H27" s="118"/>
      <c r="I27" s="276" t="s">
        <v>277</v>
      </c>
      <c r="J27" s="277"/>
      <c r="K27" s="277"/>
      <c r="L27" s="277"/>
      <c r="M27" s="277"/>
      <c r="N27" s="277"/>
      <c r="O27" s="277"/>
      <c r="P27" s="264"/>
      <c r="Q27" s="278" t="s">
        <v>278</v>
      </c>
      <c r="R27" s="263" t="s">
        <v>279</v>
      </c>
      <c r="S27" s="265"/>
      <c r="T27" s="265"/>
      <c r="U27" s="265"/>
      <c r="V27" s="268" t="s">
        <v>280</v>
      </c>
      <c r="W27" s="269"/>
      <c r="X27" s="272" t="s">
        <v>281</v>
      </c>
      <c r="Y27" s="259" t="s">
        <v>282</v>
      </c>
      <c r="Z27" s="260"/>
      <c r="AA27" s="257" t="s">
        <v>283</v>
      </c>
      <c r="AB27" s="259" t="s">
        <v>284</v>
      </c>
      <c r="AC27" s="260"/>
      <c r="AD27" s="261" t="s">
        <v>285</v>
      </c>
      <c r="AE27" s="119"/>
      <c r="AK27" s="102" t="s">
        <v>321</v>
      </c>
      <c r="AL27" s="102" t="s">
        <v>287</v>
      </c>
    </row>
    <row r="28" spans="2:38">
      <c r="B28" s="116"/>
      <c r="C28" s="129" t="s">
        <v>225</v>
      </c>
      <c r="D28" s="157" t="str">
        <f ca="1">Q1&amp;"(n="&amp;D33&amp;")"</f>
        <v>R2(n=25)</v>
      </c>
      <c r="E28" s="157" t="str">
        <f ca="1">R1&amp;"(n="&amp;E33&amp;")"</f>
        <v>R3(n=25)</v>
      </c>
      <c r="F28" s="157" t="str">
        <f ca="1">S1&amp;"(n="&amp;F33&amp;")"</f>
        <v>R4(n=25)</v>
      </c>
      <c r="G28" s="157" t="str">
        <f ca="1">T1&amp;"(n="&amp;G33&amp;")"</f>
        <v>R5(n=25)</v>
      </c>
      <c r="H28" s="157" t="str">
        <f ca="1">U1&amp;"(n="&amp;H33&amp;")"</f>
        <v>R6(n=25)</v>
      </c>
      <c r="I28" s="121" t="s">
        <v>288</v>
      </c>
      <c r="J28" s="122">
        <v>-0.03</v>
      </c>
      <c r="K28" s="122">
        <v>0.03</v>
      </c>
      <c r="L28" s="233" t="str">
        <f ca="1">Q1</f>
        <v>R2</v>
      </c>
      <c r="M28" s="233" t="str">
        <f ca="1">R1</f>
        <v>R3</v>
      </c>
      <c r="N28" s="233" t="str">
        <f ca="1">S1</f>
        <v>R4</v>
      </c>
      <c r="O28" s="233" t="str">
        <f ca="1">T1</f>
        <v>R5</v>
      </c>
      <c r="P28" s="233" t="str">
        <f ca="1">U1</f>
        <v>R6</v>
      </c>
      <c r="Q28" s="279"/>
      <c r="R28" s="124" t="s">
        <v>289</v>
      </c>
      <c r="S28" s="123" t="s">
        <v>290</v>
      </c>
      <c r="T28" s="123" t="s">
        <v>291</v>
      </c>
      <c r="U28" s="123" t="s">
        <v>292</v>
      </c>
      <c r="V28" s="270"/>
      <c r="W28" s="271"/>
      <c r="X28" s="273"/>
      <c r="Y28" s="125" t="s">
        <v>293</v>
      </c>
      <c r="Z28" s="126" t="s">
        <v>294</v>
      </c>
      <c r="AA28" s="258"/>
      <c r="AB28" s="127" t="s">
        <v>295</v>
      </c>
      <c r="AC28" s="128" t="s">
        <v>296</v>
      </c>
      <c r="AD28" s="262"/>
      <c r="AE28" s="119"/>
      <c r="AK28" s="102" t="s">
        <v>322</v>
      </c>
      <c r="AL28" s="102" t="s">
        <v>231</v>
      </c>
    </row>
    <row r="29" spans="2:38">
      <c r="B29" s="116"/>
      <c r="C29" s="129" t="s">
        <v>223</v>
      </c>
      <c r="D29" s="160">
        <f>ROUND('8-1.2020'!D7,1)</f>
        <v>194.8</v>
      </c>
      <c r="E29" s="160">
        <f>ROUND('8-1.2021'!D7,1)</f>
        <v>196.6</v>
      </c>
      <c r="F29" s="160">
        <f>ROUND('8-1.2022'!D7,1)</f>
        <v>185.9</v>
      </c>
      <c r="G29" s="160">
        <f>ROUND('8-1.2023'!D7,1)</f>
        <v>196.4</v>
      </c>
      <c r="H29" s="160">
        <f>ROUND('8-1.2024'!D7,1)</f>
        <v>210.2</v>
      </c>
      <c r="I29" s="131">
        <f>AVERAGE(D29:H29)</f>
        <v>196.77999999999997</v>
      </c>
      <c r="J29" s="132">
        <f>I29*0.97</f>
        <v>190.87659999999997</v>
      </c>
      <c r="K29" s="132">
        <f>I29*1.03</f>
        <v>202.68339999999998</v>
      </c>
      <c r="L29" s="123" t="str">
        <f>IF(AND(D29&gt;I29*0.97,D29&lt;I29*1.03),"○","×")</f>
        <v>○</v>
      </c>
      <c r="M29" s="123" t="str">
        <f>IF(AND(E29&gt;I29*0.97,E29&lt;I29*1.03),"○","×")</f>
        <v>○</v>
      </c>
      <c r="N29" s="123" t="str">
        <f>IF(AND(F29&gt;I29*0.97,F29&lt;I29*1.03),"○","×")</f>
        <v>×</v>
      </c>
      <c r="O29" s="123" t="str">
        <f>IF(AND(G29&gt;I29*0.97,G29&lt;I29*1.03),"○","×")</f>
        <v>○</v>
      </c>
      <c r="P29" s="123" t="str">
        <f>IF(AND(H29&gt;I29*0.97,H29&lt;I29*1.03),"○","×")</f>
        <v>×</v>
      </c>
      <c r="Q29" s="133" t="str">
        <f>IF(COUNTIF(L29:P29,"○")=5,"同程度","―")</f>
        <v>―</v>
      </c>
      <c r="R29" s="124" t="str">
        <f t="shared" ref="R29:U32" si="4">IF(E29-D29&gt;0,"↑",IF(E29-D29&lt;0,"↓","－"))</f>
        <v>↑</v>
      </c>
      <c r="S29" s="123" t="str">
        <f t="shared" si="4"/>
        <v>↓</v>
      </c>
      <c r="T29" s="123" t="str">
        <f t="shared" si="4"/>
        <v>↑</v>
      </c>
      <c r="U29" s="123" t="str">
        <f t="shared" si="4"/>
        <v>↑</v>
      </c>
      <c r="V29" s="123" t="str">
        <f>R29&amp;S29&amp;T29&amp;U29</f>
        <v>↑↓↑↑</v>
      </c>
      <c r="W29" s="137" t="str" cm="1">
        <f t="array" ref="W29">INDEX($AL$2:$AL$82,MATCH(V29,$AK$2:$AK$82,0),0)</f>
        <v>年度により増減</v>
      </c>
      <c r="X29" s="135" t="str">
        <f>IF(F29-D29&gt;0,"↑",IF(F29-D29&lt;0,"↓","－"))</f>
        <v>↓</v>
      </c>
      <c r="Y29" s="136" t="str">
        <f>IF(V29="↓↑↓↓",IF(X29="↓","減少傾向","×"),"判定外")</f>
        <v>判定外</v>
      </c>
      <c r="Z29" s="137" t="str">
        <f>IF(V29="↑↓↑↑",IF(X29="↑","増加傾向","×"),"判定外")</f>
        <v>×</v>
      </c>
      <c r="AA29" s="138" t="str">
        <f>IF(G29-E29&gt;0,"↑",IF(G29-E29&lt;0,"↓","－"))</f>
        <v>↓</v>
      </c>
      <c r="AB29" s="136" t="str">
        <f>IF(V29="↓↓↑↓",IF(AA29="↓","減少傾向","×"),"判定外")</f>
        <v>判定外</v>
      </c>
      <c r="AC29" s="137" t="str">
        <f>IF(V29="↑↑↓↑",IF(AA29="↑","増加傾向","×"),"判定外")</f>
        <v>判定外</v>
      </c>
      <c r="AD29" s="139"/>
      <c r="AE29" s="119"/>
      <c r="AK29" s="102" t="s">
        <v>323</v>
      </c>
      <c r="AL29" s="102" t="s">
        <v>270</v>
      </c>
    </row>
    <row r="30" spans="2:38">
      <c r="B30" s="116"/>
      <c r="C30" s="129" t="s">
        <v>224</v>
      </c>
      <c r="D30" s="160">
        <f>ROUND('8-1.2020'!E7,1)</f>
        <v>56.6</v>
      </c>
      <c r="E30" s="160">
        <f>ROUND('8-1.2021'!E7,1)</f>
        <v>55.2</v>
      </c>
      <c r="F30" s="160">
        <f>ROUND('8-1.2022'!E7,1)</f>
        <v>50</v>
      </c>
      <c r="G30" s="160">
        <f>ROUND('8-1.2023'!E7,1)</f>
        <v>60.9</v>
      </c>
      <c r="H30" s="160">
        <f>ROUND('8-1.2024'!E7,1)</f>
        <v>64.7</v>
      </c>
      <c r="I30" s="131">
        <f>AVERAGE(D30:H30)</f>
        <v>57.480000000000004</v>
      </c>
      <c r="J30" s="132">
        <f>I30*0.97</f>
        <v>55.755600000000001</v>
      </c>
      <c r="K30" s="132">
        <f>I30*1.03</f>
        <v>59.204400000000007</v>
      </c>
      <c r="L30" s="123" t="str">
        <f>IF(AND(D30&gt;I30*0.97,D30&lt;I30*1.03),"○","×")</f>
        <v>○</v>
      </c>
      <c r="M30" s="123" t="str">
        <f>IF(AND(E30&gt;I30*0.97,E30&lt;I30*1.03),"○","×")</f>
        <v>×</v>
      </c>
      <c r="N30" s="123" t="str">
        <f>IF(AND(F30&gt;I30*0.97,F30&lt;I30*1.03),"○","×")</f>
        <v>×</v>
      </c>
      <c r="O30" s="123" t="str">
        <f>IF(AND(G30&gt;I30*0.97,G30&lt;I30*1.03),"○","×")</f>
        <v>×</v>
      </c>
      <c r="P30" s="123" t="str">
        <f>IF(AND(H30&gt;I30*0.97,H30&lt;I30*1.03),"○","×")</f>
        <v>×</v>
      </c>
      <c r="Q30" s="133" t="str">
        <f>IF(COUNTIF(L30:P30,"○")=5,"同程度","―")</f>
        <v>―</v>
      </c>
      <c r="R30" s="124" t="str">
        <f t="shared" si="4"/>
        <v>↓</v>
      </c>
      <c r="S30" s="123" t="str">
        <f t="shared" si="4"/>
        <v>↓</v>
      </c>
      <c r="T30" s="123" t="str">
        <f t="shared" si="4"/>
        <v>↑</v>
      </c>
      <c r="U30" s="123" t="str">
        <f t="shared" si="4"/>
        <v>↑</v>
      </c>
      <c r="V30" s="123" t="str">
        <f>R30&amp;S30&amp;T30&amp;U30</f>
        <v>↓↓↑↑</v>
      </c>
      <c r="W30" s="137" t="str" cm="1">
        <f t="array" ref="W30">INDEX($AL$2:$AL$82,MATCH(V30,$AK$2:$AK$82,0),0)</f>
        <v>年度により増減</v>
      </c>
      <c r="X30" s="135" t="str">
        <f>IF(F30-D30&gt;0,"↑",IF(F30-D30&lt;0,"↓","－"))</f>
        <v>↓</v>
      </c>
      <c r="Y30" s="136" t="str">
        <f>IF(V30="↓↑↓↓",IF(X30="↓","減少傾向","×"),"判定外")</f>
        <v>判定外</v>
      </c>
      <c r="Z30" s="137" t="str">
        <f>IF(V30="↑↓↑↑",IF(X30="↑","増加傾向","×"),"判定外")</f>
        <v>判定外</v>
      </c>
      <c r="AA30" s="138" t="str">
        <f>IF(G30-E30&gt;0,"↑",IF(G30-E30&lt;0,"↓","－"))</f>
        <v>↑</v>
      </c>
      <c r="AB30" s="136" t="str">
        <f>IF(V30="↓↓↑↓",IF(AA30="↓","減少傾向","×"),"判定外")</f>
        <v>判定外</v>
      </c>
      <c r="AC30" s="137" t="str">
        <f>IF(V30="↑↑↓↑",IF(AA30="↑","増加傾向","×"),"判定外")</f>
        <v>判定外</v>
      </c>
      <c r="AD30" s="139"/>
      <c r="AE30" s="119"/>
      <c r="AK30" s="102" t="s">
        <v>324</v>
      </c>
      <c r="AL30" s="102" t="s">
        <v>287</v>
      </c>
    </row>
    <row r="31" spans="2:38">
      <c r="B31" s="116"/>
      <c r="C31" s="129" t="s">
        <v>251</v>
      </c>
      <c r="D31" s="159">
        <f>ROUND(SUM(D29:D30),1)</f>
        <v>251.4</v>
      </c>
      <c r="E31" s="159">
        <f>ROUND(SUM(E29:E30),1)</f>
        <v>251.8</v>
      </c>
      <c r="F31" s="159">
        <f>ROUND(SUM(F29:F30),1)</f>
        <v>235.9</v>
      </c>
      <c r="G31" s="159">
        <f>ROUND(SUM(G29:G30),1)</f>
        <v>257.3</v>
      </c>
      <c r="H31" s="159">
        <f>ROUND(SUM(H29:H30),1)</f>
        <v>274.89999999999998</v>
      </c>
      <c r="I31" s="131">
        <f>AVERAGE(D31:H31)</f>
        <v>254.26000000000005</v>
      </c>
      <c r="J31" s="132">
        <f>I31*0.97</f>
        <v>246.63220000000004</v>
      </c>
      <c r="K31" s="132">
        <f>I31*1.03</f>
        <v>261.88780000000008</v>
      </c>
      <c r="L31" s="123" t="str">
        <f>IF(AND(D31&gt;I31*0.97,D31&lt;I31*1.03),"○","×")</f>
        <v>○</v>
      </c>
      <c r="M31" s="123" t="str">
        <f>IF(AND(E31&gt;I31*0.97,E31&lt;I31*1.03),"○","×")</f>
        <v>○</v>
      </c>
      <c r="N31" s="123" t="str">
        <f>IF(AND(F31&gt;I31*0.97,F31&lt;I31*1.03),"○","×")</f>
        <v>×</v>
      </c>
      <c r="O31" s="123" t="str">
        <f>IF(AND(G31&gt;I31*0.97,G31&lt;I31*1.03),"○","×")</f>
        <v>○</v>
      </c>
      <c r="P31" s="123" t="str">
        <f>IF(AND(H31&gt;I31*0.97,H31&lt;I31*1.03),"○","×")</f>
        <v>×</v>
      </c>
      <c r="Q31" s="133" t="str">
        <f>IF(COUNTIF(L31:P31,"○")=5,"同程度","―")</f>
        <v>―</v>
      </c>
      <c r="R31" s="124" t="str">
        <f t="shared" si="4"/>
        <v>↑</v>
      </c>
      <c r="S31" s="123" t="str">
        <f t="shared" si="4"/>
        <v>↓</v>
      </c>
      <c r="T31" s="123" t="str">
        <f t="shared" si="4"/>
        <v>↑</v>
      </c>
      <c r="U31" s="123" t="str">
        <f t="shared" si="4"/>
        <v>↑</v>
      </c>
      <c r="V31" s="123" t="str">
        <f>R31&amp;S31&amp;T31&amp;U31</f>
        <v>↑↓↑↑</v>
      </c>
      <c r="W31" s="137" t="str" cm="1">
        <f t="array" ref="W31">INDEX($AL$2:$AL$82,MATCH(V31,$AK$2:$AK$82,0),0)</f>
        <v>年度により増減</v>
      </c>
      <c r="X31" s="135" t="str">
        <f>IF(F31-D31&gt;0,"↑",IF(F31-D31&lt;0,"↓","－"))</f>
        <v>↓</v>
      </c>
      <c r="Y31" s="136" t="str">
        <f>IF(V31="↓↑↓↓",IF(X31="↓","減少傾向","×"),"判定外")</f>
        <v>判定外</v>
      </c>
      <c r="Z31" s="137" t="str">
        <f>IF(V31="↑↓↑↑",IF(X31="↑","増加傾向","×"),"判定外")</f>
        <v>×</v>
      </c>
      <c r="AA31" s="138" t="str">
        <f>IF(G31-E31&gt;0,"↑",IF(G31-E31&lt;0,"↓","－"))</f>
        <v>↑</v>
      </c>
      <c r="AB31" s="136" t="str">
        <f>IF(V31="↓↓↑↓",IF(AA31="↓","減少傾向","×"),"判定外")</f>
        <v>判定外</v>
      </c>
      <c r="AC31" s="137" t="str">
        <f>IF(V31="↑↑↓↑",IF(AA31="↑","増加傾向","×"),"判定外")</f>
        <v>判定外</v>
      </c>
      <c r="AD31" s="141" t="s">
        <v>287</v>
      </c>
      <c r="AE31" s="119"/>
      <c r="AK31" s="102" t="s">
        <v>325</v>
      </c>
      <c r="AL31" s="102" t="s">
        <v>270</v>
      </c>
    </row>
    <row r="32" spans="2:38" ht="14.25" thickBot="1">
      <c r="B32" s="116"/>
      <c r="C32" s="129" t="s">
        <v>249</v>
      </c>
      <c r="D32" s="142">
        <f>ROUND(D30/D31,3)</f>
        <v>0.22500000000000001</v>
      </c>
      <c r="E32" s="142">
        <f>ROUND(E30/E31,3)</f>
        <v>0.219</v>
      </c>
      <c r="F32" s="142">
        <f>ROUND(F30/F31,3)</f>
        <v>0.21199999999999999</v>
      </c>
      <c r="G32" s="142">
        <f>ROUND(G30/G31,3)</f>
        <v>0.23699999999999999</v>
      </c>
      <c r="H32" s="142">
        <f>ROUND(H30/H31,3)</f>
        <v>0.23499999999999999</v>
      </c>
      <c r="I32" s="143">
        <f>AVERAGE(D32:H32)</f>
        <v>0.22560000000000002</v>
      </c>
      <c r="J32" s="144">
        <f>I32-0.03</f>
        <v>0.19560000000000002</v>
      </c>
      <c r="K32" s="144">
        <f>I32+0.03</f>
        <v>0.25560000000000005</v>
      </c>
      <c r="L32" s="108" t="str">
        <f>IF(AND(D32&gt;I32-0.03,D32&lt;I32+0.03),"○","×")</f>
        <v>○</v>
      </c>
      <c r="M32" s="108" t="str">
        <f>IF(AND(E32&gt;I32-0.03,E32&lt;I32+0.03),"○","×")</f>
        <v>○</v>
      </c>
      <c r="N32" s="108" t="str">
        <f>IF(AND(F32&gt;I32-0.03,F32&lt;I32+0.03),"○","×")</f>
        <v>○</v>
      </c>
      <c r="O32" s="108" t="str">
        <f>IF(AND(G32&gt;I32-0.03,G32&lt;I32+0.03),"○","×")</f>
        <v>○</v>
      </c>
      <c r="P32" s="108" t="str">
        <f>IF(AND(H32&gt;I32-0.03,H32&lt;I32+0.03),"○","×")</f>
        <v>○</v>
      </c>
      <c r="Q32" s="145" t="str">
        <f>IF(COUNTIF(L32:P32,"○")=5,"同程度","―")</f>
        <v>同程度</v>
      </c>
      <c r="R32" s="146" t="str">
        <f t="shared" si="4"/>
        <v>↓</v>
      </c>
      <c r="S32" s="108" t="str">
        <f t="shared" si="4"/>
        <v>↓</v>
      </c>
      <c r="T32" s="108" t="str">
        <f t="shared" si="4"/>
        <v>↑</v>
      </c>
      <c r="U32" s="108" t="str">
        <f t="shared" si="4"/>
        <v>↓</v>
      </c>
      <c r="V32" s="108" t="str">
        <f>R32&amp;S32&amp;T32&amp;U32</f>
        <v>↓↓↑↓</v>
      </c>
      <c r="W32" s="150" t="str" cm="1">
        <f t="array" ref="W32">INDEX($AL$2:$AL$82,MATCH(V32,$AK$2:$AK$82,0),0)</f>
        <v>年度により増減</v>
      </c>
      <c r="X32" s="148" t="str">
        <f>IF(F32-D32&gt;0,"↑",IF(F32-D32&lt;0,"↓","－"))</f>
        <v>↓</v>
      </c>
      <c r="Y32" s="149" t="str">
        <f>IF(V32="↓↑↓↓",IF(X32="↓","減少傾向","×"),"判定外")</f>
        <v>判定外</v>
      </c>
      <c r="Z32" s="150" t="str">
        <f>IF(V32="↑↓↑↑",IF(X32="↑","増加傾向","×"),"判定外")</f>
        <v>判定外</v>
      </c>
      <c r="AA32" s="151" t="str">
        <f>IF(G32-E32&gt;0,"↑",IF(G32-E32&lt;0,"↓","－"))</f>
        <v>↑</v>
      </c>
      <c r="AB32" s="149" t="str">
        <f>IF(V32="↓↓↑↓",IF(AA32="↓","減少傾向","×"),"判定外")</f>
        <v>×</v>
      </c>
      <c r="AC32" s="150" t="str">
        <f>IF(V32="↑↑↓↑",IF(AA32="↑","増加傾向","×"),"判定外")</f>
        <v>判定外</v>
      </c>
      <c r="AD32" s="152" t="s">
        <v>231</v>
      </c>
      <c r="AE32" s="119"/>
      <c r="AK32" s="102" t="s">
        <v>326</v>
      </c>
      <c r="AL32" s="102" t="s">
        <v>228</v>
      </c>
    </row>
    <row r="33" spans="2:38">
      <c r="B33" s="116"/>
      <c r="C33" s="129" t="s">
        <v>252</v>
      </c>
      <c r="D33" s="161">
        <f>COUNTIFS('8-1.2020'!B12:B97,"G",'8-1.2020'!D12:D97,"&lt;&gt;")</f>
        <v>25</v>
      </c>
      <c r="E33" s="161">
        <f>COUNTIFS('8-1.2021'!B12:B97,"G",'8-1.2021'!D12:D97,"&lt;&gt;")</f>
        <v>25</v>
      </c>
      <c r="F33" s="161">
        <f>COUNTIFS('8-1.2022'!B12:B97,"G",'8-1.2022'!D12:D97,"&lt;&gt;")</f>
        <v>25</v>
      </c>
      <c r="G33" s="161">
        <f>COUNTIFS('8-1.2023'!B12:B97,"G",'8-1.2023'!D12:D97,"&lt;&gt;")</f>
        <v>25</v>
      </c>
      <c r="H33" s="161">
        <f>COUNTIFS('8-1.2024'!B12:B97,"G",'8-1.2024'!D12:D97,"&lt;&gt;")</f>
        <v>25</v>
      </c>
      <c r="I33" s="153"/>
      <c r="J33" s="153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3"/>
      <c r="X33" s="154"/>
      <c r="Y33" s="153"/>
      <c r="Z33" s="153"/>
      <c r="AA33" s="154"/>
      <c r="AB33" s="153"/>
      <c r="AC33" s="153"/>
      <c r="AD33" s="155"/>
      <c r="AE33" s="119"/>
      <c r="AK33" s="102" t="s">
        <v>327</v>
      </c>
      <c r="AL33" s="102" t="s">
        <v>287</v>
      </c>
    </row>
    <row r="34" spans="2:38" ht="14.25" thickBot="1">
      <c r="B34" s="162"/>
      <c r="C34" s="163"/>
      <c r="D34" s="164"/>
      <c r="E34" s="164"/>
      <c r="F34" s="164"/>
      <c r="G34" s="164"/>
      <c r="H34" s="164"/>
      <c r="I34" s="165"/>
      <c r="J34" s="165"/>
      <c r="K34" s="165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5"/>
      <c r="X34" s="166"/>
      <c r="Y34" s="165"/>
      <c r="Z34" s="165"/>
      <c r="AA34" s="166"/>
      <c r="AB34" s="165"/>
      <c r="AC34" s="165"/>
      <c r="AD34" s="167"/>
      <c r="AE34" s="168"/>
      <c r="AK34" s="102" t="s">
        <v>328</v>
      </c>
      <c r="AL34" s="102" t="s">
        <v>287</v>
      </c>
    </row>
    <row r="35" spans="2:38" ht="14.25" thickBot="1">
      <c r="AK35" s="102" t="s">
        <v>329</v>
      </c>
      <c r="AL35" s="102" t="s">
        <v>270</v>
      </c>
    </row>
    <row r="36" spans="2:38" ht="14.25" thickBot="1">
      <c r="B36" s="110" t="s">
        <v>384</v>
      </c>
      <c r="C36" s="111"/>
      <c r="D36" s="112"/>
      <c r="E36" s="112"/>
      <c r="F36" s="112"/>
      <c r="G36" s="112"/>
      <c r="H36" s="112"/>
      <c r="I36" s="113"/>
      <c r="J36" s="113"/>
      <c r="K36" s="113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3"/>
      <c r="X36" s="114"/>
      <c r="Y36" s="113"/>
      <c r="Z36" s="113"/>
      <c r="AA36" s="114"/>
      <c r="AB36" s="113"/>
      <c r="AC36" s="113"/>
      <c r="AD36" s="111"/>
      <c r="AE36" s="115"/>
      <c r="AK36" s="102" t="s">
        <v>330</v>
      </c>
      <c r="AL36" s="102" t="s">
        <v>287</v>
      </c>
    </row>
    <row r="37" spans="2:38">
      <c r="B37" s="116"/>
      <c r="C37" s="117"/>
      <c r="D37" s="118"/>
      <c r="E37" s="118"/>
      <c r="F37" s="118"/>
      <c r="G37" s="118"/>
      <c r="H37" s="118"/>
      <c r="I37" s="263" t="s">
        <v>277</v>
      </c>
      <c r="J37" s="264"/>
      <c r="K37" s="264"/>
      <c r="L37" s="265"/>
      <c r="M37" s="265"/>
      <c r="N37" s="265"/>
      <c r="O37" s="265"/>
      <c r="P37" s="265"/>
      <c r="Q37" s="266" t="s">
        <v>278</v>
      </c>
      <c r="R37" s="263" t="s">
        <v>279</v>
      </c>
      <c r="S37" s="265"/>
      <c r="T37" s="265"/>
      <c r="U37" s="265"/>
      <c r="V37" s="268" t="s">
        <v>280</v>
      </c>
      <c r="W37" s="269"/>
      <c r="X37" s="272" t="s">
        <v>281</v>
      </c>
      <c r="Y37" s="259" t="s">
        <v>282</v>
      </c>
      <c r="Z37" s="260"/>
      <c r="AA37" s="257" t="s">
        <v>283</v>
      </c>
      <c r="AB37" s="259" t="s">
        <v>284</v>
      </c>
      <c r="AC37" s="260"/>
      <c r="AD37" s="261" t="s">
        <v>285</v>
      </c>
      <c r="AE37" s="119"/>
      <c r="AK37" s="102" t="s">
        <v>331</v>
      </c>
      <c r="AL37" s="102" t="s">
        <v>287</v>
      </c>
    </row>
    <row r="38" spans="2:38" s="171" customFormat="1">
      <c r="B38" s="169"/>
      <c r="C38" s="170" t="s">
        <v>422</v>
      </c>
      <c r="D38" s="233" t="str">
        <f ca="1">Q1</f>
        <v>R2</v>
      </c>
      <c r="E38" s="233" t="str">
        <f ca="1">R1</f>
        <v>R3</v>
      </c>
      <c r="F38" s="233" t="str">
        <f ca="1">S1</f>
        <v>R4</v>
      </c>
      <c r="G38" s="233" t="str">
        <f ca="1">T1</f>
        <v>R5</v>
      </c>
      <c r="H38" s="233" t="str">
        <f ca="1">U1</f>
        <v>R6</v>
      </c>
      <c r="I38" s="121" t="s">
        <v>288</v>
      </c>
      <c r="J38" s="122">
        <v>-0.03</v>
      </c>
      <c r="K38" s="122">
        <v>0.03</v>
      </c>
      <c r="L38" s="233" t="str">
        <f ca="1">Q1</f>
        <v>R2</v>
      </c>
      <c r="M38" s="233" t="str">
        <f ca="1">R1</f>
        <v>R3</v>
      </c>
      <c r="N38" s="233" t="str">
        <f ca="1">S1</f>
        <v>R4</v>
      </c>
      <c r="O38" s="233" t="str">
        <f ca="1">T1</f>
        <v>R5</v>
      </c>
      <c r="P38" s="233" t="str">
        <f ca="1">U1</f>
        <v>R6</v>
      </c>
      <c r="Q38" s="267"/>
      <c r="R38" s="124" t="s">
        <v>289</v>
      </c>
      <c r="S38" s="123" t="s">
        <v>290</v>
      </c>
      <c r="T38" s="123" t="s">
        <v>291</v>
      </c>
      <c r="U38" s="123" t="s">
        <v>292</v>
      </c>
      <c r="V38" s="270"/>
      <c r="W38" s="271"/>
      <c r="X38" s="273"/>
      <c r="Y38" s="125" t="s">
        <v>293</v>
      </c>
      <c r="Z38" s="126" t="s">
        <v>294</v>
      </c>
      <c r="AA38" s="258"/>
      <c r="AB38" s="127" t="s">
        <v>295</v>
      </c>
      <c r="AC38" s="128" t="s">
        <v>296</v>
      </c>
      <c r="AD38" s="262"/>
      <c r="AE38" s="119"/>
      <c r="AH38" s="94"/>
      <c r="AI38" s="94"/>
      <c r="AK38" s="102" t="s">
        <v>332</v>
      </c>
      <c r="AL38" s="102" t="s">
        <v>287</v>
      </c>
    </row>
    <row r="39" spans="2:38">
      <c r="B39" s="116"/>
      <c r="C39" s="129" t="s">
        <v>223</v>
      </c>
      <c r="D39" s="228">
        <f ca="1">SUMIF('8.経年データ（学部単位）'!A:A,D38,'8.経年データ（学部単位）'!B:B)</f>
        <v>40</v>
      </c>
      <c r="E39" s="228">
        <f ca="1">SUMIF('8.経年データ（学部単位）'!A:A,E38,'8.経年データ（学部単位）'!B:B)</f>
        <v>45</v>
      </c>
      <c r="F39" s="228">
        <f ca="1">SUMIF('8.経年データ（学部単位）'!A:A,F38,'8.経年データ（学部単位）'!B:B)</f>
        <v>38</v>
      </c>
      <c r="G39" s="228">
        <f ca="1">SUMIF('8.経年データ（学部単位）'!A:A,G38,'8.経年データ（学部単位）'!B:B)</f>
        <v>43</v>
      </c>
      <c r="H39" s="228">
        <f ca="1">SUMIF('8.経年データ（学部単位）'!A:A,H38,'8.経年データ（学部単位）'!B:B)</f>
        <v>51</v>
      </c>
      <c r="I39" s="131">
        <f ca="1">AVERAGE(D39:H39)</f>
        <v>43.4</v>
      </c>
      <c r="J39" s="132">
        <f ca="1">I39*0.97</f>
        <v>42.097999999999999</v>
      </c>
      <c r="K39" s="132">
        <f ca="1">I39*1.03</f>
        <v>44.701999999999998</v>
      </c>
      <c r="L39" s="123" t="str">
        <f ca="1">IF(AND(D39&gt;I39*0.97,D39&lt;I39*1.03),"○","×")</f>
        <v>×</v>
      </c>
      <c r="M39" s="123" t="str">
        <f ca="1">IF(AND(E39&gt;I39*0.97,E39&lt;I39*1.03),"○","×")</f>
        <v>×</v>
      </c>
      <c r="N39" s="123" t="str">
        <f ca="1">IF(AND(F39&gt;I39*0.97,F39&lt;I39*1.03),"○","×")</f>
        <v>×</v>
      </c>
      <c r="O39" s="123" t="str">
        <f ca="1">IF(AND(G39&gt;I39*0.97,G39&lt;I39*1.03),"○","×")</f>
        <v>○</v>
      </c>
      <c r="P39" s="123" t="str">
        <f ca="1">IF(AND(H39&gt;I39*0.97,H39&lt;I39*1.03),"○","×")</f>
        <v>×</v>
      </c>
      <c r="Q39" s="133" t="str">
        <f ca="1">IF(COUNTIF(L39:P39,"○")=5,"同程度","―")</f>
        <v>―</v>
      </c>
      <c r="R39" s="124" t="str">
        <f t="shared" ref="R39:U42" ca="1" si="5">IF(E39-D39&gt;0,"↑",IF(E39-D39&lt;0,"↓","－"))</f>
        <v>↑</v>
      </c>
      <c r="S39" s="123" t="str">
        <f t="shared" ca="1" si="5"/>
        <v>↓</v>
      </c>
      <c r="T39" s="123" t="str">
        <f t="shared" ca="1" si="5"/>
        <v>↑</v>
      </c>
      <c r="U39" s="123" t="str">
        <f t="shared" ca="1" si="5"/>
        <v>↑</v>
      </c>
      <c r="V39" s="123" t="str">
        <f ca="1">R39&amp;S39&amp;T39&amp;U39</f>
        <v>↑↓↑↑</v>
      </c>
      <c r="W39" s="137" t="str" cm="1">
        <f t="array" aca="1" ref="W39" ca="1">INDEX($AL$2:$AL$82,MATCH(V39,$AK$2:$AK$82,0),0)</f>
        <v>年度により増減</v>
      </c>
      <c r="X39" s="135" t="str">
        <f ca="1">IF(F39-D39&gt;0,"↑",IF(F39-D39&lt;0,"↓","－"))</f>
        <v>↓</v>
      </c>
      <c r="Y39" s="136" t="str">
        <f ca="1">IF(V39="↓↑↓↓",IF(X39="↓","減少傾向","×"),"判定外")</f>
        <v>判定外</v>
      </c>
      <c r="Z39" s="137" t="str">
        <f ca="1">IF(V39="↑↓↑↑",IF(X39="↑","増加傾向","×"),"判定外")</f>
        <v>×</v>
      </c>
      <c r="AA39" s="138" t="str">
        <f ca="1">IF(G39-E39&gt;0,"↑",IF(G39-E39&lt;0,"↓","－"))</f>
        <v>↓</v>
      </c>
      <c r="AB39" s="136" t="str">
        <f ca="1">IF(V39="↓↓↑↓",IF(AA39="↓","減少傾向","×"),"判定外")</f>
        <v>判定外</v>
      </c>
      <c r="AC39" s="137" t="str">
        <f ca="1">IF(V39="↑↑↓↑",IF(AA39="↑","増加傾向","×"),"判定外")</f>
        <v>判定外</v>
      </c>
      <c r="AD39" s="139"/>
      <c r="AE39" s="119"/>
      <c r="AK39" s="102" t="s">
        <v>333</v>
      </c>
      <c r="AL39" s="102" t="s">
        <v>287</v>
      </c>
    </row>
    <row r="40" spans="2:38">
      <c r="B40" s="116"/>
      <c r="C40" s="129" t="s">
        <v>224</v>
      </c>
      <c r="D40" s="234">
        <f ca="1">SUMIF('8.経年データ（学部単位）'!A:A,D38,'8.経年データ（学部単位）'!C:C)</f>
        <v>26</v>
      </c>
      <c r="E40" s="234">
        <f ca="1">SUMIF('8.経年データ（学部単位）'!A:A,E38,'8.経年データ（学部単位）'!C:C)</f>
        <v>44</v>
      </c>
      <c r="F40" s="234">
        <f ca="1">SUMIF('8.経年データ（学部単位）'!A:A,F38,'8.経年データ（学部単位）'!C:C)</f>
        <v>29</v>
      </c>
      <c r="G40" s="234">
        <f ca="1">SUMIF('8.経年データ（学部単位）'!A:A,G38,'8.経年データ（学部単位）'!C:C)</f>
        <v>33</v>
      </c>
      <c r="H40" s="234">
        <f ca="1">SUMIF('8.経年データ（学部単位）'!A:A,H38,'8.経年データ（学部単位）'!C:C)</f>
        <v>31</v>
      </c>
      <c r="I40" s="131">
        <f ca="1">AVERAGE(D40:H40)</f>
        <v>32.6</v>
      </c>
      <c r="J40" s="132">
        <f ca="1">I40*0.97</f>
        <v>31.622</v>
      </c>
      <c r="K40" s="132">
        <f ca="1">I40*1.03</f>
        <v>33.578000000000003</v>
      </c>
      <c r="L40" s="123" t="str">
        <f ca="1">IF(AND(D40&gt;I40*0.97,D40&lt;I40*1.03),"○","×")</f>
        <v>×</v>
      </c>
      <c r="M40" s="123" t="str">
        <f ca="1">IF(AND(E40&gt;I40*0.97,E40&lt;I40*1.03),"○","×")</f>
        <v>×</v>
      </c>
      <c r="N40" s="123" t="str">
        <f ca="1">IF(AND(F40&gt;I40*0.97,F40&lt;I40*1.03),"○","×")</f>
        <v>×</v>
      </c>
      <c r="O40" s="123" t="str">
        <f ca="1">IF(AND(G40&gt;I40*0.97,G40&lt;I40*1.03),"○","×")</f>
        <v>○</v>
      </c>
      <c r="P40" s="123" t="str">
        <f ca="1">IF(AND(H40&gt;I40*0.97,H40&lt;I40*1.03),"○","×")</f>
        <v>×</v>
      </c>
      <c r="Q40" s="133" t="str">
        <f ca="1">IF(COUNTIF(L40:P40,"○")=5,"同程度","―")</f>
        <v>―</v>
      </c>
      <c r="R40" s="124" t="str">
        <f t="shared" ca="1" si="5"/>
        <v>↑</v>
      </c>
      <c r="S40" s="123" t="str">
        <f t="shared" ca="1" si="5"/>
        <v>↓</v>
      </c>
      <c r="T40" s="123" t="str">
        <f t="shared" ca="1" si="5"/>
        <v>↑</v>
      </c>
      <c r="U40" s="123" t="str">
        <f t="shared" ca="1" si="5"/>
        <v>↓</v>
      </c>
      <c r="V40" s="123" t="str">
        <f ca="1">R40&amp;S40&amp;T40&amp;U40</f>
        <v>↑↓↑↓</v>
      </c>
      <c r="W40" s="137" t="str" cm="1">
        <f t="array" aca="1" ref="W40" ca="1">INDEX($AL$2:$AL$82,MATCH(V40,$AK$2:$AK$82,0),0)</f>
        <v>隔年で増減</v>
      </c>
      <c r="X40" s="135" t="str">
        <f ca="1">IF(F40-D40&gt;0,"↑",IF(F40-D40&lt;0,"↓","－"))</f>
        <v>↑</v>
      </c>
      <c r="Y40" s="136" t="str">
        <f ca="1">IF(V40="↓↑↓↓",IF(X40="↓","減少傾向","×"),"判定外")</f>
        <v>判定外</v>
      </c>
      <c r="Z40" s="137" t="str">
        <f ca="1">IF(V40="↑↓↑↑",IF(X40="↑","増加傾向","×"),"判定外")</f>
        <v>判定外</v>
      </c>
      <c r="AA40" s="138" t="str">
        <f ca="1">IF(G40-E40&gt;0,"↑",IF(G40-E40&lt;0,"↓","－"))</f>
        <v>↓</v>
      </c>
      <c r="AB40" s="136" t="str">
        <f ca="1">IF(V40="↓↓↑↓",IF(AA40="↓","減少傾向","×"),"判定外")</f>
        <v>判定外</v>
      </c>
      <c r="AC40" s="137" t="str">
        <f ca="1">IF(V40="↑↑↓↑",IF(AA40="↑","増加傾向","×"),"判定外")</f>
        <v>判定外</v>
      </c>
      <c r="AD40" s="139"/>
      <c r="AE40" s="119"/>
      <c r="AK40" s="102" t="s">
        <v>334</v>
      </c>
      <c r="AL40" s="102" t="s">
        <v>287</v>
      </c>
    </row>
    <row r="41" spans="2:38">
      <c r="B41" s="116"/>
      <c r="C41" s="129" t="s">
        <v>251</v>
      </c>
      <c r="D41" s="130">
        <f ca="1">SUM(D39:D40)</f>
        <v>66</v>
      </c>
      <c r="E41" s="130">
        <f ca="1">SUM(E39:E40)</f>
        <v>89</v>
      </c>
      <c r="F41" s="130">
        <f ca="1">SUM(F39:F40)</f>
        <v>67</v>
      </c>
      <c r="G41" s="130">
        <f ca="1">SUM(G39:G40)</f>
        <v>76</v>
      </c>
      <c r="H41" s="130">
        <f ca="1">SUM(H39:H40)</f>
        <v>82</v>
      </c>
      <c r="I41" s="131">
        <f ca="1">AVERAGE(D41:H41)</f>
        <v>76</v>
      </c>
      <c r="J41" s="132">
        <f ca="1">I41*0.97</f>
        <v>73.72</v>
      </c>
      <c r="K41" s="132">
        <f ca="1">I41*1.03</f>
        <v>78.28</v>
      </c>
      <c r="L41" s="123" t="str">
        <f ca="1">IF(AND(D41&gt;I41*0.97,D41&lt;I41*1.03),"○","×")</f>
        <v>×</v>
      </c>
      <c r="M41" s="123" t="str">
        <f ca="1">IF(AND(E41&gt;I41*0.97,E41&lt;I41*1.03),"○","×")</f>
        <v>×</v>
      </c>
      <c r="N41" s="123" t="str">
        <f ca="1">IF(AND(F41&gt;I41*0.97,F41&lt;I41*1.03),"○","×")</f>
        <v>×</v>
      </c>
      <c r="O41" s="123" t="str">
        <f ca="1">IF(AND(G41&gt;I41*0.97,G41&lt;I41*1.03),"○","×")</f>
        <v>○</v>
      </c>
      <c r="P41" s="123" t="str">
        <f ca="1">IF(AND(H41&gt;I41*0.97,H41&lt;I41*1.03),"○","×")</f>
        <v>×</v>
      </c>
      <c r="Q41" s="133" t="str">
        <f ca="1">IF(COUNTIF(L41:P41,"○")=5,"同程度","―")</f>
        <v>―</v>
      </c>
      <c r="R41" s="124" t="str">
        <f t="shared" ca="1" si="5"/>
        <v>↑</v>
      </c>
      <c r="S41" s="123" t="str">
        <f t="shared" ca="1" si="5"/>
        <v>↓</v>
      </c>
      <c r="T41" s="123" t="str">
        <f t="shared" ca="1" si="5"/>
        <v>↑</v>
      </c>
      <c r="U41" s="123" t="str">
        <f t="shared" ca="1" si="5"/>
        <v>↑</v>
      </c>
      <c r="V41" s="123" t="str">
        <f ca="1">R41&amp;S41&amp;T41&amp;U41</f>
        <v>↑↓↑↑</v>
      </c>
      <c r="W41" s="137" t="str" cm="1">
        <f t="array" aca="1" ref="W41" ca="1">INDEX($AL$2:$AL$82,MATCH(V41,$AK$2:$AK$82,0),0)</f>
        <v>年度により増減</v>
      </c>
      <c r="X41" s="135" t="str">
        <f ca="1">IF(F41-D41&gt;0,"↑",IF(F41-D41&lt;0,"↓","－"))</f>
        <v>↑</v>
      </c>
      <c r="Y41" s="136" t="str">
        <f ca="1">IF(V41="↓↑↓↓",IF(X41="↓","減少傾向","×"),"判定外")</f>
        <v>判定外</v>
      </c>
      <c r="Z41" s="137" t="str">
        <f ca="1">IF(V41="↑↓↑↑",IF(X41="↑","増加傾向","×"),"判定外")</f>
        <v>増加傾向</v>
      </c>
      <c r="AA41" s="138" t="str">
        <f ca="1">IF(G41-E41&gt;0,"↑",IF(G41-E41&lt;0,"↓","－"))</f>
        <v>↓</v>
      </c>
      <c r="AB41" s="136" t="str">
        <f ca="1">IF(V41="↓↓↑↓",IF(AA41="↓","減少傾向","×"),"判定外")</f>
        <v>判定外</v>
      </c>
      <c r="AC41" s="137" t="str">
        <f ca="1">IF(V41="↑↑↓↑",IF(AA41="↑","増加傾向","×"),"判定外")</f>
        <v>判定外</v>
      </c>
      <c r="AD41" s="141" t="s">
        <v>215</v>
      </c>
      <c r="AE41" s="119"/>
      <c r="AK41" s="102" t="s">
        <v>335</v>
      </c>
      <c r="AL41" s="102" t="s">
        <v>336</v>
      </c>
    </row>
    <row r="42" spans="2:38" ht="27.75" thickBot="1">
      <c r="B42" s="116"/>
      <c r="C42" s="170" t="s">
        <v>250</v>
      </c>
      <c r="D42" s="142">
        <f ca="1">ROUND(D40/D41,3)</f>
        <v>0.39400000000000002</v>
      </c>
      <c r="E42" s="142">
        <f ca="1">ROUND(E40/E41,3)</f>
        <v>0.49399999999999999</v>
      </c>
      <c r="F42" s="142">
        <f ca="1">ROUND(F40/F41,3)</f>
        <v>0.433</v>
      </c>
      <c r="G42" s="142">
        <f ca="1">ROUND(G40/G41,3)</f>
        <v>0.434</v>
      </c>
      <c r="H42" s="142">
        <f ca="1">ROUND(H40/H41,3)</f>
        <v>0.378</v>
      </c>
      <c r="I42" s="143">
        <f ca="1">AVERAGE(D42:H42)</f>
        <v>0.42659999999999998</v>
      </c>
      <c r="J42" s="144">
        <f ca="1">I42-0.03</f>
        <v>0.39659999999999995</v>
      </c>
      <c r="K42" s="144">
        <f ca="1">I42+0.03</f>
        <v>0.45660000000000001</v>
      </c>
      <c r="L42" s="108" t="str">
        <f ca="1">IF(AND(D42&gt;I42-0.03,D42&lt;I42+0.03),"○","×")</f>
        <v>×</v>
      </c>
      <c r="M42" s="108" t="str">
        <f ca="1">IF(AND(E42&gt;I42-0.03,E42&lt;I42+0.03),"○","×")</f>
        <v>×</v>
      </c>
      <c r="N42" s="108" t="str">
        <f ca="1">IF(AND(F42&gt;I42-0.03,F42&lt;I42+0.03),"○","×")</f>
        <v>○</v>
      </c>
      <c r="O42" s="108" t="str">
        <f ca="1">IF(AND(G42&gt;I42-0.03,G42&lt;I42+0.03),"○","×")</f>
        <v>○</v>
      </c>
      <c r="P42" s="108" t="str">
        <f ca="1">IF(AND(H42&gt;I42-0.03,H42&lt;I42+0.03),"○","×")</f>
        <v>×</v>
      </c>
      <c r="Q42" s="145" t="str">
        <f ca="1">IF(COUNTIF(L42:P42,"○")=5,"同程度","―")</f>
        <v>―</v>
      </c>
      <c r="R42" s="146" t="str">
        <f t="shared" ca="1" si="5"/>
        <v>↑</v>
      </c>
      <c r="S42" s="108" t="str">
        <f t="shared" ca="1" si="5"/>
        <v>↓</v>
      </c>
      <c r="T42" s="108" t="str">
        <f t="shared" ca="1" si="5"/>
        <v>↑</v>
      </c>
      <c r="U42" s="108" t="str">
        <f t="shared" ca="1" si="5"/>
        <v>↓</v>
      </c>
      <c r="V42" s="108" t="str">
        <f ca="1">R42&amp;S42&amp;T42&amp;U42</f>
        <v>↑↓↑↓</v>
      </c>
      <c r="W42" s="150" t="str" cm="1">
        <f t="array" aca="1" ref="W42" ca="1">INDEX($AL$2:$AL$82,MATCH(V42,$AK$2:$AK$82,0),0)</f>
        <v>隔年で増減</v>
      </c>
      <c r="X42" s="148" t="str">
        <f ca="1">IF(F42-D42&gt;0,"↑",IF(F42-D42&lt;0,"↓","－"))</f>
        <v>↑</v>
      </c>
      <c r="Y42" s="149" t="str">
        <f ca="1">IF(V42="↓↑↓↓",IF(X42="↓","減少傾向","×"),"判定外")</f>
        <v>判定外</v>
      </c>
      <c r="Z42" s="150" t="str">
        <f ca="1">IF(V42="↑↓↑↑",IF(X42="↑","増加傾向","×"),"判定外")</f>
        <v>判定外</v>
      </c>
      <c r="AA42" s="151" t="str">
        <f ca="1">IF(G42-E42&gt;0,"↑",IF(G42-E42&lt;0,"↓","－"))</f>
        <v>↓</v>
      </c>
      <c r="AB42" s="149" t="str">
        <f ca="1">IF(V42="↓↓↑↓",IF(AA42="↓","減少傾向","×"),"判定外")</f>
        <v>判定外</v>
      </c>
      <c r="AC42" s="150" t="str">
        <f ca="1">IF(V42="↑↑↓↑",IF(AA42="↑","増加傾向","×"),"判定外")</f>
        <v>判定外</v>
      </c>
      <c r="AD42" s="152" t="s">
        <v>228</v>
      </c>
      <c r="AE42" s="119"/>
      <c r="AK42" s="102" t="s">
        <v>337</v>
      </c>
      <c r="AL42" s="102" t="s">
        <v>308</v>
      </c>
    </row>
    <row r="43" spans="2:38" ht="14.25" thickBot="1">
      <c r="B43" s="116"/>
      <c r="C43" s="117"/>
      <c r="D43" s="118"/>
      <c r="E43" s="118"/>
      <c r="F43" s="118"/>
      <c r="G43" s="118"/>
      <c r="H43" s="118"/>
      <c r="I43" s="153"/>
      <c r="J43" s="153"/>
      <c r="K43" s="153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3"/>
      <c r="X43" s="154"/>
      <c r="Y43" s="153"/>
      <c r="Z43" s="153"/>
      <c r="AA43" s="154"/>
      <c r="AB43" s="153"/>
      <c r="AC43" s="153"/>
      <c r="AD43" s="155"/>
      <c r="AE43" s="119"/>
      <c r="AK43" s="102" t="s">
        <v>338</v>
      </c>
      <c r="AL43" s="102" t="s">
        <v>308</v>
      </c>
    </row>
    <row r="44" spans="2:38">
      <c r="B44" s="116"/>
      <c r="C44" s="117"/>
      <c r="D44" s="118"/>
      <c r="E44" s="118"/>
      <c r="F44" s="118"/>
      <c r="G44" s="118"/>
      <c r="H44" s="118"/>
      <c r="I44" s="263" t="s">
        <v>277</v>
      </c>
      <c r="J44" s="264"/>
      <c r="K44" s="264"/>
      <c r="L44" s="265"/>
      <c r="M44" s="265"/>
      <c r="N44" s="265"/>
      <c r="O44" s="265"/>
      <c r="P44" s="265"/>
      <c r="Q44" s="266" t="s">
        <v>278</v>
      </c>
      <c r="R44" s="263" t="s">
        <v>279</v>
      </c>
      <c r="S44" s="265"/>
      <c r="T44" s="265"/>
      <c r="U44" s="265"/>
      <c r="V44" s="268" t="s">
        <v>280</v>
      </c>
      <c r="W44" s="269"/>
      <c r="X44" s="272" t="s">
        <v>281</v>
      </c>
      <c r="Y44" s="259" t="s">
        <v>282</v>
      </c>
      <c r="Z44" s="260"/>
      <c r="AA44" s="257" t="s">
        <v>283</v>
      </c>
      <c r="AB44" s="259" t="s">
        <v>284</v>
      </c>
      <c r="AC44" s="260"/>
      <c r="AD44" s="261" t="s">
        <v>285</v>
      </c>
      <c r="AE44" s="119"/>
      <c r="AK44" s="102" t="s">
        <v>339</v>
      </c>
      <c r="AL44" s="102" t="s">
        <v>336</v>
      </c>
    </row>
    <row r="45" spans="2:38" s="171" customFormat="1">
      <c r="B45" s="169"/>
      <c r="C45" s="170" t="s">
        <v>238</v>
      </c>
      <c r="D45" s="233" t="str">
        <f ca="1">Q1</f>
        <v>R2</v>
      </c>
      <c r="E45" s="233" t="str">
        <f ca="1">R1</f>
        <v>R3</v>
      </c>
      <c r="F45" s="233" t="str">
        <f ca="1">S1</f>
        <v>R4</v>
      </c>
      <c r="G45" s="233" t="str">
        <f ca="1">T1</f>
        <v>R5</v>
      </c>
      <c r="H45" s="233" t="str">
        <f ca="1">U1</f>
        <v>R6</v>
      </c>
      <c r="I45" s="121" t="s">
        <v>288</v>
      </c>
      <c r="J45" s="122">
        <v>-0.03</v>
      </c>
      <c r="K45" s="122">
        <v>0.03</v>
      </c>
      <c r="L45" s="233" t="str">
        <f ca="1">Q1</f>
        <v>R2</v>
      </c>
      <c r="M45" s="233" t="str">
        <f ca="1">R1</f>
        <v>R3</v>
      </c>
      <c r="N45" s="233" t="str">
        <f ca="1">S1</f>
        <v>R4</v>
      </c>
      <c r="O45" s="233" t="str">
        <f ca="1">T1</f>
        <v>R5</v>
      </c>
      <c r="P45" s="233" t="str">
        <f ca="1">U1</f>
        <v>R6</v>
      </c>
      <c r="Q45" s="267"/>
      <c r="R45" s="124" t="s">
        <v>289</v>
      </c>
      <c r="S45" s="123" t="s">
        <v>290</v>
      </c>
      <c r="T45" s="123" t="s">
        <v>291</v>
      </c>
      <c r="U45" s="123" t="s">
        <v>292</v>
      </c>
      <c r="V45" s="270"/>
      <c r="W45" s="271"/>
      <c r="X45" s="273"/>
      <c r="Y45" s="125" t="s">
        <v>293</v>
      </c>
      <c r="Z45" s="126" t="s">
        <v>294</v>
      </c>
      <c r="AA45" s="258"/>
      <c r="AB45" s="127" t="s">
        <v>295</v>
      </c>
      <c r="AC45" s="128" t="s">
        <v>296</v>
      </c>
      <c r="AD45" s="262"/>
      <c r="AE45" s="119"/>
      <c r="AF45" s="94"/>
      <c r="AG45" s="94"/>
      <c r="AH45" s="94"/>
      <c r="AI45" s="94"/>
      <c r="AJ45" s="94"/>
      <c r="AK45" s="102" t="s">
        <v>340</v>
      </c>
      <c r="AL45" s="102" t="s">
        <v>308</v>
      </c>
    </row>
    <row r="46" spans="2:38">
      <c r="B46" s="116"/>
      <c r="C46" s="129" t="s">
        <v>223</v>
      </c>
      <c r="D46" s="228">
        <f ca="1">SUMIF('8.経年データ（学部単位）'!A:A,D38,'8.経年データ（学部単位）'!D:D)</f>
        <v>14</v>
      </c>
      <c r="E46" s="228">
        <f ca="1">SUMIF('8.経年データ（学部単位）'!A:A,E38,'8.経年データ（学部単位）'!D:D)</f>
        <v>13</v>
      </c>
      <c r="F46" s="228">
        <f ca="1">SUMIF('8.経年データ（学部単位）'!A:A,F38,'8.経年データ（学部単位）'!D:D)</f>
        <v>11</v>
      </c>
      <c r="G46" s="228">
        <f ca="1">SUMIF('8.経年データ（学部単位）'!A:A,G38,'8.経年データ（学部単位）'!D:D)</f>
        <v>11</v>
      </c>
      <c r="H46" s="228">
        <f ca="1">SUMIF('8.経年データ（学部単位）'!A:A,H38,'8.経年データ（学部単位）'!D:D)</f>
        <v>10</v>
      </c>
      <c r="I46" s="131">
        <f ca="1">AVERAGE(D46:H46)</f>
        <v>11.8</v>
      </c>
      <c r="J46" s="132">
        <f ca="1">I46*0.97</f>
        <v>11.446</v>
      </c>
      <c r="K46" s="132">
        <f ca="1">I46*1.03</f>
        <v>12.154000000000002</v>
      </c>
      <c r="L46" s="123" t="str">
        <f ca="1">IF(AND(D46&gt;I46*0.97,D46&lt;I46*1.03),"○","×")</f>
        <v>×</v>
      </c>
      <c r="M46" s="123" t="str">
        <f ca="1">IF(AND(E46&gt;I46*0.97,E46&lt;I46*1.03),"○","×")</f>
        <v>×</v>
      </c>
      <c r="N46" s="123" t="str">
        <f ca="1">IF(AND(F46&gt;I46*0.97,F46&lt;I46*1.03),"○","×")</f>
        <v>×</v>
      </c>
      <c r="O46" s="123" t="str">
        <f ca="1">IF(AND(G46&gt;I46*0.97,G46&lt;I46*1.03),"○","×")</f>
        <v>×</v>
      </c>
      <c r="P46" s="123" t="str">
        <f ca="1">IF(AND(H46&gt;I46*0.97,H46&lt;I46*1.03),"○","×")</f>
        <v>×</v>
      </c>
      <c r="Q46" s="133" t="str">
        <f ca="1">IF(COUNTIF(L46:P46,"○")=5,"同程度","―")</f>
        <v>―</v>
      </c>
      <c r="R46" s="124" t="str">
        <f t="shared" ref="R46:U49" ca="1" si="6">IF(E46-D46&gt;0,"↑",IF(E46-D46&lt;0,"↓","－"))</f>
        <v>↓</v>
      </c>
      <c r="S46" s="123" t="str">
        <f t="shared" ca="1" si="6"/>
        <v>↓</v>
      </c>
      <c r="T46" s="123" t="str">
        <f t="shared" ca="1" si="6"/>
        <v>－</v>
      </c>
      <c r="U46" s="123" t="str">
        <f t="shared" ca="1" si="6"/>
        <v>↓</v>
      </c>
      <c r="V46" s="123" t="str">
        <f ca="1">R46&amp;S46&amp;T46&amp;U46</f>
        <v>↓↓－↓</v>
      </c>
      <c r="W46" s="137" t="str" cm="1">
        <f t="array" aca="1" ref="W46" ca="1">INDEX($AL$2:$AL$82,MATCH(V46,$AK$2:$AK$82,0),0)</f>
        <v>減少傾向⤵</v>
      </c>
      <c r="X46" s="135" t="str">
        <f ca="1">IF(F46-D46&gt;0,"↑",IF(F46-D46&lt;0,"↓","－"))</f>
        <v>↓</v>
      </c>
      <c r="Y46" s="136" t="str">
        <f ca="1">IF(V46="↓↑↓↓",IF(X46="↓","減少傾向","×"),"判定外")</f>
        <v>判定外</v>
      </c>
      <c r="Z46" s="137" t="str">
        <f ca="1">IF(V46="↑↓↑↑",IF(X46="↑","増加傾向","×"),"判定外")</f>
        <v>判定外</v>
      </c>
      <c r="AA46" s="138" t="str">
        <f ca="1">IF(G46-E46&gt;0,"↑",IF(G46-E46&lt;0,"↓","－"))</f>
        <v>↓</v>
      </c>
      <c r="AB46" s="136" t="str">
        <f ca="1">IF(V46="↓↓↑↓",IF(AA46="↓","減少傾向","×"),"判定外")</f>
        <v>判定外</v>
      </c>
      <c r="AC46" s="137" t="str">
        <f ca="1">IF(V46="↑↑↓↑",IF(AA46="↑","増加傾向","×"),"判定外")</f>
        <v>判定外</v>
      </c>
      <c r="AD46" s="139"/>
      <c r="AE46" s="119"/>
      <c r="AK46" s="102" t="s">
        <v>341</v>
      </c>
      <c r="AL46" s="102" t="s">
        <v>308</v>
      </c>
    </row>
    <row r="47" spans="2:38">
      <c r="B47" s="116"/>
      <c r="C47" s="129" t="s">
        <v>224</v>
      </c>
      <c r="D47" s="234">
        <f ca="1">SUMIF('8.経年データ（学部単位）'!A:A,D38,'8.経年データ（学部単位）'!E:E)</f>
        <v>3</v>
      </c>
      <c r="E47" s="234">
        <f ca="1">SUMIF('8.経年データ（学部単位）'!A:A,E38,'8.経年データ（学部単位）'!E:E)</f>
        <v>2</v>
      </c>
      <c r="F47" s="234">
        <f ca="1">SUMIF('8.経年データ（学部単位）'!A:A,F38,'8.経年データ（学部単位）'!E:E)</f>
        <v>1</v>
      </c>
      <c r="G47" s="234">
        <f ca="1">SUMIF('8.経年データ（学部単位）'!A:A,G38,'8.経年データ（学部単位）'!E:E)</f>
        <v>3</v>
      </c>
      <c r="H47" s="234">
        <f ca="1">SUMIF('8.経年データ（学部単位）'!A:A,H38,'8.経年データ（学部単位）'!E:E)</f>
        <v>5</v>
      </c>
      <c r="I47" s="131">
        <f ca="1">AVERAGE(D47:H47)</f>
        <v>2.8</v>
      </c>
      <c r="J47" s="132">
        <f ca="1">I47*0.97</f>
        <v>2.7159999999999997</v>
      </c>
      <c r="K47" s="132">
        <f ca="1">I47*1.03</f>
        <v>2.8839999999999999</v>
      </c>
      <c r="L47" s="123" t="str">
        <f ca="1">IF(AND(D47&gt;I47*0.97,D47&lt;I47*1.03),"○","×")</f>
        <v>×</v>
      </c>
      <c r="M47" s="123" t="str">
        <f ca="1">IF(AND(E47&gt;I47*0.97,E47&lt;I47*1.03),"○","×")</f>
        <v>×</v>
      </c>
      <c r="N47" s="123" t="str">
        <f ca="1">IF(AND(F47&gt;I47*0.97,F47&lt;I47*1.03),"○","×")</f>
        <v>×</v>
      </c>
      <c r="O47" s="123" t="str">
        <f ca="1">IF(AND(G47&gt;I47*0.97,G47&lt;I47*1.03),"○","×")</f>
        <v>×</v>
      </c>
      <c r="P47" s="123" t="str">
        <f ca="1">IF(AND(H47&gt;I47*0.97,H47&lt;I47*1.03),"○","×")</f>
        <v>×</v>
      </c>
      <c r="Q47" s="133" t="str">
        <f ca="1">IF(COUNTIF(L47:P47,"○")=5,"同程度","―")</f>
        <v>―</v>
      </c>
      <c r="R47" s="124" t="str">
        <f t="shared" ca="1" si="6"/>
        <v>↓</v>
      </c>
      <c r="S47" s="123" t="str">
        <f t="shared" ca="1" si="6"/>
        <v>↓</v>
      </c>
      <c r="T47" s="123" t="str">
        <f t="shared" ca="1" si="6"/>
        <v>↑</v>
      </c>
      <c r="U47" s="123" t="str">
        <f t="shared" ca="1" si="6"/>
        <v>↑</v>
      </c>
      <c r="V47" s="123" t="str">
        <f ca="1">R47&amp;S47&amp;T47&amp;U47</f>
        <v>↓↓↑↑</v>
      </c>
      <c r="W47" s="137" t="str" cm="1">
        <f t="array" aca="1" ref="W47" ca="1">INDEX($AL$2:$AL$82,MATCH(V47,$AK$2:$AK$82,0),0)</f>
        <v>年度により増減</v>
      </c>
      <c r="X47" s="135" t="str">
        <f ca="1">IF(F47-D47&gt;0,"↑",IF(F47-D47&lt;0,"↓","－"))</f>
        <v>↓</v>
      </c>
      <c r="Y47" s="136" t="str">
        <f ca="1">IF(V47="↓↑↓↓",IF(X47="↓","減少傾向","×"),"判定外")</f>
        <v>判定外</v>
      </c>
      <c r="Z47" s="137" t="str">
        <f ca="1">IF(V47="↑↓↑↑",IF(X47="↑","増加傾向","×"),"判定外")</f>
        <v>判定外</v>
      </c>
      <c r="AA47" s="138" t="str">
        <f ca="1">IF(G47-E47&gt;0,"↑",IF(G47-E47&lt;0,"↓","－"))</f>
        <v>↑</v>
      </c>
      <c r="AB47" s="136" t="str">
        <f ca="1">IF(V47="↓↓↑↓",IF(AA47="↓","減少傾向","×"),"判定外")</f>
        <v>判定外</v>
      </c>
      <c r="AC47" s="137" t="str">
        <f ca="1">IF(V47="↑↑↓↑",IF(AA47="↑","増加傾向","×"),"判定外")</f>
        <v>判定外</v>
      </c>
      <c r="AD47" s="139"/>
      <c r="AE47" s="119"/>
      <c r="AK47" s="102" t="s">
        <v>342</v>
      </c>
      <c r="AL47" s="102" t="s">
        <v>215</v>
      </c>
    </row>
    <row r="48" spans="2:38">
      <c r="B48" s="116"/>
      <c r="C48" s="129" t="s">
        <v>251</v>
      </c>
      <c r="D48" s="130">
        <f ca="1">SUM(D46:D47)</f>
        <v>17</v>
      </c>
      <c r="E48" s="130">
        <f ca="1">SUM(E46:E47)</f>
        <v>15</v>
      </c>
      <c r="F48" s="130">
        <f ca="1">SUM(F46:F47)</f>
        <v>12</v>
      </c>
      <c r="G48" s="130">
        <f ca="1">SUM(G46:G47)</f>
        <v>14</v>
      </c>
      <c r="H48" s="130">
        <f ca="1">SUM(H46:H47)</f>
        <v>15</v>
      </c>
      <c r="I48" s="131">
        <f ca="1">AVERAGE(D48:H48)</f>
        <v>14.6</v>
      </c>
      <c r="J48" s="132">
        <f ca="1">I48*0.97</f>
        <v>14.161999999999999</v>
      </c>
      <c r="K48" s="132">
        <f ca="1">I48*1.03</f>
        <v>15.038</v>
      </c>
      <c r="L48" s="123" t="str">
        <f ca="1">IF(AND(D48&gt;I48*0.97,D48&lt;I48*1.03),"○","×")</f>
        <v>×</v>
      </c>
      <c r="M48" s="123" t="str">
        <f ca="1">IF(AND(E48&gt;I48*0.97,E48&lt;I48*1.03),"○","×")</f>
        <v>○</v>
      </c>
      <c r="N48" s="123" t="str">
        <f ca="1">IF(AND(F48&gt;I48*0.97,F48&lt;I48*1.03),"○","×")</f>
        <v>×</v>
      </c>
      <c r="O48" s="123" t="str">
        <f ca="1">IF(AND(G48&gt;I48*0.97,G48&lt;I48*1.03),"○","×")</f>
        <v>×</v>
      </c>
      <c r="P48" s="123" t="str">
        <f ca="1">IF(AND(H48&gt;I48*0.97,H48&lt;I48*1.03),"○","×")</f>
        <v>○</v>
      </c>
      <c r="Q48" s="133" t="str">
        <f ca="1">IF(COUNTIF(L48:P48,"○")=5,"同程度","―")</f>
        <v>―</v>
      </c>
      <c r="R48" s="124" t="str">
        <f t="shared" ca="1" si="6"/>
        <v>↓</v>
      </c>
      <c r="S48" s="123" t="str">
        <f t="shared" ca="1" si="6"/>
        <v>↓</v>
      </c>
      <c r="T48" s="123" t="str">
        <f t="shared" ca="1" si="6"/>
        <v>↑</v>
      </c>
      <c r="U48" s="123" t="str">
        <f t="shared" ca="1" si="6"/>
        <v>↑</v>
      </c>
      <c r="V48" s="123" t="str">
        <f ca="1">R48&amp;S48&amp;T48&amp;U48</f>
        <v>↓↓↑↑</v>
      </c>
      <c r="W48" s="137" t="str" cm="1">
        <f t="array" aca="1" ref="W48" ca="1">INDEX($AL$2:$AL$82,MATCH(V48,$AK$2:$AK$82,0),0)</f>
        <v>年度により増減</v>
      </c>
      <c r="X48" s="135" t="str">
        <f ca="1">IF(F48-D48&gt;0,"↑",IF(F48-D48&lt;0,"↓","－"))</f>
        <v>↓</v>
      </c>
      <c r="Y48" s="136" t="str">
        <f ca="1">IF(V48="↓↑↓↓",IF(X48="↓","減少傾向","×"),"判定外")</f>
        <v>判定外</v>
      </c>
      <c r="Z48" s="137" t="str">
        <f ca="1">IF(V48="↑↓↑↑",IF(X48="↑","増加傾向","×"),"判定外")</f>
        <v>判定外</v>
      </c>
      <c r="AA48" s="138" t="str">
        <f ca="1">IF(G48-E48&gt;0,"↑",IF(G48-E48&lt;0,"↓","－"))</f>
        <v>↓</v>
      </c>
      <c r="AB48" s="136" t="str">
        <f ca="1">IF(V48="↓↓↑↓",IF(AA48="↓","減少傾向","×"),"判定外")</f>
        <v>判定外</v>
      </c>
      <c r="AC48" s="137" t="str">
        <f ca="1">IF(V48="↑↑↓↑",IF(AA48="↑","増加傾向","×"),"判定外")</f>
        <v>判定外</v>
      </c>
      <c r="AD48" s="141" t="s">
        <v>287</v>
      </c>
      <c r="AE48" s="119"/>
      <c r="AK48" s="102" t="s">
        <v>343</v>
      </c>
      <c r="AL48" s="102" t="s">
        <v>287</v>
      </c>
    </row>
    <row r="49" spans="2:38" ht="27.75" thickBot="1">
      <c r="B49" s="116"/>
      <c r="C49" s="170" t="s">
        <v>250</v>
      </c>
      <c r="D49" s="142">
        <f ca="1">ROUND(D47/D48,3)</f>
        <v>0.17599999999999999</v>
      </c>
      <c r="E49" s="142">
        <f ca="1">ROUND(E47/E48,3)</f>
        <v>0.13300000000000001</v>
      </c>
      <c r="F49" s="142">
        <f ca="1">ROUND(F47/F48,3)</f>
        <v>8.3000000000000004E-2</v>
      </c>
      <c r="G49" s="142">
        <f ca="1">ROUND(G47/G48,3)</f>
        <v>0.214</v>
      </c>
      <c r="H49" s="142">
        <f ca="1">ROUND(H47/H48,3)</f>
        <v>0.33300000000000002</v>
      </c>
      <c r="I49" s="143">
        <f ca="1">AVERAGE(D49:H49)</f>
        <v>0.18780000000000002</v>
      </c>
      <c r="J49" s="144">
        <f ca="1">I49-0.03</f>
        <v>0.15780000000000002</v>
      </c>
      <c r="K49" s="144">
        <f ca="1">I49+0.03</f>
        <v>0.21780000000000002</v>
      </c>
      <c r="L49" s="108" t="str">
        <f ca="1">IF(AND(D49&gt;I49-0.03,D49&lt;I49+0.03),"○","×")</f>
        <v>○</v>
      </c>
      <c r="M49" s="108" t="str">
        <f ca="1">IF(AND(E49&gt;I49-0.03,E49&lt;I49+0.03),"○","×")</f>
        <v>×</v>
      </c>
      <c r="N49" s="108" t="str">
        <f ca="1">IF(AND(F49&gt;I49-0.03,F49&lt;I49+0.03),"○","×")</f>
        <v>×</v>
      </c>
      <c r="O49" s="108" t="str">
        <f ca="1">IF(AND(G49&gt;I49-0.03,G49&lt;I49+0.03),"○","×")</f>
        <v>○</v>
      </c>
      <c r="P49" s="108" t="str">
        <f ca="1">IF(AND(H49&gt;I49-0.03,H49&lt;I49+0.03),"○","×")</f>
        <v>×</v>
      </c>
      <c r="Q49" s="145" t="str">
        <f ca="1">IF(COUNTIF(L49:P49,"○")=5,"同程度","―")</f>
        <v>―</v>
      </c>
      <c r="R49" s="146" t="str">
        <f t="shared" ca="1" si="6"/>
        <v>↓</v>
      </c>
      <c r="S49" s="108" t="str">
        <f t="shared" ca="1" si="6"/>
        <v>↓</v>
      </c>
      <c r="T49" s="108" t="str">
        <f t="shared" ca="1" si="6"/>
        <v>↑</v>
      </c>
      <c r="U49" s="108" t="str">
        <f t="shared" ca="1" si="6"/>
        <v>↑</v>
      </c>
      <c r="V49" s="108" t="str">
        <f ca="1">R49&amp;S49&amp;T49&amp;U49</f>
        <v>↓↓↑↑</v>
      </c>
      <c r="W49" s="150" t="str" cm="1">
        <f t="array" aca="1" ref="W49" ca="1">INDEX($AL$2:$AL$82,MATCH(V49,$AK$2:$AK$82,0),0)</f>
        <v>年度により増減</v>
      </c>
      <c r="X49" s="148" t="str">
        <f ca="1">IF(F49-D49&gt;0,"↑",IF(F49-D49&lt;0,"↓","－"))</f>
        <v>↓</v>
      </c>
      <c r="Y49" s="149" t="str">
        <f ca="1">IF(V49="↓↑↓↓",IF(X49="↓","減少傾向","×"),"判定外")</f>
        <v>判定外</v>
      </c>
      <c r="Z49" s="150" t="str">
        <f ca="1">IF(V49="↑↓↑↑",IF(X49="↑","増加傾向","×"),"判定外")</f>
        <v>判定外</v>
      </c>
      <c r="AA49" s="151" t="str">
        <f ca="1">IF(G49-E49&gt;0,"↑",IF(G49-E49&lt;0,"↓","－"))</f>
        <v>↑</v>
      </c>
      <c r="AB49" s="149" t="str">
        <f ca="1">IF(V49="↓↓↑↓",IF(AA49="↓","減少傾向","×"),"判定外")</f>
        <v>判定外</v>
      </c>
      <c r="AC49" s="150" t="str">
        <f ca="1">IF(V49="↑↑↓↑",IF(AA49="↑","増加傾向","×"),"判定外")</f>
        <v>判定外</v>
      </c>
      <c r="AD49" s="152" t="s">
        <v>287</v>
      </c>
      <c r="AE49" s="119"/>
      <c r="AK49" s="102" t="s">
        <v>344</v>
      </c>
      <c r="AL49" s="102" t="s">
        <v>287</v>
      </c>
    </row>
    <row r="50" spans="2:38" ht="14.25" thickBot="1">
      <c r="B50" s="116"/>
      <c r="C50" s="117"/>
      <c r="D50" s="118"/>
      <c r="E50" s="118"/>
      <c r="F50" s="118"/>
      <c r="G50" s="118"/>
      <c r="H50" s="118"/>
      <c r="I50" s="153"/>
      <c r="J50" s="153"/>
      <c r="K50" s="153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3"/>
      <c r="X50" s="154"/>
      <c r="Y50" s="153"/>
      <c r="Z50" s="153"/>
      <c r="AA50" s="154"/>
      <c r="AB50" s="153"/>
      <c r="AC50" s="153"/>
      <c r="AD50" s="155"/>
      <c r="AE50" s="119"/>
      <c r="AK50" s="102" t="s">
        <v>345</v>
      </c>
      <c r="AL50" s="102" t="s">
        <v>336</v>
      </c>
    </row>
    <row r="51" spans="2:38">
      <c r="B51" s="116"/>
      <c r="C51" s="117"/>
      <c r="D51" s="118"/>
      <c r="E51" s="118"/>
      <c r="F51" s="118"/>
      <c r="G51" s="118"/>
      <c r="H51" s="118"/>
      <c r="I51" s="276" t="s">
        <v>277</v>
      </c>
      <c r="J51" s="277"/>
      <c r="K51" s="277"/>
      <c r="L51" s="277"/>
      <c r="M51" s="277"/>
      <c r="N51" s="277"/>
      <c r="O51" s="277"/>
      <c r="P51" s="264"/>
      <c r="Q51" s="278" t="s">
        <v>278</v>
      </c>
      <c r="R51" s="263" t="s">
        <v>279</v>
      </c>
      <c r="S51" s="265"/>
      <c r="T51" s="265"/>
      <c r="U51" s="265"/>
      <c r="V51" s="268" t="s">
        <v>280</v>
      </c>
      <c r="W51" s="269"/>
      <c r="X51" s="272" t="s">
        <v>281</v>
      </c>
      <c r="Y51" s="259" t="s">
        <v>282</v>
      </c>
      <c r="Z51" s="260"/>
      <c r="AA51" s="257" t="s">
        <v>283</v>
      </c>
      <c r="AB51" s="259" t="s">
        <v>284</v>
      </c>
      <c r="AC51" s="260"/>
      <c r="AD51" s="261" t="s">
        <v>285</v>
      </c>
      <c r="AE51" s="119"/>
      <c r="AK51" s="102" t="s">
        <v>346</v>
      </c>
      <c r="AL51" s="102" t="s">
        <v>308</v>
      </c>
    </row>
    <row r="52" spans="2:38">
      <c r="B52" s="116"/>
      <c r="C52" s="170" t="s">
        <v>421</v>
      </c>
      <c r="D52" s="233" t="str">
        <f ca="1">Q1</f>
        <v>R2</v>
      </c>
      <c r="E52" s="233" t="str">
        <f ca="1">R1</f>
        <v>R3</v>
      </c>
      <c r="F52" s="233" t="str">
        <f ca="1">S1</f>
        <v>R4</v>
      </c>
      <c r="G52" s="233" t="str">
        <f ca="1">T1</f>
        <v>R5</v>
      </c>
      <c r="H52" s="233" t="str">
        <f ca="1">U1</f>
        <v>R6</v>
      </c>
      <c r="I52" s="121" t="s">
        <v>288</v>
      </c>
      <c r="J52" s="122">
        <v>-0.03</v>
      </c>
      <c r="K52" s="122">
        <v>0.03</v>
      </c>
      <c r="L52" s="233" t="str">
        <f ca="1">Q1</f>
        <v>R2</v>
      </c>
      <c r="M52" s="233" t="str">
        <f ca="1">R1</f>
        <v>R3</v>
      </c>
      <c r="N52" s="233" t="str">
        <f ca="1">S1</f>
        <v>R4</v>
      </c>
      <c r="O52" s="233" t="str">
        <f ca="1">T1</f>
        <v>R5</v>
      </c>
      <c r="P52" s="233" t="str">
        <f ca="1">U1</f>
        <v>R6</v>
      </c>
      <c r="Q52" s="279"/>
      <c r="R52" s="124" t="s">
        <v>289</v>
      </c>
      <c r="S52" s="123" t="s">
        <v>290</v>
      </c>
      <c r="T52" s="123" t="s">
        <v>291</v>
      </c>
      <c r="U52" s="123" t="s">
        <v>292</v>
      </c>
      <c r="V52" s="270"/>
      <c r="W52" s="271"/>
      <c r="X52" s="273"/>
      <c r="Y52" s="125" t="s">
        <v>293</v>
      </c>
      <c r="Z52" s="126" t="s">
        <v>294</v>
      </c>
      <c r="AA52" s="258"/>
      <c r="AB52" s="127" t="s">
        <v>295</v>
      </c>
      <c r="AC52" s="128" t="s">
        <v>296</v>
      </c>
      <c r="AD52" s="262"/>
      <c r="AE52" s="119"/>
      <c r="AK52" s="102" t="s">
        <v>347</v>
      </c>
      <c r="AL52" s="102" t="s">
        <v>308</v>
      </c>
    </row>
    <row r="53" spans="2:38">
      <c r="B53" s="116"/>
      <c r="C53" s="129" t="s">
        <v>223</v>
      </c>
      <c r="D53" s="228">
        <f ca="1">SUMIF('8.経年データ（学部単位）'!A:A,D38,'8.経年データ（学部単位）'!F:F)</f>
        <v>48</v>
      </c>
      <c r="E53" s="228">
        <f ca="1">SUMIF('8.経年データ（学部単位）'!A:A,E38,'8.経年データ（学部単位）'!F:F)</f>
        <v>54</v>
      </c>
      <c r="F53" s="228">
        <f ca="1">SUMIF('8.経年データ（学部単位）'!A:A,F38,'8.経年データ（学部単位）'!F:F)</f>
        <v>43</v>
      </c>
      <c r="G53" s="228">
        <f ca="1">SUMIF('8.経年データ（学部単位）'!A:A,G38,'8.経年データ（学部単位）'!F:F)</f>
        <v>55</v>
      </c>
      <c r="H53" s="228">
        <f ca="1">SUMIF('8.経年データ（学部単位）'!A:A,H38,'8.経年データ（学部単位）'!F:F)</f>
        <v>64</v>
      </c>
      <c r="I53" s="131">
        <f ca="1">AVERAGE(D53:H53)</f>
        <v>52.8</v>
      </c>
      <c r="J53" s="132">
        <f ca="1">I53*0.97</f>
        <v>51.215999999999994</v>
      </c>
      <c r="K53" s="132">
        <f ca="1">I53*1.03</f>
        <v>54.384</v>
      </c>
      <c r="L53" s="123" t="str">
        <f ca="1">IF(AND(D53&gt;I53*0.97,D53&lt;I53*1.03),"○","×")</f>
        <v>×</v>
      </c>
      <c r="M53" s="123" t="str">
        <f ca="1">IF(AND(E53&gt;I53*0.97,E53&lt;I53*1.03),"○","×")</f>
        <v>○</v>
      </c>
      <c r="N53" s="123" t="str">
        <f ca="1">IF(AND(F53&gt;I53*0.97,F53&lt;I53*1.03),"○","×")</f>
        <v>×</v>
      </c>
      <c r="O53" s="123" t="str">
        <f ca="1">IF(AND(G53&gt;I53*0.97,G53&lt;I53*1.03),"○","×")</f>
        <v>×</v>
      </c>
      <c r="P53" s="123" t="str">
        <f ca="1">IF(AND(H53&gt;I53*0.97,H53&lt;I53*1.03),"○","×")</f>
        <v>×</v>
      </c>
      <c r="Q53" s="133" t="str">
        <f ca="1">IF(COUNTIF(L53:P53,"○")=5,"同程度","―")</f>
        <v>―</v>
      </c>
      <c r="R53" s="124" t="str">
        <f t="shared" ref="R53:U56" ca="1" si="7">IF(E53-D53&gt;0,"↑",IF(E53-D53&lt;0,"↓","－"))</f>
        <v>↑</v>
      </c>
      <c r="S53" s="123" t="str">
        <f t="shared" ca="1" si="7"/>
        <v>↓</v>
      </c>
      <c r="T53" s="123" t="str">
        <f t="shared" ca="1" si="7"/>
        <v>↑</v>
      </c>
      <c r="U53" s="123" t="str">
        <f t="shared" ca="1" si="7"/>
        <v>↑</v>
      </c>
      <c r="V53" s="123" t="str">
        <f ca="1">R53&amp;S53&amp;T53&amp;U53</f>
        <v>↑↓↑↑</v>
      </c>
      <c r="W53" s="137" t="str" cm="1">
        <f t="array" aca="1" ref="W53" ca="1">INDEX($AL$2:$AL$82,MATCH(V53,$AK$2:$AK$82,0),0)</f>
        <v>年度により増減</v>
      </c>
      <c r="X53" s="135" t="str">
        <f ca="1">IF(F53-D53&gt;0,"↑",IF(F53-D53&lt;0,"↓","－"))</f>
        <v>↓</v>
      </c>
      <c r="Y53" s="136" t="str">
        <f ca="1">IF(V53="↓↑↓↓",IF(X53="↓","減少傾向","×"),"判定外")</f>
        <v>判定外</v>
      </c>
      <c r="Z53" s="137" t="str">
        <f ca="1">IF(V53="↑↓↑↑",IF(X53="↑","増加傾向","×"),"判定外")</f>
        <v>×</v>
      </c>
      <c r="AA53" s="138" t="str">
        <f ca="1">IF(G53-E53&gt;0,"↑",IF(G53-E53&lt;0,"↓","－"))</f>
        <v>↑</v>
      </c>
      <c r="AB53" s="136" t="str">
        <f ca="1">IF(V53="↓↓↑↓",IF(AA53="↓","減少傾向","×"),"判定外")</f>
        <v>判定外</v>
      </c>
      <c r="AC53" s="137" t="str">
        <f ca="1">IF(V53="↑↑↓↑",IF(AA53="↑","増加傾向","×"),"判定外")</f>
        <v>判定外</v>
      </c>
      <c r="AD53" s="139"/>
      <c r="AE53" s="119"/>
      <c r="AK53" s="102" t="s">
        <v>348</v>
      </c>
      <c r="AL53" s="102" t="s">
        <v>287</v>
      </c>
    </row>
    <row r="54" spans="2:38">
      <c r="B54" s="116"/>
      <c r="C54" s="129" t="s">
        <v>224</v>
      </c>
      <c r="D54" s="234">
        <f ca="1">SUMIF('8.経年データ（学部単位）'!A:A,D38,'8.経年データ（学部単位）'!G:G)</f>
        <v>7</v>
      </c>
      <c r="E54" s="234">
        <f ca="1">SUMIF('8.経年データ（学部単位）'!A:A,E38,'8.経年データ（学部単位）'!G:G)</f>
        <v>4</v>
      </c>
      <c r="F54" s="234">
        <f ca="1">SUMIF('8.経年データ（学部単位）'!A:A,F38,'8.経年データ（学部単位）'!G:G)</f>
        <v>2</v>
      </c>
      <c r="G54" s="234">
        <f ca="1">SUMIF('8.経年データ（学部単位）'!A:A,G38,'8.経年データ（学部単位）'!G:G)</f>
        <v>7</v>
      </c>
      <c r="H54" s="234">
        <f ca="1">SUMIF('8.経年データ（学部単位）'!A:A,H38,'8.経年データ（学部単位）'!G:G)</f>
        <v>12</v>
      </c>
      <c r="I54" s="131">
        <f ca="1">AVERAGE(D54:H54)</f>
        <v>6.4</v>
      </c>
      <c r="J54" s="132">
        <f ca="1">I54*0.97</f>
        <v>6.2080000000000002</v>
      </c>
      <c r="K54" s="132">
        <f ca="1">I54*1.03</f>
        <v>6.5920000000000005</v>
      </c>
      <c r="L54" s="123" t="str">
        <f ca="1">IF(AND(D54&gt;I54*0.97,D54&lt;I54*1.03),"○","×")</f>
        <v>×</v>
      </c>
      <c r="M54" s="123" t="str">
        <f ca="1">IF(AND(E54&gt;I54*0.97,E54&lt;I54*1.03),"○","×")</f>
        <v>×</v>
      </c>
      <c r="N54" s="123" t="str">
        <f ca="1">IF(AND(F54&gt;I54*0.97,F54&lt;I54*1.03),"○","×")</f>
        <v>×</v>
      </c>
      <c r="O54" s="123" t="str">
        <f ca="1">IF(AND(G54&gt;I54*0.97,G54&lt;I54*1.03),"○","×")</f>
        <v>×</v>
      </c>
      <c r="P54" s="123" t="str">
        <f ca="1">IF(AND(H54&gt;I54*0.97,H54&lt;I54*1.03),"○","×")</f>
        <v>×</v>
      </c>
      <c r="Q54" s="133" t="str">
        <f ca="1">IF(COUNTIF(L54:P54,"○")=5,"同程度","―")</f>
        <v>―</v>
      </c>
      <c r="R54" s="124" t="str">
        <f t="shared" ca="1" si="7"/>
        <v>↓</v>
      </c>
      <c r="S54" s="123" t="str">
        <f t="shared" ca="1" si="7"/>
        <v>↓</v>
      </c>
      <c r="T54" s="123" t="str">
        <f t="shared" ca="1" si="7"/>
        <v>↑</v>
      </c>
      <c r="U54" s="123" t="str">
        <f t="shared" ca="1" si="7"/>
        <v>↑</v>
      </c>
      <c r="V54" s="123" t="str">
        <f ca="1">R54&amp;S54&amp;T54&amp;U54</f>
        <v>↓↓↑↑</v>
      </c>
      <c r="W54" s="137" t="str" cm="1">
        <f t="array" aca="1" ref="W54" ca="1">INDEX($AL$2:$AL$82,MATCH(V54,$AK$2:$AK$82,0),0)</f>
        <v>年度により増減</v>
      </c>
      <c r="X54" s="135" t="str">
        <f ca="1">IF(F54-D54&gt;0,"↑",IF(F54-D54&lt;0,"↓","－"))</f>
        <v>↓</v>
      </c>
      <c r="Y54" s="136" t="str">
        <f ca="1">IF(V54="↓↑↓↓",IF(X54="↓","減少傾向","×"),"判定外")</f>
        <v>判定外</v>
      </c>
      <c r="Z54" s="137" t="str">
        <f ca="1">IF(V54="↑↓↑↑",IF(X54="↑","増加傾向","×"),"判定外")</f>
        <v>判定外</v>
      </c>
      <c r="AA54" s="138" t="str">
        <f ca="1">IF(G54-E54&gt;0,"↑",IF(G54-E54&lt;0,"↓","－"))</f>
        <v>↑</v>
      </c>
      <c r="AB54" s="136" t="str">
        <f ca="1">IF(V54="↓↓↑↓",IF(AA54="↓","減少傾向","×"),"判定外")</f>
        <v>判定外</v>
      </c>
      <c r="AC54" s="137" t="str">
        <f ca="1">IF(V54="↑↑↓↑",IF(AA54="↑","増加傾向","×"),"判定外")</f>
        <v>判定外</v>
      </c>
      <c r="AD54" s="139"/>
      <c r="AE54" s="119"/>
      <c r="AK54" s="102" t="s">
        <v>349</v>
      </c>
      <c r="AL54" s="102" t="s">
        <v>308</v>
      </c>
    </row>
    <row r="55" spans="2:38">
      <c r="B55" s="116"/>
      <c r="C55" s="129" t="s">
        <v>251</v>
      </c>
      <c r="D55" s="130">
        <f ca="1">SUM(D53:D54)</f>
        <v>55</v>
      </c>
      <c r="E55" s="130">
        <f ca="1">SUM(E53:E54)</f>
        <v>58</v>
      </c>
      <c r="F55" s="130">
        <f ca="1">SUM(F53:F54)</f>
        <v>45</v>
      </c>
      <c r="G55" s="130">
        <f ca="1">SUM(G53:G54)</f>
        <v>62</v>
      </c>
      <c r="H55" s="130">
        <f ca="1">SUM(H53:H54)</f>
        <v>76</v>
      </c>
      <c r="I55" s="131">
        <f ca="1">AVERAGE(D55:H55)</f>
        <v>59.2</v>
      </c>
      <c r="J55" s="132">
        <f ca="1">I55*0.97</f>
        <v>57.423999999999999</v>
      </c>
      <c r="K55" s="132">
        <f ca="1">I55*1.03</f>
        <v>60.976000000000006</v>
      </c>
      <c r="L55" s="123" t="str">
        <f ca="1">IF(AND(D55&gt;I55*0.97,D55&lt;I55*1.03),"○","×")</f>
        <v>×</v>
      </c>
      <c r="M55" s="123" t="str">
        <f ca="1">IF(AND(E55&gt;I55*0.97,E55&lt;I55*1.03),"○","×")</f>
        <v>○</v>
      </c>
      <c r="N55" s="123" t="str">
        <f ca="1">IF(AND(F55&gt;I55*0.97,F55&lt;I55*1.03),"○","×")</f>
        <v>×</v>
      </c>
      <c r="O55" s="123" t="str">
        <f ca="1">IF(AND(G55&gt;I55*0.97,G55&lt;I55*1.03),"○","×")</f>
        <v>×</v>
      </c>
      <c r="P55" s="123" t="str">
        <f ca="1">IF(AND(H55&gt;I55*0.97,H55&lt;I55*1.03),"○","×")</f>
        <v>×</v>
      </c>
      <c r="Q55" s="133" t="str">
        <f ca="1">IF(COUNTIF(L55:P55,"○")=5,"同程度","―")</f>
        <v>―</v>
      </c>
      <c r="R55" s="124" t="str">
        <f t="shared" ca="1" si="7"/>
        <v>↑</v>
      </c>
      <c r="S55" s="123" t="str">
        <f t="shared" ca="1" si="7"/>
        <v>↓</v>
      </c>
      <c r="T55" s="123" t="str">
        <f t="shared" ca="1" si="7"/>
        <v>↑</v>
      </c>
      <c r="U55" s="123" t="str">
        <f t="shared" ca="1" si="7"/>
        <v>↑</v>
      </c>
      <c r="V55" s="123" t="str">
        <f ca="1">R55&amp;S55&amp;T55&amp;U55</f>
        <v>↑↓↑↑</v>
      </c>
      <c r="W55" s="137" t="str" cm="1">
        <f t="array" aca="1" ref="W55" ca="1">INDEX($AL$2:$AL$82,MATCH(V55,$AK$2:$AK$82,0),0)</f>
        <v>年度により増減</v>
      </c>
      <c r="X55" s="135" t="str">
        <f ca="1">IF(F55-D55&gt;0,"↑",IF(F55-D55&lt;0,"↓","－"))</f>
        <v>↓</v>
      </c>
      <c r="Y55" s="136" t="str">
        <f ca="1">IF(V55="↓↑↓↓",IF(X55="↓","減少傾向","×"),"判定外")</f>
        <v>判定外</v>
      </c>
      <c r="Z55" s="137" t="str">
        <f ca="1">IF(V55="↑↓↑↑",IF(X55="↑","増加傾向","×"),"判定外")</f>
        <v>×</v>
      </c>
      <c r="AA55" s="138" t="str">
        <f ca="1">IF(G55-E55&gt;0,"↑",IF(G55-E55&lt;0,"↓","－"))</f>
        <v>↑</v>
      </c>
      <c r="AB55" s="136" t="str">
        <f ca="1">IF(V55="↓↓↑↓",IF(AA55="↓","減少傾向","×"),"判定外")</f>
        <v>判定外</v>
      </c>
      <c r="AC55" s="137" t="str">
        <f ca="1">IF(V55="↑↑↓↑",IF(AA55="↑","増加傾向","×"),"判定外")</f>
        <v>判定外</v>
      </c>
      <c r="AD55" s="141" t="s">
        <v>287</v>
      </c>
      <c r="AE55" s="119"/>
      <c r="AK55" s="102" t="s">
        <v>350</v>
      </c>
      <c r="AL55" s="102" t="s">
        <v>231</v>
      </c>
    </row>
    <row r="56" spans="2:38" ht="27.75" thickBot="1">
      <c r="B56" s="116"/>
      <c r="C56" s="170" t="s">
        <v>250</v>
      </c>
      <c r="D56" s="142">
        <f ca="1">ROUND(D54/D55,3)</f>
        <v>0.127</v>
      </c>
      <c r="E56" s="142">
        <f ca="1">ROUND(E54/E55,3)</f>
        <v>6.9000000000000006E-2</v>
      </c>
      <c r="F56" s="142">
        <f ca="1">ROUND(F54/F55,3)</f>
        <v>4.3999999999999997E-2</v>
      </c>
      <c r="G56" s="142">
        <f ca="1">ROUND(G54/G55,3)</f>
        <v>0.113</v>
      </c>
      <c r="H56" s="142">
        <f ca="1">ROUND(H54/H55,3)</f>
        <v>0.158</v>
      </c>
      <c r="I56" s="143">
        <f ca="1">AVERAGE(D56:H56)</f>
        <v>0.1022</v>
      </c>
      <c r="J56" s="144">
        <f ca="1">I56-0.03</f>
        <v>7.22E-2</v>
      </c>
      <c r="K56" s="144">
        <f ca="1">I56+0.03</f>
        <v>0.13219999999999998</v>
      </c>
      <c r="L56" s="108" t="str">
        <f ca="1">IF(AND(D56&gt;I56-0.03,D56&lt;I56+0.03),"○","×")</f>
        <v>○</v>
      </c>
      <c r="M56" s="108" t="str">
        <f ca="1">IF(AND(E56&gt;I56-0.03,E56&lt;I56+0.03),"○","×")</f>
        <v>×</v>
      </c>
      <c r="N56" s="108" t="str">
        <f ca="1">IF(AND(F56&gt;I56-0.03,F56&lt;I56+0.03),"○","×")</f>
        <v>×</v>
      </c>
      <c r="O56" s="108" t="str">
        <f ca="1">IF(AND(G56&gt;I56-0.03,G56&lt;I56+0.03),"○","×")</f>
        <v>○</v>
      </c>
      <c r="P56" s="108" t="str">
        <f ca="1">IF(AND(H56&gt;I56-0.03,H56&lt;I56+0.03),"○","×")</f>
        <v>×</v>
      </c>
      <c r="Q56" s="145" t="str">
        <f ca="1">IF(COUNTIF(L56:P56,"○")=5,"同程度","―")</f>
        <v>―</v>
      </c>
      <c r="R56" s="146" t="str">
        <f t="shared" ca="1" si="7"/>
        <v>↓</v>
      </c>
      <c r="S56" s="108" t="str">
        <f t="shared" ca="1" si="7"/>
        <v>↓</v>
      </c>
      <c r="T56" s="108" t="str">
        <f t="shared" ca="1" si="7"/>
        <v>↑</v>
      </c>
      <c r="U56" s="108" t="str">
        <f t="shared" ca="1" si="7"/>
        <v>↑</v>
      </c>
      <c r="V56" s="108" t="str">
        <f ca="1">R56&amp;S56&amp;T56&amp;U56</f>
        <v>↓↓↑↑</v>
      </c>
      <c r="W56" s="150" t="str" cm="1">
        <f t="array" aca="1" ref="W56" ca="1">INDEX($AL$2:$AL$82,MATCH(V56,$AK$2:$AK$82,0),0)</f>
        <v>年度により増減</v>
      </c>
      <c r="X56" s="148" t="str">
        <f ca="1">IF(F56-D56&gt;0,"↑",IF(F56-D56&lt;0,"↓","－"))</f>
        <v>↓</v>
      </c>
      <c r="Y56" s="149" t="str">
        <f ca="1">IF(V56="↓↑↓↓",IF(X56="↓","減少傾向","×"),"判定外")</f>
        <v>判定外</v>
      </c>
      <c r="Z56" s="150" t="str">
        <f ca="1">IF(V56="↑↓↑↑",IF(X56="↑","増加傾向","×"),"判定外")</f>
        <v>判定外</v>
      </c>
      <c r="AA56" s="151" t="str">
        <f ca="1">IF(G56-E56&gt;0,"↑",IF(G56-E56&lt;0,"↓","－"))</f>
        <v>↑</v>
      </c>
      <c r="AB56" s="149" t="str">
        <f ca="1">IF(V56="↓↓↑↓",IF(AA56="↓","減少傾向","×"),"判定外")</f>
        <v>判定外</v>
      </c>
      <c r="AC56" s="150" t="str">
        <f ca="1">IF(V56="↑↑↓↑",IF(AA56="↑","増加傾向","×"),"判定外")</f>
        <v>判定外</v>
      </c>
      <c r="AD56" s="152" t="s">
        <v>287</v>
      </c>
      <c r="AE56" s="119"/>
      <c r="AK56" s="102" t="s">
        <v>351</v>
      </c>
      <c r="AL56" s="102" t="s">
        <v>270</v>
      </c>
    </row>
    <row r="57" spans="2:38" ht="14.25" thickBot="1">
      <c r="B57" s="116"/>
      <c r="C57" s="117"/>
      <c r="D57" s="118"/>
      <c r="E57" s="118"/>
      <c r="F57" s="118"/>
      <c r="G57" s="118"/>
      <c r="H57" s="118"/>
      <c r="I57" s="153"/>
      <c r="J57" s="153"/>
      <c r="K57" s="153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3"/>
      <c r="X57" s="154"/>
      <c r="Y57" s="153"/>
      <c r="Z57" s="153"/>
      <c r="AA57" s="154"/>
      <c r="AB57" s="153"/>
      <c r="AC57" s="153"/>
      <c r="AD57" s="155"/>
      <c r="AE57" s="119"/>
      <c r="AK57" s="102" t="s">
        <v>352</v>
      </c>
      <c r="AL57" s="102" t="s">
        <v>274</v>
      </c>
    </row>
    <row r="58" spans="2:38">
      <c r="B58" s="116"/>
      <c r="C58" s="117"/>
      <c r="D58" s="118"/>
      <c r="E58" s="118"/>
      <c r="F58" s="118"/>
      <c r="G58" s="118"/>
      <c r="H58" s="118"/>
      <c r="I58" s="263" t="s">
        <v>277</v>
      </c>
      <c r="J58" s="264"/>
      <c r="K58" s="264"/>
      <c r="L58" s="265"/>
      <c r="M58" s="265"/>
      <c r="N58" s="265"/>
      <c r="O58" s="265"/>
      <c r="P58" s="265"/>
      <c r="Q58" s="266" t="s">
        <v>278</v>
      </c>
      <c r="R58" s="263" t="s">
        <v>279</v>
      </c>
      <c r="S58" s="265"/>
      <c r="T58" s="265"/>
      <c r="U58" s="265"/>
      <c r="V58" s="268" t="s">
        <v>280</v>
      </c>
      <c r="W58" s="269"/>
      <c r="X58" s="272" t="s">
        <v>281</v>
      </c>
      <c r="Y58" s="259" t="s">
        <v>282</v>
      </c>
      <c r="Z58" s="260"/>
      <c r="AA58" s="257" t="s">
        <v>283</v>
      </c>
      <c r="AB58" s="259" t="s">
        <v>284</v>
      </c>
      <c r="AC58" s="260"/>
      <c r="AD58" s="261" t="s">
        <v>285</v>
      </c>
      <c r="AE58" s="119"/>
      <c r="AK58" s="102" t="s">
        <v>353</v>
      </c>
      <c r="AL58" s="102" t="s">
        <v>270</v>
      </c>
    </row>
    <row r="59" spans="2:38">
      <c r="B59" s="116"/>
      <c r="C59" s="170" t="s">
        <v>239</v>
      </c>
      <c r="D59" s="233" t="str">
        <f ca="1">Q1</f>
        <v>R2</v>
      </c>
      <c r="E59" s="233" t="str">
        <f ca="1">R1</f>
        <v>R3</v>
      </c>
      <c r="F59" s="233" t="str">
        <f ca="1">S1</f>
        <v>R4</v>
      </c>
      <c r="G59" s="233" t="str">
        <f ca="1">T1</f>
        <v>R5</v>
      </c>
      <c r="H59" s="233" t="str">
        <f ca="1">U1</f>
        <v>R6</v>
      </c>
      <c r="I59" s="121" t="s">
        <v>288</v>
      </c>
      <c r="J59" s="122">
        <v>-0.03</v>
      </c>
      <c r="K59" s="122">
        <v>0.03</v>
      </c>
      <c r="L59" s="233" t="str">
        <f ca="1">Q1</f>
        <v>R2</v>
      </c>
      <c r="M59" s="233" t="str">
        <f ca="1">R1</f>
        <v>R3</v>
      </c>
      <c r="N59" s="233" t="str">
        <f ca="1">S1</f>
        <v>R4</v>
      </c>
      <c r="O59" s="233" t="str">
        <f ca="1">T1</f>
        <v>R5</v>
      </c>
      <c r="P59" s="233" t="str">
        <f ca="1">U1</f>
        <v>R6</v>
      </c>
      <c r="Q59" s="267"/>
      <c r="R59" s="124" t="s">
        <v>289</v>
      </c>
      <c r="S59" s="123" t="s">
        <v>290</v>
      </c>
      <c r="T59" s="123" t="s">
        <v>291</v>
      </c>
      <c r="U59" s="123" t="s">
        <v>292</v>
      </c>
      <c r="V59" s="270"/>
      <c r="W59" s="271"/>
      <c r="X59" s="273"/>
      <c r="Y59" s="125" t="s">
        <v>293</v>
      </c>
      <c r="Z59" s="126" t="s">
        <v>294</v>
      </c>
      <c r="AA59" s="258"/>
      <c r="AB59" s="127" t="s">
        <v>295</v>
      </c>
      <c r="AC59" s="128" t="s">
        <v>296</v>
      </c>
      <c r="AD59" s="262"/>
      <c r="AE59" s="119"/>
      <c r="AK59" s="102" t="s">
        <v>354</v>
      </c>
      <c r="AL59" s="102" t="s">
        <v>287</v>
      </c>
    </row>
    <row r="60" spans="2:38">
      <c r="B60" s="116"/>
      <c r="C60" s="129" t="s">
        <v>223</v>
      </c>
      <c r="D60" s="228">
        <f ca="1">SUMIF('8.経年データ（学部単位）'!A:A,D38,'8.経年データ（学部単位）'!H:H)</f>
        <v>35</v>
      </c>
      <c r="E60" s="228">
        <f ca="1">SUMIF('8.経年データ（学部単位）'!A:A,E38,'8.経年データ（学部単位）'!H:H)</f>
        <v>28</v>
      </c>
      <c r="F60" s="228">
        <f ca="1">SUMIF('8.経年データ（学部単位）'!A:A,F38,'8.経年データ（学部単位）'!H:H)</f>
        <v>24</v>
      </c>
      <c r="G60" s="228">
        <f ca="1">SUMIF('8.経年データ（学部単位）'!A:A,G38,'8.経年データ（学部単位）'!H:H)</f>
        <v>13</v>
      </c>
      <c r="H60" s="228">
        <f ca="1">SUMIF('8.経年データ（学部単位）'!A:A,H38,'8.経年データ（学部単位）'!H:H)</f>
        <v>8</v>
      </c>
      <c r="I60" s="131">
        <f ca="1">AVERAGE(D60:H60)</f>
        <v>21.6</v>
      </c>
      <c r="J60" s="132">
        <f ca="1">I60*0.97</f>
        <v>20.952000000000002</v>
      </c>
      <c r="K60" s="132">
        <f ca="1">I60*1.03</f>
        <v>22.248000000000001</v>
      </c>
      <c r="L60" s="123" t="str">
        <f ca="1">IF(AND(D60&gt;I60*0.97,D60&lt;I60*1.03),"○","×")</f>
        <v>×</v>
      </c>
      <c r="M60" s="123" t="str">
        <f ca="1">IF(AND(E60&gt;I60*0.97,E60&lt;I60*1.03),"○","×")</f>
        <v>×</v>
      </c>
      <c r="N60" s="123" t="str">
        <f ca="1">IF(AND(F60&gt;I60*0.97,F60&lt;I60*1.03),"○","×")</f>
        <v>×</v>
      </c>
      <c r="O60" s="123" t="str">
        <f ca="1">IF(AND(G60&gt;I60*0.97,G60&lt;I60*1.03),"○","×")</f>
        <v>×</v>
      </c>
      <c r="P60" s="123" t="str">
        <f ca="1">IF(AND(H60&gt;I60*0.97,H60&lt;I60*1.03),"○","×")</f>
        <v>×</v>
      </c>
      <c r="Q60" s="133" t="str">
        <f ca="1">IF(COUNTIF(L60:P60,"○")=5,"同程度","―")</f>
        <v>―</v>
      </c>
      <c r="R60" s="124" t="str">
        <f t="shared" ref="R60:U63" ca="1" si="8">IF(E60-D60&gt;0,"↑",IF(E60-D60&lt;0,"↓","－"))</f>
        <v>↓</v>
      </c>
      <c r="S60" s="123" t="str">
        <f t="shared" ca="1" si="8"/>
        <v>↓</v>
      </c>
      <c r="T60" s="123" t="str">
        <f t="shared" ca="1" si="8"/>
        <v>↓</v>
      </c>
      <c r="U60" s="123" t="str">
        <f t="shared" ca="1" si="8"/>
        <v>↓</v>
      </c>
      <c r="V60" s="123" t="str">
        <f ca="1">R60&amp;S60&amp;T60&amp;U60</f>
        <v>↓↓↓↓</v>
      </c>
      <c r="W60" s="137" t="str" cm="1">
        <f t="array" aca="1" ref="W60" ca="1">INDEX($AL$2:$AL$82,MATCH(V60,$AK$2:$AK$82,0),0)</f>
        <v>減少傾向⤵</v>
      </c>
      <c r="X60" s="135" t="str">
        <f ca="1">IF(F60-D60&gt;0,"↑",IF(F60-D60&lt;0,"↓","－"))</f>
        <v>↓</v>
      </c>
      <c r="Y60" s="136" t="str">
        <f ca="1">IF(V60="↓↑↓↓",IF(X60="↓","減少傾向","×"),"判定外")</f>
        <v>判定外</v>
      </c>
      <c r="Z60" s="137" t="str">
        <f ca="1">IF(V60="↑↓↑↑",IF(X60="↑","増加傾向","×"),"判定外")</f>
        <v>判定外</v>
      </c>
      <c r="AA60" s="138" t="str">
        <f ca="1">IF(G60-E60&gt;0,"↑",IF(G60-E60&lt;0,"↓","－"))</f>
        <v>↓</v>
      </c>
      <c r="AB60" s="136" t="str">
        <f ca="1">IF(V60="↓↓↑↓",IF(AA60="↓","減少傾向","×"),"判定外")</f>
        <v>判定外</v>
      </c>
      <c r="AC60" s="137" t="str">
        <f ca="1">IF(V60="↑↑↓↑",IF(AA60="↑","増加傾向","×"),"判定外")</f>
        <v>判定外</v>
      </c>
      <c r="AD60" s="139"/>
      <c r="AE60" s="119"/>
      <c r="AK60" s="102" t="s">
        <v>355</v>
      </c>
      <c r="AL60" s="102" t="s">
        <v>287</v>
      </c>
    </row>
    <row r="61" spans="2:38">
      <c r="B61" s="116"/>
      <c r="C61" s="129" t="s">
        <v>224</v>
      </c>
      <c r="D61" s="234">
        <f ca="1">SUMIF('8.経年データ（学部単位）'!A:A,D38,'8.経年データ（学部単位）'!I:I)</f>
        <v>8</v>
      </c>
      <c r="E61" s="234">
        <f ca="1">SUMIF('8.経年データ（学部単位）'!A:A,E38,'8.経年データ（学部単位）'!I:I)</f>
        <v>4</v>
      </c>
      <c r="F61" s="234">
        <f ca="1">SUMIF('8.経年データ（学部単位）'!A:A,F38,'8.経年データ（学部単位）'!I:I)</f>
        <v>9</v>
      </c>
      <c r="G61" s="234">
        <f ca="1">SUMIF('8.経年データ（学部単位）'!A:A,G38,'8.経年データ（学部単位）'!I:I)</f>
        <v>8</v>
      </c>
      <c r="H61" s="234">
        <f ca="1">SUMIF('8.経年データ（学部単位）'!A:A,H38,'8.経年データ（学部単位）'!I:I)</f>
        <v>9</v>
      </c>
      <c r="I61" s="131">
        <f ca="1">AVERAGE(D61:H61)</f>
        <v>7.6</v>
      </c>
      <c r="J61" s="132">
        <f ca="1">I61*0.97</f>
        <v>7.3719999999999999</v>
      </c>
      <c r="K61" s="132">
        <f ca="1">I61*1.03</f>
        <v>7.8279999999999994</v>
      </c>
      <c r="L61" s="123" t="str">
        <f ca="1">IF(AND(D61&gt;I61*0.97,D61&lt;I61*1.03),"○","×")</f>
        <v>×</v>
      </c>
      <c r="M61" s="123" t="str">
        <f ca="1">IF(AND(E61&gt;I61*0.97,E61&lt;I61*1.03),"○","×")</f>
        <v>×</v>
      </c>
      <c r="N61" s="123" t="str">
        <f ca="1">IF(AND(F61&gt;I61*0.97,F61&lt;I61*1.03),"○","×")</f>
        <v>×</v>
      </c>
      <c r="O61" s="123" t="str">
        <f ca="1">IF(AND(G61&gt;I61*0.97,G61&lt;I61*1.03),"○","×")</f>
        <v>×</v>
      </c>
      <c r="P61" s="123" t="str">
        <f ca="1">IF(AND(H61&gt;I61*0.97,H61&lt;I61*1.03),"○","×")</f>
        <v>×</v>
      </c>
      <c r="Q61" s="133" t="str">
        <f ca="1">IF(COUNTIF(L61:P61,"○")=5,"同程度","―")</f>
        <v>―</v>
      </c>
      <c r="R61" s="124" t="str">
        <f t="shared" ca="1" si="8"/>
        <v>↓</v>
      </c>
      <c r="S61" s="123" t="str">
        <f t="shared" ca="1" si="8"/>
        <v>↑</v>
      </c>
      <c r="T61" s="123" t="str">
        <f t="shared" ca="1" si="8"/>
        <v>↓</v>
      </c>
      <c r="U61" s="123" t="str">
        <f t="shared" ca="1" si="8"/>
        <v>↑</v>
      </c>
      <c r="V61" s="123" t="str">
        <f ca="1">R61&amp;S61&amp;T61&amp;U61</f>
        <v>↓↑↓↑</v>
      </c>
      <c r="W61" s="137" t="str" cm="1">
        <f t="array" aca="1" ref="W61" ca="1">INDEX($AL$2:$AL$82,MATCH(V61,$AK$2:$AK$82,0),0)</f>
        <v>隔年で増減</v>
      </c>
      <c r="X61" s="135" t="str">
        <f ca="1">IF(F61-D61&gt;0,"↑",IF(F61-D61&lt;0,"↓","－"))</f>
        <v>↑</v>
      </c>
      <c r="Y61" s="136" t="str">
        <f ca="1">IF(V61="↓↑↓↓",IF(X61="↓","減少傾向","×"),"判定外")</f>
        <v>判定外</v>
      </c>
      <c r="Z61" s="137" t="str">
        <f ca="1">IF(V61="↑↓↑↑",IF(X61="↑","増加傾向","×"),"判定外")</f>
        <v>判定外</v>
      </c>
      <c r="AA61" s="138" t="str">
        <f ca="1">IF(G61-E61&gt;0,"↑",IF(G61-E61&lt;0,"↓","－"))</f>
        <v>↑</v>
      </c>
      <c r="AB61" s="136" t="str">
        <f ca="1">IF(V61="↓↓↑↓",IF(AA61="↓","減少傾向","×"),"判定外")</f>
        <v>判定外</v>
      </c>
      <c r="AC61" s="137" t="str">
        <f ca="1">IF(V61="↑↑↓↑",IF(AA61="↑","増加傾向","×"),"判定外")</f>
        <v>判定外</v>
      </c>
      <c r="AD61" s="139"/>
      <c r="AE61" s="119"/>
      <c r="AK61" s="102" t="s">
        <v>356</v>
      </c>
      <c r="AL61" s="102" t="s">
        <v>287</v>
      </c>
    </row>
    <row r="62" spans="2:38">
      <c r="B62" s="116"/>
      <c r="C62" s="129" t="s">
        <v>251</v>
      </c>
      <c r="D62" s="130">
        <f ca="1">SUM(D60:D61)</f>
        <v>43</v>
      </c>
      <c r="E62" s="130">
        <f ca="1">SUM(E60:E61)</f>
        <v>32</v>
      </c>
      <c r="F62" s="130">
        <f ca="1">SUM(F60:F61)</f>
        <v>33</v>
      </c>
      <c r="G62" s="130">
        <f ca="1">SUM(G60:G61)</f>
        <v>21</v>
      </c>
      <c r="H62" s="130">
        <f ca="1">SUM(H60:H61)</f>
        <v>17</v>
      </c>
      <c r="I62" s="131">
        <f ca="1">AVERAGE(D62:H62)</f>
        <v>29.2</v>
      </c>
      <c r="J62" s="132">
        <f ca="1">I62*0.97</f>
        <v>28.323999999999998</v>
      </c>
      <c r="K62" s="132">
        <f ca="1">I62*1.03</f>
        <v>30.076000000000001</v>
      </c>
      <c r="L62" s="123" t="str">
        <f ca="1">IF(AND(D62&gt;I62*0.97,D62&lt;I62*1.03),"○","×")</f>
        <v>×</v>
      </c>
      <c r="M62" s="123" t="str">
        <f ca="1">IF(AND(E62&gt;I62*0.97,E62&lt;I62*1.03),"○","×")</f>
        <v>×</v>
      </c>
      <c r="N62" s="123" t="str">
        <f ca="1">IF(AND(F62&gt;I62*0.97,F62&lt;I62*1.03),"○","×")</f>
        <v>×</v>
      </c>
      <c r="O62" s="123" t="str">
        <f ca="1">IF(AND(G62&gt;I62*0.97,G62&lt;I62*1.03),"○","×")</f>
        <v>×</v>
      </c>
      <c r="P62" s="123" t="str">
        <f ca="1">IF(AND(H62&gt;I62*0.97,H62&lt;I62*1.03),"○","×")</f>
        <v>×</v>
      </c>
      <c r="Q62" s="133" t="str">
        <f ca="1">IF(COUNTIF(L62:P62,"○")=5,"同程度","―")</f>
        <v>―</v>
      </c>
      <c r="R62" s="124" t="str">
        <f t="shared" ca="1" si="8"/>
        <v>↓</v>
      </c>
      <c r="S62" s="123" t="str">
        <f t="shared" ca="1" si="8"/>
        <v>↑</v>
      </c>
      <c r="T62" s="123" t="str">
        <f t="shared" ca="1" si="8"/>
        <v>↓</v>
      </c>
      <c r="U62" s="123" t="str">
        <f t="shared" ca="1" si="8"/>
        <v>↓</v>
      </c>
      <c r="V62" s="123" t="str">
        <f ca="1">R62&amp;S62&amp;T62&amp;U62</f>
        <v>↓↑↓↓</v>
      </c>
      <c r="W62" s="137" t="str" cm="1">
        <f t="array" aca="1" ref="W62" ca="1">INDEX($AL$2:$AL$82,MATCH(V62,$AK$2:$AK$82,0),0)</f>
        <v>年度により増減</v>
      </c>
      <c r="X62" s="135" t="str">
        <f ca="1">IF(F62-D62&gt;0,"↑",IF(F62-D62&lt;0,"↓","－"))</f>
        <v>↓</v>
      </c>
      <c r="Y62" s="136" t="str">
        <f ca="1">IF(V62="↓↑↓↓",IF(X62="↓","減少傾向","×"),"判定外")</f>
        <v>減少傾向</v>
      </c>
      <c r="Z62" s="137" t="str">
        <f ca="1">IF(V62="↑↓↑↑",IF(X62="↑","増加傾向","×"),"判定外")</f>
        <v>判定外</v>
      </c>
      <c r="AA62" s="138" t="str">
        <f ca="1">IF(G62-E62&gt;0,"↑",IF(G62-E62&lt;0,"↓","－"))</f>
        <v>↓</v>
      </c>
      <c r="AB62" s="136" t="str">
        <f ca="1">IF(V62="↓↓↑↓",IF(AA62="↓","減少傾向","×"),"判定外")</f>
        <v>判定外</v>
      </c>
      <c r="AC62" s="137" t="str">
        <f ca="1">IF(V62="↑↑↓↑",IF(AA62="↑","増加傾向","×"),"判定外")</f>
        <v>判定外</v>
      </c>
      <c r="AD62" s="141" t="s">
        <v>214</v>
      </c>
      <c r="AE62" s="119"/>
      <c r="AK62" s="102" t="s">
        <v>357</v>
      </c>
      <c r="AL62" s="102" t="s">
        <v>270</v>
      </c>
    </row>
    <row r="63" spans="2:38" ht="27.75" thickBot="1">
      <c r="B63" s="116"/>
      <c r="C63" s="170" t="s">
        <v>250</v>
      </c>
      <c r="D63" s="142">
        <f ca="1">ROUND(D61/D62,3)</f>
        <v>0.186</v>
      </c>
      <c r="E63" s="142">
        <f ca="1">ROUND(E61/E62,3)</f>
        <v>0.125</v>
      </c>
      <c r="F63" s="142">
        <f ca="1">ROUND(F61/F62,3)</f>
        <v>0.27300000000000002</v>
      </c>
      <c r="G63" s="142">
        <f ca="1">ROUND(G61/G62,3)</f>
        <v>0.38100000000000001</v>
      </c>
      <c r="H63" s="142">
        <f ca="1">ROUND(H61/H62,3)</f>
        <v>0.52900000000000003</v>
      </c>
      <c r="I63" s="143">
        <f ca="1">AVERAGE(D63:H63)</f>
        <v>0.29880000000000007</v>
      </c>
      <c r="J63" s="144">
        <f ca="1">I63-0.03</f>
        <v>0.26880000000000004</v>
      </c>
      <c r="K63" s="144">
        <f ca="1">I63+0.03</f>
        <v>0.32880000000000009</v>
      </c>
      <c r="L63" s="108" t="str">
        <f ca="1">IF(AND(D63&gt;I63-0.03,D63&lt;I63+0.03),"○","×")</f>
        <v>×</v>
      </c>
      <c r="M63" s="108" t="str">
        <f ca="1">IF(AND(E63&gt;I63-0.03,E63&lt;I63+0.03),"○","×")</f>
        <v>×</v>
      </c>
      <c r="N63" s="108" t="str">
        <f ca="1">IF(AND(F63&gt;I63-0.03,F63&lt;I63+0.03),"○","×")</f>
        <v>○</v>
      </c>
      <c r="O63" s="108" t="str">
        <f ca="1">IF(AND(G63&gt;I63-0.03,G63&lt;I63+0.03),"○","×")</f>
        <v>×</v>
      </c>
      <c r="P63" s="108" t="str">
        <f ca="1">IF(AND(H63&gt;I63-0.03,H63&lt;I63+0.03),"○","×")</f>
        <v>×</v>
      </c>
      <c r="Q63" s="145" t="str">
        <f ca="1">IF(COUNTIF(L63:P63,"○")=5,"同程度","―")</f>
        <v>―</v>
      </c>
      <c r="R63" s="146" t="str">
        <f t="shared" ca="1" si="8"/>
        <v>↓</v>
      </c>
      <c r="S63" s="108" t="str">
        <f t="shared" ca="1" si="8"/>
        <v>↑</v>
      </c>
      <c r="T63" s="108" t="str">
        <f t="shared" ca="1" si="8"/>
        <v>↑</v>
      </c>
      <c r="U63" s="108" t="str">
        <f t="shared" ca="1" si="8"/>
        <v>↑</v>
      </c>
      <c r="V63" s="108" t="str">
        <f ca="1">R63&amp;S63&amp;T63&amp;U63</f>
        <v>↓↑↑↑</v>
      </c>
      <c r="W63" s="150" t="str" cm="1">
        <f t="array" aca="1" ref="W63" ca="1">INDEX($AL$2:$AL$82,MATCH(V63,$AK$2:$AK$82,0),0)</f>
        <v>増加傾向⤴</v>
      </c>
      <c r="X63" s="148" t="str">
        <f ca="1">IF(F63-D63&gt;0,"↑",IF(F63-D63&lt;0,"↓","－"))</f>
        <v>↑</v>
      </c>
      <c r="Y63" s="149" t="str">
        <f ca="1">IF(V63="↓↑↓↓",IF(X63="↓","減少傾向","×"),"判定外")</f>
        <v>判定外</v>
      </c>
      <c r="Z63" s="150" t="str">
        <f ca="1">IF(V63="↑↓↑↑",IF(X63="↑","増加傾向","×"),"判定外")</f>
        <v>判定外</v>
      </c>
      <c r="AA63" s="151" t="str">
        <f ca="1">IF(G63-E63&gt;0,"↑",IF(G63-E63&lt;0,"↓","－"))</f>
        <v>↑</v>
      </c>
      <c r="AB63" s="149" t="str">
        <f ca="1">IF(V63="↓↓↑↓",IF(AA63="↓","減少傾向","×"),"判定外")</f>
        <v>判定外</v>
      </c>
      <c r="AC63" s="150" t="str">
        <f ca="1">IF(V63="↑↑↓↑",IF(AA63="↑","増加傾向","×"),"判定外")</f>
        <v>判定外</v>
      </c>
      <c r="AD63" s="152" t="s">
        <v>215</v>
      </c>
      <c r="AE63" s="119"/>
      <c r="AK63" s="102" t="s">
        <v>358</v>
      </c>
      <c r="AL63" s="102" t="s">
        <v>287</v>
      </c>
    </row>
    <row r="64" spans="2:38" ht="14.25" thickBot="1">
      <c r="B64" s="116"/>
      <c r="C64" s="117"/>
      <c r="D64" s="118"/>
      <c r="E64" s="118"/>
      <c r="F64" s="118"/>
      <c r="G64" s="118"/>
      <c r="H64" s="118"/>
      <c r="I64" s="153"/>
      <c r="J64" s="153"/>
      <c r="K64" s="153"/>
      <c r="L64" s="154"/>
      <c r="M64" s="154"/>
      <c r="N64" s="154"/>
      <c r="O64" s="154"/>
      <c r="P64" s="154"/>
      <c r="Q64" s="154"/>
      <c r="R64" s="154"/>
      <c r="S64" s="154"/>
      <c r="T64" s="154"/>
      <c r="U64" s="154"/>
      <c r="V64" s="154"/>
      <c r="W64" s="153"/>
      <c r="X64" s="154"/>
      <c r="Y64" s="153"/>
      <c r="Z64" s="153"/>
      <c r="AA64" s="154"/>
      <c r="AB64" s="153"/>
      <c r="AC64" s="153"/>
      <c r="AD64" s="155"/>
      <c r="AE64" s="119"/>
      <c r="AK64" s="102" t="s">
        <v>359</v>
      </c>
      <c r="AL64" s="102" t="s">
        <v>231</v>
      </c>
    </row>
    <row r="65" spans="2:38">
      <c r="B65" s="116"/>
      <c r="C65" s="117"/>
      <c r="D65" s="118"/>
      <c r="E65" s="118"/>
      <c r="F65" s="118"/>
      <c r="G65" s="118"/>
      <c r="H65" s="118"/>
      <c r="I65" s="276" t="s">
        <v>277</v>
      </c>
      <c r="J65" s="277"/>
      <c r="K65" s="277"/>
      <c r="L65" s="277"/>
      <c r="M65" s="277"/>
      <c r="N65" s="277"/>
      <c r="O65" s="277"/>
      <c r="P65" s="264"/>
      <c r="Q65" s="278" t="s">
        <v>278</v>
      </c>
      <c r="R65" s="263" t="s">
        <v>279</v>
      </c>
      <c r="S65" s="265"/>
      <c r="T65" s="265"/>
      <c r="U65" s="265"/>
      <c r="V65" s="268" t="s">
        <v>280</v>
      </c>
      <c r="W65" s="269"/>
      <c r="X65" s="272" t="s">
        <v>281</v>
      </c>
      <c r="Y65" s="259" t="s">
        <v>282</v>
      </c>
      <c r="Z65" s="260"/>
      <c r="AA65" s="257" t="s">
        <v>283</v>
      </c>
      <c r="AB65" s="259" t="s">
        <v>284</v>
      </c>
      <c r="AC65" s="260"/>
      <c r="AD65" s="261" t="s">
        <v>285</v>
      </c>
      <c r="AE65" s="119"/>
      <c r="AK65" s="102" t="s">
        <v>360</v>
      </c>
      <c r="AL65" s="102" t="s">
        <v>287</v>
      </c>
    </row>
    <row r="66" spans="2:38">
      <c r="B66" s="116"/>
      <c r="C66" s="170" t="s">
        <v>420</v>
      </c>
      <c r="D66" s="233" t="str">
        <f ca="1">Q1</f>
        <v>R2</v>
      </c>
      <c r="E66" s="233" t="str">
        <f ca="1">R1</f>
        <v>R3</v>
      </c>
      <c r="F66" s="233" t="str">
        <f ca="1">S1</f>
        <v>R4</v>
      </c>
      <c r="G66" s="233" t="str">
        <f ca="1">T1</f>
        <v>R5</v>
      </c>
      <c r="H66" s="233" t="str">
        <f ca="1">U1</f>
        <v>R6</v>
      </c>
      <c r="I66" s="121" t="s">
        <v>288</v>
      </c>
      <c r="J66" s="122">
        <v>-0.03</v>
      </c>
      <c r="K66" s="122">
        <v>0.03</v>
      </c>
      <c r="L66" s="233" t="str">
        <f ca="1">Q1</f>
        <v>R2</v>
      </c>
      <c r="M66" s="233" t="str">
        <f ca="1">R1</f>
        <v>R3</v>
      </c>
      <c r="N66" s="233" t="str">
        <f ca="1">S1</f>
        <v>R4</v>
      </c>
      <c r="O66" s="233" t="str">
        <f ca="1">T1</f>
        <v>R5</v>
      </c>
      <c r="P66" s="233" t="str">
        <f ca="1">U1</f>
        <v>R6</v>
      </c>
      <c r="Q66" s="279"/>
      <c r="R66" s="124" t="s">
        <v>289</v>
      </c>
      <c r="S66" s="123" t="s">
        <v>290</v>
      </c>
      <c r="T66" s="123" t="s">
        <v>291</v>
      </c>
      <c r="U66" s="123" t="s">
        <v>292</v>
      </c>
      <c r="V66" s="270"/>
      <c r="W66" s="271"/>
      <c r="X66" s="273"/>
      <c r="Y66" s="125" t="s">
        <v>293</v>
      </c>
      <c r="Z66" s="126" t="s">
        <v>294</v>
      </c>
      <c r="AA66" s="258"/>
      <c r="AB66" s="127" t="s">
        <v>295</v>
      </c>
      <c r="AC66" s="128" t="s">
        <v>296</v>
      </c>
      <c r="AD66" s="262"/>
      <c r="AE66" s="119"/>
      <c r="AK66" s="102" t="s">
        <v>361</v>
      </c>
      <c r="AL66" s="102" t="s">
        <v>287</v>
      </c>
    </row>
    <row r="67" spans="2:38">
      <c r="B67" s="116"/>
      <c r="C67" s="129" t="s">
        <v>223</v>
      </c>
      <c r="D67" s="228">
        <f ca="1">SUMIF('8.経年データ（学部単位）'!A:A,D38,'8.経年データ（学部単位）'!J:J)</f>
        <v>20</v>
      </c>
      <c r="E67" s="228">
        <f ca="1">SUMIF('8.経年データ（学部単位）'!A:A,E38,'8.経年データ（学部単位）'!J:J)</f>
        <v>22</v>
      </c>
      <c r="F67" s="228">
        <f ca="1">SUMIF('8.経年データ（学部単位）'!A:A,F38,'8.経年データ（学部単位）'!J:J)</f>
        <v>20</v>
      </c>
      <c r="G67" s="228">
        <f ca="1">SUMIF('8.経年データ（学部単位）'!A:A,G38,'8.経年データ（学部単位）'!J:J)</f>
        <v>24</v>
      </c>
      <c r="H67" s="228">
        <f ca="1">SUMIF('8.経年データ（学部単位）'!A:A,H38,'8.経年データ（学部単位）'!J:J)</f>
        <v>32</v>
      </c>
      <c r="I67" s="131">
        <f ca="1">AVERAGE(D67:H67)</f>
        <v>23.6</v>
      </c>
      <c r="J67" s="132">
        <f ca="1">I67*0.97</f>
        <v>22.891999999999999</v>
      </c>
      <c r="K67" s="132">
        <f ca="1">I67*1.03</f>
        <v>24.308000000000003</v>
      </c>
      <c r="L67" s="123" t="str">
        <f ca="1">IF(AND(D67&gt;I67*0.97,D67&lt;I67*1.03),"○","×")</f>
        <v>×</v>
      </c>
      <c r="M67" s="123" t="str">
        <f ca="1">IF(AND(E67&gt;I67*0.97,E67&lt;I67*1.03),"○","×")</f>
        <v>×</v>
      </c>
      <c r="N67" s="123" t="str">
        <f ca="1">IF(AND(F67&gt;I67*0.97,F67&lt;I67*1.03),"○","×")</f>
        <v>×</v>
      </c>
      <c r="O67" s="123" t="str">
        <f ca="1">IF(AND(G67&gt;I67*0.97,G67&lt;I67*1.03),"○","×")</f>
        <v>○</v>
      </c>
      <c r="P67" s="123" t="str">
        <f ca="1">IF(AND(H67&gt;I67*0.97,H67&lt;I67*1.03),"○","×")</f>
        <v>×</v>
      </c>
      <c r="Q67" s="133" t="str">
        <f ca="1">IF(COUNTIF(L67:P67,"○")=5,"同程度","―")</f>
        <v>―</v>
      </c>
      <c r="R67" s="124" t="str">
        <f t="shared" ref="R67:U70" ca="1" si="9">IF(E67-D67&gt;0,"↑",IF(E67-D67&lt;0,"↓","－"))</f>
        <v>↑</v>
      </c>
      <c r="S67" s="123" t="str">
        <f t="shared" ca="1" si="9"/>
        <v>↓</v>
      </c>
      <c r="T67" s="123" t="str">
        <f t="shared" ca="1" si="9"/>
        <v>↑</v>
      </c>
      <c r="U67" s="123" t="str">
        <f t="shared" ca="1" si="9"/>
        <v>↑</v>
      </c>
      <c r="V67" s="123" t="str">
        <f ca="1">R67&amp;S67&amp;T67&amp;U67</f>
        <v>↑↓↑↑</v>
      </c>
      <c r="W67" s="137" t="str" cm="1">
        <f t="array" aca="1" ref="W67" ca="1">INDEX($AL$2:$AL$82,MATCH(V67,$AK$2:$AK$82,0),0)</f>
        <v>年度により増減</v>
      </c>
      <c r="X67" s="135" t="str">
        <f ca="1">IF(F67-D67&gt;0,"↑",IF(F67-D67&lt;0,"↓","－"))</f>
        <v>－</v>
      </c>
      <c r="Y67" s="136" t="str">
        <f ca="1">IF(V67="↓↑↓↓",IF(X67="↓","減少傾向","×"),"判定外")</f>
        <v>判定外</v>
      </c>
      <c r="Z67" s="137" t="str">
        <f ca="1">IF(V67="↑↓↑↑",IF(X67="↑","増加傾向","×"),"判定外")</f>
        <v>×</v>
      </c>
      <c r="AA67" s="138" t="str">
        <f ca="1">IF(G67-E67&gt;0,"↑",IF(G67-E67&lt;0,"↓","－"))</f>
        <v>↑</v>
      </c>
      <c r="AB67" s="136" t="str">
        <f ca="1">IF(V67="↓↓↑↓",IF(AA67="↓","減少傾向","×"),"判定外")</f>
        <v>判定外</v>
      </c>
      <c r="AC67" s="137" t="str">
        <f ca="1">IF(V67="↑↑↓↑",IF(AA67="↑","増加傾向","×"),"判定外")</f>
        <v>判定外</v>
      </c>
      <c r="AD67" s="139"/>
      <c r="AE67" s="119"/>
      <c r="AK67" s="102" t="s">
        <v>362</v>
      </c>
      <c r="AL67" s="102" t="s">
        <v>287</v>
      </c>
    </row>
    <row r="68" spans="2:38">
      <c r="B68" s="116"/>
      <c r="C68" s="129" t="s">
        <v>224</v>
      </c>
      <c r="D68" s="234">
        <f ca="1">SUMIF('8.経年データ（学部単位）'!A:A,D38,'8.経年データ（学部単位）'!K:K)</f>
        <v>9</v>
      </c>
      <c r="E68" s="234">
        <f ca="1">SUMIF('8.経年データ（学部単位）'!A:A,E38,'8.経年データ（学部単位）'!K:K)</f>
        <v>7</v>
      </c>
      <c r="F68" s="234">
        <f ca="1">SUMIF('8.経年データ（学部単位）'!A:A,F38,'8.経年データ（学部単位）'!K:K)</f>
        <v>10</v>
      </c>
      <c r="G68" s="234">
        <f ca="1">SUMIF('8.経年データ（学部単位）'!A:A,G38,'8.経年データ（学部単位）'!K:K)</f>
        <v>12</v>
      </c>
      <c r="H68" s="234">
        <f ca="1">SUMIF('8.経年データ（学部単位）'!A:A,H38,'8.経年データ（学部単位）'!K:K)</f>
        <v>9</v>
      </c>
      <c r="I68" s="131">
        <f ca="1">AVERAGE(D68:H68)</f>
        <v>9.4</v>
      </c>
      <c r="J68" s="132">
        <f ca="1">I68*0.97</f>
        <v>9.1180000000000003</v>
      </c>
      <c r="K68" s="132">
        <f ca="1">I68*1.03</f>
        <v>9.6820000000000004</v>
      </c>
      <c r="L68" s="123" t="str">
        <f ca="1">IF(AND(D68&gt;I68*0.97,D68&lt;I68*1.03),"○","×")</f>
        <v>×</v>
      </c>
      <c r="M68" s="123" t="str">
        <f ca="1">IF(AND(E68&gt;I68*0.97,E68&lt;I68*1.03),"○","×")</f>
        <v>×</v>
      </c>
      <c r="N68" s="123" t="str">
        <f ca="1">IF(AND(F68&gt;I68*0.97,F68&lt;I68*1.03),"○","×")</f>
        <v>×</v>
      </c>
      <c r="O68" s="123" t="str">
        <f ca="1">IF(AND(G68&gt;I68*0.97,G68&lt;I68*1.03),"○","×")</f>
        <v>×</v>
      </c>
      <c r="P68" s="123" t="str">
        <f ca="1">IF(AND(H68&gt;I68*0.97,H68&lt;I68*1.03),"○","×")</f>
        <v>×</v>
      </c>
      <c r="Q68" s="133" t="str">
        <f ca="1">IF(COUNTIF(L68:P68,"○")=5,"同程度","―")</f>
        <v>―</v>
      </c>
      <c r="R68" s="124" t="str">
        <f t="shared" ca="1" si="9"/>
        <v>↓</v>
      </c>
      <c r="S68" s="123" t="str">
        <f t="shared" ca="1" si="9"/>
        <v>↑</v>
      </c>
      <c r="T68" s="123" t="str">
        <f t="shared" ca="1" si="9"/>
        <v>↑</v>
      </c>
      <c r="U68" s="123" t="str">
        <f t="shared" ca="1" si="9"/>
        <v>↓</v>
      </c>
      <c r="V68" s="123" t="str">
        <f ca="1">R68&amp;S68&amp;T68&amp;U68</f>
        <v>↓↑↑↓</v>
      </c>
      <c r="W68" s="137" t="str" cm="1">
        <f t="array" aca="1" ref="W68" ca="1">INDEX($AL$2:$AL$82,MATCH(V68,$AK$2:$AK$82,0),0)</f>
        <v>年度により増減</v>
      </c>
      <c r="X68" s="135" t="str">
        <f ca="1">IF(F68-D68&gt;0,"↑",IF(F68-D68&lt;0,"↓","－"))</f>
        <v>↑</v>
      </c>
      <c r="Y68" s="136" t="str">
        <f ca="1">IF(V68="↓↑↓↓",IF(X68="↓","減少傾向","×"),"判定外")</f>
        <v>判定外</v>
      </c>
      <c r="Z68" s="137" t="str">
        <f ca="1">IF(V68="↑↓↑↑",IF(X68="↑","増加傾向","×"),"判定外")</f>
        <v>判定外</v>
      </c>
      <c r="AA68" s="138" t="str">
        <f ca="1">IF(G68-E68&gt;0,"↑",IF(G68-E68&lt;0,"↓","－"))</f>
        <v>↑</v>
      </c>
      <c r="AB68" s="136" t="str">
        <f ca="1">IF(V68="↓↓↑↓",IF(AA68="↓","減少傾向","×"),"判定外")</f>
        <v>判定外</v>
      </c>
      <c r="AC68" s="137" t="str">
        <f ca="1">IF(V68="↑↑↓↑",IF(AA68="↑","増加傾向","×"),"判定外")</f>
        <v>判定外</v>
      </c>
      <c r="AD68" s="139"/>
      <c r="AE68" s="119"/>
      <c r="AK68" s="102" t="s">
        <v>363</v>
      </c>
      <c r="AL68" s="102" t="s">
        <v>336</v>
      </c>
    </row>
    <row r="69" spans="2:38">
      <c r="B69" s="116"/>
      <c r="C69" s="129" t="s">
        <v>251</v>
      </c>
      <c r="D69" s="130">
        <f ca="1">SUM(D67:D68)</f>
        <v>29</v>
      </c>
      <c r="E69" s="130">
        <f ca="1">SUM(E67:E68)</f>
        <v>29</v>
      </c>
      <c r="F69" s="130">
        <f ca="1">SUM(F67:F68)</f>
        <v>30</v>
      </c>
      <c r="G69" s="130">
        <f ca="1">SUM(G67:G68)</f>
        <v>36</v>
      </c>
      <c r="H69" s="130">
        <f ca="1">SUM(H67:H68)</f>
        <v>41</v>
      </c>
      <c r="I69" s="131">
        <f ca="1">AVERAGE(D69:H69)</f>
        <v>33</v>
      </c>
      <c r="J69" s="132">
        <f ca="1">I69*0.97</f>
        <v>32.01</v>
      </c>
      <c r="K69" s="132">
        <f ca="1">I69*1.03</f>
        <v>33.99</v>
      </c>
      <c r="L69" s="123" t="str">
        <f ca="1">IF(AND(D69&gt;I69*0.97,D69&lt;I69*1.03),"○","×")</f>
        <v>×</v>
      </c>
      <c r="M69" s="123" t="str">
        <f ca="1">IF(AND(E69&gt;I69*0.97,E69&lt;I69*1.03),"○","×")</f>
        <v>×</v>
      </c>
      <c r="N69" s="123" t="str">
        <f ca="1">IF(AND(F69&gt;I69*0.97,F69&lt;I69*1.03),"○","×")</f>
        <v>×</v>
      </c>
      <c r="O69" s="123" t="str">
        <f ca="1">IF(AND(G69&gt;I69*0.97,G69&lt;I69*1.03),"○","×")</f>
        <v>×</v>
      </c>
      <c r="P69" s="123" t="str">
        <f ca="1">IF(AND(H69&gt;I69*0.97,H69&lt;I69*1.03),"○","×")</f>
        <v>×</v>
      </c>
      <c r="Q69" s="133" t="str">
        <f ca="1">IF(COUNTIF(L69:P69,"○")=5,"同程度","―")</f>
        <v>―</v>
      </c>
      <c r="R69" s="124" t="str">
        <f t="shared" ca="1" si="9"/>
        <v>－</v>
      </c>
      <c r="S69" s="123" t="str">
        <f t="shared" ca="1" si="9"/>
        <v>↑</v>
      </c>
      <c r="T69" s="123" t="str">
        <f t="shared" ca="1" si="9"/>
        <v>↑</v>
      </c>
      <c r="U69" s="123" t="str">
        <f t="shared" ca="1" si="9"/>
        <v>↑</v>
      </c>
      <c r="V69" s="123" t="str">
        <f ca="1">R69&amp;S69&amp;T69&amp;U69</f>
        <v>－↑↑↑</v>
      </c>
      <c r="W69" s="137" t="str" cm="1">
        <f t="array" aca="1" ref="W69" ca="1">INDEX($AL$2:$AL$82,MATCH(V69,$AK$2:$AK$82,0),0)</f>
        <v>増加傾向⤴</v>
      </c>
      <c r="X69" s="135" t="str">
        <f ca="1">IF(F69-D69&gt;0,"↑",IF(F69-D69&lt;0,"↓","－"))</f>
        <v>↑</v>
      </c>
      <c r="Y69" s="136" t="str">
        <f ca="1">IF(V69="↓↑↓↓",IF(X69="↓","減少傾向","×"),"判定外")</f>
        <v>判定外</v>
      </c>
      <c r="Z69" s="137" t="str">
        <f ca="1">IF(V69="↑↓↑↑",IF(X69="↑","増加傾向","×"),"判定外")</f>
        <v>判定外</v>
      </c>
      <c r="AA69" s="138" t="str">
        <f ca="1">IF(G69-E69&gt;0,"↑",IF(G69-E69&lt;0,"↓","－"))</f>
        <v>↑</v>
      </c>
      <c r="AB69" s="136" t="str">
        <f ca="1">IF(V69="↓↓↑↓",IF(AA69="↓","減少傾向","×"),"判定外")</f>
        <v>判定外</v>
      </c>
      <c r="AC69" s="137" t="str">
        <f ca="1">IF(V69="↑↑↓↑",IF(AA69="↑","増加傾向","×"),"判定外")</f>
        <v>判定外</v>
      </c>
      <c r="AD69" s="141" t="s">
        <v>215</v>
      </c>
      <c r="AE69" s="119"/>
      <c r="AK69" s="102" t="s">
        <v>364</v>
      </c>
      <c r="AL69" s="102" t="s">
        <v>308</v>
      </c>
    </row>
    <row r="70" spans="2:38" ht="27.75" thickBot="1">
      <c r="B70" s="116"/>
      <c r="C70" s="170" t="s">
        <v>250</v>
      </c>
      <c r="D70" s="142">
        <f ca="1">ROUND(D68/D69,3)</f>
        <v>0.31</v>
      </c>
      <c r="E70" s="142">
        <f ca="1">ROUND(E68/E69,3)</f>
        <v>0.24099999999999999</v>
      </c>
      <c r="F70" s="142">
        <f ca="1">ROUND(F68/F69,3)</f>
        <v>0.33300000000000002</v>
      </c>
      <c r="G70" s="142">
        <f ca="1">ROUND(G68/G69,3)</f>
        <v>0.33300000000000002</v>
      </c>
      <c r="H70" s="142">
        <f ca="1">ROUND(H68/H69,3)</f>
        <v>0.22</v>
      </c>
      <c r="I70" s="143">
        <f ca="1">AVERAGE(D70:H70)</f>
        <v>0.28739999999999999</v>
      </c>
      <c r="J70" s="144">
        <f ca="1">I70-0.03</f>
        <v>0.25739999999999996</v>
      </c>
      <c r="K70" s="144">
        <f ca="1">I70+0.03</f>
        <v>0.31740000000000002</v>
      </c>
      <c r="L70" s="108" t="str">
        <f ca="1">IF(AND(D70&gt;I70-0.03,D70&lt;I70+0.03),"○","×")</f>
        <v>○</v>
      </c>
      <c r="M70" s="108" t="str">
        <f ca="1">IF(AND(E70&gt;I70-0.03,E70&lt;I70+0.03),"○","×")</f>
        <v>×</v>
      </c>
      <c r="N70" s="108" t="str">
        <f ca="1">IF(AND(F70&gt;I70-0.03,F70&lt;I70+0.03),"○","×")</f>
        <v>×</v>
      </c>
      <c r="O70" s="108" t="str">
        <f ca="1">IF(AND(G70&gt;I70-0.03,G70&lt;I70+0.03),"○","×")</f>
        <v>×</v>
      </c>
      <c r="P70" s="108" t="str">
        <f ca="1">IF(AND(H70&gt;I70-0.03,H70&lt;I70+0.03),"○","×")</f>
        <v>×</v>
      </c>
      <c r="Q70" s="145" t="str">
        <f ca="1">IF(COUNTIF(L70:P70,"○")=5,"同程度","―")</f>
        <v>―</v>
      </c>
      <c r="R70" s="146" t="str">
        <f t="shared" ca="1" si="9"/>
        <v>↓</v>
      </c>
      <c r="S70" s="108" t="str">
        <f t="shared" ca="1" si="9"/>
        <v>↑</v>
      </c>
      <c r="T70" s="108" t="str">
        <f t="shared" ca="1" si="9"/>
        <v>－</v>
      </c>
      <c r="U70" s="108" t="str">
        <f t="shared" ca="1" si="9"/>
        <v>↓</v>
      </c>
      <c r="V70" s="108" t="str">
        <f ca="1">R70&amp;S70&amp;T70&amp;U70</f>
        <v>↓↑－↓</v>
      </c>
      <c r="W70" s="150" t="str" cm="1">
        <f t="array" aca="1" ref="W70" ca="1">INDEX($AL$2:$AL$82,MATCH(V70,$AK$2:$AK$82,0),0)</f>
        <v>年度により増減</v>
      </c>
      <c r="X70" s="148" t="str">
        <f ca="1">IF(F70-D70&gt;0,"↑",IF(F70-D70&lt;0,"↓","－"))</f>
        <v>↑</v>
      </c>
      <c r="Y70" s="149" t="str">
        <f ca="1">IF(V70="↓↑↓↓",IF(X70="↓","減少傾向","×"),"判定外")</f>
        <v>判定外</v>
      </c>
      <c r="Z70" s="150" t="str">
        <f ca="1">IF(V70="↑↓↑↑",IF(X70="↑","増加傾向","×"),"判定外")</f>
        <v>判定外</v>
      </c>
      <c r="AA70" s="151" t="str">
        <f ca="1">IF(G70-E70&gt;0,"↑",IF(G70-E70&lt;0,"↓","－"))</f>
        <v>↑</v>
      </c>
      <c r="AB70" s="149" t="str">
        <f ca="1">IF(V70="↓↓↑↓",IF(AA70="↓","減少傾向","×"),"判定外")</f>
        <v>判定外</v>
      </c>
      <c r="AC70" s="150" t="str">
        <f ca="1">IF(V70="↑↑↓↑",IF(AA70="↑","増加傾向","×"),"判定外")</f>
        <v>判定外</v>
      </c>
      <c r="AD70" s="152" t="s">
        <v>287</v>
      </c>
      <c r="AE70" s="119"/>
      <c r="AK70" s="102" t="s">
        <v>365</v>
      </c>
      <c r="AL70" s="102" t="s">
        <v>308</v>
      </c>
    </row>
    <row r="71" spans="2:38" ht="14.25" thickBot="1">
      <c r="B71" s="116"/>
      <c r="C71" s="117"/>
      <c r="D71" s="118"/>
      <c r="E71" s="118"/>
      <c r="F71" s="118"/>
      <c r="G71" s="118"/>
      <c r="H71" s="118"/>
      <c r="I71" s="153"/>
      <c r="J71" s="153"/>
      <c r="K71" s="153"/>
      <c r="L71" s="154"/>
      <c r="M71" s="154"/>
      <c r="N71" s="154"/>
      <c r="O71" s="154"/>
      <c r="P71" s="154"/>
      <c r="Q71" s="154"/>
      <c r="R71" s="154"/>
      <c r="S71" s="154"/>
      <c r="T71" s="154"/>
      <c r="U71" s="154"/>
      <c r="V71" s="154"/>
      <c r="W71" s="153"/>
      <c r="X71" s="154"/>
      <c r="Y71" s="153"/>
      <c r="Z71" s="153"/>
      <c r="AA71" s="154"/>
      <c r="AB71" s="153"/>
      <c r="AC71" s="153"/>
      <c r="AD71" s="155"/>
      <c r="AE71" s="119"/>
      <c r="AK71" s="102" t="s">
        <v>366</v>
      </c>
      <c r="AL71" s="102" t="s">
        <v>287</v>
      </c>
    </row>
    <row r="72" spans="2:38">
      <c r="B72" s="116"/>
      <c r="C72" s="117"/>
      <c r="D72" s="118"/>
      <c r="E72" s="118"/>
      <c r="F72" s="118"/>
      <c r="G72" s="118"/>
      <c r="H72" s="118"/>
      <c r="I72" s="263" t="s">
        <v>277</v>
      </c>
      <c r="J72" s="264"/>
      <c r="K72" s="264"/>
      <c r="L72" s="265"/>
      <c r="M72" s="265"/>
      <c r="N72" s="265"/>
      <c r="O72" s="265"/>
      <c r="P72" s="265"/>
      <c r="Q72" s="266" t="s">
        <v>278</v>
      </c>
      <c r="R72" s="263" t="s">
        <v>279</v>
      </c>
      <c r="S72" s="265"/>
      <c r="T72" s="265"/>
      <c r="U72" s="265"/>
      <c r="V72" s="268" t="s">
        <v>280</v>
      </c>
      <c r="W72" s="269"/>
      <c r="X72" s="272" t="s">
        <v>281</v>
      </c>
      <c r="Y72" s="259" t="s">
        <v>282</v>
      </c>
      <c r="Z72" s="260"/>
      <c r="AA72" s="257" t="s">
        <v>283</v>
      </c>
      <c r="AB72" s="259" t="s">
        <v>284</v>
      </c>
      <c r="AC72" s="260"/>
      <c r="AD72" s="261" t="s">
        <v>285</v>
      </c>
      <c r="AE72" s="119"/>
      <c r="AK72" s="102" t="s">
        <v>367</v>
      </c>
      <c r="AL72" s="102" t="s">
        <v>308</v>
      </c>
    </row>
    <row r="73" spans="2:38" s="171" customFormat="1">
      <c r="B73" s="169"/>
      <c r="C73" s="170" t="s">
        <v>240</v>
      </c>
      <c r="D73" s="233" t="str">
        <f ca="1">Q1</f>
        <v>R2</v>
      </c>
      <c r="E73" s="233" t="str">
        <f ca="1">R1</f>
        <v>R3</v>
      </c>
      <c r="F73" s="233" t="str">
        <f ca="1">S1</f>
        <v>R4</v>
      </c>
      <c r="G73" s="233" t="str">
        <f ca="1">T1</f>
        <v>R5</v>
      </c>
      <c r="H73" s="233" t="str">
        <f ca="1">U1</f>
        <v>R6</v>
      </c>
      <c r="I73" s="121" t="s">
        <v>288</v>
      </c>
      <c r="J73" s="122">
        <v>-0.03</v>
      </c>
      <c r="K73" s="122">
        <v>0.03</v>
      </c>
      <c r="L73" s="233" t="str">
        <f ca="1">Q1</f>
        <v>R2</v>
      </c>
      <c r="M73" s="233" t="str">
        <f ca="1">R1</f>
        <v>R3</v>
      </c>
      <c r="N73" s="233" t="str">
        <f ca="1">S1</f>
        <v>R4</v>
      </c>
      <c r="O73" s="233" t="str">
        <f ca="1">T1</f>
        <v>R5</v>
      </c>
      <c r="P73" s="233" t="str">
        <f ca="1">U1</f>
        <v>R6</v>
      </c>
      <c r="Q73" s="267"/>
      <c r="R73" s="124" t="s">
        <v>289</v>
      </c>
      <c r="S73" s="123" t="s">
        <v>290</v>
      </c>
      <c r="T73" s="123" t="s">
        <v>291</v>
      </c>
      <c r="U73" s="123" t="s">
        <v>292</v>
      </c>
      <c r="V73" s="270"/>
      <c r="W73" s="271"/>
      <c r="X73" s="273"/>
      <c r="Y73" s="125" t="s">
        <v>293</v>
      </c>
      <c r="Z73" s="126" t="s">
        <v>294</v>
      </c>
      <c r="AA73" s="258"/>
      <c r="AB73" s="127" t="s">
        <v>295</v>
      </c>
      <c r="AC73" s="128" t="s">
        <v>296</v>
      </c>
      <c r="AD73" s="262"/>
      <c r="AE73" s="119"/>
      <c r="AF73" s="94"/>
      <c r="AG73" s="94"/>
      <c r="AH73" s="94"/>
      <c r="AI73" s="94"/>
      <c r="AJ73" s="94"/>
      <c r="AK73" s="102" t="s">
        <v>368</v>
      </c>
      <c r="AL73" s="102" t="s">
        <v>231</v>
      </c>
    </row>
    <row r="74" spans="2:38">
      <c r="B74" s="116"/>
      <c r="C74" s="129" t="s">
        <v>223</v>
      </c>
      <c r="D74" s="228">
        <f ca="1">SUMIF('8.経年データ（学部単位）'!A:A,D38,'8.経年データ（学部単位）'!L:L)</f>
        <v>13</v>
      </c>
      <c r="E74" s="228">
        <f ca="1">SUMIF('8.経年データ（学部単位）'!A:A,E38,'8.経年データ（学部単位）'!L:L)</f>
        <v>9</v>
      </c>
      <c r="F74" s="228">
        <f ca="1">SUMIF('8.経年データ（学部単位）'!A:A,F38,'8.経年データ（学部単位）'!L:L)</f>
        <v>12</v>
      </c>
      <c r="G74" s="228">
        <f ca="1">SUMIF('8.経年データ（学部単位）'!A:A,G38,'8.経年データ（学部単位）'!L:L)</f>
        <v>10</v>
      </c>
      <c r="H74" s="228">
        <f ca="1">SUMIF('8.経年データ（学部単位）'!A:A,H38,'8.経年データ（学部単位）'!L:L)</f>
        <v>4</v>
      </c>
      <c r="I74" s="131">
        <f ca="1">AVERAGE(D74:H74)</f>
        <v>9.6</v>
      </c>
      <c r="J74" s="132">
        <f ca="1">I74*0.97</f>
        <v>9.3119999999999994</v>
      </c>
      <c r="K74" s="132">
        <f ca="1">I74*1.03</f>
        <v>9.8879999999999999</v>
      </c>
      <c r="L74" s="123" t="str">
        <f ca="1">IF(AND(D74&gt;I74*0.97,D74&lt;I74*1.03),"○","×")</f>
        <v>×</v>
      </c>
      <c r="M74" s="123" t="str">
        <f ca="1">IF(AND(E74&gt;I74*0.97,E74&lt;I74*1.03),"○","×")</f>
        <v>×</v>
      </c>
      <c r="N74" s="123" t="str">
        <f ca="1">IF(AND(F74&gt;I74*0.97,F74&lt;I74*1.03),"○","×")</f>
        <v>×</v>
      </c>
      <c r="O74" s="123" t="str">
        <f ca="1">IF(AND(G74&gt;I74*0.97,G74&lt;I74*1.03),"○","×")</f>
        <v>×</v>
      </c>
      <c r="P74" s="123" t="str">
        <f ca="1">IF(AND(H74&gt;I74*0.97,H74&lt;I74*1.03),"○","×")</f>
        <v>×</v>
      </c>
      <c r="Q74" s="133" t="str">
        <f ca="1">IF(COUNTIF(L74:P74,"○")=5,"同程度","―")</f>
        <v>―</v>
      </c>
      <c r="R74" s="124" t="str">
        <f t="shared" ref="R74:U77" ca="1" si="10">IF(E74-D74&gt;0,"↑",IF(E74-D74&lt;0,"↓","－"))</f>
        <v>↓</v>
      </c>
      <c r="S74" s="123" t="str">
        <f t="shared" ca="1" si="10"/>
        <v>↑</v>
      </c>
      <c r="T74" s="123" t="str">
        <f t="shared" ca="1" si="10"/>
        <v>↓</v>
      </c>
      <c r="U74" s="123" t="str">
        <f t="shared" ca="1" si="10"/>
        <v>↓</v>
      </c>
      <c r="V74" s="123" t="str">
        <f ca="1">R74&amp;S74&amp;T74&amp;U74</f>
        <v>↓↑↓↓</v>
      </c>
      <c r="W74" s="137" t="str" cm="1">
        <f t="array" aca="1" ref="W74" ca="1">INDEX($AL$2:$AL$82,MATCH(V74,$AK$2:$AK$82,0),0)</f>
        <v>年度により増減</v>
      </c>
      <c r="X74" s="135" t="str">
        <f ca="1">IF(F74-D74&gt;0,"↑",IF(F74-D74&lt;0,"↓","－"))</f>
        <v>↓</v>
      </c>
      <c r="Y74" s="136" t="str">
        <f ca="1">IF(V74="↓↑↓↓",IF(X74="↓","減少傾向","×"),"判定外")</f>
        <v>減少傾向</v>
      </c>
      <c r="Z74" s="137" t="str">
        <f ca="1">IF(V74="↑↓↑↑",IF(X74="↑","増加傾向","×"),"判定外")</f>
        <v>判定外</v>
      </c>
      <c r="AA74" s="138" t="str">
        <f ca="1">IF(G74-E74&gt;0,"↑",IF(G74-E74&lt;0,"↓","－"))</f>
        <v>↑</v>
      </c>
      <c r="AB74" s="136" t="str">
        <f ca="1">IF(V74="↓↓↑↓",IF(AA74="↓","減少傾向","×"),"判定外")</f>
        <v>判定外</v>
      </c>
      <c r="AC74" s="137" t="str">
        <f ca="1">IF(V74="↑↑↓↑",IF(AA74="↑","増加傾向","×"),"判定外")</f>
        <v>判定外</v>
      </c>
      <c r="AD74" s="139"/>
      <c r="AE74" s="119"/>
      <c r="AK74" s="102" t="s">
        <v>369</v>
      </c>
      <c r="AL74" s="102" t="s">
        <v>270</v>
      </c>
    </row>
    <row r="75" spans="2:38">
      <c r="B75" s="116"/>
      <c r="C75" s="129" t="s">
        <v>224</v>
      </c>
      <c r="D75" s="234">
        <f ca="1">SUMIF('8.経年データ（学部単位）'!A:A,D38,'8.経年データ（学部単位）'!M:M)</f>
        <v>8</v>
      </c>
      <c r="E75" s="234">
        <f ca="1">SUMIF('8.経年データ（学部単位）'!A:A,E38,'8.経年データ（学部単位）'!M:M)</f>
        <v>5</v>
      </c>
      <c r="F75" s="234">
        <f ca="1">SUMIF('8.経年データ（学部単位）'!A:A,F38,'8.経年データ（学部単位）'!M:M)</f>
        <v>9</v>
      </c>
      <c r="G75" s="234">
        <f ca="1">SUMIF('8.経年データ（学部単位）'!A:A,G38,'8.経年データ（学部単位）'!M:M)</f>
        <v>5</v>
      </c>
      <c r="H75" s="234">
        <f ca="1">SUMIF('8.経年データ（学部単位）'!A:A,H38,'8.経年データ（学部単位）'!M:M)</f>
        <v>6</v>
      </c>
      <c r="I75" s="131">
        <f ca="1">AVERAGE(D75:H75)</f>
        <v>6.6</v>
      </c>
      <c r="J75" s="132">
        <f ca="1">I75*0.97</f>
        <v>6.4019999999999992</v>
      </c>
      <c r="K75" s="132">
        <f ca="1">I75*1.03</f>
        <v>6.798</v>
      </c>
      <c r="L75" s="123" t="str">
        <f ca="1">IF(AND(D75&gt;I75*0.97,D75&lt;I75*1.03),"○","×")</f>
        <v>×</v>
      </c>
      <c r="M75" s="123" t="str">
        <f ca="1">IF(AND(E75&gt;I75*0.97,E75&lt;I75*1.03),"○","×")</f>
        <v>×</v>
      </c>
      <c r="N75" s="123" t="str">
        <f ca="1">IF(AND(F75&gt;I75*0.97,F75&lt;I75*1.03),"○","×")</f>
        <v>×</v>
      </c>
      <c r="O75" s="123" t="str">
        <f ca="1">IF(AND(G75&gt;I75*0.97,G75&lt;I75*1.03),"○","×")</f>
        <v>×</v>
      </c>
      <c r="P75" s="123" t="str">
        <f ca="1">IF(AND(H75&gt;I75*0.97,H75&lt;I75*1.03),"○","×")</f>
        <v>×</v>
      </c>
      <c r="Q75" s="133" t="str">
        <f ca="1">IF(COUNTIF(L75:P75,"○")=5,"同程度","―")</f>
        <v>―</v>
      </c>
      <c r="R75" s="124" t="str">
        <f t="shared" ca="1" si="10"/>
        <v>↓</v>
      </c>
      <c r="S75" s="123" t="str">
        <f t="shared" ca="1" si="10"/>
        <v>↑</v>
      </c>
      <c r="T75" s="123" t="str">
        <f t="shared" ca="1" si="10"/>
        <v>↓</v>
      </c>
      <c r="U75" s="123" t="str">
        <f t="shared" ca="1" si="10"/>
        <v>↑</v>
      </c>
      <c r="V75" s="123" t="str">
        <f ca="1">R75&amp;S75&amp;T75&amp;U75</f>
        <v>↓↑↓↑</v>
      </c>
      <c r="W75" s="137" t="str" cm="1">
        <f t="array" aca="1" ref="W75" ca="1">INDEX($AL$2:$AL$82,MATCH(V75,$AK$2:$AK$82,0),0)</f>
        <v>隔年で増減</v>
      </c>
      <c r="X75" s="135" t="str">
        <f ca="1">IF(F75-D75&gt;0,"↑",IF(F75-D75&lt;0,"↓","－"))</f>
        <v>↑</v>
      </c>
      <c r="Y75" s="136" t="str">
        <f ca="1">IF(V75="↓↑↓↓",IF(X75="↓","減少傾向","×"),"判定外")</f>
        <v>判定外</v>
      </c>
      <c r="Z75" s="137" t="str">
        <f ca="1">IF(V75="↑↓↑↑",IF(X75="↑","増加傾向","×"),"判定外")</f>
        <v>判定外</v>
      </c>
      <c r="AA75" s="138" t="str">
        <f ca="1">IF(G75-E75&gt;0,"↑",IF(G75-E75&lt;0,"↓","－"))</f>
        <v>－</v>
      </c>
      <c r="AB75" s="136" t="str">
        <f ca="1">IF(V75="↓↓↑↓",IF(AA75="↓","減少傾向","×"),"判定外")</f>
        <v>判定外</v>
      </c>
      <c r="AC75" s="137" t="str">
        <f ca="1">IF(V75="↑↑↓↑",IF(AA75="↑","増加傾向","×"),"判定外")</f>
        <v>判定外</v>
      </c>
      <c r="AD75" s="139"/>
      <c r="AE75" s="119"/>
      <c r="AK75" s="102" t="s">
        <v>370</v>
      </c>
      <c r="AL75" s="102" t="s">
        <v>287</v>
      </c>
    </row>
    <row r="76" spans="2:38">
      <c r="B76" s="116"/>
      <c r="C76" s="129" t="s">
        <v>251</v>
      </c>
      <c r="D76" s="130">
        <f ca="1">SUM(D74:D75)</f>
        <v>21</v>
      </c>
      <c r="E76" s="130">
        <f ca="1">SUM(E74:E75)</f>
        <v>14</v>
      </c>
      <c r="F76" s="130">
        <f ca="1">SUM(F74:F75)</f>
        <v>21</v>
      </c>
      <c r="G76" s="130">
        <f ca="1">SUM(G74:G75)</f>
        <v>15</v>
      </c>
      <c r="H76" s="130">
        <f ca="1">SUM(H74:H75)</f>
        <v>10</v>
      </c>
      <c r="I76" s="131">
        <f ca="1">AVERAGE(D76:H76)</f>
        <v>16.2</v>
      </c>
      <c r="J76" s="132">
        <f ca="1">I76*0.97</f>
        <v>15.713999999999999</v>
      </c>
      <c r="K76" s="132">
        <f ca="1">I76*1.03</f>
        <v>16.686</v>
      </c>
      <c r="L76" s="123" t="str">
        <f ca="1">IF(AND(D76&gt;I76*0.97,D76&lt;I76*1.03),"○","×")</f>
        <v>×</v>
      </c>
      <c r="M76" s="123" t="str">
        <f ca="1">IF(AND(E76&gt;I76*0.97,E76&lt;I76*1.03),"○","×")</f>
        <v>×</v>
      </c>
      <c r="N76" s="123" t="str">
        <f ca="1">IF(AND(F76&gt;I76*0.97,F76&lt;I76*1.03),"○","×")</f>
        <v>×</v>
      </c>
      <c r="O76" s="123" t="str">
        <f ca="1">IF(AND(G76&gt;I76*0.97,G76&lt;I76*1.03),"○","×")</f>
        <v>×</v>
      </c>
      <c r="P76" s="123" t="str">
        <f ca="1">IF(AND(H76&gt;I76*0.97,H76&lt;I76*1.03),"○","×")</f>
        <v>×</v>
      </c>
      <c r="Q76" s="133" t="str">
        <f ca="1">IF(COUNTIF(L76:P76,"○")=5,"同程度","―")</f>
        <v>―</v>
      </c>
      <c r="R76" s="124" t="str">
        <f t="shared" ca="1" si="10"/>
        <v>↓</v>
      </c>
      <c r="S76" s="123" t="str">
        <f t="shared" ca="1" si="10"/>
        <v>↑</v>
      </c>
      <c r="T76" s="123" t="str">
        <f t="shared" ca="1" si="10"/>
        <v>↓</v>
      </c>
      <c r="U76" s="123" t="str">
        <f t="shared" ca="1" si="10"/>
        <v>↓</v>
      </c>
      <c r="V76" s="123" t="str">
        <f ca="1">R76&amp;S76&amp;T76&amp;U76</f>
        <v>↓↑↓↓</v>
      </c>
      <c r="W76" s="137" t="str" cm="1">
        <f t="array" aca="1" ref="W76" ca="1">INDEX($AL$2:$AL$82,MATCH(V76,$AK$2:$AK$82,0),0)</f>
        <v>年度により増減</v>
      </c>
      <c r="X76" s="135" t="str">
        <f ca="1">IF(F76-D76&gt;0,"↑",IF(F76-D76&lt;0,"↓","－"))</f>
        <v>－</v>
      </c>
      <c r="Y76" s="136" t="str">
        <f ca="1">IF(V76="↓↑↓↓",IF(X76="↓","減少傾向","×"),"判定外")</f>
        <v>×</v>
      </c>
      <c r="Z76" s="137" t="str">
        <f ca="1">IF(V76="↑↓↑↑",IF(X76="↑","増加傾向","×"),"判定外")</f>
        <v>判定外</v>
      </c>
      <c r="AA76" s="138" t="str">
        <f ca="1">IF(G76-E76&gt;0,"↑",IF(G76-E76&lt;0,"↓","－"))</f>
        <v>↑</v>
      </c>
      <c r="AB76" s="136" t="str">
        <f ca="1">IF(V76="↓↓↑↓",IF(AA76="↓","減少傾向","×"),"判定外")</f>
        <v>判定外</v>
      </c>
      <c r="AC76" s="137" t="str">
        <f ca="1">IF(V76="↑↑↓↑",IF(AA76="↑","増加傾向","×"),"判定外")</f>
        <v>判定外</v>
      </c>
      <c r="AD76" s="141" t="s">
        <v>287</v>
      </c>
      <c r="AE76" s="119"/>
      <c r="AK76" s="102" t="s">
        <v>371</v>
      </c>
      <c r="AL76" s="102" t="s">
        <v>231</v>
      </c>
    </row>
    <row r="77" spans="2:38" ht="27.75" thickBot="1">
      <c r="B77" s="116"/>
      <c r="C77" s="170" t="s">
        <v>250</v>
      </c>
      <c r="D77" s="142">
        <f ca="1">ROUND(D75/D76,3)</f>
        <v>0.38100000000000001</v>
      </c>
      <c r="E77" s="142">
        <f ca="1">ROUND(E75/E76,3)</f>
        <v>0.35699999999999998</v>
      </c>
      <c r="F77" s="142">
        <f ca="1">ROUND(F75/F76,3)</f>
        <v>0.42899999999999999</v>
      </c>
      <c r="G77" s="142">
        <f ca="1">ROUND(G75/G76,3)</f>
        <v>0.33300000000000002</v>
      </c>
      <c r="H77" s="142">
        <f ca="1">ROUND(H75/H76,3)</f>
        <v>0.6</v>
      </c>
      <c r="I77" s="143">
        <f ca="1">AVERAGE(D77:H77)</f>
        <v>0.42000000000000004</v>
      </c>
      <c r="J77" s="144">
        <f ca="1">I77-0.03</f>
        <v>0.39</v>
      </c>
      <c r="K77" s="144">
        <f ca="1">I77+0.03</f>
        <v>0.45000000000000007</v>
      </c>
      <c r="L77" s="108" t="str">
        <f ca="1">IF(AND(D77&gt;I77-0.03,D77&lt;I77+0.03),"○","×")</f>
        <v>×</v>
      </c>
      <c r="M77" s="108" t="str">
        <f ca="1">IF(AND(E77&gt;I77-0.03,E77&lt;I77+0.03),"○","×")</f>
        <v>×</v>
      </c>
      <c r="N77" s="108" t="str">
        <f ca="1">IF(AND(F77&gt;I77-0.03,F77&lt;I77+0.03),"○","×")</f>
        <v>○</v>
      </c>
      <c r="O77" s="108" t="str">
        <f ca="1">IF(AND(G77&gt;I77-0.03,G77&lt;I77+0.03),"○","×")</f>
        <v>×</v>
      </c>
      <c r="P77" s="108" t="str">
        <f ca="1">IF(AND(H77&gt;I77-0.03,H77&lt;I77+0.03),"○","×")</f>
        <v>×</v>
      </c>
      <c r="Q77" s="145" t="str">
        <f ca="1">IF(COUNTIF(L77:P77,"○")=5,"同程度","―")</f>
        <v>―</v>
      </c>
      <c r="R77" s="146" t="str">
        <f t="shared" ca="1" si="10"/>
        <v>↓</v>
      </c>
      <c r="S77" s="108" t="str">
        <f t="shared" ca="1" si="10"/>
        <v>↑</v>
      </c>
      <c r="T77" s="108" t="str">
        <f t="shared" ca="1" si="10"/>
        <v>↓</v>
      </c>
      <c r="U77" s="108" t="str">
        <f t="shared" ca="1" si="10"/>
        <v>↑</v>
      </c>
      <c r="V77" s="108" t="str">
        <f ca="1">R77&amp;S77&amp;T77&amp;U77</f>
        <v>↓↑↓↑</v>
      </c>
      <c r="W77" s="150" t="str" cm="1">
        <f t="array" aca="1" ref="W77" ca="1">INDEX($AL$2:$AL$82,MATCH(V77,$AK$2:$AK$82,0),0)</f>
        <v>隔年で増減</v>
      </c>
      <c r="X77" s="148" t="str">
        <f ca="1">IF(F77-D77&gt;0,"↑",IF(F77-D77&lt;0,"↓","－"))</f>
        <v>↑</v>
      </c>
      <c r="Y77" s="149" t="str">
        <f ca="1">IF(V77="↓↑↓↓",IF(X77="↓","減少傾向","×"),"判定外")</f>
        <v>判定外</v>
      </c>
      <c r="Z77" s="150" t="str">
        <f ca="1">IF(V77="↑↓↑↑",IF(X77="↑","増加傾向","×"),"判定外")</f>
        <v>判定外</v>
      </c>
      <c r="AA77" s="151" t="str">
        <f ca="1">IF(G77-E77&gt;0,"↑",IF(G77-E77&lt;0,"↓","－"))</f>
        <v>↓</v>
      </c>
      <c r="AB77" s="149" t="str">
        <f ca="1">IF(V77="↓↓↑↓",IF(AA77="↓","減少傾向","×"),"判定外")</f>
        <v>判定外</v>
      </c>
      <c r="AC77" s="150" t="str">
        <f ca="1">IF(V77="↑↑↓↑",IF(AA77="↑","増加傾向","×"),"判定外")</f>
        <v>判定外</v>
      </c>
      <c r="AD77" s="152" t="s">
        <v>228</v>
      </c>
      <c r="AE77" s="119"/>
      <c r="AK77" s="102" t="s">
        <v>372</v>
      </c>
      <c r="AL77" s="102" t="s">
        <v>287</v>
      </c>
    </row>
    <row r="78" spans="2:38" ht="14.25" thickBot="1">
      <c r="B78" s="162"/>
      <c r="C78" s="163"/>
      <c r="D78" s="172"/>
      <c r="E78" s="172"/>
      <c r="F78" s="172"/>
      <c r="G78" s="172"/>
      <c r="H78" s="172"/>
      <c r="I78" s="165"/>
      <c r="J78" s="165"/>
      <c r="K78" s="165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5"/>
      <c r="X78" s="166"/>
      <c r="Y78" s="165"/>
      <c r="Z78" s="165"/>
      <c r="AA78" s="166"/>
      <c r="AB78" s="165"/>
      <c r="AC78" s="165"/>
      <c r="AD78" s="167"/>
      <c r="AE78" s="168"/>
      <c r="AK78" s="102" t="s">
        <v>373</v>
      </c>
      <c r="AL78" s="102" t="s">
        <v>308</v>
      </c>
    </row>
    <row r="79" spans="2:38" ht="14.25" thickBot="1">
      <c r="AK79" s="102" t="s">
        <v>374</v>
      </c>
      <c r="AL79" s="102" t="s">
        <v>231</v>
      </c>
    </row>
    <row r="80" spans="2:38" ht="14.25" thickBot="1">
      <c r="B80" s="173" t="s">
        <v>385</v>
      </c>
      <c r="C80" s="174"/>
      <c r="D80" s="175"/>
      <c r="E80" s="175"/>
      <c r="F80" s="175"/>
      <c r="G80" s="175"/>
      <c r="H80" s="175"/>
      <c r="I80" s="176"/>
      <c r="J80" s="176"/>
      <c r="K80" s="176"/>
      <c r="L80" s="177"/>
      <c r="M80" s="177"/>
      <c r="N80" s="177"/>
      <c r="O80" s="177"/>
      <c r="P80" s="177"/>
      <c r="Q80" s="177"/>
      <c r="R80" s="177"/>
      <c r="S80" s="177"/>
      <c r="T80" s="177"/>
      <c r="U80" s="177"/>
      <c r="V80" s="177"/>
      <c r="W80" s="176"/>
      <c r="X80" s="177"/>
      <c r="Y80" s="176"/>
      <c r="Z80" s="176"/>
      <c r="AA80" s="177"/>
      <c r="AB80" s="176"/>
      <c r="AC80" s="176"/>
      <c r="AD80" s="178"/>
      <c r="AE80" s="179"/>
      <c r="AK80" s="102" t="s">
        <v>375</v>
      </c>
      <c r="AL80" s="102" t="s">
        <v>231</v>
      </c>
    </row>
    <row r="81" spans="2:38">
      <c r="B81" s="180"/>
      <c r="C81" s="181"/>
      <c r="D81" s="182"/>
      <c r="E81" s="182"/>
      <c r="F81" s="182"/>
      <c r="G81" s="182"/>
      <c r="H81" s="182"/>
      <c r="I81" s="263" t="s">
        <v>277</v>
      </c>
      <c r="J81" s="264"/>
      <c r="K81" s="264"/>
      <c r="L81" s="265"/>
      <c r="M81" s="265"/>
      <c r="N81" s="265"/>
      <c r="O81" s="265"/>
      <c r="P81" s="265"/>
      <c r="Q81" s="266" t="s">
        <v>278</v>
      </c>
      <c r="R81" s="263" t="s">
        <v>279</v>
      </c>
      <c r="S81" s="265"/>
      <c r="T81" s="265"/>
      <c r="U81" s="265"/>
      <c r="V81" s="268" t="s">
        <v>280</v>
      </c>
      <c r="W81" s="269"/>
      <c r="X81" s="272" t="s">
        <v>281</v>
      </c>
      <c r="Y81" s="259" t="s">
        <v>282</v>
      </c>
      <c r="Z81" s="260"/>
      <c r="AA81" s="257" t="s">
        <v>283</v>
      </c>
      <c r="AB81" s="259" t="s">
        <v>284</v>
      </c>
      <c r="AC81" s="260"/>
      <c r="AD81" s="261" t="s">
        <v>285</v>
      </c>
      <c r="AE81" s="183"/>
      <c r="AK81" s="102" t="s">
        <v>376</v>
      </c>
      <c r="AL81" s="102" t="s">
        <v>231</v>
      </c>
    </row>
    <row r="82" spans="2:38">
      <c r="B82" s="180"/>
      <c r="C82" s="120" t="s">
        <v>10</v>
      </c>
      <c r="D82" s="232" t="str">
        <f ca="1">Q1</f>
        <v>R2</v>
      </c>
      <c r="E82" s="232" t="str">
        <f t="shared" ref="E82:H82" ca="1" si="11">R1</f>
        <v>R3</v>
      </c>
      <c r="F82" s="232" t="str">
        <f t="shared" ca="1" si="11"/>
        <v>R4</v>
      </c>
      <c r="G82" s="232" t="str">
        <f t="shared" ca="1" si="11"/>
        <v>R5</v>
      </c>
      <c r="H82" s="232" t="str">
        <f t="shared" ca="1" si="11"/>
        <v>R6</v>
      </c>
      <c r="I82" s="121" t="s">
        <v>288</v>
      </c>
      <c r="J82" s="122">
        <v>-0.03</v>
      </c>
      <c r="K82" s="122">
        <v>0.03</v>
      </c>
      <c r="L82" s="233" t="str">
        <f ca="1">Q1</f>
        <v>R2</v>
      </c>
      <c r="M82" s="233" t="str">
        <f ca="1">R1</f>
        <v>R3</v>
      </c>
      <c r="N82" s="233" t="str">
        <f ca="1">S1</f>
        <v>R4</v>
      </c>
      <c r="O82" s="233" t="str">
        <f ca="1">T1</f>
        <v>R5</v>
      </c>
      <c r="P82" s="233" t="str">
        <f ca="1">U1</f>
        <v>R6</v>
      </c>
      <c r="Q82" s="267"/>
      <c r="R82" s="124" t="s">
        <v>289</v>
      </c>
      <c r="S82" s="123" t="s">
        <v>290</v>
      </c>
      <c r="T82" s="123" t="s">
        <v>291</v>
      </c>
      <c r="U82" s="123" t="s">
        <v>292</v>
      </c>
      <c r="V82" s="270"/>
      <c r="W82" s="271"/>
      <c r="X82" s="273"/>
      <c r="Y82" s="125" t="s">
        <v>293</v>
      </c>
      <c r="Z82" s="126" t="s">
        <v>294</v>
      </c>
      <c r="AA82" s="258"/>
      <c r="AB82" s="127" t="s">
        <v>295</v>
      </c>
      <c r="AC82" s="128" t="s">
        <v>296</v>
      </c>
      <c r="AD82" s="262"/>
      <c r="AE82" s="183"/>
      <c r="AK82" s="102" t="s">
        <v>377</v>
      </c>
      <c r="AL82" s="102" t="s">
        <v>231</v>
      </c>
    </row>
    <row r="83" spans="2:38">
      <c r="B83" s="180"/>
      <c r="C83" s="129" t="s">
        <v>223</v>
      </c>
      <c r="D83" s="228" cm="1">
        <f t="array" ref="D83">INDEX('8-2.2020'!D:D,MATCH("F139110110504",'8-2.2020'!A:A,0),0)</f>
        <v>12</v>
      </c>
      <c r="E83" s="228" cm="1">
        <f t="array" ref="E83">INDEX('8-2.2021'!D:D,MATCH("F139110110504",'8-2.2021'!A:A,0),0)</f>
        <v>14</v>
      </c>
      <c r="F83" s="228" cm="1">
        <f t="array" ref="F83">INDEX('8-2.2022'!D:D,MATCH("F139110110504",'8-2.2022'!A:A,0),0)</f>
        <v>8</v>
      </c>
      <c r="G83" s="228" cm="1">
        <f t="array" ref="G83">INDEX('8-2.2023'!D:D,MATCH("F139110110504",'8-2.2023'!A:A,0),0)</f>
        <v>18</v>
      </c>
      <c r="H83" s="228" cm="1">
        <f t="array" ref="H83">INDEX('8-2.2024'!D:D,MATCH("F139110110504",'8-2.2024'!A:A,0),0)</f>
        <v>14</v>
      </c>
      <c r="I83" s="131">
        <f>AVERAGE(D83:H83)</f>
        <v>13.2</v>
      </c>
      <c r="J83" s="132">
        <f>I83*0.97</f>
        <v>12.803999999999998</v>
      </c>
      <c r="K83" s="132">
        <f>I83*1.03</f>
        <v>13.596</v>
      </c>
      <c r="L83" s="123" t="str">
        <f>IF(AND(D83&gt;I83*0.97,D83&lt;I83*1.03),"○","×")</f>
        <v>×</v>
      </c>
      <c r="M83" s="123" t="str">
        <f>IF(AND(E83&gt;I83*0.97,E83&lt;I83*1.03),"○","×")</f>
        <v>×</v>
      </c>
      <c r="N83" s="123" t="str">
        <f>IF(AND(F83&gt;I83*0.97,F83&lt;I83*1.03),"○","×")</f>
        <v>×</v>
      </c>
      <c r="O83" s="123" t="str">
        <f>IF(AND(G83&gt;I83*0.97,G83&lt;I83*1.03),"○","×")</f>
        <v>×</v>
      </c>
      <c r="P83" s="123" t="str">
        <f>IF(AND(H83&gt;I83*0.97,H83&lt;I83*1.03),"○","×")</f>
        <v>×</v>
      </c>
      <c r="Q83" s="133" t="str">
        <f>IF(COUNTIF(L83:P83,"○")=5,"同程度","―")</f>
        <v>―</v>
      </c>
      <c r="R83" s="124" t="str">
        <f t="shared" ref="R83:U86" si="12">IF(E83-D83&gt;0,"↑",IF(E83-D83&lt;0,"↓","－"))</f>
        <v>↑</v>
      </c>
      <c r="S83" s="123" t="str">
        <f t="shared" si="12"/>
        <v>↓</v>
      </c>
      <c r="T83" s="123" t="str">
        <f t="shared" si="12"/>
        <v>↑</v>
      </c>
      <c r="U83" s="123" t="str">
        <f t="shared" si="12"/>
        <v>↓</v>
      </c>
      <c r="V83" s="123" t="str">
        <f>R83&amp;S83&amp;T83&amp;U83</f>
        <v>↑↓↑↓</v>
      </c>
      <c r="W83" s="137" t="str" cm="1">
        <f t="array" ref="W83">INDEX($AL$2:$AL$82,MATCH(V83,$AK$2:$AK$82,0),0)</f>
        <v>隔年で増減</v>
      </c>
      <c r="X83" s="135" t="str">
        <f>IF(F83-D83&gt;0,"↑",IF(F83-D83&lt;0,"↓","－"))</f>
        <v>↓</v>
      </c>
      <c r="Y83" s="136" t="str">
        <f>IF(V83="↓↑↓↓",IF(X83="↓","減少傾向","×"),"判定外")</f>
        <v>判定外</v>
      </c>
      <c r="Z83" s="137" t="str">
        <f>IF(V83="↑↓↑↑",IF(X83="↑","増加傾向","×"),"判定外")</f>
        <v>判定外</v>
      </c>
      <c r="AA83" s="138" t="str">
        <f>IF(G83-E83&gt;0,"↑",IF(G83-E83&lt;0,"↓","－"))</f>
        <v>↑</v>
      </c>
      <c r="AB83" s="136" t="str">
        <f>IF(V83="↓↓↑↓",IF(AA83="↓","減少傾向","×"),"判定外")</f>
        <v>判定外</v>
      </c>
      <c r="AC83" s="137" t="str">
        <f>IF(V83="↑↑↓↑",IF(AA83="↑","増加傾向","×"),"判定外")</f>
        <v>判定外</v>
      </c>
      <c r="AD83" s="139"/>
      <c r="AE83" s="183"/>
    </row>
    <row r="84" spans="2:38">
      <c r="B84" s="180"/>
      <c r="C84" s="129" t="s">
        <v>224</v>
      </c>
      <c r="D84" s="35" cm="1">
        <f t="array" ref="D84">INDEX('8-2.2020'!E:E,MATCH("F139110110504",'8-2.2020'!A:A,0),0)</f>
        <v>26</v>
      </c>
      <c r="E84" s="35" cm="1">
        <f t="array" ref="E84">INDEX('8-2.2021'!E:E,MATCH("F139110110504",'8-2.2021'!A:A,0),0)</f>
        <v>18</v>
      </c>
      <c r="F84" s="35" cm="1">
        <f t="array" ref="F84">INDEX('8-2.2022'!E:E,MATCH("F139110110504",'8-2.2022'!A:A,0),0)</f>
        <v>16</v>
      </c>
      <c r="G84" s="35" cm="1">
        <f t="array" ref="G84">INDEX('8-2.2023'!E:E,MATCH("F139110110504",'8-2.2023'!A:A,0),0)</f>
        <v>9</v>
      </c>
      <c r="H84" s="35" cm="1">
        <f t="array" ref="H84">INDEX('8-2.2024'!E:E,MATCH("F139110110504",'8-2.2024'!A:A,0),0)</f>
        <v>8</v>
      </c>
      <c r="I84" s="131">
        <f>AVERAGE(D84:H84)</f>
        <v>15.4</v>
      </c>
      <c r="J84" s="132">
        <f>I84*0.97</f>
        <v>14.938000000000001</v>
      </c>
      <c r="K84" s="132">
        <f>I84*1.03</f>
        <v>15.862</v>
      </c>
      <c r="L84" s="123" t="str">
        <f>IF(AND(D84&gt;I84*0.97,D84&lt;I84*1.03),"○","×")</f>
        <v>×</v>
      </c>
      <c r="M84" s="123" t="str">
        <f>IF(AND(E84&gt;I84*0.97,E84&lt;I84*1.03),"○","×")</f>
        <v>×</v>
      </c>
      <c r="N84" s="123" t="str">
        <f>IF(AND(F84&gt;I84*0.97,F84&lt;I84*1.03),"○","×")</f>
        <v>×</v>
      </c>
      <c r="O84" s="123" t="str">
        <f>IF(AND(G84&gt;I84*0.97,G84&lt;I84*1.03),"○","×")</f>
        <v>×</v>
      </c>
      <c r="P84" s="123" t="str">
        <f>IF(AND(H84&gt;I84*0.97,H84&lt;I84*1.03),"○","×")</f>
        <v>×</v>
      </c>
      <c r="Q84" s="133" t="str">
        <f>IF(COUNTIF(L84:P84,"○")=5,"同程度","―")</f>
        <v>―</v>
      </c>
      <c r="R84" s="124" t="str">
        <f t="shared" si="12"/>
        <v>↓</v>
      </c>
      <c r="S84" s="123" t="str">
        <f t="shared" si="12"/>
        <v>↓</v>
      </c>
      <c r="T84" s="123" t="str">
        <f t="shared" si="12"/>
        <v>↓</v>
      </c>
      <c r="U84" s="123" t="str">
        <f t="shared" si="12"/>
        <v>↓</v>
      </c>
      <c r="V84" s="123" t="str">
        <f>R84&amp;S84&amp;T84&amp;U84</f>
        <v>↓↓↓↓</v>
      </c>
      <c r="W84" s="137" t="str" cm="1">
        <f t="array" ref="W84">INDEX($AL$2:$AL$82,MATCH(V84,$AK$2:$AK$82,0),0)</f>
        <v>減少傾向⤵</v>
      </c>
      <c r="X84" s="135" t="str">
        <f>IF(F84-D84&gt;0,"↑",IF(F84-D84&lt;0,"↓","－"))</f>
        <v>↓</v>
      </c>
      <c r="Y84" s="136" t="str">
        <f>IF(V84="↓↑↓↓",IF(X84="↓","減少傾向","×"),"判定外")</f>
        <v>判定外</v>
      </c>
      <c r="Z84" s="137" t="str">
        <f>IF(V84="↑↓↑↑",IF(X84="↑","増加傾向","×"),"判定外")</f>
        <v>判定外</v>
      </c>
      <c r="AA84" s="138" t="str">
        <f>IF(G84-E84&gt;0,"↑",IF(G84-E84&lt;0,"↓","－"))</f>
        <v>↓</v>
      </c>
      <c r="AB84" s="136" t="str">
        <f>IF(V84="↓↓↑↓",IF(AA84="↓","減少傾向","×"),"判定外")</f>
        <v>判定外</v>
      </c>
      <c r="AC84" s="137" t="str">
        <f>IF(V84="↑↑↓↑",IF(AA84="↑","増加傾向","×"),"判定外")</f>
        <v>判定外</v>
      </c>
      <c r="AD84" s="139"/>
      <c r="AE84" s="183"/>
    </row>
    <row r="85" spans="2:38">
      <c r="B85" s="180"/>
      <c r="C85" s="129" t="s">
        <v>251</v>
      </c>
      <c r="D85" s="130">
        <f>SUM(D83:D84)</f>
        <v>38</v>
      </c>
      <c r="E85" s="130">
        <f>SUM(E83:E84)</f>
        <v>32</v>
      </c>
      <c r="F85" s="130">
        <f>SUM(F83:F84)</f>
        <v>24</v>
      </c>
      <c r="G85" s="130">
        <f>SUM(G83:G84)</f>
        <v>27</v>
      </c>
      <c r="H85" s="130">
        <f>SUM(H83:H84)</f>
        <v>22</v>
      </c>
      <c r="I85" s="131">
        <f>AVERAGE(D85:H85)</f>
        <v>28.6</v>
      </c>
      <c r="J85" s="132">
        <f>I85*0.97</f>
        <v>27.742000000000001</v>
      </c>
      <c r="K85" s="132">
        <f>I85*1.03</f>
        <v>29.458000000000002</v>
      </c>
      <c r="L85" s="123" t="str">
        <f>IF(AND(D85&gt;I85*0.97,D85&lt;I85*1.03),"○","×")</f>
        <v>×</v>
      </c>
      <c r="M85" s="123" t="str">
        <f>IF(AND(E85&gt;I85*0.97,E85&lt;I85*1.03),"○","×")</f>
        <v>×</v>
      </c>
      <c r="N85" s="123" t="str">
        <f>IF(AND(F85&gt;I85*0.97,F85&lt;I85*1.03),"○","×")</f>
        <v>×</v>
      </c>
      <c r="O85" s="123" t="str">
        <f>IF(AND(G85&gt;I85*0.97,G85&lt;I85*1.03),"○","×")</f>
        <v>×</v>
      </c>
      <c r="P85" s="123" t="str">
        <f>IF(AND(H85&gt;I85*0.97,H85&lt;I85*1.03),"○","×")</f>
        <v>×</v>
      </c>
      <c r="Q85" s="133" t="str">
        <f>IF(COUNTIF(L85:P85,"○")=5,"同程度","―")</f>
        <v>―</v>
      </c>
      <c r="R85" s="124" t="str">
        <f t="shared" si="12"/>
        <v>↓</v>
      </c>
      <c r="S85" s="123" t="str">
        <f t="shared" si="12"/>
        <v>↓</v>
      </c>
      <c r="T85" s="123" t="str">
        <f t="shared" si="12"/>
        <v>↑</v>
      </c>
      <c r="U85" s="123" t="str">
        <f t="shared" si="12"/>
        <v>↓</v>
      </c>
      <c r="V85" s="123" t="str">
        <f>R85&amp;S85&amp;T85&amp;U85</f>
        <v>↓↓↑↓</v>
      </c>
      <c r="W85" s="137" t="str" cm="1">
        <f t="array" ref="W85">INDEX($AL$2:$AL$82,MATCH(V85,$AK$2:$AK$82,0),0)</f>
        <v>年度により増減</v>
      </c>
      <c r="X85" s="135" t="str">
        <f>IF(F85-D85&gt;0,"↑",IF(F85-D85&lt;0,"↓","－"))</f>
        <v>↓</v>
      </c>
      <c r="Y85" s="136" t="str">
        <f>IF(V85="↓↑↓↓",IF(X85="↓","減少傾向","×"),"判定外")</f>
        <v>判定外</v>
      </c>
      <c r="Z85" s="137" t="str">
        <f>IF(V85="↑↓↑↑",IF(X85="↑","増加傾向","×"),"判定外")</f>
        <v>判定外</v>
      </c>
      <c r="AA85" s="138" t="str">
        <f>IF(G85-E85&gt;0,"↑",IF(G85-E85&lt;0,"↓","－"))</f>
        <v>↓</v>
      </c>
      <c r="AB85" s="136" t="str">
        <f>IF(V85="↓↓↑↓",IF(AA85="↓","減少傾向","×"),"判定外")</f>
        <v>減少傾向</v>
      </c>
      <c r="AC85" s="137" t="str">
        <f>IF(V85="↑↑↓↑",IF(AA85="↑","増加傾向","×"),"判定外")</f>
        <v>判定外</v>
      </c>
      <c r="AD85" s="141" t="s">
        <v>214</v>
      </c>
      <c r="AE85" s="183"/>
    </row>
    <row r="86" spans="2:38" ht="14.25" thickBot="1">
      <c r="B86" s="180"/>
      <c r="C86" s="129" t="s">
        <v>249</v>
      </c>
      <c r="D86" s="142">
        <f>ROUND(D84/D85,3)</f>
        <v>0.68400000000000005</v>
      </c>
      <c r="E86" s="142">
        <f>ROUND(E84/E85,3)</f>
        <v>0.56299999999999994</v>
      </c>
      <c r="F86" s="142">
        <f>ROUND(F84/F85,3)</f>
        <v>0.66700000000000004</v>
      </c>
      <c r="G86" s="142">
        <f>ROUND(G84/G85,3)</f>
        <v>0.33300000000000002</v>
      </c>
      <c r="H86" s="142">
        <f>ROUND(H84/H85,3)</f>
        <v>0.36399999999999999</v>
      </c>
      <c r="I86" s="143">
        <f>AVERAGE(D86:H86)</f>
        <v>0.5222</v>
      </c>
      <c r="J86" s="144">
        <f>I86-0.03</f>
        <v>0.49219999999999997</v>
      </c>
      <c r="K86" s="144">
        <f>I86+0.03</f>
        <v>0.55220000000000002</v>
      </c>
      <c r="L86" s="108" t="str">
        <f>IF(AND(D86&gt;I86-0.03,D86&lt;I86+0.03),"○","×")</f>
        <v>×</v>
      </c>
      <c r="M86" s="108" t="str">
        <f>IF(AND(E86&gt;I86-0.03,E86&lt;I86+0.03),"○","×")</f>
        <v>×</v>
      </c>
      <c r="N86" s="108" t="str">
        <f>IF(AND(F86&gt;I86-0.03,F86&lt;I86+0.03),"○","×")</f>
        <v>×</v>
      </c>
      <c r="O86" s="108" t="str">
        <f>IF(AND(G86&gt;I86-0.03,G86&lt;I86+0.03),"○","×")</f>
        <v>×</v>
      </c>
      <c r="P86" s="108" t="str">
        <f>IF(AND(H86&gt;I86-0.03,H86&lt;I86+0.03),"○","×")</f>
        <v>×</v>
      </c>
      <c r="Q86" s="145" t="str">
        <f>IF(COUNTIF(L86:P86,"○")=5,"同程度","―")</f>
        <v>―</v>
      </c>
      <c r="R86" s="146" t="str">
        <f t="shared" si="12"/>
        <v>↓</v>
      </c>
      <c r="S86" s="108" t="str">
        <f t="shared" si="12"/>
        <v>↑</v>
      </c>
      <c r="T86" s="108" t="str">
        <f t="shared" si="12"/>
        <v>↓</v>
      </c>
      <c r="U86" s="108" t="str">
        <f t="shared" si="12"/>
        <v>↑</v>
      </c>
      <c r="V86" s="108" t="str">
        <f>R86&amp;S86&amp;T86&amp;U86</f>
        <v>↓↑↓↑</v>
      </c>
      <c r="W86" s="150" t="str" cm="1">
        <f t="array" ref="W86">INDEX($AL$2:$AL$82,MATCH(V86,$AK$2:$AK$82,0),0)</f>
        <v>隔年で増減</v>
      </c>
      <c r="X86" s="148" t="str">
        <f>IF(F86-D86&gt;0,"↑",IF(F86-D86&lt;0,"↓","－"))</f>
        <v>↓</v>
      </c>
      <c r="Y86" s="149" t="str">
        <f>IF(V86="↓↑↓↓",IF(X86="↓","減少傾向","×"),"判定外")</f>
        <v>判定外</v>
      </c>
      <c r="Z86" s="150" t="str">
        <f>IF(V86="↑↓↑↑",IF(X86="↑","増加傾向","×"),"判定外")</f>
        <v>判定外</v>
      </c>
      <c r="AA86" s="151" t="str">
        <f>IF(G86-E86&gt;0,"↑",IF(G86-E86&lt;0,"↓","－"))</f>
        <v>↓</v>
      </c>
      <c r="AB86" s="149" t="str">
        <f>IF(V86="↓↓↑↓",IF(AA86="↓","減少傾向","×"),"判定外")</f>
        <v>判定外</v>
      </c>
      <c r="AC86" s="150" t="str">
        <f>IF(V86="↑↑↓↑",IF(AA86="↑","増加傾向","×"),"判定外")</f>
        <v>判定外</v>
      </c>
      <c r="AD86" s="152" t="s">
        <v>228</v>
      </c>
      <c r="AE86" s="183"/>
    </row>
    <row r="87" spans="2:38" ht="14.25" thickBot="1">
      <c r="B87" s="180"/>
      <c r="C87" s="181"/>
      <c r="D87" s="182"/>
      <c r="E87" s="182"/>
      <c r="F87" s="182"/>
      <c r="G87" s="182"/>
      <c r="H87" s="182"/>
      <c r="I87" s="184"/>
      <c r="J87" s="184"/>
      <c r="K87" s="184"/>
      <c r="L87" s="185"/>
      <c r="M87" s="185"/>
      <c r="N87" s="185"/>
      <c r="O87" s="185"/>
      <c r="P87" s="185"/>
      <c r="Q87" s="185"/>
      <c r="R87" s="185"/>
      <c r="S87" s="185"/>
      <c r="T87" s="185"/>
      <c r="U87" s="185"/>
      <c r="V87" s="185"/>
      <c r="W87" s="184"/>
      <c r="X87" s="185"/>
      <c r="Y87" s="100"/>
      <c r="Z87" s="100"/>
      <c r="AA87" s="185"/>
      <c r="AB87" s="100"/>
      <c r="AC87" s="100"/>
      <c r="AD87" s="186"/>
      <c r="AE87" s="183"/>
    </row>
    <row r="88" spans="2:38">
      <c r="B88" s="180"/>
      <c r="C88" s="181"/>
      <c r="D88" s="182"/>
      <c r="E88" s="182"/>
      <c r="F88" s="182"/>
      <c r="G88" s="182"/>
      <c r="H88" s="182"/>
      <c r="I88" s="263" t="s">
        <v>277</v>
      </c>
      <c r="J88" s="264"/>
      <c r="K88" s="264"/>
      <c r="L88" s="265"/>
      <c r="M88" s="265"/>
      <c r="N88" s="265"/>
      <c r="O88" s="265"/>
      <c r="P88" s="265"/>
      <c r="Q88" s="266" t="s">
        <v>278</v>
      </c>
      <c r="R88" s="263" t="s">
        <v>279</v>
      </c>
      <c r="S88" s="265"/>
      <c r="T88" s="265"/>
      <c r="U88" s="265"/>
      <c r="V88" s="268" t="s">
        <v>280</v>
      </c>
      <c r="W88" s="269"/>
      <c r="X88" s="272" t="s">
        <v>281</v>
      </c>
      <c r="Y88" s="259" t="s">
        <v>282</v>
      </c>
      <c r="Z88" s="260"/>
      <c r="AA88" s="257" t="s">
        <v>283</v>
      </c>
      <c r="AB88" s="259" t="s">
        <v>284</v>
      </c>
      <c r="AC88" s="260"/>
      <c r="AD88" s="261" t="s">
        <v>285</v>
      </c>
      <c r="AE88" s="183"/>
    </row>
    <row r="89" spans="2:38">
      <c r="B89" s="180"/>
      <c r="C89" s="156" t="s">
        <v>11</v>
      </c>
      <c r="D89" s="157" t="str">
        <f ca="1">Q1&amp;"(n="&amp;D101&amp;")"</f>
        <v>R2(n=85)</v>
      </c>
      <c r="E89" s="157" t="str">
        <f ca="1">R1&amp;"(n="&amp;E101&amp;")"</f>
        <v>R3(n=85)</v>
      </c>
      <c r="F89" s="157" t="str">
        <f ca="1">S1&amp;"(n="&amp;F101&amp;")"</f>
        <v>R4(n=85)</v>
      </c>
      <c r="G89" s="157" t="str">
        <f ca="1">T1&amp;"(n="&amp;G101&amp;")"</f>
        <v>R5(n=84)</v>
      </c>
      <c r="H89" s="157" t="str">
        <f ca="1">U1&amp;"(n="&amp;H101&amp;")"</f>
        <v>R6(n=84)</v>
      </c>
      <c r="I89" s="121" t="s">
        <v>288</v>
      </c>
      <c r="J89" s="122">
        <v>-0.03</v>
      </c>
      <c r="K89" s="122">
        <v>0.03</v>
      </c>
      <c r="L89" s="233" t="str">
        <f ca="1">Q1</f>
        <v>R2</v>
      </c>
      <c r="M89" s="233" t="str">
        <f ca="1">R1</f>
        <v>R3</v>
      </c>
      <c r="N89" s="233" t="str">
        <f ca="1">S1</f>
        <v>R4</v>
      </c>
      <c r="O89" s="233" t="str">
        <f ca="1">T1</f>
        <v>R5</v>
      </c>
      <c r="P89" s="233" t="str">
        <f ca="1">U1</f>
        <v>R6</v>
      </c>
      <c r="Q89" s="267"/>
      <c r="R89" s="124" t="s">
        <v>289</v>
      </c>
      <c r="S89" s="123" t="s">
        <v>290</v>
      </c>
      <c r="T89" s="123" t="s">
        <v>291</v>
      </c>
      <c r="U89" s="123" t="s">
        <v>292</v>
      </c>
      <c r="V89" s="270"/>
      <c r="W89" s="271"/>
      <c r="X89" s="273"/>
      <c r="Y89" s="125" t="s">
        <v>293</v>
      </c>
      <c r="Z89" s="126" t="s">
        <v>294</v>
      </c>
      <c r="AA89" s="258"/>
      <c r="AB89" s="127" t="s">
        <v>295</v>
      </c>
      <c r="AC89" s="128" t="s">
        <v>296</v>
      </c>
      <c r="AD89" s="262"/>
      <c r="AE89" s="183"/>
    </row>
    <row r="90" spans="2:38">
      <c r="B90" s="180"/>
      <c r="C90" s="129" t="s">
        <v>223</v>
      </c>
      <c r="D90" s="228">
        <f>'8-2.2020'!D99</f>
        <v>3237</v>
      </c>
      <c r="E90" s="228">
        <f>'8-2.2021'!D99</f>
        <v>3346</v>
      </c>
      <c r="F90" s="228">
        <f>'8-2.2022'!D99</f>
        <v>3328</v>
      </c>
      <c r="G90" s="228">
        <f>'8-2.2023'!D99</f>
        <v>3299</v>
      </c>
      <c r="H90" s="228">
        <f>'8-2.2024'!D99</f>
        <v>3077</v>
      </c>
      <c r="I90" s="131">
        <f>AVERAGE(D90:H90)</f>
        <v>3257.4</v>
      </c>
      <c r="J90" s="132">
        <f>I90*0.97</f>
        <v>3159.6779999999999</v>
      </c>
      <c r="K90" s="132">
        <f>I90*1.03</f>
        <v>3355.1220000000003</v>
      </c>
      <c r="L90" s="123" t="str">
        <f>IF(AND(D90&gt;I90*0.97,D90&lt;I90*1.03),"○","×")</f>
        <v>○</v>
      </c>
      <c r="M90" s="123" t="str">
        <f>IF(AND(E90&gt;I90*0.97,E90&lt;I90*1.03),"○","×")</f>
        <v>○</v>
      </c>
      <c r="N90" s="123" t="str">
        <f>IF(AND(F90&gt;I90*0.97,F90&lt;I90*1.03),"○","×")</f>
        <v>○</v>
      </c>
      <c r="O90" s="123" t="str">
        <f>IF(AND(G90&gt;I90*0.97,G90&lt;I90*1.03),"○","×")</f>
        <v>○</v>
      </c>
      <c r="P90" s="123" t="str">
        <f>IF(AND(H90&gt;I90*0.97,H90&lt;I90*1.03),"○","×")</f>
        <v>×</v>
      </c>
      <c r="Q90" s="133" t="str">
        <f>IF(COUNTIF(L90:P90,"○")=5,"同程度","―")</f>
        <v>―</v>
      </c>
      <c r="R90" s="124" t="str">
        <f t="shared" ref="R90:U93" si="13">IF(E90-D90&gt;0,"↑",IF(E90-D90&lt;0,"↓","－"))</f>
        <v>↑</v>
      </c>
      <c r="S90" s="123" t="str">
        <f t="shared" si="13"/>
        <v>↓</v>
      </c>
      <c r="T90" s="123" t="str">
        <f t="shared" si="13"/>
        <v>↓</v>
      </c>
      <c r="U90" s="123" t="str">
        <f t="shared" si="13"/>
        <v>↓</v>
      </c>
      <c r="V90" s="123" t="str">
        <f>R90&amp;S90&amp;T90&amp;U90</f>
        <v>↑↓↓↓</v>
      </c>
      <c r="W90" s="137" t="str" cm="1">
        <f t="array" ref="W90">INDEX($AL$2:$AL$82,MATCH(V90,$AK$2:$AK$82,0),0)</f>
        <v>減少傾向⤵</v>
      </c>
      <c r="X90" s="135" t="str">
        <f>IF(F90-D90&gt;0,"↑",IF(F90-D90&lt;0,"↓","－"))</f>
        <v>↑</v>
      </c>
      <c r="Y90" s="136" t="str">
        <f>IF(V90="↓↑↓↓",IF(X90="↓","減少傾向","×"),"判定外")</f>
        <v>判定外</v>
      </c>
      <c r="Z90" s="137" t="str">
        <f>IF(V90="↑↓↑↑",IF(X90="↑","増加傾向","×"),"判定外")</f>
        <v>判定外</v>
      </c>
      <c r="AA90" s="138" t="str">
        <f>IF(G90-E90&gt;0,"↑",IF(G90-E90&lt;0,"↓","－"))</f>
        <v>↓</v>
      </c>
      <c r="AB90" s="136" t="str">
        <f>IF(V90="↓↓↑↓",IF(AA90="↓","減少傾向","×"),"判定外")</f>
        <v>判定外</v>
      </c>
      <c r="AC90" s="137" t="str">
        <f>IF(V90="↑↑↓↑",IF(AA90="↑","増加傾向","×"),"判定外")</f>
        <v>判定外</v>
      </c>
      <c r="AD90" s="139"/>
      <c r="AE90" s="183"/>
    </row>
    <row r="91" spans="2:38">
      <c r="B91" s="180"/>
      <c r="C91" s="129" t="s">
        <v>224</v>
      </c>
      <c r="D91" s="35">
        <f>'8-2.2020'!E99</f>
        <v>1804</v>
      </c>
      <c r="E91" s="35">
        <f>'8-2.2021'!E99</f>
        <v>1865</v>
      </c>
      <c r="F91" s="35">
        <f>'8-2.2022'!E99</f>
        <v>1844</v>
      </c>
      <c r="G91" s="35">
        <f>'8-2.2023'!E99</f>
        <v>1772</v>
      </c>
      <c r="H91" s="35">
        <f>'8-2.2024'!E99</f>
        <v>1687</v>
      </c>
      <c r="I91" s="131">
        <f>AVERAGE(D91:H91)</f>
        <v>1794.4</v>
      </c>
      <c r="J91" s="132">
        <f>I91*0.97</f>
        <v>1740.568</v>
      </c>
      <c r="K91" s="132">
        <f>I91*1.03</f>
        <v>1848.2320000000002</v>
      </c>
      <c r="L91" s="123" t="str">
        <f>IF(AND(D91&gt;I91*0.97,D91&lt;I91*1.03),"○","×")</f>
        <v>○</v>
      </c>
      <c r="M91" s="123" t="str">
        <f>IF(AND(E91&gt;I91*0.97,E91&lt;I91*1.03),"○","×")</f>
        <v>×</v>
      </c>
      <c r="N91" s="123" t="str">
        <f>IF(AND(F91&gt;I91*0.97,F91&lt;I91*1.03),"○","×")</f>
        <v>○</v>
      </c>
      <c r="O91" s="123" t="str">
        <f>IF(AND(G91&gt;I91*0.97,G91&lt;I91*1.03),"○","×")</f>
        <v>○</v>
      </c>
      <c r="P91" s="123" t="str">
        <f>IF(AND(H91&gt;I91*0.97,H91&lt;I91*1.03),"○","×")</f>
        <v>×</v>
      </c>
      <c r="Q91" s="133" t="str">
        <f>IF(COUNTIF(L91:P91,"○")=5,"同程度","―")</f>
        <v>―</v>
      </c>
      <c r="R91" s="124" t="str">
        <f t="shared" si="13"/>
        <v>↑</v>
      </c>
      <c r="S91" s="123" t="str">
        <f t="shared" si="13"/>
        <v>↓</v>
      </c>
      <c r="T91" s="123" t="str">
        <f t="shared" si="13"/>
        <v>↓</v>
      </c>
      <c r="U91" s="123" t="str">
        <f t="shared" si="13"/>
        <v>↓</v>
      </c>
      <c r="V91" s="123" t="str">
        <f>R91&amp;S91&amp;T91&amp;U91</f>
        <v>↑↓↓↓</v>
      </c>
      <c r="W91" s="137" t="str" cm="1">
        <f t="array" ref="W91">INDEX($AL$2:$AL$82,MATCH(V91,$AK$2:$AK$82,0),0)</f>
        <v>減少傾向⤵</v>
      </c>
      <c r="X91" s="135" t="str">
        <f>IF(F91-D91&gt;0,"↑",IF(F91-D91&lt;0,"↓","－"))</f>
        <v>↑</v>
      </c>
      <c r="Y91" s="136" t="str">
        <f>IF(V91="↓↑↓↓",IF(X91="↓","減少傾向","×"),"判定外")</f>
        <v>判定外</v>
      </c>
      <c r="Z91" s="137" t="str">
        <f>IF(V91="↑↓↑↑",IF(X91="↑","増加傾向","×"),"判定外")</f>
        <v>判定外</v>
      </c>
      <c r="AA91" s="138" t="str">
        <f>IF(G91-E91&gt;0,"↑",IF(G91-E91&lt;0,"↓","－"))</f>
        <v>↓</v>
      </c>
      <c r="AB91" s="136" t="str">
        <f>IF(V91="↓↓↑↓",IF(AA91="↓","減少傾向","×"),"判定外")</f>
        <v>判定外</v>
      </c>
      <c r="AC91" s="137" t="str">
        <f>IF(V91="↑↑↓↑",IF(AA91="↑","増加傾向","×"),"判定外")</f>
        <v>判定外</v>
      </c>
      <c r="AD91" s="139"/>
      <c r="AE91" s="183"/>
    </row>
    <row r="92" spans="2:38">
      <c r="B92" s="180"/>
      <c r="C92" s="129" t="s">
        <v>251</v>
      </c>
      <c r="D92" s="140">
        <f>SUM(D90:D91)</f>
        <v>5041</v>
      </c>
      <c r="E92" s="140">
        <f>SUM(E90:E91)</f>
        <v>5211</v>
      </c>
      <c r="F92" s="140">
        <f>SUM(F90:F91)</f>
        <v>5172</v>
      </c>
      <c r="G92" s="140">
        <f>SUM(G90:G91)</f>
        <v>5071</v>
      </c>
      <c r="H92" s="140">
        <f>SUM(H90:H91)</f>
        <v>4764</v>
      </c>
      <c r="I92" s="131">
        <f>AVERAGE(D92:H92)</f>
        <v>5051.8</v>
      </c>
      <c r="J92" s="132">
        <f>I92*0.97</f>
        <v>4900.2460000000001</v>
      </c>
      <c r="K92" s="132">
        <f>I92*1.03</f>
        <v>5203.3540000000003</v>
      </c>
      <c r="L92" s="123" t="str">
        <f>IF(AND(D92&gt;I92*0.97,D92&lt;I92*1.03),"○","×")</f>
        <v>○</v>
      </c>
      <c r="M92" s="123" t="str">
        <f>IF(AND(E92&gt;I92*0.97,E92&lt;I92*1.03),"○","×")</f>
        <v>×</v>
      </c>
      <c r="N92" s="123" t="str">
        <f>IF(AND(F92&gt;I92*0.97,F92&lt;I92*1.03),"○","×")</f>
        <v>○</v>
      </c>
      <c r="O92" s="123" t="str">
        <f>IF(AND(G92&gt;I92*0.97,G92&lt;I92*1.03),"○","×")</f>
        <v>○</v>
      </c>
      <c r="P92" s="123" t="str">
        <f>IF(AND(H92&gt;I92*0.97,H92&lt;I92*1.03),"○","×")</f>
        <v>×</v>
      </c>
      <c r="Q92" s="133" t="str">
        <f>IF(COUNTIF(L92:P92,"○")=5,"同程度","―")</f>
        <v>―</v>
      </c>
      <c r="R92" s="124" t="str">
        <f t="shared" si="13"/>
        <v>↑</v>
      </c>
      <c r="S92" s="123" t="str">
        <f t="shared" si="13"/>
        <v>↓</v>
      </c>
      <c r="T92" s="123" t="str">
        <f t="shared" si="13"/>
        <v>↓</v>
      </c>
      <c r="U92" s="123" t="str">
        <f t="shared" si="13"/>
        <v>↓</v>
      </c>
      <c r="V92" s="123" t="str">
        <f>R92&amp;S92&amp;T92&amp;U92</f>
        <v>↑↓↓↓</v>
      </c>
      <c r="W92" s="137" t="str" cm="1">
        <f t="array" ref="W92">INDEX($AL$2:$AL$82,MATCH(V92,$AK$2:$AK$82,0),0)</f>
        <v>減少傾向⤵</v>
      </c>
      <c r="X92" s="135" t="str">
        <f>IF(F92-D92&gt;0,"↑",IF(F92-D92&lt;0,"↓","－"))</f>
        <v>↑</v>
      </c>
      <c r="Y92" s="136" t="str">
        <f>IF(V92="↓↑↓↓",IF(X92="↓","減少傾向","×"),"判定外")</f>
        <v>判定外</v>
      </c>
      <c r="Z92" s="137" t="str">
        <f>IF(V92="↑↓↑↑",IF(X92="↑","増加傾向","×"),"判定外")</f>
        <v>判定外</v>
      </c>
      <c r="AA92" s="138" t="str">
        <f>IF(G92-E92&gt;0,"↑",IF(G92-E92&lt;0,"↓","－"))</f>
        <v>↓</v>
      </c>
      <c r="AB92" s="136" t="str">
        <f>IF(V92="↓↓↑↓",IF(AA92="↓","減少傾向","×"),"判定外")</f>
        <v>判定外</v>
      </c>
      <c r="AC92" s="137" t="str">
        <f>IF(V92="↑↑↓↑",IF(AA92="↑","増加傾向","×"),"判定外")</f>
        <v>判定外</v>
      </c>
      <c r="AD92" s="141" t="s">
        <v>214</v>
      </c>
      <c r="AE92" s="183"/>
    </row>
    <row r="93" spans="2:38" ht="14.25" thickBot="1">
      <c r="B93" s="180"/>
      <c r="C93" s="129" t="s">
        <v>249</v>
      </c>
      <c r="D93" s="142">
        <f>ROUND(D91/D92,3)</f>
        <v>0.35799999999999998</v>
      </c>
      <c r="E93" s="142">
        <f>ROUND(E91/E92,3)</f>
        <v>0.35799999999999998</v>
      </c>
      <c r="F93" s="142">
        <f>ROUND(F91/F92,3)</f>
        <v>0.35699999999999998</v>
      </c>
      <c r="G93" s="142">
        <f>ROUND(G91/G92,3)</f>
        <v>0.34899999999999998</v>
      </c>
      <c r="H93" s="142">
        <f>ROUND(H91/H92,3)</f>
        <v>0.35399999999999998</v>
      </c>
      <c r="I93" s="143">
        <f>AVERAGE(D93:H93)</f>
        <v>0.35519999999999996</v>
      </c>
      <c r="J93" s="144">
        <f>I93-0.03</f>
        <v>0.32519999999999993</v>
      </c>
      <c r="K93" s="144">
        <f>I93+0.03</f>
        <v>0.38519999999999999</v>
      </c>
      <c r="L93" s="108" t="str">
        <f>IF(AND(D93&gt;I93-0.03,D93&lt;I93+0.03),"○","×")</f>
        <v>○</v>
      </c>
      <c r="M93" s="108" t="str">
        <f>IF(AND(E93&gt;I93-0.03,E93&lt;I93+0.03),"○","×")</f>
        <v>○</v>
      </c>
      <c r="N93" s="108" t="str">
        <f>IF(AND(F93&gt;I93-0.03,F93&lt;I93+0.03),"○","×")</f>
        <v>○</v>
      </c>
      <c r="O93" s="108" t="str">
        <f>IF(AND(G93&gt;I93-0.03,G93&lt;I93+0.03),"○","×")</f>
        <v>○</v>
      </c>
      <c r="P93" s="108" t="str">
        <f>IF(AND(H93&gt;I93-0.03,H93&lt;I93+0.03),"○","×")</f>
        <v>○</v>
      </c>
      <c r="Q93" s="145" t="str">
        <f>IF(COUNTIF(L93:P93,"○")=5,"同程度","―")</f>
        <v>同程度</v>
      </c>
      <c r="R93" s="146" t="str">
        <f t="shared" si="13"/>
        <v>－</v>
      </c>
      <c r="S93" s="108" t="str">
        <f t="shared" si="13"/>
        <v>↓</v>
      </c>
      <c r="T93" s="108" t="str">
        <f t="shared" si="13"/>
        <v>↓</v>
      </c>
      <c r="U93" s="108" t="str">
        <f t="shared" si="13"/>
        <v>↑</v>
      </c>
      <c r="V93" s="108" t="str">
        <f>R93&amp;S93&amp;T93&amp;U93</f>
        <v>－↓↓↑</v>
      </c>
      <c r="W93" s="150" t="str" cm="1">
        <f t="array" ref="W93">INDEX($AL$2:$AL$82,MATCH(V93,$AK$2:$AK$82,0),0)</f>
        <v>最新年度のみ増加</v>
      </c>
      <c r="X93" s="148" t="str">
        <f>IF(F93-D93&gt;0,"↑",IF(F93-D93&lt;0,"↓","－"))</f>
        <v>↓</v>
      </c>
      <c r="Y93" s="149" t="str">
        <f>IF(V93="↓↑↓↓",IF(X93="↓","減少傾向","×"),"判定外")</f>
        <v>判定外</v>
      </c>
      <c r="Z93" s="150" t="str">
        <f>IF(V93="↑↓↑↑",IF(X93="↑","増加傾向","×"),"判定外")</f>
        <v>判定外</v>
      </c>
      <c r="AA93" s="151" t="str">
        <f>IF(G93-E93&gt;0,"↑",IF(G93-E93&lt;0,"↓","－"))</f>
        <v>↓</v>
      </c>
      <c r="AB93" s="149" t="str">
        <f>IF(V93="↓↓↑↓",IF(AA93="↓","減少傾向","×"),"判定外")</f>
        <v>判定外</v>
      </c>
      <c r="AC93" s="150" t="str">
        <f>IF(V93="↑↑↓↑",IF(AA93="↑","増加傾向","×"),"判定外")</f>
        <v>判定外</v>
      </c>
      <c r="AD93" s="152" t="s">
        <v>231</v>
      </c>
      <c r="AE93" s="183"/>
    </row>
    <row r="94" spans="2:38" ht="14.25" thickBot="1">
      <c r="B94" s="180"/>
      <c r="C94" s="181"/>
      <c r="D94" s="182"/>
      <c r="E94" s="182"/>
      <c r="F94" s="182"/>
      <c r="G94" s="182"/>
      <c r="H94" s="182"/>
      <c r="I94" s="184"/>
      <c r="J94" s="184"/>
      <c r="K94" s="184"/>
      <c r="L94" s="185"/>
      <c r="M94" s="185"/>
      <c r="N94" s="185"/>
      <c r="O94" s="185"/>
      <c r="P94" s="185"/>
      <c r="Q94" s="185"/>
      <c r="R94" s="185"/>
      <c r="S94" s="185"/>
      <c r="T94" s="185"/>
      <c r="U94" s="185"/>
      <c r="V94" s="185"/>
      <c r="W94" s="184"/>
      <c r="X94" s="185"/>
      <c r="Y94" s="184"/>
      <c r="Z94" s="184"/>
      <c r="AA94" s="185"/>
      <c r="AB94" s="184"/>
      <c r="AC94" s="184"/>
      <c r="AD94" s="187"/>
      <c r="AE94" s="183"/>
    </row>
    <row r="95" spans="2:38">
      <c r="B95" s="180"/>
      <c r="C95" s="181"/>
      <c r="D95" s="182"/>
      <c r="E95" s="182"/>
      <c r="F95" s="182"/>
      <c r="G95" s="182"/>
      <c r="H95" s="182"/>
      <c r="I95" s="263" t="s">
        <v>277</v>
      </c>
      <c r="J95" s="264"/>
      <c r="K95" s="264"/>
      <c r="L95" s="265"/>
      <c r="M95" s="265"/>
      <c r="N95" s="265"/>
      <c r="O95" s="265"/>
      <c r="P95" s="265"/>
      <c r="Q95" s="266" t="s">
        <v>278</v>
      </c>
      <c r="R95" s="263" t="s">
        <v>279</v>
      </c>
      <c r="S95" s="265"/>
      <c r="T95" s="265"/>
      <c r="U95" s="265"/>
      <c r="V95" s="268" t="s">
        <v>280</v>
      </c>
      <c r="W95" s="269"/>
      <c r="X95" s="272" t="s">
        <v>281</v>
      </c>
      <c r="Y95" s="259" t="s">
        <v>282</v>
      </c>
      <c r="Z95" s="260"/>
      <c r="AA95" s="257" t="s">
        <v>283</v>
      </c>
      <c r="AB95" s="259" t="s">
        <v>284</v>
      </c>
      <c r="AC95" s="260"/>
      <c r="AD95" s="261" t="s">
        <v>285</v>
      </c>
      <c r="AE95" s="183"/>
    </row>
    <row r="96" spans="2:38">
      <c r="B96" s="180"/>
      <c r="C96" s="158" t="s">
        <v>226</v>
      </c>
      <c r="D96" s="157" t="str">
        <f ca="1">Q1&amp;"(n="&amp;D101&amp;")"</f>
        <v>R2(n=85)</v>
      </c>
      <c r="E96" s="157" t="str">
        <f ca="1">R1&amp;"(n="&amp;E101&amp;")"</f>
        <v>R3(n=85)</v>
      </c>
      <c r="F96" s="157" t="str">
        <f ca="1">S1&amp;"(n="&amp;F101&amp;")"</f>
        <v>R4(n=85)</v>
      </c>
      <c r="G96" s="157" t="str">
        <f ca="1">T1&amp;"(n="&amp;G101&amp;")"</f>
        <v>R5(n=84)</v>
      </c>
      <c r="H96" s="157" t="str">
        <f ca="1">U1&amp;"(n="&amp;H101&amp;")"</f>
        <v>R6(n=84)</v>
      </c>
      <c r="I96" s="121" t="s">
        <v>288</v>
      </c>
      <c r="J96" s="122">
        <v>-0.03</v>
      </c>
      <c r="K96" s="122">
        <v>0.03</v>
      </c>
      <c r="L96" s="233" t="str">
        <f ca="1">Q1</f>
        <v>R2</v>
      </c>
      <c r="M96" s="233" t="str">
        <f ca="1">R1</f>
        <v>R3</v>
      </c>
      <c r="N96" s="233" t="str">
        <f ca="1">S1</f>
        <v>R4</v>
      </c>
      <c r="O96" s="233" t="str">
        <f ca="1">T1</f>
        <v>R5</v>
      </c>
      <c r="P96" s="233" t="str">
        <f ca="1">U1</f>
        <v>R6</v>
      </c>
      <c r="Q96" s="267"/>
      <c r="R96" s="124" t="s">
        <v>289</v>
      </c>
      <c r="S96" s="123" t="s">
        <v>290</v>
      </c>
      <c r="T96" s="123" t="s">
        <v>291</v>
      </c>
      <c r="U96" s="123" t="s">
        <v>292</v>
      </c>
      <c r="V96" s="270"/>
      <c r="W96" s="271"/>
      <c r="X96" s="273"/>
      <c r="Y96" s="125" t="s">
        <v>293</v>
      </c>
      <c r="Z96" s="126" t="s">
        <v>294</v>
      </c>
      <c r="AA96" s="258"/>
      <c r="AB96" s="127" t="s">
        <v>295</v>
      </c>
      <c r="AC96" s="128" t="s">
        <v>296</v>
      </c>
      <c r="AD96" s="262"/>
      <c r="AE96" s="183"/>
    </row>
    <row r="97" spans="2:31">
      <c r="B97" s="180"/>
      <c r="C97" s="129" t="s">
        <v>223</v>
      </c>
      <c r="D97" s="159">
        <f>ROUND(D90/D101,1)</f>
        <v>38.1</v>
      </c>
      <c r="E97" s="159">
        <f>ROUND(E90/E101,1)</f>
        <v>39.4</v>
      </c>
      <c r="F97" s="159">
        <f>ROUND(F90/F101,1)</f>
        <v>39.200000000000003</v>
      </c>
      <c r="G97" s="159">
        <f>ROUND(G90/G101,1)</f>
        <v>39.299999999999997</v>
      </c>
      <c r="H97" s="159">
        <f>ROUND(H90/H101,1)</f>
        <v>36.6</v>
      </c>
      <c r="I97" s="131">
        <f>AVERAGE(D97:H97)</f>
        <v>38.519999999999996</v>
      </c>
      <c r="J97" s="132">
        <f>I97*0.97</f>
        <v>37.364399999999996</v>
      </c>
      <c r="K97" s="132">
        <f>I97*1.03</f>
        <v>39.675599999999996</v>
      </c>
      <c r="L97" s="123" t="str">
        <f>IF(AND(D97&gt;I97*0.97,D97&lt;I97*1.03),"○","×")</f>
        <v>○</v>
      </c>
      <c r="M97" s="123" t="str">
        <f>IF(AND(E97&gt;I97*0.97,E97&lt;I97*1.03),"○","×")</f>
        <v>○</v>
      </c>
      <c r="N97" s="123" t="str">
        <f>IF(AND(F97&gt;I97*0.97,F97&lt;I97*1.03),"○","×")</f>
        <v>○</v>
      </c>
      <c r="O97" s="123" t="str">
        <f>IF(AND(G97&gt;I97*0.97,G97&lt;I97*1.03),"○","×")</f>
        <v>○</v>
      </c>
      <c r="P97" s="123" t="str">
        <f>IF(AND(H97&gt;I97*0.97,H97&lt;I97*1.03),"○","×")</f>
        <v>×</v>
      </c>
      <c r="Q97" s="133" t="str">
        <f>IF(COUNTIF(L97:P97,"○")=5,"同程度","―")</f>
        <v>―</v>
      </c>
      <c r="R97" s="124" t="str">
        <f t="shared" ref="R97:U100" si="14">IF(E97-D97&gt;0,"↑",IF(E97-D97&lt;0,"↓","－"))</f>
        <v>↑</v>
      </c>
      <c r="S97" s="123" t="str">
        <f t="shared" si="14"/>
        <v>↓</v>
      </c>
      <c r="T97" s="123" t="str">
        <f t="shared" si="14"/>
        <v>↑</v>
      </c>
      <c r="U97" s="123" t="str">
        <f t="shared" si="14"/>
        <v>↓</v>
      </c>
      <c r="V97" s="123" t="str">
        <f>R97&amp;S97&amp;T97&amp;U97</f>
        <v>↑↓↑↓</v>
      </c>
      <c r="W97" s="137" t="str" cm="1">
        <f t="array" ref="W97">INDEX($AL$2:$AL$82,MATCH(V97,$AK$2:$AK$82,0),0)</f>
        <v>隔年で増減</v>
      </c>
      <c r="X97" s="135" t="str">
        <f>IF(F97-D97&gt;0,"↑",IF(F97-D97&lt;0,"↓","－"))</f>
        <v>↑</v>
      </c>
      <c r="Y97" s="136" t="str">
        <f>IF(V97="↓↑↓↓",IF(X97="↓","減少傾向","×"),"判定外")</f>
        <v>判定外</v>
      </c>
      <c r="Z97" s="137" t="str">
        <f>IF(V97="↑↓↑↑",IF(X97="↑","増加傾向","×"),"判定外")</f>
        <v>判定外</v>
      </c>
      <c r="AA97" s="138" t="str">
        <f>IF(G97-E97&gt;0,"↑",IF(G97-E97&lt;0,"↓","－"))</f>
        <v>↓</v>
      </c>
      <c r="AB97" s="136" t="str">
        <f>IF(V97="↓↓↑↓",IF(AA97="↓","減少傾向","×"),"判定外")</f>
        <v>判定外</v>
      </c>
      <c r="AC97" s="137" t="str">
        <f>IF(V97="↑↑↓↑",IF(AA97="↑","増加傾向","×"),"判定外")</f>
        <v>判定外</v>
      </c>
      <c r="AD97" s="139"/>
      <c r="AE97" s="183"/>
    </row>
    <row r="98" spans="2:31">
      <c r="B98" s="180"/>
      <c r="C98" s="129" t="s">
        <v>224</v>
      </c>
      <c r="D98" s="159">
        <f>ROUND(D91/D101,1)</f>
        <v>21.2</v>
      </c>
      <c r="E98" s="159">
        <f>ROUND(E91/E101,1)</f>
        <v>21.9</v>
      </c>
      <c r="F98" s="159">
        <f>ROUND(F91/F101,1)</f>
        <v>21.7</v>
      </c>
      <c r="G98" s="159">
        <f>ROUND(G91/G101,1)</f>
        <v>21.1</v>
      </c>
      <c r="H98" s="159">
        <f>ROUND(H91/H101,1)</f>
        <v>20.100000000000001</v>
      </c>
      <c r="I98" s="131">
        <f>AVERAGE(D98:H98)</f>
        <v>21.2</v>
      </c>
      <c r="J98" s="132">
        <f>I98*0.97</f>
        <v>20.564</v>
      </c>
      <c r="K98" s="132">
        <f>I98*1.03</f>
        <v>21.835999999999999</v>
      </c>
      <c r="L98" s="123" t="str">
        <f>IF(AND(D98&gt;I98*0.97,D98&lt;I98*1.03),"○","×")</f>
        <v>○</v>
      </c>
      <c r="M98" s="123" t="str">
        <f>IF(AND(E98&gt;I98*0.97,E98&lt;I98*1.03),"○","×")</f>
        <v>×</v>
      </c>
      <c r="N98" s="123" t="str">
        <f>IF(AND(F98&gt;I98*0.97,F98&lt;I98*1.03),"○","×")</f>
        <v>○</v>
      </c>
      <c r="O98" s="123" t="str">
        <f>IF(AND(G98&gt;I98*0.97,G98&lt;I98*1.03),"○","×")</f>
        <v>○</v>
      </c>
      <c r="P98" s="123" t="str">
        <f>IF(AND(H98&gt;I98*0.97,H98&lt;I98*1.03),"○","×")</f>
        <v>×</v>
      </c>
      <c r="Q98" s="133" t="str">
        <f>IF(COUNTIF(L98:P98,"○")=5,"同程度","―")</f>
        <v>―</v>
      </c>
      <c r="R98" s="124" t="str">
        <f t="shared" si="14"/>
        <v>↑</v>
      </c>
      <c r="S98" s="123" t="str">
        <f t="shared" si="14"/>
        <v>↓</v>
      </c>
      <c r="T98" s="123" t="str">
        <f t="shared" si="14"/>
        <v>↓</v>
      </c>
      <c r="U98" s="123" t="str">
        <f t="shared" si="14"/>
        <v>↓</v>
      </c>
      <c r="V98" s="123" t="str">
        <f>R98&amp;S98&amp;T98&amp;U98</f>
        <v>↑↓↓↓</v>
      </c>
      <c r="W98" s="137" t="str" cm="1">
        <f t="array" ref="W98">INDEX($AL$2:$AL$82,MATCH(V98,$AK$2:$AK$82,0),0)</f>
        <v>減少傾向⤵</v>
      </c>
      <c r="X98" s="135" t="str">
        <f>IF(F98-D98&gt;0,"↑",IF(F98-D98&lt;0,"↓","－"))</f>
        <v>↑</v>
      </c>
      <c r="Y98" s="136" t="str">
        <f>IF(V98="↓↑↓↓",IF(X98="↓","減少傾向","×"),"判定外")</f>
        <v>判定外</v>
      </c>
      <c r="Z98" s="137" t="str">
        <f>IF(V98="↑↓↑↑",IF(X98="↑","増加傾向","×"),"判定外")</f>
        <v>判定外</v>
      </c>
      <c r="AA98" s="138" t="str">
        <f>IF(G98-E98&gt;0,"↑",IF(G98-E98&lt;0,"↓","－"))</f>
        <v>↓</v>
      </c>
      <c r="AB98" s="136" t="str">
        <f>IF(V98="↓↓↑↓",IF(AA98="↓","減少傾向","×"),"判定外")</f>
        <v>判定外</v>
      </c>
      <c r="AC98" s="137" t="str">
        <f>IF(V98="↑↑↓↑",IF(AA98="↑","増加傾向","×"),"判定外")</f>
        <v>判定外</v>
      </c>
      <c r="AD98" s="139"/>
      <c r="AE98" s="183"/>
    </row>
    <row r="99" spans="2:31">
      <c r="B99" s="180"/>
      <c r="C99" s="129" t="s">
        <v>251</v>
      </c>
      <c r="D99" s="159">
        <f>ROUND(SUM(D97:D98),1)</f>
        <v>59.3</v>
      </c>
      <c r="E99" s="159">
        <f>ROUND(SUM(E97:E98),1)</f>
        <v>61.3</v>
      </c>
      <c r="F99" s="159">
        <f>ROUND(SUM(F97:F98),1)</f>
        <v>60.9</v>
      </c>
      <c r="G99" s="159">
        <f>ROUND(SUM(G97:G98),1)</f>
        <v>60.4</v>
      </c>
      <c r="H99" s="159">
        <f>ROUND(SUM(H97:H98),1)</f>
        <v>56.7</v>
      </c>
      <c r="I99" s="131">
        <f>AVERAGE(D99:H99)</f>
        <v>59.720000000000006</v>
      </c>
      <c r="J99" s="132">
        <f>I99*0.97</f>
        <v>57.928400000000003</v>
      </c>
      <c r="K99" s="132">
        <f>I99*1.03</f>
        <v>61.511600000000008</v>
      </c>
      <c r="L99" s="123" t="str">
        <f>IF(AND(D99&gt;I99*0.97,D99&lt;I99*1.03),"○","×")</f>
        <v>○</v>
      </c>
      <c r="M99" s="123" t="str">
        <f>IF(AND(E99&gt;I99*0.97,E99&lt;I99*1.03),"○","×")</f>
        <v>○</v>
      </c>
      <c r="N99" s="123" t="str">
        <f>IF(AND(F99&gt;I99*0.97,F99&lt;I99*1.03),"○","×")</f>
        <v>○</v>
      </c>
      <c r="O99" s="123" t="str">
        <f>IF(AND(G99&gt;I99*0.97,G99&lt;I99*1.03),"○","×")</f>
        <v>○</v>
      </c>
      <c r="P99" s="123" t="str">
        <f>IF(AND(H99&gt;I99*0.97,H99&lt;I99*1.03),"○","×")</f>
        <v>×</v>
      </c>
      <c r="Q99" s="133" t="str">
        <f>IF(COUNTIF(L99:P99,"○")=5,"同程度","―")</f>
        <v>―</v>
      </c>
      <c r="R99" s="124" t="str">
        <f t="shared" si="14"/>
        <v>↑</v>
      </c>
      <c r="S99" s="123" t="str">
        <f t="shared" si="14"/>
        <v>↓</v>
      </c>
      <c r="T99" s="123" t="str">
        <f t="shared" si="14"/>
        <v>↓</v>
      </c>
      <c r="U99" s="123" t="str">
        <f t="shared" si="14"/>
        <v>↓</v>
      </c>
      <c r="V99" s="123" t="str">
        <f>R99&amp;S99&amp;T99&amp;U99</f>
        <v>↑↓↓↓</v>
      </c>
      <c r="W99" s="137" t="str" cm="1">
        <f t="array" ref="W99">INDEX($AL$2:$AL$82,MATCH(V99,$AK$2:$AK$82,0),0)</f>
        <v>減少傾向⤵</v>
      </c>
      <c r="X99" s="135" t="str">
        <f>IF(F99-D99&gt;0,"↑",IF(F99-D99&lt;0,"↓","－"))</f>
        <v>↑</v>
      </c>
      <c r="Y99" s="136" t="str">
        <f>IF(V99="↓↑↓↓",IF(X99="↓","減少傾向","×"),"判定外")</f>
        <v>判定外</v>
      </c>
      <c r="Z99" s="137" t="str">
        <f>IF(V99="↑↓↑↑",IF(X99="↑","増加傾向","×"),"判定外")</f>
        <v>判定外</v>
      </c>
      <c r="AA99" s="138" t="str">
        <f>IF(G99-E99&gt;0,"↑",IF(G99-E99&lt;0,"↓","－"))</f>
        <v>↓</v>
      </c>
      <c r="AB99" s="136" t="str">
        <f>IF(V99="↓↓↑↓",IF(AA99="↓","減少傾向","×"),"判定外")</f>
        <v>判定外</v>
      </c>
      <c r="AC99" s="137" t="str">
        <f>IF(V99="↑↑↓↑",IF(AA99="↑","増加傾向","×"),"判定外")</f>
        <v>判定外</v>
      </c>
      <c r="AD99" s="141" t="s">
        <v>214</v>
      </c>
      <c r="AE99" s="183"/>
    </row>
    <row r="100" spans="2:31" ht="14.25" thickBot="1">
      <c r="B100" s="180"/>
      <c r="C100" s="129" t="s">
        <v>249</v>
      </c>
      <c r="D100" s="142">
        <f>ROUND(D98/D99,3)</f>
        <v>0.35799999999999998</v>
      </c>
      <c r="E100" s="142">
        <f>ROUND(E98/E99,3)</f>
        <v>0.35699999999999998</v>
      </c>
      <c r="F100" s="142">
        <f>ROUND(F98/F99,3)</f>
        <v>0.35599999999999998</v>
      </c>
      <c r="G100" s="142">
        <f>ROUND(G98/G99,3)</f>
        <v>0.34899999999999998</v>
      </c>
      <c r="H100" s="142">
        <f>ROUND(H98/H99,3)</f>
        <v>0.35399999999999998</v>
      </c>
      <c r="I100" s="143">
        <f>AVERAGE(D100:H100)</f>
        <v>0.3548</v>
      </c>
      <c r="J100" s="144">
        <f>I100-0.03</f>
        <v>0.32479999999999998</v>
      </c>
      <c r="K100" s="144">
        <f>I100+0.03</f>
        <v>0.38480000000000003</v>
      </c>
      <c r="L100" s="108" t="str">
        <f>IF(AND(D100&gt;I100-0.03,D100&lt;I100+0.03),"○","×")</f>
        <v>○</v>
      </c>
      <c r="M100" s="108" t="str">
        <f>IF(AND(E100&gt;I100-0.03,E100&lt;I100+0.03),"○","×")</f>
        <v>○</v>
      </c>
      <c r="N100" s="108" t="str">
        <f>IF(AND(F100&gt;I100-0.03,F100&lt;I100+0.03),"○","×")</f>
        <v>○</v>
      </c>
      <c r="O100" s="108" t="str">
        <f>IF(AND(G100&gt;I100-0.03,G100&lt;I100+0.03),"○","×")</f>
        <v>○</v>
      </c>
      <c r="P100" s="108" t="str">
        <f>IF(AND(H100&gt;I100-0.03,H100&lt;I100+0.03),"○","×")</f>
        <v>○</v>
      </c>
      <c r="Q100" s="145" t="str">
        <f>IF(COUNTIF(L100:P100,"○")=5,"同程度","―")</f>
        <v>同程度</v>
      </c>
      <c r="R100" s="146" t="str">
        <f t="shared" si="14"/>
        <v>↓</v>
      </c>
      <c r="S100" s="108" t="str">
        <f t="shared" si="14"/>
        <v>↓</v>
      </c>
      <c r="T100" s="108" t="str">
        <f t="shared" si="14"/>
        <v>↓</v>
      </c>
      <c r="U100" s="108" t="str">
        <f t="shared" si="14"/>
        <v>↑</v>
      </c>
      <c r="V100" s="108" t="str">
        <f>R100&amp;S100&amp;T100&amp;U100</f>
        <v>↓↓↓↑</v>
      </c>
      <c r="W100" s="150" t="str" cm="1">
        <f t="array" ref="W100">INDEX($AL$2:$AL$82,MATCH(V100,$AK$2:$AK$82,0),0)</f>
        <v>最新年度のみ増加</v>
      </c>
      <c r="X100" s="148" t="str">
        <f>IF(F100-D100&gt;0,"↑",IF(F100-D100&lt;0,"↓","－"))</f>
        <v>↓</v>
      </c>
      <c r="Y100" s="149" t="str">
        <f>IF(V100="↓↑↓↓",IF(X100="↓","減少傾向","×"),"判定外")</f>
        <v>判定外</v>
      </c>
      <c r="Z100" s="150" t="str">
        <f>IF(V100="↑↓↑↑",IF(X100="↑","増加傾向","×"),"判定外")</f>
        <v>判定外</v>
      </c>
      <c r="AA100" s="151" t="str">
        <f>IF(G100-E100&gt;0,"↑",IF(G100-E100&lt;0,"↓","－"))</f>
        <v>↓</v>
      </c>
      <c r="AB100" s="149" t="str">
        <f>IF(V100="↓↓↑↓",IF(AA100="↓","減少傾向","×"),"判定外")</f>
        <v>判定外</v>
      </c>
      <c r="AC100" s="150" t="str">
        <f>IF(V100="↑↑↓↑",IF(AA100="↑","増加傾向","×"),"判定外")</f>
        <v>判定外</v>
      </c>
      <c r="AD100" s="152" t="s">
        <v>231</v>
      </c>
      <c r="AE100" s="183"/>
    </row>
    <row r="101" spans="2:31">
      <c r="B101" s="180"/>
      <c r="C101" s="129" t="s">
        <v>252</v>
      </c>
      <c r="D101" s="140">
        <f>COUNT('8-2.2020'!D12:D97)</f>
        <v>85</v>
      </c>
      <c r="E101" s="140">
        <f>COUNT('8-2.2021'!D12:D97)</f>
        <v>85</v>
      </c>
      <c r="F101" s="140">
        <f>COUNT('8-2.2022'!D12:D97)</f>
        <v>85</v>
      </c>
      <c r="G101" s="140">
        <f>COUNT('8-2.2023'!D12:D97)</f>
        <v>84</v>
      </c>
      <c r="H101" s="140">
        <f>COUNT('8-2.2024'!D12:D97)</f>
        <v>84</v>
      </c>
      <c r="I101" s="184"/>
      <c r="J101" s="184"/>
      <c r="K101" s="184"/>
      <c r="L101" s="185"/>
      <c r="M101" s="185"/>
      <c r="N101" s="185"/>
      <c r="O101" s="185"/>
      <c r="P101" s="185"/>
      <c r="Q101" s="185"/>
      <c r="R101" s="185"/>
      <c r="S101" s="185"/>
      <c r="T101" s="185"/>
      <c r="U101" s="185"/>
      <c r="V101" s="185"/>
      <c r="W101" s="184"/>
      <c r="X101" s="185"/>
      <c r="Y101" s="184"/>
      <c r="Z101" s="184"/>
      <c r="AA101" s="185"/>
      <c r="AB101" s="184"/>
      <c r="AC101" s="184"/>
      <c r="AD101" s="187"/>
      <c r="AE101" s="183"/>
    </row>
    <row r="102" spans="2:31" ht="14.25" thickBot="1">
      <c r="B102" s="180"/>
      <c r="C102" s="181"/>
      <c r="D102" s="182"/>
      <c r="E102" s="182"/>
      <c r="F102" s="182"/>
      <c r="G102" s="182"/>
      <c r="H102" s="182"/>
      <c r="I102" s="184"/>
      <c r="J102" s="184"/>
      <c r="K102" s="184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4"/>
      <c r="X102" s="185"/>
      <c r="Y102" s="184"/>
      <c r="Z102" s="184"/>
      <c r="AA102" s="185"/>
      <c r="AB102" s="184"/>
      <c r="AC102" s="184"/>
      <c r="AD102" s="187"/>
      <c r="AE102" s="183"/>
    </row>
    <row r="103" spans="2:31">
      <c r="B103" s="180"/>
      <c r="C103" s="181"/>
      <c r="D103" s="182"/>
      <c r="E103" s="182"/>
      <c r="F103" s="182"/>
      <c r="G103" s="182"/>
      <c r="H103" s="182"/>
      <c r="I103" s="263" t="s">
        <v>277</v>
      </c>
      <c r="J103" s="264"/>
      <c r="K103" s="264"/>
      <c r="L103" s="265"/>
      <c r="M103" s="265"/>
      <c r="N103" s="265"/>
      <c r="O103" s="265"/>
      <c r="P103" s="265"/>
      <c r="Q103" s="266" t="s">
        <v>278</v>
      </c>
      <c r="R103" s="263" t="s">
        <v>279</v>
      </c>
      <c r="S103" s="265"/>
      <c r="T103" s="265"/>
      <c r="U103" s="265"/>
      <c r="V103" s="268" t="s">
        <v>280</v>
      </c>
      <c r="W103" s="269"/>
      <c r="X103" s="272" t="s">
        <v>281</v>
      </c>
      <c r="Y103" s="259" t="s">
        <v>282</v>
      </c>
      <c r="Z103" s="260"/>
      <c r="AA103" s="257" t="s">
        <v>283</v>
      </c>
      <c r="AB103" s="259" t="s">
        <v>284</v>
      </c>
      <c r="AC103" s="260"/>
      <c r="AD103" s="261" t="s">
        <v>285</v>
      </c>
      <c r="AE103" s="183"/>
    </row>
    <row r="104" spans="2:31">
      <c r="B104" s="180"/>
      <c r="C104" s="129" t="s">
        <v>225</v>
      </c>
      <c r="D104" s="157" t="str">
        <f ca="1">Q1&amp;"(n="&amp;D109&amp;")"</f>
        <v>R2(n=25)</v>
      </c>
      <c r="E104" s="157" t="str">
        <f ca="1">R1&amp;"(n="&amp;E109&amp;")"</f>
        <v>R3(n=25)</v>
      </c>
      <c r="F104" s="157" t="str">
        <f ca="1">S1&amp;"(n="&amp;F109&amp;")"</f>
        <v>R4(n=25)</v>
      </c>
      <c r="G104" s="157" t="str">
        <f ca="1">T1&amp;"(n="&amp;G109&amp;")"</f>
        <v>R5(n=25)</v>
      </c>
      <c r="H104" s="157" t="str">
        <f ca="1">U1&amp;"(n="&amp;H109&amp;")"</f>
        <v>R6(n=25)</v>
      </c>
      <c r="I104" s="121" t="s">
        <v>288</v>
      </c>
      <c r="J104" s="122">
        <v>-0.03</v>
      </c>
      <c r="K104" s="122">
        <v>0.03</v>
      </c>
      <c r="L104" s="233" t="str">
        <f ca="1">Q1</f>
        <v>R2</v>
      </c>
      <c r="M104" s="233" t="str">
        <f ca="1">R1</f>
        <v>R3</v>
      </c>
      <c r="N104" s="233" t="str">
        <f ca="1">S1</f>
        <v>R4</v>
      </c>
      <c r="O104" s="233" t="str">
        <f ca="1">T1</f>
        <v>R5</v>
      </c>
      <c r="P104" s="233" t="str">
        <f ca="1">U1</f>
        <v>R6</v>
      </c>
      <c r="Q104" s="267"/>
      <c r="R104" s="124" t="s">
        <v>289</v>
      </c>
      <c r="S104" s="123" t="s">
        <v>290</v>
      </c>
      <c r="T104" s="123" t="s">
        <v>291</v>
      </c>
      <c r="U104" s="123" t="s">
        <v>292</v>
      </c>
      <c r="V104" s="270"/>
      <c r="W104" s="271"/>
      <c r="X104" s="273"/>
      <c r="Y104" s="125" t="s">
        <v>293</v>
      </c>
      <c r="Z104" s="126" t="s">
        <v>294</v>
      </c>
      <c r="AA104" s="258"/>
      <c r="AB104" s="127" t="s">
        <v>295</v>
      </c>
      <c r="AC104" s="128" t="s">
        <v>296</v>
      </c>
      <c r="AD104" s="262"/>
      <c r="AE104" s="183"/>
    </row>
    <row r="105" spans="2:31">
      <c r="B105" s="180"/>
      <c r="C105" s="129" t="s">
        <v>223</v>
      </c>
      <c r="D105" s="160">
        <f>ROUND('8-2.2020'!D7,1)</f>
        <v>19.8</v>
      </c>
      <c r="E105" s="160">
        <f>ROUND('8-2.2021'!D7,1)</f>
        <v>21.4</v>
      </c>
      <c r="F105" s="160">
        <f>ROUND('8-2.2022'!D7,1)</f>
        <v>19.399999999999999</v>
      </c>
      <c r="G105" s="160">
        <f>ROUND('8-2.2023'!D7,1)</f>
        <v>20.7</v>
      </c>
      <c r="H105" s="160">
        <f>ROUND('8-2.2024'!D7,1)</f>
        <v>20.6</v>
      </c>
      <c r="I105" s="131">
        <f>AVERAGE(D105:H105)</f>
        <v>20.380000000000003</v>
      </c>
      <c r="J105" s="132">
        <f>I105*0.97</f>
        <v>19.768600000000003</v>
      </c>
      <c r="K105" s="132">
        <f>I105*1.03</f>
        <v>20.991400000000002</v>
      </c>
      <c r="L105" s="123" t="str">
        <f>IF(AND(D105&gt;I105*0.97,D105&lt;I105*1.03),"○","×")</f>
        <v>○</v>
      </c>
      <c r="M105" s="123" t="str">
        <f>IF(AND(E105&gt;I105*0.97,E105&lt;I105*1.03),"○","×")</f>
        <v>×</v>
      </c>
      <c r="N105" s="123" t="str">
        <f>IF(AND(F105&gt;I105*0.97,F105&lt;I105*1.03),"○","×")</f>
        <v>×</v>
      </c>
      <c r="O105" s="123" t="str">
        <f>IF(AND(G105&gt;I105*0.97,G105&lt;I105*1.03),"○","×")</f>
        <v>○</v>
      </c>
      <c r="P105" s="123" t="str">
        <f>IF(AND(H105&gt;I105*0.97,H105&lt;I105*1.03),"○","×")</f>
        <v>○</v>
      </c>
      <c r="Q105" s="133" t="str">
        <f>IF(COUNTIF(L105:P105,"○")=5,"同程度","―")</f>
        <v>―</v>
      </c>
      <c r="R105" s="124" t="str">
        <f t="shared" ref="R105:U108" si="15">IF(E105-D105&gt;0,"↑",IF(E105-D105&lt;0,"↓","－"))</f>
        <v>↑</v>
      </c>
      <c r="S105" s="123" t="str">
        <f t="shared" si="15"/>
        <v>↓</v>
      </c>
      <c r="T105" s="123" t="str">
        <f t="shared" si="15"/>
        <v>↑</v>
      </c>
      <c r="U105" s="123" t="str">
        <f t="shared" si="15"/>
        <v>↓</v>
      </c>
      <c r="V105" s="123" t="str">
        <f>R105&amp;S105&amp;T105&amp;U105</f>
        <v>↑↓↑↓</v>
      </c>
      <c r="W105" s="137" t="str" cm="1">
        <f t="array" ref="W105">INDEX($AL$2:$AL$82,MATCH(V105,$AK$2:$AK$82,0),0)</f>
        <v>隔年で増減</v>
      </c>
      <c r="X105" s="135" t="str">
        <f>IF(F105-D105&gt;0,"↑",IF(F105-D105&lt;0,"↓","－"))</f>
        <v>↓</v>
      </c>
      <c r="Y105" s="136" t="str">
        <f>IF(V105="↓↑↓↓",IF(X105="↓","減少傾向","×"),"判定外")</f>
        <v>判定外</v>
      </c>
      <c r="Z105" s="137" t="str">
        <f>IF(V105="↑↓↑↑",IF(X105="↑","増加傾向","×"),"判定外")</f>
        <v>判定外</v>
      </c>
      <c r="AA105" s="138" t="str">
        <f>IF(G105-E105&gt;0,"↑",IF(G105-E105&lt;0,"↓","－"))</f>
        <v>↓</v>
      </c>
      <c r="AB105" s="136" t="str">
        <f>IF(V105="↓↓↑↓",IF(AA105="↓","減少傾向","×"),"判定外")</f>
        <v>判定外</v>
      </c>
      <c r="AC105" s="137" t="str">
        <f>IF(V105="↑↑↓↑",IF(AA105="↑","増加傾向","×"),"判定外")</f>
        <v>判定外</v>
      </c>
      <c r="AD105" s="139"/>
      <c r="AE105" s="183"/>
    </row>
    <row r="106" spans="2:31">
      <c r="B106" s="180"/>
      <c r="C106" s="129" t="s">
        <v>224</v>
      </c>
      <c r="D106" s="160">
        <f>ROUND('8-2.2020'!E7,1)</f>
        <v>15.1</v>
      </c>
      <c r="E106" s="160">
        <f>ROUND('8-2.2021'!E7,1)</f>
        <v>13.7</v>
      </c>
      <c r="F106" s="160">
        <f>ROUND('8-2.2022'!E7,1)</f>
        <v>14.4</v>
      </c>
      <c r="G106" s="160">
        <f>ROUND('8-2.2023'!E7,1)</f>
        <v>13.1</v>
      </c>
      <c r="H106" s="160">
        <f>ROUND('8-2.2024'!E7,1)</f>
        <v>11.5</v>
      </c>
      <c r="I106" s="131">
        <f>AVERAGE(D106:H106)</f>
        <v>13.559999999999999</v>
      </c>
      <c r="J106" s="132">
        <f>I106*0.97</f>
        <v>13.153199999999998</v>
      </c>
      <c r="K106" s="132">
        <f>I106*1.03</f>
        <v>13.966799999999999</v>
      </c>
      <c r="L106" s="123" t="str">
        <f>IF(AND(D106&gt;I106*0.97,D106&lt;I106*1.03),"○","×")</f>
        <v>×</v>
      </c>
      <c r="M106" s="123" t="str">
        <f>IF(AND(E106&gt;I106*0.97,E106&lt;I106*1.03),"○","×")</f>
        <v>○</v>
      </c>
      <c r="N106" s="123" t="str">
        <f>IF(AND(F106&gt;I106*0.97,F106&lt;I106*1.03),"○","×")</f>
        <v>×</v>
      </c>
      <c r="O106" s="123" t="str">
        <f>IF(AND(G106&gt;I106*0.97,G106&lt;I106*1.03),"○","×")</f>
        <v>×</v>
      </c>
      <c r="P106" s="123" t="str">
        <f>IF(AND(H106&gt;I106*0.97,H106&lt;I106*1.03),"○","×")</f>
        <v>×</v>
      </c>
      <c r="Q106" s="133" t="str">
        <f>IF(COUNTIF(L106:P106,"○")=5,"同程度","―")</f>
        <v>―</v>
      </c>
      <c r="R106" s="124" t="str">
        <f t="shared" si="15"/>
        <v>↓</v>
      </c>
      <c r="S106" s="123" t="str">
        <f t="shared" si="15"/>
        <v>↑</v>
      </c>
      <c r="T106" s="123" t="str">
        <f t="shared" si="15"/>
        <v>↓</v>
      </c>
      <c r="U106" s="123" t="str">
        <f t="shared" si="15"/>
        <v>↓</v>
      </c>
      <c r="V106" s="123" t="str">
        <f>R106&amp;S106&amp;T106&amp;U106</f>
        <v>↓↑↓↓</v>
      </c>
      <c r="W106" s="137" t="str" cm="1">
        <f t="array" ref="W106">INDEX($AL$2:$AL$82,MATCH(V106,$AK$2:$AK$82,0),0)</f>
        <v>年度により増減</v>
      </c>
      <c r="X106" s="135" t="str">
        <f>IF(F106-D106&gt;0,"↑",IF(F106-D106&lt;0,"↓","－"))</f>
        <v>↓</v>
      </c>
      <c r="Y106" s="136" t="str">
        <f>IF(V106="↓↑↓↓",IF(X106="↓","減少傾向","×"),"判定外")</f>
        <v>減少傾向</v>
      </c>
      <c r="Z106" s="137" t="str">
        <f>IF(V106="↑↓↑↑",IF(X106="↑","増加傾向","×"),"判定外")</f>
        <v>判定外</v>
      </c>
      <c r="AA106" s="138" t="str">
        <f>IF(G106-E106&gt;0,"↑",IF(G106-E106&lt;0,"↓","－"))</f>
        <v>↓</v>
      </c>
      <c r="AB106" s="136" t="str">
        <f>IF(V106="↓↓↑↓",IF(AA106="↓","減少傾向","×"),"判定外")</f>
        <v>判定外</v>
      </c>
      <c r="AC106" s="137" t="str">
        <f>IF(V106="↑↑↓↑",IF(AA106="↑","増加傾向","×"),"判定外")</f>
        <v>判定外</v>
      </c>
      <c r="AD106" s="139"/>
      <c r="AE106" s="183"/>
    </row>
    <row r="107" spans="2:31">
      <c r="B107" s="180"/>
      <c r="C107" s="129" t="s">
        <v>251</v>
      </c>
      <c r="D107" s="159">
        <f>ROUND(SUM(D105:D106),1)</f>
        <v>34.9</v>
      </c>
      <c r="E107" s="159">
        <f>ROUND(SUM(E105:E106),1)</f>
        <v>35.1</v>
      </c>
      <c r="F107" s="159">
        <f>ROUND(SUM(F105:F106),1)</f>
        <v>33.799999999999997</v>
      </c>
      <c r="G107" s="159">
        <f>ROUND(SUM(G105:G106),1)</f>
        <v>33.799999999999997</v>
      </c>
      <c r="H107" s="159">
        <f>ROUND(SUM(H105:H106),1)</f>
        <v>32.1</v>
      </c>
      <c r="I107" s="131">
        <f>AVERAGE(D107:H107)</f>
        <v>33.94</v>
      </c>
      <c r="J107" s="132">
        <f>I107*0.97</f>
        <v>32.921799999999998</v>
      </c>
      <c r="K107" s="132">
        <f>I107*1.03</f>
        <v>34.958199999999998</v>
      </c>
      <c r="L107" s="123" t="str">
        <f>IF(AND(D107&gt;I107*0.97,D107&lt;I107*1.03),"○","×")</f>
        <v>○</v>
      </c>
      <c r="M107" s="123" t="str">
        <f>IF(AND(E107&gt;I107*0.97,E107&lt;I107*1.03),"○","×")</f>
        <v>×</v>
      </c>
      <c r="N107" s="123" t="str">
        <f>IF(AND(F107&gt;I107*0.97,F107&lt;I107*1.03),"○","×")</f>
        <v>○</v>
      </c>
      <c r="O107" s="123" t="str">
        <f>IF(AND(G107&gt;I107*0.97,G107&lt;I107*1.03),"○","×")</f>
        <v>○</v>
      </c>
      <c r="P107" s="123" t="str">
        <f>IF(AND(H107&gt;I107*0.97,H107&lt;I107*1.03),"○","×")</f>
        <v>×</v>
      </c>
      <c r="Q107" s="133" t="str">
        <f>IF(COUNTIF(L107:P107,"○")=5,"同程度","―")</f>
        <v>―</v>
      </c>
      <c r="R107" s="124" t="str">
        <f t="shared" si="15"/>
        <v>↑</v>
      </c>
      <c r="S107" s="123" t="str">
        <f t="shared" si="15"/>
        <v>↓</v>
      </c>
      <c r="T107" s="123" t="str">
        <f t="shared" si="15"/>
        <v>－</v>
      </c>
      <c r="U107" s="123" t="str">
        <f t="shared" si="15"/>
        <v>↓</v>
      </c>
      <c r="V107" s="123" t="str">
        <f>R107&amp;S107&amp;T107&amp;U107</f>
        <v>↑↓－↓</v>
      </c>
      <c r="W107" s="137" t="str" cm="1">
        <f t="array" ref="W107">INDEX($AL$2:$AL$82,MATCH(V107,$AK$2:$AK$82,0),0)</f>
        <v>減少傾向⤵</v>
      </c>
      <c r="X107" s="135" t="str">
        <f>IF(F107-D107&gt;0,"↑",IF(F107-D107&lt;0,"↓","－"))</f>
        <v>↓</v>
      </c>
      <c r="Y107" s="136" t="str">
        <f>IF(V107="↓↑↓↓",IF(X107="↓","減少傾向","×"),"判定外")</f>
        <v>判定外</v>
      </c>
      <c r="Z107" s="137" t="str">
        <f>IF(V107="↑↓↑↑",IF(X107="↑","増加傾向","×"),"判定外")</f>
        <v>判定外</v>
      </c>
      <c r="AA107" s="138" t="str">
        <f>IF(G107-E107&gt;0,"↑",IF(G107-E107&lt;0,"↓","－"))</f>
        <v>↓</v>
      </c>
      <c r="AB107" s="136" t="str">
        <f>IF(V107="↓↓↑↓",IF(AA107="↓","減少傾向","×"),"判定外")</f>
        <v>判定外</v>
      </c>
      <c r="AC107" s="137" t="str">
        <f>IF(V107="↑↑↓↑",IF(AA107="↑","増加傾向","×"),"判定外")</f>
        <v>判定外</v>
      </c>
      <c r="AD107" s="141" t="s">
        <v>214</v>
      </c>
      <c r="AE107" s="183"/>
    </row>
    <row r="108" spans="2:31" ht="14.25" thickBot="1">
      <c r="B108" s="180"/>
      <c r="C108" s="129" t="s">
        <v>249</v>
      </c>
      <c r="D108" s="142">
        <f>ROUND(D106/D107,3)</f>
        <v>0.433</v>
      </c>
      <c r="E108" s="142">
        <f>ROUND(E106/E107,3)</f>
        <v>0.39</v>
      </c>
      <c r="F108" s="142">
        <f>ROUND(F106/F107,3)</f>
        <v>0.42599999999999999</v>
      </c>
      <c r="G108" s="142">
        <f>ROUND(G106/G107,3)</f>
        <v>0.38800000000000001</v>
      </c>
      <c r="H108" s="142">
        <f>ROUND(H106/H107,3)</f>
        <v>0.35799999999999998</v>
      </c>
      <c r="I108" s="143">
        <f>AVERAGE(D108:H108)</f>
        <v>0.39900000000000002</v>
      </c>
      <c r="J108" s="144">
        <f>I108-0.03</f>
        <v>0.36899999999999999</v>
      </c>
      <c r="K108" s="144">
        <f>I108+0.03</f>
        <v>0.42900000000000005</v>
      </c>
      <c r="L108" s="108" t="str">
        <f>IF(AND(D108&gt;I108-0.03,D108&lt;I108+0.03),"○","×")</f>
        <v>×</v>
      </c>
      <c r="M108" s="108" t="str">
        <f>IF(AND(E108&gt;I108-0.03,E108&lt;I108+0.03),"○","×")</f>
        <v>○</v>
      </c>
      <c r="N108" s="108" t="str">
        <f>IF(AND(F108&gt;I108-0.03,F108&lt;I108+0.03),"○","×")</f>
        <v>○</v>
      </c>
      <c r="O108" s="108" t="str">
        <f>IF(AND(G108&gt;I108-0.03,G108&lt;I108+0.03),"○","×")</f>
        <v>○</v>
      </c>
      <c r="P108" s="108" t="str">
        <f>IF(AND(H108&gt;I108-0.03,H108&lt;I108+0.03),"○","×")</f>
        <v>×</v>
      </c>
      <c r="Q108" s="145" t="str">
        <f>IF(COUNTIF(L108:P108,"○")=5,"同程度","―")</f>
        <v>―</v>
      </c>
      <c r="R108" s="146" t="str">
        <f t="shared" si="15"/>
        <v>↓</v>
      </c>
      <c r="S108" s="108" t="str">
        <f t="shared" si="15"/>
        <v>↑</v>
      </c>
      <c r="T108" s="108" t="str">
        <f t="shared" si="15"/>
        <v>↓</v>
      </c>
      <c r="U108" s="108" t="str">
        <f t="shared" si="15"/>
        <v>↓</v>
      </c>
      <c r="V108" s="108" t="str">
        <f>R108&amp;S108&amp;T108&amp;U108</f>
        <v>↓↑↓↓</v>
      </c>
      <c r="W108" s="150" t="str" cm="1">
        <f t="array" ref="W108">INDEX($AL$2:$AL$82,MATCH(V108,$AK$2:$AK$82,0),0)</f>
        <v>年度により増減</v>
      </c>
      <c r="X108" s="148" t="str">
        <f>IF(F108-D108&gt;0,"↑",IF(F108-D108&lt;0,"↓","－"))</f>
        <v>↓</v>
      </c>
      <c r="Y108" s="149" t="str">
        <f>IF(V108="↓↑↓↓",IF(X108="↓","減少傾向","×"),"判定外")</f>
        <v>減少傾向</v>
      </c>
      <c r="Z108" s="150" t="str">
        <f>IF(V108="↑↓↑↑",IF(X108="↑","増加傾向","×"),"判定外")</f>
        <v>判定外</v>
      </c>
      <c r="AA108" s="151" t="str">
        <f>IF(G108-E108&gt;0,"↑",IF(G108-E108&lt;0,"↓","－"))</f>
        <v>↓</v>
      </c>
      <c r="AB108" s="149" t="str">
        <f>IF(V108="↓↓↑↓",IF(AA108="↓","減少傾向","×"),"判定外")</f>
        <v>判定外</v>
      </c>
      <c r="AC108" s="150" t="str">
        <f>IF(V108="↑↑↓↑",IF(AA108="↑","増加傾向","×"),"判定外")</f>
        <v>判定外</v>
      </c>
      <c r="AD108" s="152" t="s">
        <v>214</v>
      </c>
      <c r="AE108" s="183"/>
    </row>
    <row r="109" spans="2:31">
      <c r="B109" s="180"/>
      <c r="C109" s="129" t="s">
        <v>252</v>
      </c>
      <c r="D109" s="161">
        <f>COUNTIFS('8-2.2020'!B12:B97,"G",'8-2.2020'!D12:D97,"&lt;&gt;")</f>
        <v>25</v>
      </c>
      <c r="E109" s="161">
        <f>COUNTIFS('8-2.2021'!B12:B97,"G",'8-2.2021'!D12:D97,"&lt;&gt;")</f>
        <v>25</v>
      </c>
      <c r="F109" s="161">
        <f>COUNTIFS('8-2.2022'!B12:B97,"G",'8-2.2022'!D12:D97,"&lt;&gt;")</f>
        <v>25</v>
      </c>
      <c r="G109" s="161">
        <f>COUNTIFS('8-2.2023'!B12:B97,"G",'8-2.2023'!D12:D97,"&lt;&gt;")</f>
        <v>25</v>
      </c>
      <c r="H109" s="161">
        <f>COUNTIFS('8-2.2024'!B12:B97,"G",'8-2.2024'!D12:D97,"&lt;&gt;")</f>
        <v>25</v>
      </c>
      <c r="I109" s="184"/>
      <c r="J109" s="184"/>
      <c r="K109" s="184"/>
      <c r="L109" s="185"/>
      <c r="M109" s="185"/>
      <c r="N109" s="185"/>
      <c r="O109" s="185"/>
      <c r="P109" s="185"/>
      <c r="Q109" s="185"/>
      <c r="R109" s="185"/>
      <c r="S109" s="185"/>
      <c r="T109" s="185"/>
      <c r="U109" s="185"/>
      <c r="V109" s="185"/>
      <c r="W109" s="184"/>
      <c r="X109" s="185"/>
      <c r="Y109" s="184"/>
      <c r="Z109" s="184"/>
      <c r="AA109" s="185"/>
      <c r="AB109" s="184"/>
      <c r="AC109" s="184"/>
      <c r="AD109" s="187"/>
      <c r="AE109" s="183"/>
    </row>
    <row r="110" spans="2:31" ht="14.25" thickBot="1">
      <c r="B110" s="188"/>
      <c r="C110" s="189"/>
      <c r="D110" s="190"/>
      <c r="E110" s="190"/>
      <c r="F110" s="190"/>
      <c r="G110" s="190"/>
      <c r="H110" s="190"/>
      <c r="I110" s="191"/>
      <c r="J110" s="191"/>
      <c r="K110" s="191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1"/>
      <c r="X110" s="192"/>
      <c r="Y110" s="191"/>
      <c r="Z110" s="191"/>
      <c r="AA110" s="192"/>
      <c r="AB110" s="191"/>
      <c r="AC110" s="191"/>
      <c r="AD110" s="193"/>
      <c r="AE110" s="194"/>
    </row>
    <row r="111" spans="2:31" ht="14.25" thickBot="1"/>
    <row r="112" spans="2:31" ht="14.25" thickBot="1">
      <c r="B112" s="195" t="s">
        <v>386</v>
      </c>
      <c r="C112" s="196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8"/>
    </row>
    <row r="113" spans="2:38">
      <c r="B113" s="199"/>
      <c r="C113" s="200"/>
      <c r="D113" s="201"/>
      <c r="E113" s="201"/>
      <c r="F113" s="201"/>
      <c r="G113" s="201"/>
      <c r="H113" s="201"/>
      <c r="I113" s="263" t="s">
        <v>277</v>
      </c>
      <c r="J113" s="264"/>
      <c r="K113" s="264"/>
      <c r="L113" s="265"/>
      <c r="M113" s="265"/>
      <c r="N113" s="265"/>
      <c r="O113" s="265"/>
      <c r="P113" s="265"/>
      <c r="Q113" s="266" t="s">
        <v>278</v>
      </c>
      <c r="R113" s="263" t="s">
        <v>279</v>
      </c>
      <c r="S113" s="265"/>
      <c r="T113" s="265"/>
      <c r="U113" s="265"/>
      <c r="V113" s="268" t="s">
        <v>280</v>
      </c>
      <c r="W113" s="269"/>
      <c r="X113" s="272" t="s">
        <v>281</v>
      </c>
      <c r="Y113" s="259" t="s">
        <v>282</v>
      </c>
      <c r="Z113" s="260"/>
      <c r="AA113" s="257" t="s">
        <v>283</v>
      </c>
      <c r="AB113" s="259" t="s">
        <v>284</v>
      </c>
      <c r="AC113" s="260"/>
      <c r="AD113" s="261" t="s">
        <v>285</v>
      </c>
      <c r="AE113" s="202"/>
      <c r="AK113" s="171"/>
      <c r="AL113" s="171"/>
    </row>
    <row r="114" spans="2:38">
      <c r="B114" s="199"/>
      <c r="C114" s="120" t="s">
        <v>10</v>
      </c>
      <c r="D114" s="232" t="str">
        <f ca="1">Q1</f>
        <v>R2</v>
      </c>
      <c r="E114" s="232" t="str">
        <f t="shared" ref="E114:H114" ca="1" si="16">R1</f>
        <v>R3</v>
      </c>
      <c r="F114" s="232" t="str">
        <f t="shared" ca="1" si="16"/>
        <v>R4</v>
      </c>
      <c r="G114" s="232" t="str">
        <f t="shared" ca="1" si="16"/>
        <v>R5</v>
      </c>
      <c r="H114" s="232" t="str">
        <f t="shared" ca="1" si="16"/>
        <v>R6</v>
      </c>
      <c r="I114" s="121" t="s">
        <v>288</v>
      </c>
      <c r="J114" s="122">
        <v>-0.03</v>
      </c>
      <c r="K114" s="122">
        <v>0.03</v>
      </c>
      <c r="L114" s="233" t="str">
        <f ca="1">Q1</f>
        <v>R2</v>
      </c>
      <c r="M114" s="233" t="str">
        <f ca="1">R1</f>
        <v>R3</v>
      </c>
      <c r="N114" s="233" t="str">
        <f ca="1">S1</f>
        <v>R4</v>
      </c>
      <c r="O114" s="233" t="str">
        <f ca="1">T1</f>
        <v>R5</v>
      </c>
      <c r="P114" s="233" t="str">
        <f ca="1">U1</f>
        <v>R6</v>
      </c>
      <c r="Q114" s="267"/>
      <c r="R114" s="124" t="s">
        <v>289</v>
      </c>
      <c r="S114" s="123" t="s">
        <v>290</v>
      </c>
      <c r="T114" s="123" t="s">
        <v>291</v>
      </c>
      <c r="U114" s="123" t="s">
        <v>292</v>
      </c>
      <c r="V114" s="270"/>
      <c r="W114" s="271"/>
      <c r="X114" s="273"/>
      <c r="Y114" s="125" t="s">
        <v>293</v>
      </c>
      <c r="Z114" s="126" t="s">
        <v>294</v>
      </c>
      <c r="AA114" s="258"/>
      <c r="AB114" s="127" t="s">
        <v>295</v>
      </c>
      <c r="AC114" s="128" t="s">
        <v>296</v>
      </c>
      <c r="AD114" s="262"/>
      <c r="AE114" s="202"/>
      <c r="AF114" s="171"/>
      <c r="AG114" s="171"/>
      <c r="AI114" s="171"/>
      <c r="AJ114" s="171"/>
    </row>
    <row r="115" spans="2:38">
      <c r="B115" s="199"/>
      <c r="C115" s="129" t="s">
        <v>223</v>
      </c>
      <c r="D115" s="228" cm="1">
        <f t="array" ref="D115">INDEX('8-3.2020'!D:D,MATCH("F139110110504",'8-3.2020'!A:A,0),0)</f>
        <v>41</v>
      </c>
      <c r="E115" s="228" cm="1">
        <f t="array" ref="E115">INDEX('8-3.2021'!D:D,MATCH("F139110110504",'8-3.2021'!A:A,0),0)</f>
        <v>37</v>
      </c>
      <c r="F115" s="228" cm="1">
        <f t="array" ref="F115">INDEX('8-3.2022'!D:D,MATCH("F139110110504",'8-3.2022'!A:A,0),0)</f>
        <v>36</v>
      </c>
      <c r="G115" s="228" cm="1">
        <f t="array" ref="G115">INDEX('8-3.2023'!D:D,MATCH("F139110110504",'8-3.2023'!A:A,0),0)</f>
        <v>36</v>
      </c>
      <c r="H115" s="228" cm="1">
        <f t="array" ref="H115">INDEX('8-3.2024'!D:D,MATCH("F139110110504",'8-3.2024'!A:A,0),0)</f>
        <v>33</v>
      </c>
      <c r="I115" s="131">
        <f>AVERAGE(D115:H115)</f>
        <v>36.6</v>
      </c>
      <c r="J115" s="132">
        <f>I115*0.97</f>
        <v>35.502000000000002</v>
      </c>
      <c r="K115" s="132">
        <f>I115*1.03</f>
        <v>37.698</v>
      </c>
      <c r="L115" s="123" t="str">
        <f>IF(AND(D115&gt;I115*0.97,D115&lt;I115*1.03),"○","×")</f>
        <v>×</v>
      </c>
      <c r="M115" s="123" t="str">
        <f>IF(AND(E115&gt;I115*0.97,E115&lt;I115*1.03),"○","×")</f>
        <v>○</v>
      </c>
      <c r="N115" s="123" t="str">
        <f>IF(AND(F115&gt;I115*0.97,F115&lt;I115*1.03),"○","×")</f>
        <v>○</v>
      </c>
      <c r="O115" s="123" t="str">
        <f>IF(AND(G115&gt;I115*0.97,G115&lt;I115*1.03),"○","×")</f>
        <v>○</v>
      </c>
      <c r="P115" s="123" t="str">
        <f>IF(AND(H115&gt;I115*0.97,H115&lt;I115*1.03),"○","×")</f>
        <v>×</v>
      </c>
      <c r="Q115" s="133" t="str">
        <f>IF(COUNTIF(L115:P115,"○")=5,"同程度","―")</f>
        <v>―</v>
      </c>
      <c r="R115" s="124" t="str">
        <f t="shared" ref="R115:U118" si="17">IF(E115-D115&gt;0,"↑",IF(E115-D115&lt;0,"↓","－"))</f>
        <v>↓</v>
      </c>
      <c r="S115" s="123" t="str">
        <f t="shared" si="17"/>
        <v>↓</v>
      </c>
      <c r="T115" s="123" t="str">
        <f t="shared" si="17"/>
        <v>－</v>
      </c>
      <c r="U115" s="123" t="str">
        <f t="shared" si="17"/>
        <v>↓</v>
      </c>
      <c r="V115" s="123" t="str">
        <f>R115&amp;S115&amp;T115&amp;U115</f>
        <v>↓↓－↓</v>
      </c>
      <c r="W115" s="137" t="str" cm="1">
        <f t="array" ref="W115">INDEX($AL$2:$AL$82,MATCH(V115,$AK$2:$AK$82,0),0)</f>
        <v>減少傾向⤵</v>
      </c>
      <c r="X115" s="135" t="str">
        <f>IF(F115-D115&gt;0,"↑",IF(F115-D115&lt;0,"↓","－"))</f>
        <v>↓</v>
      </c>
      <c r="Y115" s="136" t="str">
        <f>IF(V115="↓↑↓↓",IF(X115="↓","減少傾向","×"),"判定外")</f>
        <v>判定外</v>
      </c>
      <c r="Z115" s="137" t="str">
        <f>IF(V115="↑↓↑↑",IF(X115="↑","増加傾向","×"),"判定外")</f>
        <v>判定外</v>
      </c>
      <c r="AA115" s="138" t="str">
        <f>IF(G115-E115&gt;0,"↑",IF(G115-E115&lt;0,"↓","－"))</f>
        <v>↓</v>
      </c>
      <c r="AB115" s="136" t="str">
        <f>IF(V115="↓↓↑↓",IF(AA115="↓","減少傾向","×"),"判定外")</f>
        <v>判定外</v>
      </c>
      <c r="AC115" s="137" t="str">
        <f>IF(V115="↑↑↓↑",IF(AA115="↑","増加傾向","×"),"判定外")</f>
        <v>判定外</v>
      </c>
      <c r="AD115" s="139"/>
      <c r="AE115" s="202"/>
    </row>
    <row r="116" spans="2:38">
      <c r="B116" s="199"/>
      <c r="C116" s="129" t="s">
        <v>224</v>
      </c>
      <c r="D116" s="35" cm="1">
        <f t="array" ref="D116">INDEX('8-3.2020'!E:E,MATCH("F139110110504",'8-3.2020'!A:A,0),0)</f>
        <v>25</v>
      </c>
      <c r="E116" s="35" cm="1">
        <f t="array" ref="E116">INDEX('8-3.2021'!E:E,MATCH("F139110110504",'8-3.2021'!A:A,0),0)</f>
        <v>19</v>
      </c>
      <c r="F116" s="35" cm="1">
        <f t="array" ref="F116">INDEX('8-3.2022'!E:E,MATCH("F139110110504",'8-3.2022'!A:A,0),0)</f>
        <v>15</v>
      </c>
      <c r="G116" s="35" cm="1">
        <f t="array" ref="G116">INDEX('8-3.2023'!E:E,MATCH("F139110110504",'8-3.2023'!A:A,0),0)</f>
        <v>22</v>
      </c>
      <c r="H116" s="35" cm="1">
        <f t="array" ref="H116">INDEX('8-3.2024'!E:E,MATCH("F139110110504",'8-3.2024'!A:A,0),0)</f>
        <v>26</v>
      </c>
      <c r="I116" s="131">
        <f>AVERAGE(D116:H116)</f>
        <v>21.4</v>
      </c>
      <c r="J116" s="132">
        <f>I116*0.97</f>
        <v>20.757999999999999</v>
      </c>
      <c r="K116" s="132">
        <f>I116*1.03</f>
        <v>22.041999999999998</v>
      </c>
      <c r="L116" s="123" t="str">
        <f>IF(AND(D116&gt;I116*0.97,D116&lt;I116*1.03),"○","×")</f>
        <v>×</v>
      </c>
      <c r="M116" s="123" t="str">
        <f>IF(AND(E116&gt;I116*0.97,E116&lt;I116*1.03),"○","×")</f>
        <v>×</v>
      </c>
      <c r="N116" s="123" t="str">
        <f>IF(AND(F116&gt;I116*0.97,F116&lt;I116*1.03),"○","×")</f>
        <v>×</v>
      </c>
      <c r="O116" s="123" t="str">
        <f>IF(AND(G116&gt;I116*0.97,G116&lt;I116*1.03),"○","×")</f>
        <v>○</v>
      </c>
      <c r="P116" s="123" t="str">
        <f>IF(AND(H116&gt;I116*0.97,H116&lt;I116*1.03),"○","×")</f>
        <v>×</v>
      </c>
      <c r="Q116" s="133" t="str">
        <f>IF(COUNTIF(L116:P116,"○")=5,"同程度","―")</f>
        <v>―</v>
      </c>
      <c r="R116" s="124" t="str">
        <f t="shared" si="17"/>
        <v>↓</v>
      </c>
      <c r="S116" s="123" t="str">
        <f t="shared" si="17"/>
        <v>↓</v>
      </c>
      <c r="T116" s="123" t="str">
        <f t="shared" si="17"/>
        <v>↑</v>
      </c>
      <c r="U116" s="123" t="str">
        <f t="shared" si="17"/>
        <v>↑</v>
      </c>
      <c r="V116" s="123" t="str">
        <f>R116&amp;S116&amp;T116&amp;U116</f>
        <v>↓↓↑↑</v>
      </c>
      <c r="W116" s="137" t="str" cm="1">
        <f t="array" ref="W116">INDEX($AL$2:$AL$82,MATCH(V116,$AK$2:$AK$82,0),0)</f>
        <v>年度により増減</v>
      </c>
      <c r="X116" s="135" t="str">
        <f>IF(F116-D116&gt;0,"↑",IF(F116-D116&lt;0,"↓","－"))</f>
        <v>↓</v>
      </c>
      <c r="Y116" s="136" t="str">
        <f>IF(V116="↓↑↓↓",IF(X116="↓","減少傾向","×"),"判定外")</f>
        <v>判定外</v>
      </c>
      <c r="Z116" s="137" t="str">
        <f>IF(V116="↑↓↑↑",IF(X116="↑","増加傾向","×"),"判定外")</f>
        <v>判定外</v>
      </c>
      <c r="AA116" s="138" t="str">
        <f>IF(G116-E116&gt;0,"↑",IF(G116-E116&lt;0,"↓","－"))</f>
        <v>↑</v>
      </c>
      <c r="AB116" s="136" t="str">
        <f>IF(V116="↓↓↑↓",IF(AA116="↓","減少傾向","×"),"判定外")</f>
        <v>判定外</v>
      </c>
      <c r="AC116" s="137" t="str">
        <f>IF(V116="↑↑↓↑",IF(AA116="↑","増加傾向","×"),"判定外")</f>
        <v>判定外</v>
      </c>
      <c r="AD116" s="139"/>
      <c r="AE116" s="202"/>
    </row>
    <row r="117" spans="2:38">
      <c r="B117" s="199"/>
      <c r="C117" s="129" t="s">
        <v>251</v>
      </c>
      <c r="D117" s="130">
        <f>SUM(D115:D116)</f>
        <v>66</v>
      </c>
      <c r="E117" s="130">
        <f>SUM(E115:E116)</f>
        <v>56</v>
      </c>
      <c r="F117" s="130">
        <f>SUM(F115:F116)</f>
        <v>51</v>
      </c>
      <c r="G117" s="130">
        <f>SUM(G115:G116)</f>
        <v>58</v>
      </c>
      <c r="H117" s="130">
        <f>SUM(H115:H116)</f>
        <v>59</v>
      </c>
      <c r="I117" s="131">
        <f>AVERAGE(D117:H117)</f>
        <v>58</v>
      </c>
      <c r="J117" s="132">
        <f>I117*0.97</f>
        <v>56.26</v>
      </c>
      <c r="K117" s="132">
        <f>I117*1.03</f>
        <v>59.74</v>
      </c>
      <c r="L117" s="123" t="str">
        <f>IF(AND(D117&gt;I117*0.97,D117&lt;I117*1.03),"○","×")</f>
        <v>×</v>
      </c>
      <c r="M117" s="123" t="str">
        <f>IF(AND(E117&gt;I117*0.97,E117&lt;I117*1.03),"○","×")</f>
        <v>×</v>
      </c>
      <c r="N117" s="123" t="str">
        <f>IF(AND(F117&gt;I117*0.97,F117&lt;I117*1.03),"○","×")</f>
        <v>×</v>
      </c>
      <c r="O117" s="123" t="str">
        <f>IF(AND(G117&gt;I117*0.97,G117&lt;I117*1.03),"○","×")</f>
        <v>○</v>
      </c>
      <c r="P117" s="123" t="str">
        <f>IF(AND(H117&gt;I117*0.97,H117&lt;I117*1.03),"○","×")</f>
        <v>○</v>
      </c>
      <c r="Q117" s="133" t="str">
        <f>IF(COUNTIF(L117:P117,"○")=5,"同程度","―")</f>
        <v>―</v>
      </c>
      <c r="R117" s="124" t="str">
        <f t="shared" si="17"/>
        <v>↓</v>
      </c>
      <c r="S117" s="123" t="str">
        <f t="shared" si="17"/>
        <v>↓</v>
      </c>
      <c r="T117" s="123" t="str">
        <f t="shared" si="17"/>
        <v>↑</v>
      </c>
      <c r="U117" s="123" t="str">
        <f t="shared" si="17"/>
        <v>↑</v>
      </c>
      <c r="V117" s="123" t="str">
        <f>R117&amp;S117&amp;T117&amp;U117</f>
        <v>↓↓↑↑</v>
      </c>
      <c r="W117" s="137" t="str" cm="1">
        <f t="array" ref="W117">INDEX($AL$2:$AL$82,MATCH(V117,$AK$2:$AK$82,0),0)</f>
        <v>年度により増減</v>
      </c>
      <c r="X117" s="135" t="str">
        <f>IF(F117-D117&gt;0,"↑",IF(F117-D117&lt;0,"↓","－"))</f>
        <v>↓</v>
      </c>
      <c r="Y117" s="136" t="str">
        <f>IF(V117="↓↑↓↓",IF(X117="↓","減少傾向","×"),"判定外")</f>
        <v>判定外</v>
      </c>
      <c r="Z117" s="137" t="str">
        <f>IF(V117="↑↓↑↑",IF(X117="↑","増加傾向","×"),"判定外")</f>
        <v>判定外</v>
      </c>
      <c r="AA117" s="138" t="str">
        <f>IF(G117-E117&gt;0,"↑",IF(G117-E117&lt;0,"↓","－"))</f>
        <v>↑</v>
      </c>
      <c r="AB117" s="136" t="str">
        <f>IF(V117="↓↓↑↓",IF(AA117="↓","減少傾向","×"),"判定外")</f>
        <v>判定外</v>
      </c>
      <c r="AC117" s="137" t="str">
        <f>IF(V117="↑↑↓↑",IF(AA117="↑","増加傾向","×"),"判定外")</f>
        <v>判定外</v>
      </c>
      <c r="AD117" s="141" t="s">
        <v>287</v>
      </c>
      <c r="AE117" s="202"/>
    </row>
    <row r="118" spans="2:38" ht="14.25" thickBot="1">
      <c r="B118" s="199"/>
      <c r="C118" s="129" t="s">
        <v>249</v>
      </c>
      <c r="D118" s="142">
        <f>ROUND(D116/D117,3)</f>
        <v>0.379</v>
      </c>
      <c r="E118" s="142">
        <f>ROUND(E116/E117,3)</f>
        <v>0.33900000000000002</v>
      </c>
      <c r="F118" s="142">
        <f>ROUND(F116/F117,3)</f>
        <v>0.29399999999999998</v>
      </c>
      <c r="G118" s="142">
        <f>ROUND(G116/G117,3)</f>
        <v>0.379</v>
      </c>
      <c r="H118" s="142">
        <f>ROUND(H116/H117,3)</f>
        <v>0.441</v>
      </c>
      <c r="I118" s="143">
        <f>AVERAGE(D118:H118)</f>
        <v>0.3664</v>
      </c>
      <c r="J118" s="144">
        <f>I118-0.03</f>
        <v>0.33640000000000003</v>
      </c>
      <c r="K118" s="144">
        <f>I118+0.03</f>
        <v>0.39639999999999997</v>
      </c>
      <c r="L118" s="108" t="str">
        <f>IF(AND(D118&gt;I118-0.03,D118&lt;I118+0.03),"○","×")</f>
        <v>○</v>
      </c>
      <c r="M118" s="108" t="str">
        <f>IF(AND(E118&gt;I118-0.03,E118&lt;I118+0.03),"○","×")</f>
        <v>○</v>
      </c>
      <c r="N118" s="108" t="str">
        <f>IF(AND(F118&gt;I118-0.03,F118&lt;I118+0.03),"○","×")</f>
        <v>×</v>
      </c>
      <c r="O118" s="108" t="str">
        <f>IF(AND(G118&gt;I118-0.03,G118&lt;I118+0.03),"○","×")</f>
        <v>○</v>
      </c>
      <c r="P118" s="108" t="str">
        <f>IF(AND(H118&gt;I118-0.03,H118&lt;I118+0.03),"○","×")</f>
        <v>×</v>
      </c>
      <c r="Q118" s="145" t="str">
        <f>IF(COUNTIF(L118:P118,"○")=5,"同程度","―")</f>
        <v>―</v>
      </c>
      <c r="R118" s="146" t="str">
        <f t="shared" si="17"/>
        <v>↓</v>
      </c>
      <c r="S118" s="108" t="str">
        <f t="shared" si="17"/>
        <v>↓</v>
      </c>
      <c r="T118" s="108" t="str">
        <f t="shared" si="17"/>
        <v>↑</v>
      </c>
      <c r="U118" s="108" t="str">
        <f t="shared" si="17"/>
        <v>↑</v>
      </c>
      <c r="V118" s="108" t="str">
        <f>R118&amp;S118&amp;T118&amp;U118</f>
        <v>↓↓↑↑</v>
      </c>
      <c r="W118" s="150" t="str" cm="1">
        <f t="array" ref="W118">INDEX($AL$2:$AL$82,MATCH(V118,$AK$2:$AK$82,0),0)</f>
        <v>年度により増減</v>
      </c>
      <c r="X118" s="148" t="str">
        <f>IF(F118-D118&gt;0,"↑",IF(F118-D118&lt;0,"↓","－"))</f>
        <v>↓</v>
      </c>
      <c r="Y118" s="149" t="str">
        <f>IF(V118="↓↑↓↓",IF(X118="↓","減少傾向","×"),"判定外")</f>
        <v>判定外</v>
      </c>
      <c r="Z118" s="150" t="str">
        <f>IF(V118="↑↓↑↑",IF(X118="↑","増加傾向","×"),"判定外")</f>
        <v>判定外</v>
      </c>
      <c r="AA118" s="151" t="str">
        <f>IF(G118-E118&gt;0,"↑",IF(G118-E118&lt;0,"↓","－"))</f>
        <v>↑</v>
      </c>
      <c r="AB118" s="149" t="str">
        <f>IF(V118="↓↓↑↓",IF(AA118="↓","減少傾向","×"),"判定外")</f>
        <v>判定外</v>
      </c>
      <c r="AC118" s="150" t="str">
        <f>IF(V118="↑↑↓↑",IF(AA118="↑","増加傾向","×"),"判定外")</f>
        <v>判定外</v>
      </c>
      <c r="AD118" s="152" t="s">
        <v>287</v>
      </c>
      <c r="AE118" s="202"/>
    </row>
    <row r="119" spans="2:38" ht="14.25" thickBot="1">
      <c r="B119" s="199"/>
      <c r="C119" s="200"/>
      <c r="D119" s="201"/>
      <c r="E119" s="201"/>
      <c r="F119" s="201"/>
      <c r="G119" s="201"/>
      <c r="H119" s="201"/>
      <c r="I119" s="203"/>
      <c r="J119" s="203"/>
      <c r="K119" s="203"/>
      <c r="L119" s="203"/>
      <c r="M119" s="203"/>
      <c r="N119" s="203"/>
      <c r="O119" s="203"/>
      <c r="P119" s="203"/>
      <c r="Q119" s="203"/>
      <c r="R119" s="203"/>
      <c r="S119" s="203"/>
      <c r="T119" s="203"/>
      <c r="U119" s="203"/>
      <c r="V119" s="203"/>
      <c r="W119" s="203"/>
      <c r="X119" s="203"/>
      <c r="Y119" s="203"/>
      <c r="Z119" s="203"/>
      <c r="AA119" s="203"/>
      <c r="AB119" s="203"/>
      <c r="AC119" s="203"/>
      <c r="AD119" s="203"/>
      <c r="AE119" s="202"/>
    </row>
    <row r="120" spans="2:38">
      <c r="B120" s="199"/>
      <c r="C120" s="200"/>
      <c r="D120" s="201"/>
      <c r="E120" s="201"/>
      <c r="F120" s="201"/>
      <c r="G120" s="201"/>
      <c r="H120" s="201"/>
      <c r="I120" s="263" t="s">
        <v>277</v>
      </c>
      <c r="J120" s="264"/>
      <c r="K120" s="264"/>
      <c r="L120" s="265"/>
      <c r="M120" s="265"/>
      <c r="N120" s="265"/>
      <c r="O120" s="265"/>
      <c r="P120" s="265"/>
      <c r="Q120" s="266" t="s">
        <v>278</v>
      </c>
      <c r="R120" s="263" t="s">
        <v>279</v>
      </c>
      <c r="S120" s="265"/>
      <c r="T120" s="265"/>
      <c r="U120" s="265"/>
      <c r="V120" s="268" t="s">
        <v>280</v>
      </c>
      <c r="W120" s="269"/>
      <c r="X120" s="272" t="s">
        <v>281</v>
      </c>
      <c r="Y120" s="259" t="s">
        <v>282</v>
      </c>
      <c r="Z120" s="260"/>
      <c r="AA120" s="257" t="s">
        <v>283</v>
      </c>
      <c r="AB120" s="259" t="s">
        <v>284</v>
      </c>
      <c r="AC120" s="260"/>
      <c r="AD120" s="261" t="s">
        <v>285</v>
      </c>
      <c r="AE120" s="202"/>
    </row>
    <row r="121" spans="2:38">
      <c r="B121" s="199"/>
      <c r="C121" s="156" t="s">
        <v>11</v>
      </c>
      <c r="D121" s="157" t="str">
        <f ca="1">Q1&amp;"(n="&amp;D133&amp;")"</f>
        <v>R2(n=77)</v>
      </c>
      <c r="E121" s="157" t="str">
        <f ca="1">R1&amp;"(n="&amp;E133&amp;")"</f>
        <v>R3(n=77)</v>
      </c>
      <c r="F121" s="157" t="str">
        <f ca="1">S1&amp;"(n="&amp;F133&amp;")"</f>
        <v>R4(n=77)</v>
      </c>
      <c r="G121" s="157" t="str">
        <f ca="1">T1&amp;"(n="&amp;G133&amp;")"</f>
        <v>R5(n=77)</v>
      </c>
      <c r="H121" s="157" t="str">
        <f ca="1">U1&amp;"(n="&amp;H133&amp;")"</f>
        <v>R6(n=77)</v>
      </c>
      <c r="I121" s="121" t="s">
        <v>288</v>
      </c>
      <c r="J121" s="122">
        <v>-0.03</v>
      </c>
      <c r="K121" s="122">
        <v>0.03</v>
      </c>
      <c r="L121" s="233" t="str">
        <f ca="1">Q1</f>
        <v>R2</v>
      </c>
      <c r="M121" s="233" t="str">
        <f ca="1">R1</f>
        <v>R3</v>
      </c>
      <c r="N121" s="233" t="str">
        <f ca="1">S1</f>
        <v>R4</v>
      </c>
      <c r="O121" s="233" t="str">
        <f ca="1">T1</f>
        <v>R5</v>
      </c>
      <c r="P121" s="233" t="str">
        <f ca="1">U1</f>
        <v>R6</v>
      </c>
      <c r="Q121" s="267"/>
      <c r="R121" s="124" t="s">
        <v>289</v>
      </c>
      <c r="S121" s="123" t="s">
        <v>290</v>
      </c>
      <c r="T121" s="123" t="s">
        <v>291</v>
      </c>
      <c r="U121" s="123" t="s">
        <v>292</v>
      </c>
      <c r="V121" s="270"/>
      <c r="W121" s="271"/>
      <c r="X121" s="273"/>
      <c r="Y121" s="125" t="s">
        <v>293</v>
      </c>
      <c r="Z121" s="126" t="s">
        <v>294</v>
      </c>
      <c r="AA121" s="258"/>
      <c r="AB121" s="127" t="s">
        <v>295</v>
      </c>
      <c r="AC121" s="128" t="s">
        <v>296</v>
      </c>
      <c r="AD121" s="262"/>
      <c r="AE121" s="202"/>
    </row>
    <row r="122" spans="2:38">
      <c r="B122" s="199"/>
      <c r="C122" s="129" t="s">
        <v>223</v>
      </c>
      <c r="D122" s="228">
        <f>'8-3.2020'!D99</f>
        <v>7130</v>
      </c>
      <c r="E122" s="228">
        <f>'8-3.2021'!D99</f>
        <v>7335</v>
      </c>
      <c r="F122" s="228">
        <f>'8-3.2022'!D99</f>
        <v>7362</v>
      </c>
      <c r="G122" s="228">
        <f>'8-3.2023'!D99</f>
        <v>7556</v>
      </c>
      <c r="H122" s="228">
        <f>'8-3.2024'!D99</f>
        <v>7683</v>
      </c>
      <c r="I122" s="131">
        <f>AVERAGE(D122:H122)</f>
        <v>7413.2</v>
      </c>
      <c r="J122" s="132">
        <f>I122*0.97</f>
        <v>7190.8039999999992</v>
      </c>
      <c r="K122" s="132">
        <f>I122*1.03</f>
        <v>7635.5960000000005</v>
      </c>
      <c r="L122" s="123" t="str">
        <f>IF(AND(D122&gt;I122*0.97,D122&lt;I122*1.03),"○","×")</f>
        <v>×</v>
      </c>
      <c r="M122" s="123" t="str">
        <f>IF(AND(E122&gt;I122*0.97,E122&lt;I122*1.03),"○","×")</f>
        <v>○</v>
      </c>
      <c r="N122" s="123" t="str">
        <f>IF(AND(F122&gt;I122*0.97,F122&lt;I122*1.03),"○","×")</f>
        <v>○</v>
      </c>
      <c r="O122" s="123" t="str">
        <f>IF(AND(G122&gt;I122*0.97,G122&lt;I122*1.03),"○","×")</f>
        <v>○</v>
      </c>
      <c r="P122" s="123" t="str">
        <f>IF(AND(H122&gt;I122*0.97,H122&lt;I122*1.03),"○","×")</f>
        <v>×</v>
      </c>
      <c r="Q122" s="133" t="str">
        <f>IF(COUNTIF(L122:P122,"○")=5,"同程度","―")</f>
        <v>―</v>
      </c>
      <c r="R122" s="124" t="str">
        <f t="shared" ref="R122:U125" si="18">IF(E122-D122&gt;0,"↑",IF(E122-D122&lt;0,"↓","－"))</f>
        <v>↑</v>
      </c>
      <c r="S122" s="123" t="str">
        <f t="shared" si="18"/>
        <v>↑</v>
      </c>
      <c r="T122" s="123" t="str">
        <f t="shared" si="18"/>
        <v>↑</v>
      </c>
      <c r="U122" s="123" t="str">
        <f t="shared" si="18"/>
        <v>↑</v>
      </c>
      <c r="V122" s="123" t="str">
        <f>R122&amp;S122&amp;T122&amp;U122</f>
        <v>↑↑↑↑</v>
      </c>
      <c r="W122" s="137" t="str" cm="1">
        <f t="array" ref="W122">INDEX($AL$2:$AL$82,MATCH(V122,$AK$2:$AK$82,0),0)</f>
        <v>増加傾向⤴</v>
      </c>
      <c r="X122" s="135" t="str">
        <f>IF(F122-D122&gt;0,"↑",IF(F122-D122&lt;0,"↓","－"))</f>
        <v>↑</v>
      </c>
      <c r="Y122" s="136" t="str">
        <f>IF(V122="↓↑↓↓",IF(X122="↓","減少傾向","×"),"判定外")</f>
        <v>判定外</v>
      </c>
      <c r="Z122" s="137" t="str">
        <f>IF(V122="↑↓↑↑",IF(X122="↑","増加傾向","×"),"判定外")</f>
        <v>判定外</v>
      </c>
      <c r="AA122" s="138" t="str">
        <f>IF(G122-E122&gt;0,"↑",IF(G122-E122&lt;0,"↓","－"))</f>
        <v>↑</v>
      </c>
      <c r="AB122" s="136" t="str">
        <f>IF(V122="↓↓↑↓",IF(AA122="↓","減少傾向","×"),"判定外")</f>
        <v>判定外</v>
      </c>
      <c r="AC122" s="137" t="str">
        <f>IF(V122="↑↑↓↑",IF(AA122="↑","増加傾向","×"),"判定外")</f>
        <v>判定外</v>
      </c>
      <c r="AD122" s="139"/>
      <c r="AE122" s="202"/>
    </row>
    <row r="123" spans="2:38">
      <c r="B123" s="199"/>
      <c r="C123" s="129" t="s">
        <v>224</v>
      </c>
      <c r="D123" s="35">
        <f>'8-3.2020'!E99</f>
        <v>4331</v>
      </c>
      <c r="E123" s="35">
        <f>'8-3.2021'!E99</f>
        <v>4273</v>
      </c>
      <c r="F123" s="35">
        <f>'8-3.2022'!E99</f>
        <v>4364</v>
      </c>
      <c r="G123" s="35">
        <f>'8-3.2023'!E99</f>
        <v>4525</v>
      </c>
      <c r="H123" s="35">
        <f>'8-3.2024'!E99</f>
        <v>4460</v>
      </c>
      <c r="I123" s="131">
        <f>AVERAGE(D123:H123)</f>
        <v>4390.6000000000004</v>
      </c>
      <c r="J123" s="132">
        <f>I123*0.97</f>
        <v>4258.8820000000005</v>
      </c>
      <c r="K123" s="132">
        <f>I123*1.03</f>
        <v>4522.3180000000002</v>
      </c>
      <c r="L123" s="123" t="str">
        <f>IF(AND(D123&gt;I123*0.97,D123&lt;I123*1.03),"○","×")</f>
        <v>○</v>
      </c>
      <c r="M123" s="123" t="str">
        <f>IF(AND(E123&gt;I123*0.97,E123&lt;I123*1.03),"○","×")</f>
        <v>○</v>
      </c>
      <c r="N123" s="123" t="str">
        <f>IF(AND(F123&gt;I123*0.97,F123&lt;I123*1.03),"○","×")</f>
        <v>○</v>
      </c>
      <c r="O123" s="123" t="str">
        <f>IF(AND(G123&gt;I123*0.97,G123&lt;I123*1.03),"○","×")</f>
        <v>×</v>
      </c>
      <c r="P123" s="123" t="str">
        <f>IF(AND(H123&gt;I123*0.97,H123&lt;I123*1.03),"○","×")</f>
        <v>○</v>
      </c>
      <c r="Q123" s="133" t="str">
        <f>IF(COUNTIF(L123:P123,"○")=5,"同程度","―")</f>
        <v>―</v>
      </c>
      <c r="R123" s="124" t="str">
        <f t="shared" si="18"/>
        <v>↓</v>
      </c>
      <c r="S123" s="123" t="str">
        <f t="shared" si="18"/>
        <v>↑</v>
      </c>
      <c r="T123" s="123" t="str">
        <f t="shared" si="18"/>
        <v>↑</v>
      </c>
      <c r="U123" s="123" t="str">
        <f t="shared" si="18"/>
        <v>↓</v>
      </c>
      <c r="V123" s="123" t="str">
        <f>R123&amp;S123&amp;T123&amp;U123</f>
        <v>↓↑↑↓</v>
      </c>
      <c r="W123" s="137" t="str" cm="1">
        <f t="array" ref="W123">INDEX($AL$2:$AL$82,MATCH(V123,$AK$2:$AK$82,0),0)</f>
        <v>年度により増減</v>
      </c>
      <c r="X123" s="135" t="str">
        <f>IF(F123-D123&gt;0,"↑",IF(F123-D123&lt;0,"↓","－"))</f>
        <v>↑</v>
      </c>
      <c r="Y123" s="136" t="str">
        <f>IF(V123="↓↑↓↓",IF(X123="↓","減少傾向","×"),"判定外")</f>
        <v>判定外</v>
      </c>
      <c r="Z123" s="137" t="str">
        <f>IF(V123="↑↓↑↑",IF(X123="↑","増加傾向","×"),"判定外")</f>
        <v>判定外</v>
      </c>
      <c r="AA123" s="138" t="str">
        <f>IF(G123-E123&gt;0,"↑",IF(G123-E123&lt;0,"↓","－"))</f>
        <v>↑</v>
      </c>
      <c r="AB123" s="136" t="str">
        <f>IF(V123="↓↓↑↓",IF(AA123="↓","減少傾向","×"),"判定外")</f>
        <v>判定外</v>
      </c>
      <c r="AC123" s="137" t="str">
        <f>IF(V123="↑↑↓↑",IF(AA123="↑","増加傾向","×"),"判定外")</f>
        <v>判定外</v>
      </c>
      <c r="AD123" s="139"/>
      <c r="AE123" s="202"/>
    </row>
    <row r="124" spans="2:38">
      <c r="B124" s="199"/>
      <c r="C124" s="129" t="s">
        <v>251</v>
      </c>
      <c r="D124" s="130">
        <f>SUM(D122:D123)</f>
        <v>11461</v>
      </c>
      <c r="E124" s="130">
        <f>SUM(E122:E123)</f>
        <v>11608</v>
      </c>
      <c r="F124" s="130">
        <f>SUM(F122:F123)</f>
        <v>11726</v>
      </c>
      <c r="G124" s="130">
        <f>SUM(G122:G123)</f>
        <v>12081</v>
      </c>
      <c r="H124" s="130">
        <f>SUM(H122:H123)</f>
        <v>12143</v>
      </c>
      <c r="I124" s="131">
        <f>AVERAGE(D124:H124)</f>
        <v>11803.8</v>
      </c>
      <c r="J124" s="132">
        <f>I124*0.97</f>
        <v>11449.686</v>
      </c>
      <c r="K124" s="132">
        <f>I124*1.03</f>
        <v>12157.913999999999</v>
      </c>
      <c r="L124" s="123" t="str">
        <f>IF(AND(D124&gt;I124*0.97,D124&lt;I124*1.03),"○","×")</f>
        <v>○</v>
      </c>
      <c r="M124" s="123" t="str">
        <f>IF(AND(E124&gt;I124*0.97,E124&lt;I124*1.03),"○","×")</f>
        <v>○</v>
      </c>
      <c r="N124" s="123" t="str">
        <f>IF(AND(F124&gt;I124*0.97,F124&lt;I124*1.03),"○","×")</f>
        <v>○</v>
      </c>
      <c r="O124" s="123" t="str">
        <f>IF(AND(G124&gt;I124*0.97,G124&lt;I124*1.03),"○","×")</f>
        <v>○</v>
      </c>
      <c r="P124" s="123" t="str">
        <f>IF(AND(H124&gt;I124*0.97,H124&lt;I124*1.03),"○","×")</f>
        <v>○</v>
      </c>
      <c r="Q124" s="133" t="str">
        <f>IF(COUNTIF(L124:P124,"○")=5,"同程度","―")</f>
        <v>同程度</v>
      </c>
      <c r="R124" s="124" t="str">
        <f t="shared" si="18"/>
        <v>↑</v>
      </c>
      <c r="S124" s="123" t="str">
        <f t="shared" si="18"/>
        <v>↑</v>
      </c>
      <c r="T124" s="123" t="str">
        <f t="shared" si="18"/>
        <v>↑</v>
      </c>
      <c r="U124" s="123" t="str">
        <f t="shared" si="18"/>
        <v>↑</v>
      </c>
      <c r="V124" s="123" t="str">
        <f>R124&amp;S124&amp;T124&amp;U124</f>
        <v>↑↑↑↑</v>
      </c>
      <c r="W124" s="137" t="str" cm="1">
        <f t="array" ref="W124">INDEX($AL$2:$AL$82,MATCH(V124,$AK$2:$AK$82,0),0)</f>
        <v>増加傾向⤴</v>
      </c>
      <c r="X124" s="135" t="str">
        <f>IF(F124-D124&gt;0,"↑",IF(F124-D124&lt;0,"↓","－"))</f>
        <v>↑</v>
      </c>
      <c r="Y124" s="136" t="str">
        <f>IF(V124="↓↑↓↓",IF(X124="↓","減少傾向","×"),"判定外")</f>
        <v>判定外</v>
      </c>
      <c r="Z124" s="137" t="str">
        <f>IF(V124="↑↓↑↑",IF(X124="↑","増加傾向","×"),"判定外")</f>
        <v>判定外</v>
      </c>
      <c r="AA124" s="138" t="str">
        <f>IF(G124-E124&gt;0,"↑",IF(G124-E124&lt;0,"↓","－"))</f>
        <v>↑</v>
      </c>
      <c r="AB124" s="136" t="str">
        <f>IF(V124="↓↓↑↓",IF(AA124="↓","減少傾向","×"),"判定外")</f>
        <v>判定外</v>
      </c>
      <c r="AC124" s="137" t="str">
        <f>IF(V124="↑↑↓↑",IF(AA124="↑","増加傾向","×"),"判定外")</f>
        <v>判定外</v>
      </c>
      <c r="AD124" s="141" t="s">
        <v>231</v>
      </c>
      <c r="AE124" s="202"/>
    </row>
    <row r="125" spans="2:38" ht="14.25" thickBot="1">
      <c r="B125" s="199"/>
      <c r="C125" s="129" t="s">
        <v>249</v>
      </c>
      <c r="D125" s="142">
        <f>ROUND(D123/D124,3)</f>
        <v>0.378</v>
      </c>
      <c r="E125" s="142">
        <f>ROUND(E123/E124,3)</f>
        <v>0.36799999999999999</v>
      </c>
      <c r="F125" s="142">
        <f>ROUND(F123/F124,3)</f>
        <v>0.372</v>
      </c>
      <c r="G125" s="142">
        <f>ROUND(G123/G124,3)</f>
        <v>0.375</v>
      </c>
      <c r="H125" s="142">
        <f>ROUND(H123/H124,3)</f>
        <v>0.36699999999999999</v>
      </c>
      <c r="I125" s="143">
        <f>AVERAGE(D125:H125)</f>
        <v>0.372</v>
      </c>
      <c r="J125" s="144">
        <f>I125-0.03</f>
        <v>0.34199999999999997</v>
      </c>
      <c r="K125" s="144">
        <f>I125+0.03</f>
        <v>0.40200000000000002</v>
      </c>
      <c r="L125" s="108" t="str">
        <f>IF(AND(D125&gt;I125-0.03,D125&lt;I125+0.03),"○","×")</f>
        <v>○</v>
      </c>
      <c r="M125" s="108" t="str">
        <f>IF(AND(E125&gt;I125-0.03,E125&lt;I125+0.03),"○","×")</f>
        <v>○</v>
      </c>
      <c r="N125" s="108" t="str">
        <f>IF(AND(F125&gt;I125-0.03,F125&lt;I125+0.03),"○","×")</f>
        <v>○</v>
      </c>
      <c r="O125" s="108" t="str">
        <f>IF(AND(G125&gt;I125-0.03,G125&lt;I125+0.03),"○","×")</f>
        <v>○</v>
      </c>
      <c r="P125" s="108" t="str">
        <f>IF(AND(H125&gt;I125-0.03,H125&lt;I125+0.03),"○","×")</f>
        <v>○</v>
      </c>
      <c r="Q125" s="145" t="str">
        <f>IF(COUNTIF(L125:P125,"○")=5,"同程度","―")</f>
        <v>同程度</v>
      </c>
      <c r="R125" s="146" t="str">
        <f t="shared" si="18"/>
        <v>↓</v>
      </c>
      <c r="S125" s="108" t="str">
        <f t="shared" si="18"/>
        <v>↑</v>
      </c>
      <c r="T125" s="108" t="str">
        <f t="shared" si="18"/>
        <v>↑</v>
      </c>
      <c r="U125" s="108" t="str">
        <f t="shared" si="18"/>
        <v>↓</v>
      </c>
      <c r="V125" s="108" t="str">
        <f>R125&amp;S125&amp;T125&amp;U125</f>
        <v>↓↑↑↓</v>
      </c>
      <c r="W125" s="150" t="str" cm="1">
        <f t="array" ref="W125">INDEX($AL$2:$AL$82,MATCH(V125,$AK$2:$AK$82,0),0)</f>
        <v>年度により増減</v>
      </c>
      <c r="X125" s="148" t="str">
        <f>IF(F125-D125&gt;0,"↑",IF(F125-D125&lt;0,"↓","－"))</f>
        <v>↓</v>
      </c>
      <c r="Y125" s="149" t="str">
        <f>IF(V125="↓↑↓↓",IF(X125="↓","減少傾向","×"),"判定外")</f>
        <v>判定外</v>
      </c>
      <c r="Z125" s="150" t="str">
        <f>IF(V125="↑↓↑↑",IF(X125="↑","増加傾向","×"),"判定外")</f>
        <v>判定外</v>
      </c>
      <c r="AA125" s="151" t="str">
        <f>IF(G125-E125&gt;0,"↑",IF(G125-E125&lt;0,"↓","－"))</f>
        <v>↑</v>
      </c>
      <c r="AB125" s="149" t="str">
        <f>IF(V125="↓↓↑↓",IF(AA125="↓","減少傾向","×"),"判定外")</f>
        <v>判定外</v>
      </c>
      <c r="AC125" s="150" t="str">
        <f>IF(V125="↑↑↓↑",IF(AA125="↑","増加傾向","×"),"判定外")</f>
        <v>判定外</v>
      </c>
      <c r="AD125" s="152" t="s">
        <v>231</v>
      </c>
      <c r="AE125" s="202"/>
    </row>
    <row r="126" spans="2:38" ht="14.25" thickBot="1">
      <c r="B126" s="199"/>
      <c r="C126" s="200"/>
      <c r="D126" s="201"/>
      <c r="E126" s="201"/>
      <c r="F126" s="201"/>
      <c r="G126" s="201"/>
      <c r="H126" s="201"/>
      <c r="I126" s="203"/>
      <c r="J126" s="203"/>
      <c r="K126" s="203"/>
      <c r="L126" s="203"/>
      <c r="M126" s="203"/>
      <c r="N126" s="203"/>
      <c r="O126" s="203"/>
      <c r="P126" s="203"/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2"/>
    </row>
    <row r="127" spans="2:38">
      <c r="B127" s="199"/>
      <c r="C127" s="200"/>
      <c r="D127" s="201"/>
      <c r="E127" s="201"/>
      <c r="F127" s="201"/>
      <c r="G127" s="201"/>
      <c r="H127" s="201"/>
      <c r="I127" s="263" t="s">
        <v>277</v>
      </c>
      <c r="J127" s="264"/>
      <c r="K127" s="264"/>
      <c r="L127" s="265"/>
      <c r="M127" s="265"/>
      <c r="N127" s="265"/>
      <c r="O127" s="265"/>
      <c r="P127" s="265"/>
      <c r="Q127" s="266" t="s">
        <v>278</v>
      </c>
      <c r="R127" s="263" t="s">
        <v>279</v>
      </c>
      <c r="S127" s="265"/>
      <c r="T127" s="265"/>
      <c r="U127" s="265"/>
      <c r="V127" s="268" t="s">
        <v>280</v>
      </c>
      <c r="W127" s="269"/>
      <c r="X127" s="272" t="s">
        <v>281</v>
      </c>
      <c r="Y127" s="259" t="s">
        <v>282</v>
      </c>
      <c r="Z127" s="260"/>
      <c r="AA127" s="257" t="s">
        <v>283</v>
      </c>
      <c r="AB127" s="259" t="s">
        <v>284</v>
      </c>
      <c r="AC127" s="260"/>
      <c r="AD127" s="261" t="s">
        <v>285</v>
      </c>
      <c r="AE127" s="202"/>
    </row>
    <row r="128" spans="2:38">
      <c r="B128" s="199"/>
      <c r="C128" s="158" t="s">
        <v>226</v>
      </c>
      <c r="D128" s="157" t="str">
        <f ca="1">Q1&amp;"(n="&amp;D133&amp;")"</f>
        <v>R2(n=77)</v>
      </c>
      <c r="E128" s="157" t="str">
        <f ca="1">R1&amp;"(n="&amp;E133&amp;")"</f>
        <v>R3(n=77)</v>
      </c>
      <c r="F128" s="157" t="str">
        <f ca="1">S1&amp;"(n="&amp;F133&amp;")"</f>
        <v>R4(n=77)</v>
      </c>
      <c r="G128" s="157" t="str">
        <f ca="1">T1&amp;"(n="&amp;G133&amp;")"</f>
        <v>R5(n=77)</v>
      </c>
      <c r="H128" s="157" t="str">
        <f ca="1">U1&amp;"(n="&amp;H133&amp;")"</f>
        <v>R6(n=77)</v>
      </c>
      <c r="I128" s="121" t="s">
        <v>288</v>
      </c>
      <c r="J128" s="122">
        <v>-0.03</v>
      </c>
      <c r="K128" s="122">
        <v>0.03</v>
      </c>
      <c r="L128" s="233" t="str">
        <f ca="1">Q1</f>
        <v>R2</v>
      </c>
      <c r="M128" s="233" t="str">
        <f ca="1">R1</f>
        <v>R3</v>
      </c>
      <c r="N128" s="233" t="str">
        <f ca="1">S1</f>
        <v>R4</v>
      </c>
      <c r="O128" s="233" t="str">
        <f ca="1">T1</f>
        <v>R5</v>
      </c>
      <c r="P128" s="233" t="str">
        <f ca="1">U1</f>
        <v>R6</v>
      </c>
      <c r="Q128" s="267"/>
      <c r="R128" s="124" t="s">
        <v>289</v>
      </c>
      <c r="S128" s="123" t="s">
        <v>290</v>
      </c>
      <c r="T128" s="123" t="s">
        <v>291</v>
      </c>
      <c r="U128" s="123" t="s">
        <v>292</v>
      </c>
      <c r="V128" s="270"/>
      <c r="W128" s="271"/>
      <c r="X128" s="273"/>
      <c r="Y128" s="125" t="s">
        <v>293</v>
      </c>
      <c r="Z128" s="126" t="s">
        <v>294</v>
      </c>
      <c r="AA128" s="258"/>
      <c r="AB128" s="127" t="s">
        <v>295</v>
      </c>
      <c r="AC128" s="128" t="s">
        <v>296</v>
      </c>
      <c r="AD128" s="262"/>
      <c r="AE128" s="202"/>
    </row>
    <row r="129" spans="2:31">
      <c r="B129" s="199"/>
      <c r="C129" s="129" t="s">
        <v>223</v>
      </c>
      <c r="D129" s="159">
        <f>ROUND(D122/D133,1)</f>
        <v>92.6</v>
      </c>
      <c r="E129" s="159">
        <f>ROUND(E122/E133,1)</f>
        <v>95.3</v>
      </c>
      <c r="F129" s="159">
        <f>ROUND(F122/F133,1)</f>
        <v>95.6</v>
      </c>
      <c r="G129" s="159">
        <f>ROUND(G122/G133,1)</f>
        <v>98.1</v>
      </c>
      <c r="H129" s="159">
        <f>ROUND(H122/H133,1)</f>
        <v>99.8</v>
      </c>
      <c r="I129" s="131">
        <f>AVERAGE(D129:H129)</f>
        <v>96.28</v>
      </c>
      <c r="J129" s="132">
        <f>I129*0.97</f>
        <v>93.391599999999997</v>
      </c>
      <c r="K129" s="132">
        <f>I129*1.03</f>
        <v>99.168400000000005</v>
      </c>
      <c r="L129" s="123" t="str">
        <f>IF(AND(D129&gt;I129*0.97,D129&lt;I129*1.03),"○","×")</f>
        <v>×</v>
      </c>
      <c r="M129" s="123" t="str">
        <f>IF(AND(E129&gt;I129*0.97,E129&lt;I129*1.03),"○","×")</f>
        <v>○</v>
      </c>
      <c r="N129" s="123" t="str">
        <f>IF(AND(F129&gt;I129*0.97,F129&lt;I129*1.03),"○","×")</f>
        <v>○</v>
      </c>
      <c r="O129" s="123" t="str">
        <f>IF(AND(G129&gt;I129*0.97,G129&lt;I129*1.03),"○","×")</f>
        <v>○</v>
      </c>
      <c r="P129" s="123" t="str">
        <f>IF(AND(H129&gt;I129*0.97,H129&lt;I129*1.03),"○","×")</f>
        <v>×</v>
      </c>
      <c r="Q129" s="133" t="str">
        <f>IF(COUNTIF(L129:P129,"○")=5,"同程度","―")</f>
        <v>―</v>
      </c>
      <c r="R129" s="124" t="str">
        <f t="shared" ref="R129:U132" si="19">IF(E129-D129&gt;0,"↑",IF(E129-D129&lt;0,"↓","－"))</f>
        <v>↑</v>
      </c>
      <c r="S129" s="123" t="str">
        <f t="shared" si="19"/>
        <v>↑</v>
      </c>
      <c r="T129" s="123" t="str">
        <f t="shared" si="19"/>
        <v>↑</v>
      </c>
      <c r="U129" s="123" t="str">
        <f t="shared" si="19"/>
        <v>↑</v>
      </c>
      <c r="V129" s="123" t="str">
        <f>R129&amp;S129&amp;T129&amp;U129</f>
        <v>↑↑↑↑</v>
      </c>
      <c r="W129" s="137" t="str" cm="1">
        <f t="array" ref="W129">INDEX($AL$2:$AL$82,MATCH(V129,$AK$2:$AK$82,0),0)</f>
        <v>増加傾向⤴</v>
      </c>
      <c r="X129" s="135" t="str">
        <f>IF(F129-D129&gt;0,"↑",IF(F129-D129&lt;0,"↓","－"))</f>
        <v>↑</v>
      </c>
      <c r="Y129" s="136" t="str">
        <f>IF(V129="↓↑↓↓",IF(X129="↓","減少傾向","×"),"判定外")</f>
        <v>判定外</v>
      </c>
      <c r="Z129" s="137" t="str">
        <f>IF(V129="↑↓↑↑",IF(X129="↑","増加傾向","×"),"判定外")</f>
        <v>判定外</v>
      </c>
      <c r="AA129" s="138" t="str">
        <f>IF(G129-E129&gt;0,"↑",IF(G129-E129&lt;0,"↓","－"))</f>
        <v>↑</v>
      </c>
      <c r="AB129" s="136" t="str">
        <f>IF(V129="↓↓↑↓",IF(AA129="↓","減少傾向","×"),"判定外")</f>
        <v>判定外</v>
      </c>
      <c r="AC129" s="137" t="str">
        <f>IF(V129="↑↑↓↑",IF(AA129="↑","増加傾向","×"),"判定外")</f>
        <v>判定外</v>
      </c>
      <c r="AD129" s="139"/>
      <c r="AE129" s="202"/>
    </row>
    <row r="130" spans="2:31">
      <c r="B130" s="199"/>
      <c r="C130" s="129" t="s">
        <v>224</v>
      </c>
      <c r="D130" s="159">
        <f>ROUND(D123/D133,1)</f>
        <v>56.2</v>
      </c>
      <c r="E130" s="159">
        <f>ROUND(E123/E133,1)</f>
        <v>55.5</v>
      </c>
      <c r="F130" s="159">
        <f>ROUND(F123/F133,1)</f>
        <v>56.7</v>
      </c>
      <c r="G130" s="159">
        <f>ROUND(G123/G133,1)</f>
        <v>58.8</v>
      </c>
      <c r="H130" s="159">
        <f>ROUND(H123/H133,1)</f>
        <v>57.9</v>
      </c>
      <c r="I130" s="131">
        <f>AVERAGE(D130:H130)</f>
        <v>57.019999999999996</v>
      </c>
      <c r="J130" s="132">
        <f>I130*0.97</f>
        <v>55.309399999999997</v>
      </c>
      <c r="K130" s="132">
        <f>I130*1.03</f>
        <v>58.730599999999995</v>
      </c>
      <c r="L130" s="123" t="str">
        <f>IF(AND(D130&gt;I130*0.97,D130&lt;I130*1.03),"○","×")</f>
        <v>○</v>
      </c>
      <c r="M130" s="123" t="str">
        <f>IF(AND(E130&gt;I130*0.97,E130&lt;I130*1.03),"○","×")</f>
        <v>○</v>
      </c>
      <c r="N130" s="123" t="str">
        <f>IF(AND(F130&gt;I130*0.97,F130&lt;I130*1.03),"○","×")</f>
        <v>○</v>
      </c>
      <c r="O130" s="123" t="str">
        <f>IF(AND(G130&gt;I130*0.97,G130&lt;I130*1.03),"○","×")</f>
        <v>×</v>
      </c>
      <c r="P130" s="123" t="str">
        <f>IF(AND(H130&gt;I130*0.97,H130&lt;I130*1.03),"○","×")</f>
        <v>○</v>
      </c>
      <c r="Q130" s="133" t="str">
        <f>IF(COUNTIF(L130:P130,"○")=5,"同程度","―")</f>
        <v>―</v>
      </c>
      <c r="R130" s="124" t="str">
        <f t="shared" si="19"/>
        <v>↓</v>
      </c>
      <c r="S130" s="123" t="str">
        <f t="shared" si="19"/>
        <v>↑</v>
      </c>
      <c r="T130" s="123" t="str">
        <f t="shared" si="19"/>
        <v>↑</v>
      </c>
      <c r="U130" s="123" t="str">
        <f t="shared" si="19"/>
        <v>↓</v>
      </c>
      <c r="V130" s="123" t="str">
        <f>R130&amp;S130&amp;T130&amp;U130</f>
        <v>↓↑↑↓</v>
      </c>
      <c r="W130" s="137" t="str" cm="1">
        <f t="array" ref="W130">INDEX($AL$2:$AL$82,MATCH(V130,$AK$2:$AK$82,0),0)</f>
        <v>年度により増減</v>
      </c>
      <c r="X130" s="135" t="str">
        <f>IF(F130-D130&gt;0,"↑",IF(F130-D130&lt;0,"↓","－"))</f>
        <v>↑</v>
      </c>
      <c r="Y130" s="136" t="str">
        <f>IF(V130="↓↑↓↓",IF(X130="↓","減少傾向","×"),"判定外")</f>
        <v>判定外</v>
      </c>
      <c r="Z130" s="137" t="str">
        <f>IF(V130="↑↓↑↑",IF(X130="↑","増加傾向","×"),"判定外")</f>
        <v>判定外</v>
      </c>
      <c r="AA130" s="138" t="str">
        <f>IF(G130-E130&gt;0,"↑",IF(G130-E130&lt;0,"↓","－"))</f>
        <v>↑</v>
      </c>
      <c r="AB130" s="136" t="str">
        <f>IF(V130="↓↓↑↓",IF(AA130="↓","減少傾向","×"),"判定外")</f>
        <v>判定外</v>
      </c>
      <c r="AC130" s="137" t="str">
        <f>IF(V130="↑↑↓↑",IF(AA130="↑","増加傾向","×"),"判定外")</f>
        <v>判定外</v>
      </c>
      <c r="AD130" s="139"/>
      <c r="AE130" s="202"/>
    </row>
    <row r="131" spans="2:31">
      <c r="B131" s="199"/>
      <c r="C131" s="129" t="s">
        <v>251</v>
      </c>
      <c r="D131" s="159">
        <f>ROUND(SUM(D129:D130),1)</f>
        <v>148.80000000000001</v>
      </c>
      <c r="E131" s="159">
        <f>ROUND(SUM(E129:E130),1)</f>
        <v>150.80000000000001</v>
      </c>
      <c r="F131" s="159">
        <f>ROUND(SUM(F129:F130),1)</f>
        <v>152.30000000000001</v>
      </c>
      <c r="G131" s="159">
        <f>ROUND(SUM(G129:G130),1)</f>
        <v>156.9</v>
      </c>
      <c r="H131" s="159">
        <f>ROUND(SUM(H129:H130),1)</f>
        <v>157.69999999999999</v>
      </c>
      <c r="I131" s="131">
        <f>AVERAGE(D131:H131)</f>
        <v>153.30000000000001</v>
      </c>
      <c r="J131" s="132">
        <f>I131*0.97</f>
        <v>148.70099999999999</v>
      </c>
      <c r="K131" s="132">
        <f>I131*1.03</f>
        <v>157.89900000000003</v>
      </c>
      <c r="L131" s="123" t="str">
        <f>IF(AND(D131&gt;I131*0.97,D131&lt;I131*1.03),"○","×")</f>
        <v>○</v>
      </c>
      <c r="M131" s="123" t="str">
        <f>IF(AND(E131&gt;I131*0.97,E131&lt;I131*1.03),"○","×")</f>
        <v>○</v>
      </c>
      <c r="N131" s="123" t="str">
        <f>IF(AND(F131&gt;I131*0.97,F131&lt;I131*1.03),"○","×")</f>
        <v>○</v>
      </c>
      <c r="O131" s="123" t="str">
        <f>IF(AND(G131&gt;I131*0.97,G131&lt;I131*1.03),"○","×")</f>
        <v>○</v>
      </c>
      <c r="P131" s="123" t="str">
        <f>IF(AND(H131&gt;I131*0.97,H131&lt;I131*1.03),"○","×")</f>
        <v>○</v>
      </c>
      <c r="Q131" s="133" t="str">
        <f>IF(COUNTIF(L131:P131,"○")=5,"同程度","―")</f>
        <v>同程度</v>
      </c>
      <c r="R131" s="124" t="str">
        <f t="shared" si="19"/>
        <v>↑</v>
      </c>
      <c r="S131" s="123" t="str">
        <f t="shared" si="19"/>
        <v>↑</v>
      </c>
      <c r="T131" s="123" t="str">
        <f t="shared" si="19"/>
        <v>↑</v>
      </c>
      <c r="U131" s="123" t="str">
        <f t="shared" si="19"/>
        <v>↑</v>
      </c>
      <c r="V131" s="123" t="str">
        <f>R131&amp;S131&amp;T131&amp;U131</f>
        <v>↑↑↑↑</v>
      </c>
      <c r="W131" s="137" t="str" cm="1">
        <f t="array" ref="W131">INDEX($AL$2:$AL$82,MATCH(V131,$AK$2:$AK$82,0),0)</f>
        <v>増加傾向⤴</v>
      </c>
      <c r="X131" s="135" t="str">
        <f>IF(F131-D131&gt;0,"↑",IF(F131-D131&lt;0,"↓","－"))</f>
        <v>↑</v>
      </c>
      <c r="Y131" s="136" t="str">
        <f>IF(V131="↓↑↓↓",IF(X131="↓","減少傾向","×"),"判定外")</f>
        <v>判定外</v>
      </c>
      <c r="Z131" s="137" t="str">
        <f>IF(V131="↑↓↑↑",IF(X131="↑","増加傾向","×"),"判定外")</f>
        <v>判定外</v>
      </c>
      <c r="AA131" s="138" t="str">
        <f>IF(G131-E131&gt;0,"↑",IF(G131-E131&lt;0,"↓","－"))</f>
        <v>↑</v>
      </c>
      <c r="AB131" s="136" t="str">
        <f>IF(V131="↓↓↑↓",IF(AA131="↓","減少傾向","×"),"判定外")</f>
        <v>判定外</v>
      </c>
      <c r="AC131" s="137" t="str">
        <f>IF(V131="↑↑↓↑",IF(AA131="↑","増加傾向","×"),"判定外")</f>
        <v>判定外</v>
      </c>
      <c r="AD131" s="141" t="s">
        <v>231</v>
      </c>
      <c r="AE131" s="202"/>
    </row>
    <row r="132" spans="2:31" ht="14.25" thickBot="1">
      <c r="B132" s="199"/>
      <c r="C132" s="129" t="s">
        <v>249</v>
      </c>
      <c r="D132" s="142">
        <f>ROUND(D130/D131,3)</f>
        <v>0.378</v>
      </c>
      <c r="E132" s="142">
        <f>ROUND(E130/E131,3)</f>
        <v>0.36799999999999999</v>
      </c>
      <c r="F132" s="142">
        <f>ROUND(F130/F131,3)</f>
        <v>0.372</v>
      </c>
      <c r="G132" s="142">
        <f>ROUND(G130/G131,3)</f>
        <v>0.375</v>
      </c>
      <c r="H132" s="142">
        <f>ROUND(H130/H131,3)</f>
        <v>0.36699999999999999</v>
      </c>
      <c r="I132" s="143">
        <f>AVERAGE(D132:H132)</f>
        <v>0.372</v>
      </c>
      <c r="J132" s="144">
        <f>I132-0.03</f>
        <v>0.34199999999999997</v>
      </c>
      <c r="K132" s="144">
        <f>I132+0.03</f>
        <v>0.40200000000000002</v>
      </c>
      <c r="L132" s="108" t="str">
        <f>IF(AND(D132&gt;I132-0.03,D132&lt;I132+0.03),"○","×")</f>
        <v>○</v>
      </c>
      <c r="M132" s="108" t="str">
        <f>IF(AND(E132&gt;I132-0.03,E132&lt;I132+0.03),"○","×")</f>
        <v>○</v>
      </c>
      <c r="N132" s="108" t="str">
        <f>IF(AND(F132&gt;I132-0.03,F132&lt;I132+0.03),"○","×")</f>
        <v>○</v>
      </c>
      <c r="O132" s="108" t="str">
        <f>IF(AND(G132&gt;I132-0.03,G132&lt;I132+0.03),"○","×")</f>
        <v>○</v>
      </c>
      <c r="P132" s="108" t="str">
        <f>IF(AND(H132&gt;I132-0.03,H132&lt;I132+0.03),"○","×")</f>
        <v>○</v>
      </c>
      <c r="Q132" s="145" t="str">
        <f>IF(COUNTIF(L132:P132,"○")=5,"同程度","―")</f>
        <v>同程度</v>
      </c>
      <c r="R132" s="146" t="str">
        <f t="shared" si="19"/>
        <v>↓</v>
      </c>
      <c r="S132" s="108" t="str">
        <f t="shared" si="19"/>
        <v>↑</v>
      </c>
      <c r="T132" s="108" t="str">
        <f t="shared" si="19"/>
        <v>↑</v>
      </c>
      <c r="U132" s="108" t="str">
        <f t="shared" si="19"/>
        <v>↓</v>
      </c>
      <c r="V132" s="108" t="str">
        <f>R132&amp;S132&amp;T132&amp;U132</f>
        <v>↓↑↑↓</v>
      </c>
      <c r="W132" s="150" t="str" cm="1">
        <f t="array" ref="W132">INDEX($AL$2:$AL$82,MATCH(V132,$AK$2:$AK$82,0),0)</f>
        <v>年度により増減</v>
      </c>
      <c r="X132" s="148" t="str">
        <f>IF(F132-D132&gt;0,"↑",IF(F132-D132&lt;0,"↓","－"))</f>
        <v>↓</v>
      </c>
      <c r="Y132" s="149" t="str">
        <f>IF(V132="↓↑↓↓",IF(X132="↓","減少傾向","×"),"判定外")</f>
        <v>判定外</v>
      </c>
      <c r="Z132" s="150" t="str">
        <f>IF(V132="↑↓↑↑",IF(X132="↑","増加傾向","×"),"判定外")</f>
        <v>判定外</v>
      </c>
      <c r="AA132" s="151" t="str">
        <f>IF(G132-E132&gt;0,"↑",IF(G132-E132&lt;0,"↓","－"))</f>
        <v>↑</v>
      </c>
      <c r="AB132" s="149" t="str">
        <f>IF(V132="↓↓↑↓",IF(AA132="↓","減少傾向","×"),"判定外")</f>
        <v>判定外</v>
      </c>
      <c r="AC132" s="150" t="str">
        <f>IF(V132="↑↑↓↑",IF(AA132="↑","増加傾向","×"),"判定外")</f>
        <v>判定外</v>
      </c>
      <c r="AD132" s="152" t="s">
        <v>231</v>
      </c>
      <c r="AE132" s="202"/>
    </row>
    <row r="133" spans="2:31">
      <c r="B133" s="199"/>
      <c r="C133" s="129" t="s">
        <v>252</v>
      </c>
      <c r="D133" s="140">
        <f>COUNT('8-3.2020'!D12:D97)</f>
        <v>77</v>
      </c>
      <c r="E133" s="140">
        <f>COUNT('8-3.2021'!D12:D97)</f>
        <v>77</v>
      </c>
      <c r="F133" s="140">
        <f>COUNT('8-3.2022'!D12:D97)</f>
        <v>77</v>
      </c>
      <c r="G133" s="140">
        <f>COUNT('8-3.2023'!D12:D97)</f>
        <v>77</v>
      </c>
      <c r="H133" s="140">
        <f>COUNT('8-3.2024'!D12:D97)</f>
        <v>77</v>
      </c>
      <c r="I133" s="203"/>
      <c r="J133" s="203"/>
      <c r="K133" s="203"/>
      <c r="L133" s="203"/>
      <c r="M133" s="203"/>
      <c r="N133" s="203"/>
      <c r="O133" s="203"/>
      <c r="P133" s="203"/>
      <c r="Q133" s="203"/>
      <c r="R133" s="203"/>
      <c r="S133" s="203"/>
      <c r="T133" s="203"/>
      <c r="U133" s="203"/>
      <c r="V133" s="203"/>
      <c r="W133" s="203"/>
      <c r="X133" s="203"/>
      <c r="Y133" s="203"/>
      <c r="Z133" s="203"/>
      <c r="AA133" s="203"/>
      <c r="AB133" s="203"/>
      <c r="AC133" s="203"/>
      <c r="AD133" s="203"/>
      <c r="AE133" s="202"/>
    </row>
    <row r="134" spans="2:31" ht="14.25" thickBot="1">
      <c r="B134" s="199"/>
      <c r="C134" s="200"/>
      <c r="D134" s="201"/>
      <c r="E134" s="201"/>
      <c r="F134" s="201"/>
      <c r="G134" s="201"/>
      <c r="H134" s="201"/>
      <c r="I134" s="203"/>
      <c r="J134" s="203"/>
      <c r="K134" s="203"/>
      <c r="L134" s="203"/>
      <c r="M134" s="203"/>
      <c r="N134" s="203"/>
      <c r="O134" s="203"/>
      <c r="P134" s="203"/>
      <c r="Q134" s="203"/>
      <c r="R134" s="203"/>
      <c r="S134" s="203"/>
      <c r="T134" s="203"/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2"/>
    </row>
    <row r="135" spans="2:31">
      <c r="B135" s="199"/>
      <c r="C135" s="200"/>
      <c r="D135" s="201"/>
      <c r="E135" s="201"/>
      <c r="F135" s="201"/>
      <c r="G135" s="201"/>
      <c r="H135" s="201"/>
      <c r="I135" s="263" t="s">
        <v>277</v>
      </c>
      <c r="J135" s="264"/>
      <c r="K135" s="264"/>
      <c r="L135" s="265"/>
      <c r="M135" s="265"/>
      <c r="N135" s="265"/>
      <c r="O135" s="265"/>
      <c r="P135" s="265"/>
      <c r="Q135" s="266" t="s">
        <v>278</v>
      </c>
      <c r="R135" s="263" t="s">
        <v>279</v>
      </c>
      <c r="S135" s="265"/>
      <c r="T135" s="265"/>
      <c r="U135" s="265"/>
      <c r="V135" s="268" t="s">
        <v>280</v>
      </c>
      <c r="W135" s="269"/>
      <c r="X135" s="272" t="s">
        <v>281</v>
      </c>
      <c r="Y135" s="259" t="s">
        <v>282</v>
      </c>
      <c r="Z135" s="260"/>
      <c r="AA135" s="257" t="s">
        <v>283</v>
      </c>
      <c r="AB135" s="259" t="s">
        <v>284</v>
      </c>
      <c r="AC135" s="260"/>
      <c r="AD135" s="261" t="s">
        <v>285</v>
      </c>
      <c r="AE135" s="202"/>
    </row>
    <row r="136" spans="2:31">
      <c r="B136" s="199"/>
      <c r="C136" s="129" t="s">
        <v>225</v>
      </c>
      <c r="D136" s="157" t="str">
        <f ca="1">Q1&amp;"(n="&amp;D141&amp;")"</f>
        <v>R2(n=25)</v>
      </c>
      <c r="E136" s="157" t="str">
        <f ca="1">R1&amp;"(n="&amp;E141&amp;")"</f>
        <v>R3(n=25)</v>
      </c>
      <c r="F136" s="157" t="str">
        <f ca="1">S1&amp;"(n="&amp;F141&amp;")"</f>
        <v>R4(n=25)</v>
      </c>
      <c r="G136" s="157" t="str">
        <f ca="1">T1&amp;"(n="&amp;G141&amp;")"</f>
        <v>R5(n=25)</v>
      </c>
      <c r="H136" s="157" t="str">
        <f ca="1">U1&amp;"(n="&amp;H141&amp;")"</f>
        <v>R6(n=25)</v>
      </c>
      <c r="I136" s="121" t="s">
        <v>288</v>
      </c>
      <c r="J136" s="122">
        <v>-0.03</v>
      </c>
      <c r="K136" s="122">
        <v>0.03</v>
      </c>
      <c r="L136" s="233" t="str">
        <f ca="1">Q1</f>
        <v>R2</v>
      </c>
      <c r="M136" s="233" t="str">
        <f ca="1">R1</f>
        <v>R3</v>
      </c>
      <c r="N136" s="233" t="str">
        <f ca="1">S1</f>
        <v>R4</v>
      </c>
      <c r="O136" s="233" t="str">
        <f ca="1">T1</f>
        <v>R5</v>
      </c>
      <c r="P136" s="233" t="str">
        <f ca="1">U1</f>
        <v>R6</v>
      </c>
      <c r="Q136" s="267"/>
      <c r="R136" s="124" t="s">
        <v>378</v>
      </c>
      <c r="S136" s="123" t="s">
        <v>379</v>
      </c>
      <c r="T136" s="123" t="s">
        <v>380</v>
      </c>
      <c r="U136" s="123" t="s">
        <v>292</v>
      </c>
      <c r="V136" s="270"/>
      <c r="W136" s="271"/>
      <c r="X136" s="273"/>
      <c r="Y136" s="125" t="s">
        <v>293</v>
      </c>
      <c r="Z136" s="126" t="s">
        <v>294</v>
      </c>
      <c r="AA136" s="258"/>
      <c r="AB136" s="127" t="s">
        <v>295</v>
      </c>
      <c r="AC136" s="128" t="s">
        <v>296</v>
      </c>
      <c r="AD136" s="262"/>
      <c r="AE136" s="202"/>
    </row>
    <row r="137" spans="2:31">
      <c r="B137" s="199"/>
      <c r="C137" s="129" t="s">
        <v>223</v>
      </c>
      <c r="D137" s="160">
        <f>ROUND('8-3.2020'!D7,1)</f>
        <v>62.8</v>
      </c>
      <c r="E137" s="160">
        <f>ROUND('8-3.2021'!D7,1)</f>
        <v>60.5</v>
      </c>
      <c r="F137" s="160">
        <f>ROUND('8-3.2022'!D7,1)</f>
        <v>57.6</v>
      </c>
      <c r="G137" s="160">
        <f>ROUND('8-3.2023'!D7,1)</f>
        <v>59.8</v>
      </c>
      <c r="H137" s="160">
        <f>ROUND('8-3.2024'!D7,1)</f>
        <v>61.6</v>
      </c>
      <c r="I137" s="131">
        <f>AVERAGE(D137:H137)</f>
        <v>60.46</v>
      </c>
      <c r="J137" s="132">
        <f>I137*0.97</f>
        <v>58.6462</v>
      </c>
      <c r="K137" s="132">
        <f>I137*1.03</f>
        <v>62.273800000000001</v>
      </c>
      <c r="L137" s="123" t="str">
        <f>IF(AND(D137&gt;I137*0.97,D137&lt;I137*1.03),"○","×")</f>
        <v>×</v>
      </c>
      <c r="M137" s="123" t="str">
        <f>IF(AND(E137&gt;I137*0.97,E137&lt;I137*1.03),"○","×")</f>
        <v>○</v>
      </c>
      <c r="N137" s="123" t="str">
        <f>IF(AND(F137&gt;I137*0.97,F137&lt;I137*1.03),"○","×")</f>
        <v>×</v>
      </c>
      <c r="O137" s="123" t="str">
        <f>IF(AND(G137&gt;I137*0.97,G137&lt;I137*1.03),"○","×")</f>
        <v>○</v>
      </c>
      <c r="P137" s="123" t="str">
        <f>IF(AND(H137&gt;I137*0.97,H137&lt;I137*1.03),"○","×")</f>
        <v>○</v>
      </c>
      <c r="Q137" s="133" t="str">
        <f>IF(COUNTIF(L137:P137,"○")=5,"同程度","―")</f>
        <v>―</v>
      </c>
      <c r="R137" s="124" t="str">
        <f t="shared" ref="R137:U140" si="20">IF(E137-D137&gt;0,"↑",IF(E137-D137&lt;0,"↓","－"))</f>
        <v>↓</v>
      </c>
      <c r="S137" s="123" t="str">
        <f t="shared" si="20"/>
        <v>↓</v>
      </c>
      <c r="T137" s="123" t="str">
        <f t="shared" si="20"/>
        <v>↑</v>
      </c>
      <c r="U137" s="123" t="str">
        <f t="shared" si="20"/>
        <v>↑</v>
      </c>
      <c r="V137" s="123" t="str">
        <f>R137&amp;S137&amp;T137&amp;U137</f>
        <v>↓↓↑↑</v>
      </c>
      <c r="W137" s="137" t="str" cm="1">
        <f t="array" ref="W137">INDEX($AL$2:$AL$82,MATCH(V137,$AK$2:$AK$82,0),0)</f>
        <v>年度により増減</v>
      </c>
      <c r="X137" s="135" t="str">
        <f>IF(F137-D137&gt;0,"↑",IF(F137-D137&lt;0,"↓","－"))</f>
        <v>↓</v>
      </c>
      <c r="Y137" s="136" t="str">
        <f>IF(V137="↓↑↓↓",IF(X137="↓","減少傾向","×"),"判定外")</f>
        <v>判定外</v>
      </c>
      <c r="Z137" s="137" t="str">
        <f>IF(V137="↑↓↑↑",IF(X137="↑","増加傾向","×"),"判定外")</f>
        <v>判定外</v>
      </c>
      <c r="AA137" s="138" t="str">
        <f>IF(G137-E137&gt;0,"↑",IF(G137-E137&lt;0,"↓","－"))</f>
        <v>↓</v>
      </c>
      <c r="AB137" s="136" t="str">
        <f>IF(V137="↓↓↑↓",IF(AA137="↓","減少傾向","×"),"判定外")</f>
        <v>判定外</v>
      </c>
      <c r="AC137" s="137" t="str">
        <f>IF(V137="↑↑↓↑",IF(AA137="↑","増加傾向","×"),"判定外")</f>
        <v>判定外</v>
      </c>
      <c r="AD137" s="139"/>
      <c r="AE137" s="202"/>
    </row>
    <row r="138" spans="2:31">
      <c r="B138" s="199"/>
      <c r="C138" s="129" t="s">
        <v>224</v>
      </c>
      <c r="D138" s="160">
        <f>ROUND('8-3.2020'!E7,1)</f>
        <v>30.4</v>
      </c>
      <c r="E138" s="160">
        <f>ROUND('8-3.2021'!E7,1)</f>
        <v>30.1</v>
      </c>
      <c r="F138" s="160">
        <f>ROUND('8-3.2022'!E7,1)</f>
        <v>29.2</v>
      </c>
      <c r="G138" s="160">
        <f>ROUND('8-3.2023'!E7,1)</f>
        <v>30.6</v>
      </c>
      <c r="H138" s="160">
        <f>ROUND('8-3.2024'!E7,1)</f>
        <v>29.8</v>
      </c>
      <c r="I138" s="131">
        <f>AVERAGE(D138:H138)</f>
        <v>30.020000000000003</v>
      </c>
      <c r="J138" s="132">
        <f>I138*0.97</f>
        <v>29.119400000000002</v>
      </c>
      <c r="K138" s="132">
        <f>I138*1.03</f>
        <v>30.920600000000004</v>
      </c>
      <c r="L138" s="123" t="str">
        <f>IF(AND(D138&gt;I138*0.97,D138&lt;I138*1.03),"○","×")</f>
        <v>○</v>
      </c>
      <c r="M138" s="123" t="str">
        <f>IF(AND(E138&gt;I138*0.97,E138&lt;I138*1.03),"○","×")</f>
        <v>○</v>
      </c>
      <c r="N138" s="123" t="str">
        <f>IF(AND(F138&gt;I138*0.97,F138&lt;I138*1.03),"○","×")</f>
        <v>○</v>
      </c>
      <c r="O138" s="123" t="str">
        <f>IF(AND(G138&gt;I138*0.97,G138&lt;I138*1.03),"○","×")</f>
        <v>○</v>
      </c>
      <c r="P138" s="123" t="str">
        <f>IF(AND(H138&gt;I138*0.97,H138&lt;I138*1.03),"○","×")</f>
        <v>○</v>
      </c>
      <c r="Q138" s="133" t="str">
        <f>IF(COUNTIF(L138:P138,"○")=5,"同程度","―")</f>
        <v>同程度</v>
      </c>
      <c r="R138" s="124" t="str">
        <f t="shared" si="20"/>
        <v>↓</v>
      </c>
      <c r="S138" s="123" t="str">
        <f t="shared" si="20"/>
        <v>↓</v>
      </c>
      <c r="T138" s="123" t="str">
        <f t="shared" si="20"/>
        <v>↑</v>
      </c>
      <c r="U138" s="123" t="str">
        <f t="shared" si="20"/>
        <v>↓</v>
      </c>
      <c r="V138" s="123" t="str">
        <f>R138&amp;S138&amp;T138&amp;U138</f>
        <v>↓↓↑↓</v>
      </c>
      <c r="W138" s="137" t="str" cm="1">
        <f t="array" ref="W138">INDEX($AL$2:$AL$82,MATCH(V138,$AK$2:$AK$82,0),0)</f>
        <v>年度により増減</v>
      </c>
      <c r="X138" s="135" t="str">
        <f>IF(F138-D138&gt;0,"↑",IF(F138-D138&lt;0,"↓","－"))</f>
        <v>↓</v>
      </c>
      <c r="Y138" s="136" t="str">
        <f>IF(V138="↓↑↓↓",IF(X138="↓","減少傾向","×"),"判定外")</f>
        <v>判定外</v>
      </c>
      <c r="Z138" s="137" t="str">
        <f>IF(V138="↑↓↑↑",IF(X138="↑","増加傾向","×"),"判定外")</f>
        <v>判定外</v>
      </c>
      <c r="AA138" s="138" t="str">
        <f>IF(G138-E138&gt;0,"↑",IF(G138-E138&lt;0,"↓","－"))</f>
        <v>↑</v>
      </c>
      <c r="AB138" s="136" t="str">
        <f>IF(V138="↓↓↑↓",IF(AA138="↓","減少傾向","×"),"判定外")</f>
        <v>×</v>
      </c>
      <c r="AC138" s="137" t="str">
        <f>IF(V138="↑↑↓↑",IF(AA138="↑","増加傾向","×"),"判定外")</f>
        <v>判定外</v>
      </c>
      <c r="AD138" s="139"/>
      <c r="AE138" s="202"/>
    </row>
    <row r="139" spans="2:31">
      <c r="B139" s="199"/>
      <c r="C139" s="129" t="s">
        <v>251</v>
      </c>
      <c r="D139" s="159">
        <f>ROUND(SUM(D137:D138),1)</f>
        <v>93.2</v>
      </c>
      <c r="E139" s="159">
        <f>ROUND(SUM(E137:E138),1)</f>
        <v>90.6</v>
      </c>
      <c r="F139" s="159">
        <f>ROUND(SUM(F137:F138),1)</f>
        <v>86.8</v>
      </c>
      <c r="G139" s="159">
        <f>ROUND(SUM(G137:G138),1)</f>
        <v>90.4</v>
      </c>
      <c r="H139" s="159">
        <f>ROUND(SUM(H137:H138),1)</f>
        <v>91.4</v>
      </c>
      <c r="I139" s="131">
        <f>AVERAGE(D139:H139)</f>
        <v>90.47999999999999</v>
      </c>
      <c r="J139" s="132">
        <f>I139*0.97</f>
        <v>87.765599999999992</v>
      </c>
      <c r="K139" s="132">
        <f>I139*1.03</f>
        <v>93.194399999999987</v>
      </c>
      <c r="L139" s="123" t="str">
        <f>IF(AND(D139&gt;I139*0.97,D139&lt;I139*1.03),"○","×")</f>
        <v>×</v>
      </c>
      <c r="M139" s="123" t="str">
        <f>IF(AND(E139&gt;I139*0.97,E139&lt;I139*1.03),"○","×")</f>
        <v>○</v>
      </c>
      <c r="N139" s="123" t="str">
        <f>IF(AND(F139&gt;I139*0.97,F139&lt;I139*1.03),"○","×")</f>
        <v>×</v>
      </c>
      <c r="O139" s="123" t="str">
        <f>IF(AND(G139&gt;I139*0.97,G139&lt;I139*1.03),"○","×")</f>
        <v>○</v>
      </c>
      <c r="P139" s="123" t="str">
        <f>IF(AND(H139&gt;I139*0.97,H139&lt;I139*1.03),"○","×")</f>
        <v>○</v>
      </c>
      <c r="Q139" s="133" t="str">
        <f>IF(COUNTIF(L139:P139,"○")=5,"同程度","―")</f>
        <v>―</v>
      </c>
      <c r="R139" s="124" t="str">
        <f t="shared" si="20"/>
        <v>↓</v>
      </c>
      <c r="S139" s="123" t="str">
        <f t="shared" si="20"/>
        <v>↓</v>
      </c>
      <c r="T139" s="123" t="str">
        <f t="shared" si="20"/>
        <v>↑</v>
      </c>
      <c r="U139" s="123" t="str">
        <f t="shared" si="20"/>
        <v>↑</v>
      </c>
      <c r="V139" s="123" t="str">
        <f>R139&amp;S139&amp;T139&amp;U139</f>
        <v>↓↓↑↑</v>
      </c>
      <c r="W139" s="137" t="str" cm="1">
        <f t="array" ref="W139">INDEX($AL$2:$AL$82,MATCH(V139,$AK$2:$AK$82,0),0)</f>
        <v>年度により増減</v>
      </c>
      <c r="X139" s="135" t="str">
        <f>IF(F139-D139&gt;0,"↑",IF(F139-D139&lt;0,"↓","－"))</f>
        <v>↓</v>
      </c>
      <c r="Y139" s="136" t="str">
        <f>IF(V139="↓↑↓↓",IF(X139="↓","減少傾向","×"),"判定外")</f>
        <v>判定外</v>
      </c>
      <c r="Z139" s="137" t="str">
        <f>IF(V139="↑↓↑↑",IF(X139="↑","増加傾向","×"),"判定外")</f>
        <v>判定外</v>
      </c>
      <c r="AA139" s="138" t="str">
        <f>IF(G139-E139&gt;0,"↑",IF(G139-E139&lt;0,"↓","－"))</f>
        <v>↓</v>
      </c>
      <c r="AB139" s="136" t="str">
        <f>IF(V139="↓↓↑↓",IF(AA139="↓","減少傾向","×"),"判定外")</f>
        <v>判定外</v>
      </c>
      <c r="AC139" s="137" t="str">
        <f>IF(V139="↑↑↓↑",IF(AA139="↑","増加傾向","×"),"判定外")</f>
        <v>判定外</v>
      </c>
      <c r="AD139" s="141" t="s">
        <v>287</v>
      </c>
      <c r="AE139" s="202"/>
    </row>
    <row r="140" spans="2:31" ht="14.25" thickBot="1">
      <c r="B140" s="199"/>
      <c r="C140" s="129" t="s">
        <v>249</v>
      </c>
      <c r="D140" s="142">
        <f>ROUND(D138/D139,3)</f>
        <v>0.32600000000000001</v>
      </c>
      <c r="E140" s="142">
        <f>ROUND(E138/E139,3)</f>
        <v>0.33200000000000002</v>
      </c>
      <c r="F140" s="142">
        <f>ROUND(F138/F139,3)</f>
        <v>0.33600000000000002</v>
      </c>
      <c r="G140" s="142">
        <f>ROUND(G138/G139,3)</f>
        <v>0.33800000000000002</v>
      </c>
      <c r="H140" s="142">
        <f>ROUND(H138/H139,3)</f>
        <v>0.32600000000000001</v>
      </c>
      <c r="I140" s="143">
        <f>AVERAGE(D140:H140)</f>
        <v>0.33160000000000001</v>
      </c>
      <c r="J140" s="144">
        <f>I140-0.03</f>
        <v>0.30159999999999998</v>
      </c>
      <c r="K140" s="144">
        <f>I140+0.03</f>
        <v>0.36160000000000003</v>
      </c>
      <c r="L140" s="108" t="str">
        <f>IF(AND(D140&gt;I140-0.03,D140&lt;I140+0.03),"○","×")</f>
        <v>○</v>
      </c>
      <c r="M140" s="108" t="str">
        <f>IF(AND(E140&gt;I140-0.03,E140&lt;I140+0.03),"○","×")</f>
        <v>○</v>
      </c>
      <c r="N140" s="108" t="str">
        <f>IF(AND(F140&gt;I140-0.03,F140&lt;I140+0.03),"○","×")</f>
        <v>○</v>
      </c>
      <c r="O140" s="108" t="str">
        <f>IF(AND(G140&gt;I140-0.03,G140&lt;I140+0.03),"○","×")</f>
        <v>○</v>
      </c>
      <c r="P140" s="108" t="str">
        <f>IF(AND(H140&gt;I140-0.03,H140&lt;I140+0.03),"○","×")</f>
        <v>○</v>
      </c>
      <c r="Q140" s="145" t="str">
        <f>IF(COUNTIF(L140:P140,"○")=5,"同程度","―")</f>
        <v>同程度</v>
      </c>
      <c r="R140" s="146" t="str">
        <f t="shared" si="20"/>
        <v>↑</v>
      </c>
      <c r="S140" s="108" t="str">
        <f t="shared" si="20"/>
        <v>↑</v>
      </c>
      <c r="T140" s="108" t="str">
        <f t="shared" si="20"/>
        <v>↑</v>
      </c>
      <c r="U140" s="108" t="str">
        <f t="shared" si="20"/>
        <v>↓</v>
      </c>
      <c r="V140" s="108" t="str">
        <f>R140&amp;S140&amp;T140&amp;U140</f>
        <v>↑↑↑↓</v>
      </c>
      <c r="W140" s="150" t="str" cm="1">
        <f t="array" ref="W140">INDEX($AL$2:$AL$82,MATCH(V140,$AK$2:$AK$82,0),0)</f>
        <v>最新年度のみ減少</v>
      </c>
      <c r="X140" s="148" t="str">
        <f>IF(F140-D140&gt;0,"↑",IF(F140-D140&lt;0,"↓","－"))</f>
        <v>↑</v>
      </c>
      <c r="Y140" s="149" t="str">
        <f>IF(V140="↓↑↓↓",IF(X140="↓","減少傾向","×"),"判定外")</f>
        <v>判定外</v>
      </c>
      <c r="Z140" s="150" t="str">
        <f>IF(V140="↑↓↑↑",IF(X140="↑","増加傾向","×"),"判定外")</f>
        <v>判定外</v>
      </c>
      <c r="AA140" s="151" t="str">
        <f>IF(G140-E140&gt;0,"↑",IF(G140-E140&lt;0,"↓","－"))</f>
        <v>↑</v>
      </c>
      <c r="AB140" s="149" t="str">
        <f>IF(V140="↓↓↑↓",IF(AA140="↓","減少傾向","×"),"判定外")</f>
        <v>判定外</v>
      </c>
      <c r="AC140" s="150" t="str">
        <f>IF(V140="↑↑↓↑",IF(AA140="↑","増加傾向","×"),"判定外")</f>
        <v>判定外</v>
      </c>
      <c r="AD140" s="152" t="s">
        <v>231</v>
      </c>
      <c r="AE140" s="202"/>
    </row>
    <row r="141" spans="2:31">
      <c r="B141" s="199"/>
      <c r="C141" s="129" t="s">
        <v>252</v>
      </c>
      <c r="D141" s="161">
        <f>COUNTIFS('8-3.2020'!B12:B97,"G",'8-3.2020'!D12:D97,"&lt;&gt;")</f>
        <v>25</v>
      </c>
      <c r="E141" s="161">
        <f>COUNTIFS('8-3.2021'!B12:B97,"G",'8-3.2021'!D12:D97,"&lt;&gt;")</f>
        <v>25</v>
      </c>
      <c r="F141" s="161">
        <f>COUNTIFS('8-3.2022'!B12:B97,"G",'8-3.2022'!D12:D97,"&lt;&gt;")</f>
        <v>25</v>
      </c>
      <c r="G141" s="161">
        <f>COUNTIFS('8-3.2023'!B12:B97,"G",'8-3.2023'!D12:D97,"&lt;&gt;")</f>
        <v>25</v>
      </c>
      <c r="H141" s="161">
        <f>COUNTIFS('8-3.2024'!B12:B97,"G",'8-3.2024'!D12:D97,"&lt;&gt;")</f>
        <v>25</v>
      </c>
      <c r="I141" s="203"/>
      <c r="J141" s="203"/>
      <c r="K141" s="203"/>
      <c r="L141" s="203"/>
      <c r="M141" s="203"/>
      <c r="N141" s="203"/>
      <c r="O141" s="203"/>
      <c r="P141" s="203"/>
      <c r="Q141" s="203"/>
      <c r="R141" s="203"/>
      <c r="S141" s="203"/>
      <c r="T141" s="203"/>
      <c r="U141" s="203"/>
      <c r="V141" s="203"/>
      <c r="W141" s="203"/>
      <c r="X141" s="203"/>
      <c r="Y141" s="203"/>
      <c r="Z141" s="203"/>
      <c r="AA141" s="203"/>
      <c r="AB141" s="203"/>
      <c r="AC141" s="203"/>
      <c r="AD141" s="203"/>
      <c r="AE141" s="202"/>
    </row>
    <row r="142" spans="2:31" ht="14.25" thickBot="1">
      <c r="B142" s="204"/>
      <c r="C142" s="205"/>
      <c r="D142" s="206"/>
      <c r="E142" s="206"/>
      <c r="F142" s="206"/>
      <c r="G142" s="206"/>
      <c r="H142" s="206"/>
      <c r="I142" s="206"/>
      <c r="J142" s="206"/>
      <c r="K142" s="206"/>
      <c r="L142" s="206"/>
      <c r="M142" s="206"/>
      <c r="N142" s="206"/>
      <c r="O142" s="206"/>
      <c r="P142" s="206"/>
      <c r="Q142" s="206"/>
      <c r="R142" s="206"/>
      <c r="S142" s="206"/>
      <c r="T142" s="206"/>
      <c r="U142" s="206"/>
      <c r="V142" s="206"/>
      <c r="W142" s="206"/>
      <c r="X142" s="206"/>
      <c r="Y142" s="206"/>
      <c r="Z142" s="206"/>
      <c r="AA142" s="206"/>
      <c r="AB142" s="206"/>
      <c r="AC142" s="206"/>
      <c r="AD142" s="206"/>
      <c r="AE142" s="207"/>
    </row>
    <row r="143" spans="2:31" ht="14.25" thickBot="1">
      <c r="C143" s="208"/>
      <c r="D143" s="209"/>
      <c r="E143" s="209"/>
      <c r="F143" s="209"/>
      <c r="G143" s="209"/>
      <c r="H143" s="209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4"/>
      <c r="AB143" s="94"/>
      <c r="AC143" s="94"/>
      <c r="AD143" s="94"/>
    </row>
    <row r="144" spans="2:31" ht="14.25" thickBot="1">
      <c r="B144" s="210" t="s">
        <v>387</v>
      </c>
      <c r="C144" s="211"/>
      <c r="D144" s="212"/>
      <c r="E144" s="212"/>
      <c r="F144" s="212"/>
      <c r="G144" s="212"/>
      <c r="H144" s="212"/>
      <c r="I144" s="212"/>
      <c r="J144" s="212"/>
      <c r="K144" s="212"/>
      <c r="L144" s="212"/>
      <c r="M144" s="212"/>
      <c r="N144" s="212"/>
      <c r="O144" s="212"/>
      <c r="P144" s="212"/>
      <c r="Q144" s="212"/>
      <c r="R144" s="212"/>
      <c r="S144" s="212"/>
      <c r="T144" s="212"/>
      <c r="U144" s="212"/>
      <c r="V144" s="212"/>
      <c r="W144" s="212"/>
      <c r="X144" s="212"/>
      <c r="Y144" s="212"/>
      <c r="Z144" s="212"/>
      <c r="AA144" s="212"/>
      <c r="AB144" s="212"/>
      <c r="AC144" s="212"/>
      <c r="AD144" s="212"/>
      <c r="AE144" s="213"/>
    </row>
    <row r="145" spans="2:31">
      <c r="B145" s="214"/>
      <c r="C145" s="215"/>
      <c r="D145" s="216"/>
      <c r="E145" s="216"/>
      <c r="F145" s="216"/>
      <c r="G145" s="216"/>
      <c r="H145" s="216"/>
      <c r="I145" s="263" t="s">
        <v>277</v>
      </c>
      <c r="J145" s="264"/>
      <c r="K145" s="264"/>
      <c r="L145" s="265"/>
      <c r="M145" s="265"/>
      <c r="N145" s="265"/>
      <c r="O145" s="265"/>
      <c r="P145" s="265"/>
      <c r="Q145" s="266" t="s">
        <v>278</v>
      </c>
      <c r="R145" s="263" t="s">
        <v>279</v>
      </c>
      <c r="S145" s="265"/>
      <c r="T145" s="265"/>
      <c r="U145" s="265"/>
      <c r="V145" s="268" t="s">
        <v>280</v>
      </c>
      <c r="W145" s="269"/>
      <c r="X145" s="272" t="s">
        <v>281</v>
      </c>
      <c r="Y145" s="259" t="s">
        <v>282</v>
      </c>
      <c r="Z145" s="260"/>
      <c r="AA145" s="257" t="s">
        <v>283</v>
      </c>
      <c r="AB145" s="259" t="s">
        <v>284</v>
      </c>
      <c r="AC145" s="260"/>
      <c r="AD145" s="261" t="s">
        <v>285</v>
      </c>
      <c r="AE145" s="217"/>
    </row>
    <row r="146" spans="2:31">
      <c r="B146" s="214"/>
      <c r="C146" s="120" t="s">
        <v>10</v>
      </c>
      <c r="D146" s="232" t="str">
        <f ca="1">Q1</f>
        <v>R2</v>
      </c>
      <c r="E146" s="232" t="str">
        <f t="shared" ref="E146:H146" ca="1" si="21">R1</f>
        <v>R3</v>
      </c>
      <c r="F146" s="232" t="str">
        <f t="shared" ca="1" si="21"/>
        <v>R4</v>
      </c>
      <c r="G146" s="232" t="str">
        <f t="shared" ca="1" si="21"/>
        <v>R5</v>
      </c>
      <c r="H146" s="232" t="str">
        <f t="shared" ca="1" si="21"/>
        <v>R6</v>
      </c>
      <c r="I146" s="121" t="s">
        <v>288</v>
      </c>
      <c r="J146" s="122">
        <v>-0.03</v>
      </c>
      <c r="K146" s="122">
        <v>0.03</v>
      </c>
      <c r="L146" s="233" t="str">
        <f ca="1">Q1</f>
        <v>R2</v>
      </c>
      <c r="M146" s="233" t="str">
        <f ca="1">R1</f>
        <v>R3</v>
      </c>
      <c r="N146" s="233" t="str">
        <f ca="1">S1</f>
        <v>R4</v>
      </c>
      <c r="O146" s="233" t="str">
        <f ca="1">T1</f>
        <v>R5</v>
      </c>
      <c r="P146" s="233" t="str">
        <f ca="1">U1</f>
        <v>R6</v>
      </c>
      <c r="Q146" s="267"/>
      <c r="R146" s="124" t="s">
        <v>378</v>
      </c>
      <c r="S146" s="123" t="s">
        <v>379</v>
      </c>
      <c r="T146" s="123" t="s">
        <v>380</v>
      </c>
      <c r="U146" s="123" t="s">
        <v>292</v>
      </c>
      <c r="V146" s="270"/>
      <c r="W146" s="271"/>
      <c r="X146" s="273"/>
      <c r="Y146" s="125" t="s">
        <v>293</v>
      </c>
      <c r="Z146" s="126" t="s">
        <v>294</v>
      </c>
      <c r="AA146" s="258"/>
      <c r="AB146" s="127" t="s">
        <v>295</v>
      </c>
      <c r="AC146" s="128" t="s">
        <v>296</v>
      </c>
      <c r="AD146" s="262"/>
      <c r="AE146" s="217"/>
    </row>
    <row r="147" spans="2:31">
      <c r="B147" s="214"/>
      <c r="C147" s="129" t="s">
        <v>223</v>
      </c>
      <c r="D147" s="228" cm="1">
        <f t="array" ref="D147">INDEX('8-4.2020'!D:D,MATCH("F139110110504",'8-4.2020'!A:A,0),0)</f>
        <v>1</v>
      </c>
      <c r="E147" s="228" cm="1">
        <f t="array" ref="E147">INDEX('8-4.2021'!D:D,MATCH("F139110110504",'8-4.2021'!A:A,0),0)</f>
        <v>0</v>
      </c>
      <c r="F147" s="228" cm="1">
        <f t="array" ref="F147">INDEX('8-4.2022'!D:D,MATCH("F139110110504",'8-4.2022'!A:A,0),0)</f>
        <v>0</v>
      </c>
      <c r="G147" s="228" cm="1">
        <f t="array" ref="G147">INDEX('8-4.2023'!D:D,MATCH("F139110110504",'8-4.2023'!A:A,0),0)</f>
        <v>0</v>
      </c>
      <c r="H147" s="228" cm="1">
        <f t="array" ref="H147">INDEX('8-4.2024'!D:D,MATCH("F139110110504",'8-4.2024'!A:A,0),0)</f>
        <v>0</v>
      </c>
      <c r="I147" s="131">
        <f>AVERAGE(D147:H147)</f>
        <v>0.2</v>
      </c>
      <c r="J147" s="132">
        <f>I147*0.97</f>
        <v>0.19400000000000001</v>
      </c>
      <c r="K147" s="132">
        <f>I147*1.03</f>
        <v>0.20600000000000002</v>
      </c>
      <c r="L147" s="123" t="str">
        <f>IF(AND(D147&gt;I147*0.97,D147&lt;I147*1.03),"○","×")</f>
        <v>×</v>
      </c>
      <c r="M147" s="123" t="str">
        <f>IF(AND(E147&gt;I147*0.97,E147&lt;I147*1.03),"○","×")</f>
        <v>×</v>
      </c>
      <c r="N147" s="123" t="str">
        <f>IF(AND(F147&gt;I147*0.97,F147&lt;I147*1.03),"○","×")</f>
        <v>×</v>
      </c>
      <c r="O147" s="123" t="str">
        <f>IF(AND(G147&gt;I147*0.97,G147&lt;I147*1.03),"○","×")</f>
        <v>×</v>
      </c>
      <c r="P147" s="123" t="str">
        <f>IF(AND(H147&gt;I147*0.97,H147&lt;I147*1.03),"○","×")</f>
        <v>×</v>
      </c>
      <c r="Q147" s="133" t="str">
        <f>IF(COUNTIF(L147:P147,"○")=5,"同程度","―")</f>
        <v>―</v>
      </c>
      <c r="R147" s="124" t="str">
        <f t="shared" ref="R147:U150" si="22">IF(E147-D147&gt;0,"↑",IF(E147-D147&lt;0,"↓","－"))</f>
        <v>↓</v>
      </c>
      <c r="S147" s="123" t="str">
        <f t="shared" si="22"/>
        <v>－</v>
      </c>
      <c r="T147" s="123" t="str">
        <f t="shared" si="22"/>
        <v>－</v>
      </c>
      <c r="U147" s="123" t="str">
        <f t="shared" si="22"/>
        <v>－</v>
      </c>
      <c r="V147" s="123" t="str">
        <f>R147&amp;S147&amp;T147&amp;U147</f>
        <v>↓－－－</v>
      </c>
      <c r="W147" s="137" t="str" cm="1">
        <f t="array" ref="W147">INDEX($AL$2:$AL$82,MATCH(V147,$AK$2:$AK$82,0),0)</f>
        <v>同程度で推移</v>
      </c>
      <c r="X147" s="135" t="str">
        <f>IF(F147-D147&gt;0,"↑",IF(F147-D147&lt;0,"↓","－"))</f>
        <v>↓</v>
      </c>
      <c r="Y147" s="136" t="str">
        <f>IF(V147="↓↑↓↓",IF(X147="↓","減少傾向","×"),"判定外")</f>
        <v>判定外</v>
      </c>
      <c r="Z147" s="137" t="str">
        <f>IF(V147="↑↓↑↑",IF(X147="↑","増加傾向","×"),"判定外")</f>
        <v>判定外</v>
      </c>
      <c r="AA147" s="138" t="str">
        <f>IF(G147-E147&gt;0,"↑",IF(G147-E147&lt;0,"↓","－"))</f>
        <v>－</v>
      </c>
      <c r="AB147" s="136" t="str">
        <f>IF(V147="↓↓↑↓",IF(AA147="↓","減少傾向","×"),"判定外")</f>
        <v>判定外</v>
      </c>
      <c r="AC147" s="137" t="str">
        <f>IF(V147="↑↑↓↑",IF(AA147="↑","増加傾向","×"),"判定外")</f>
        <v>判定外</v>
      </c>
      <c r="AD147" s="139"/>
      <c r="AE147" s="217"/>
    </row>
    <row r="148" spans="2:31">
      <c r="B148" s="214"/>
      <c r="C148" s="129" t="s">
        <v>224</v>
      </c>
      <c r="D148" s="35" cm="1">
        <f t="array" ref="D148">INDEX('8-4.2020'!E:E,MATCH("F139110110504",'8-4.2020'!A:A,0),0)</f>
        <v>0</v>
      </c>
      <c r="E148" s="35" cm="1">
        <f t="array" ref="E148">INDEX('8-4.2021'!E:E,MATCH("F139110110504",'8-4.2021'!A:A,0),0)</f>
        <v>0</v>
      </c>
      <c r="F148" s="35" cm="1">
        <f t="array" ref="F148">INDEX('8-4.2022'!E:E,MATCH("F139110110504",'8-4.2022'!A:A,0),0)</f>
        <v>0</v>
      </c>
      <c r="G148" s="35" cm="1">
        <f t="array" ref="G148">INDEX('8-4.2023'!E:E,MATCH("F139110110504",'8-4.2023'!A:A,0),0)</f>
        <v>0</v>
      </c>
      <c r="H148" s="35" cm="1">
        <f t="array" ref="H148">INDEX('8-4.2024'!E:E,MATCH("F139110110504",'8-4.2024'!A:A,0),0)</f>
        <v>0</v>
      </c>
      <c r="I148" s="131">
        <f>AVERAGE(D148:H148)</f>
        <v>0</v>
      </c>
      <c r="J148" s="132">
        <f>I148*0.97</f>
        <v>0</v>
      </c>
      <c r="K148" s="132">
        <f>I148*1.03</f>
        <v>0</v>
      </c>
      <c r="L148" s="123" t="str">
        <f>IF(AND(D148&gt;I148*0.97,D148&lt;I148*1.03),"○","×")</f>
        <v>×</v>
      </c>
      <c r="M148" s="123" t="str">
        <f>IF(AND(E148&gt;I148*0.97,E148&lt;I148*1.03),"○","×")</f>
        <v>×</v>
      </c>
      <c r="N148" s="123" t="str">
        <f>IF(AND(F148&gt;I148*0.97,F148&lt;I148*1.03),"○","×")</f>
        <v>×</v>
      </c>
      <c r="O148" s="123" t="str">
        <f>IF(AND(G148&gt;I148*0.97,G148&lt;I148*1.03),"○","×")</f>
        <v>×</v>
      </c>
      <c r="P148" s="123" t="str">
        <f>IF(AND(H148&gt;I148*0.97,H148&lt;I148*1.03),"○","×")</f>
        <v>×</v>
      </c>
      <c r="Q148" s="133" t="str">
        <f>IF(COUNTIF(L148:P148,"○")=5,"同程度","―")</f>
        <v>―</v>
      </c>
      <c r="R148" s="124" t="str">
        <f t="shared" si="22"/>
        <v>－</v>
      </c>
      <c r="S148" s="123" t="str">
        <f t="shared" si="22"/>
        <v>－</v>
      </c>
      <c r="T148" s="123" t="str">
        <f t="shared" si="22"/>
        <v>－</v>
      </c>
      <c r="U148" s="123" t="str">
        <f t="shared" si="22"/>
        <v>－</v>
      </c>
      <c r="V148" s="123" t="str">
        <f>R148&amp;S148&amp;T148&amp;U148</f>
        <v>－－－－</v>
      </c>
      <c r="W148" s="137" t="str" cm="1">
        <f t="array" ref="W148">INDEX($AL$2:$AL$82,MATCH(V148,$AK$2:$AK$82,0),0)</f>
        <v>同程度で推移</v>
      </c>
      <c r="X148" s="135" t="str">
        <f>IF(F148-D148&gt;0,"↑",IF(F148-D148&lt;0,"↓","－"))</f>
        <v>－</v>
      </c>
      <c r="Y148" s="136" t="str">
        <f>IF(V148="↓↑↓↓",IF(X148="↓","減少傾向","×"),"判定外")</f>
        <v>判定外</v>
      </c>
      <c r="Z148" s="137" t="str">
        <f>IF(V148="↑↓↑↑",IF(X148="↑","増加傾向","×"),"判定外")</f>
        <v>判定外</v>
      </c>
      <c r="AA148" s="138" t="str">
        <f>IF(G148-E148&gt;0,"↑",IF(G148-E148&lt;0,"↓","－"))</f>
        <v>－</v>
      </c>
      <c r="AB148" s="136" t="str">
        <f>IF(V148="↓↓↑↓",IF(AA148="↓","減少傾向","×"),"判定外")</f>
        <v>判定外</v>
      </c>
      <c r="AC148" s="137" t="str">
        <f>IF(V148="↑↑↓↑",IF(AA148="↑","増加傾向","×"),"判定外")</f>
        <v>判定外</v>
      </c>
      <c r="AD148" s="139"/>
      <c r="AE148" s="217"/>
    </row>
    <row r="149" spans="2:31">
      <c r="B149" s="214"/>
      <c r="C149" s="129" t="s">
        <v>251</v>
      </c>
      <c r="D149" s="130">
        <f>SUM(D147:D148)</f>
        <v>1</v>
      </c>
      <c r="E149" s="130">
        <f>SUM(E147:E148)</f>
        <v>0</v>
      </c>
      <c r="F149" s="130">
        <f>SUM(F147:F148)</f>
        <v>0</v>
      </c>
      <c r="G149" s="130">
        <f>SUM(G147:G148)</f>
        <v>0</v>
      </c>
      <c r="H149" s="130">
        <f>SUM(H147:H148)</f>
        <v>0</v>
      </c>
      <c r="I149" s="131">
        <f>AVERAGE(D149:H149)</f>
        <v>0.2</v>
      </c>
      <c r="J149" s="132">
        <f>I149*0.97</f>
        <v>0.19400000000000001</v>
      </c>
      <c r="K149" s="132">
        <f>I149*1.03</f>
        <v>0.20600000000000002</v>
      </c>
      <c r="L149" s="123" t="str">
        <f>IF(AND(D149&gt;I149*0.97,D149&lt;I149*1.03),"○","×")</f>
        <v>×</v>
      </c>
      <c r="M149" s="123" t="str">
        <f>IF(AND(E149&gt;I149*0.97,E149&lt;I149*1.03),"○","×")</f>
        <v>×</v>
      </c>
      <c r="N149" s="123" t="str">
        <f>IF(AND(F149&gt;I149*0.97,F149&lt;I149*1.03),"○","×")</f>
        <v>×</v>
      </c>
      <c r="O149" s="123" t="str">
        <f>IF(AND(G149&gt;I149*0.97,G149&lt;I149*1.03),"○","×")</f>
        <v>×</v>
      </c>
      <c r="P149" s="123" t="str">
        <f>IF(AND(H149&gt;I149*0.97,H149&lt;I149*1.03),"○","×")</f>
        <v>×</v>
      </c>
      <c r="Q149" s="133" t="str">
        <f>IF(COUNTIF(L149:P149,"○")=5,"同程度","―")</f>
        <v>―</v>
      </c>
      <c r="R149" s="124" t="str">
        <f t="shared" si="22"/>
        <v>↓</v>
      </c>
      <c r="S149" s="123" t="str">
        <f t="shared" si="22"/>
        <v>－</v>
      </c>
      <c r="T149" s="123" t="str">
        <f t="shared" si="22"/>
        <v>－</v>
      </c>
      <c r="U149" s="123" t="str">
        <f t="shared" si="22"/>
        <v>－</v>
      </c>
      <c r="V149" s="123" t="str">
        <f>R149&amp;S149&amp;T149&amp;U149</f>
        <v>↓－－－</v>
      </c>
      <c r="W149" s="137" t="str" cm="1">
        <f t="array" ref="W149">INDEX($AL$2:$AL$82,MATCH(V149,$AK$2:$AK$82,0),0)</f>
        <v>同程度で推移</v>
      </c>
      <c r="X149" s="135" t="str">
        <f>IF(F149-D149&gt;0,"↑",IF(F149-D149&lt;0,"↓","－"))</f>
        <v>↓</v>
      </c>
      <c r="Y149" s="136" t="str">
        <f>IF(V149="↓↑↓↓",IF(X149="↓","減少傾向","×"),"判定外")</f>
        <v>判定外</v>
      </c>
      <c r="Z149" s="137" t="str">
        <f>IF(V149="↑↓↑↑",IF(X149="↑","増加傾向","×"),"判定外")</f>
        <v>判定外</v>
      </c>
      <c r="AA149" s="138" t="str">
        <f>IF(G149-E149&gt;0,"↑",IF(G149-E149&lt;0,"↓","－"))</f>
        <v>－</v>
      </c>
      <c r="AB149" s="136" t="str">
        <f>IF(V149="↓↓↑↓",IF(AA149="↓","減少傾向","×"),"判定外")</f>
        <v>判定外</v>
      </c>
      <c r="AC149" s="137" t="str">
        <f>IF(V149="↑↑↓↑",IF(AA149="↑","増加傾向","×"),"判定外")</f>
        <v>判定外</v>
      </c>
      <c r="AD149" s="141" t="s">
        <v>230</v>
      </c>
      <c r="AE149" s="217"/>
    </row>
    <row r="150" spans="2:31" ht="14.25" thickBot="1">
      <c r="B150" s="214"/>
      <c r="C150" s="129" t="s">
        <v>249</v>
      </c>
      <c r="D150" s="142">
        <f>D148/D149</f>
        <v>0</v>
      </c>
      <c r="E150" s="142">
        <v>0</v>
      </c>
      <c r="F150" s="142">
        <v>0</v>
      </c>
      <c r="G150" s="142">
        <v>0</v>
      </c>
      <c r="H150" s="142">
        <v>0</v>
      </c>
      <c r="I150" s="218">
        <f>AVERAGE(D150:H150)</f>
        <v>0</v>
      </c>
      <c r="J150" s="144">
        <f>I150-0.03</f>
        <v>-0.03</v>
      </c>
      <c r="K150" s="144">
        <f>I150+0.03</f>
        <v>0.03</v>
      </c>
      <c r="L150" s="108" t="str">
        <f>IF(AND(D150&gt;I150-0.03,D150&lt;I150+0.03),"○","×")</f>
        <v>○</v>
      </c>
      <c r="M150" s="108" t="str">
        <f>IF(AND(E150&gt;I150-0.03,E150&lt;I150+0.03),"○","×")</f>
        <v>○</v>
      </c>
      <c r="N150" s="108" t="str">
        <f>IF(AND(F150&gt;I150-0.03,F150&lt;I150+0.03),"○","×")</f>
        <v>○</v>
      </c>
      <c r="O150" s="108" t="str">
        <f>IF(AND(G150&gt;I150-0.03,G150&lt;I150+0.03),"○","×")</f>
        <v>○</v>
      </c>
      <c r="P150" s="108" t="str">
        <f>IF(AND(H150&gt;I150-0.03,H150&lt;I150+0.03),"○","×")</f>
        <v>○</v>
      </c>
      <c r="Q150" s="145" t="str">
        <f>IF(COUNTIF(L150:P150,"○")=5,"同程度","―")</f>
        <v>同程度</v>
      </c>
      <c r="R150" s="146" t="str">
        <f t="shared" si="22"/>
        <v>－</v>
      </c>
      <c r="S150" s="108" t="str">
        <f t="shared" si="22"/>
        <v>－</v>
      </c>
      <c r="T150" s="108" t="str">
        <f t="shared" si="22"/>
        <v>－</v>
      </c>
      <c r="U150" s="108" t="str">
        <f t="shared" si="22"/>
        <v>－</v>
      </c>
      <c r="V150" s="108" t="str">
        <f>R150&amp;S150&amp;T150&amp;U150</f>
        <v>－－－－</v>
      </c>
      <c r="W150" s="150" t="str" cm="1">
        <f t="array" ref="W150">INDEX($AL$2:$AL$82,MATCH(V150,$AK$2:$AK$82,0),0)</f>
        <v>同程度で推移</v>
      </c>
      <c r="X150" s="148" t="str">
        <f>IF(F150-D150&gt;0,"↑",IF(F150-D150&lt;0,"↓","－"))</f>
        <v>－</v>
      </c>
      <c r="Y150" s="149" t="str">
        <f>IF(V150="↓↑↓↓",IF(X150="↓","減少傾向","×"),"判定外")</f>
        <v>判定外</v>
      </c>
      <c r="Z150" s="150" t="str">
        <f>IF(V150="↑↓↑↑",IF(X150="↑","増加傾向","×"),"判定外")</f>
        <v>判定外</v>
      </c>
      <c r="AA150" s="151" t="str">
        <f>IF(G150-E150&gt;0,"↑",IF(G150-E150&lt;0,"↓","－"))</f>
        <v>－</v>
      </c>
      <c r="AB150" s="149" t="str">
        <f>IF(V150="↓↓↑↓",IF(AA150="↓","減少傾向","×"),"判定外")</f>
        <v>判定外</v>
      </c>
      <c r="AC150" s="150" t="str">
        <f>IF(V150="↑↑↓↑",IF(AA150="↑","増加傾向","×"),"判定外")</f>
        <v>判定外</v>
      </c>
      <c r="AD150" s="152" t="s">
        <v>230</v>
      </c>
      <c r="AE150" s="217"/>
    </row>
    <row r="151" spans="2:31" ht="14.25" thickBot="1">
      <c r="B151" s="214"/>
      <c r="C151" s="215"/>
      <c r="D151" s="216"/>
      <c r="E151" s="216"/>
      <c r="F151" s="216"/>
      <c r="G151" s="216"/>
      <c r="H151" s="216"/>
      <c r="I151" s="219" t="s">
        <v>382</v>
      </c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  <c r="Z151" s="220"/>
      <c r="AA151" s="220"/>
      <c r="AB151" s="220"/>
      <c r="AC151" s="220"/>
      <c r="AD151" s="220"/>
      <c r="AE151" s="217"/>
    </row>
    <row r="152" spans="2:31">
      <c r="B152" s="214"/>
      <c r="C152" s="215"/>
      <c r="D152" s="216"/>
      <c r="E152" s="216"/>
      <c r="F152" s="216"/>
      <c r="G152" s="216"/>
      <c r="H152" s="216"/>
      <c r="I152" s="263" t="s">
        <v>381</v>
      </c>
      <c r="J152" s="264"/>
      <c r="K152" s="264"/>
      <c r="L152" s="265"/>
      <c r="M152" s="265"/>
      <c r="N152" s="265"/>
      <c r="O152" s="265"/>
      <c r="P152" s="265"/>
      <c r="Q152" s="266" t="s">
        <v>278</v>
      </c>
      <c r="R152" s="263" t="s">
        <v>279</v>
      </c>
      <c r="S152" s="265"/>
      <c r="T152" s="265"/>
      <c r="U152" s="265"/>
      <c r="V152" s="268" t="s">
        <v>280</v>
      </c>
      <c r="W152" s="269"/>
      <c r="X152" s="272" t="s">
        <v>281</v>
      </c>
      <c r="Y152" s="259" t="s">
        <v>282</v>
      </c>
      <c r="Z152" s="260"/>
      <c r="AA152" s="257" t="s">
        <v>283</v>
      </c>
      <c r="AB152" s="259" t="s">
        <v>284</v>
      </c>
      <c r="AC152" s="260"/>
      <c r="AD152" s="261" t="s">
        <v>285</v>
      </c>
      <c r="AE152" s="217"/>
    </row>
    <row r="153" spans="2:31">
      <c r="B153" s="214"/>
      <c r="C153" s="156" t="s">
        <v>11</v>
      </c>
      <c r="D153" s="157" t="str">
        <f ca="1">Q1&amp;"(n="&amp;D165&amp;")"</f>
        <v>R2(n=61)</v>
      </c>
      <c r="E153" s="157" t="str">
        <f ca="1">R1&amp;"(n="&amp;E165&amp;")"</f>
        <v>R3(n=61)</v>
      </c>
      <c r="F153" s="157" t="str">
        <f ca="1">S1&amp;"(n="&amp;F165&amp;")"</f>
        <v>R4(n=60)</v>
      </c>
      <c r="G153" s="157" t="str">
        <f ca="1">T1&amp;"(n="&amp;G165&amp;")"</f>
        <v>R5(n=60)</v>
      </c>
      <c r="H153" s="157" t="str">
        <f ca="1">U1&amp;"(n="&amp;H165&amp;")"</f>
        <v>R6(n=60)</v>
      </c>
      <c r="I153" s="121" t="s">
        <v>288</v>
      </c>
      <c r="J153" s="122">
        <v>-0.03</v>
      </c>
      <c r="K153" s="122">
        <v>0.03</v>
      </c>
      <c r="L153" s="233" t="str">
        <f ca="1">Q1</f>
        <v>R2</v>
      </c>
      <c r="M153" s="233" t="str">
        <f ca="1">R1</f>
        <v>R3</v>
      </c>
      <c r="N153" s="233" t="str">
        <f ca="1">S1</f>
        <v>R4</v>
      </c>
      <c r="O153" s="233" t="str">
        <f ca="1">T1</f>
        <v>R5</v>
      </c>
      <c r="P153" s="233" t="str">
        <f ca="1">U1</f>
        <v>R6</v>
      </c>
      <c r="Q153" s="267"/>
      <c r="R153" s="124" t="s">
        <v>378</v>
      </c>
      <c r="S153" s="123" t="s">
        <v>379</v>
      </c>
      <c r="T153" s="123" t="s">
        <v>380</v>
      </c>
      <c r="U153" s="123" t="s">
        <v>292</v>
      </c>
      <c r="V153" s="270"/>
      <c r="W153" s="271"/>
      <c r="X153" s="273"/>
      <c r="Y153" s="125" t="s">
        <v>293</v>
      </c>
      <c r="Z153" s="126" t="s">
        <v>294</v>
      </c>
      <c r="AA153" s="258"/>
      <c r="AB153" s="127" t="s">
        <v>295</v>
      </c>
      <c r="AC153" s="128" t="s">
        <v>296</v>
      </c>
      <c r="AD153" s="262"/>
      <c r="AE153" s="217"/>
    </row>
    <row r="154" spans="2:31">
      <c r="B154" s="214"/>
      <c r="C154" s="129" t="s">
        <v>223</v>
      </c>
      <c r="D154" s="228">
        <f>'8-4.2020'!D99</f>
        <v>251</v>
      </c>
      <c r="E154" s="228">
        <f>'8-4.2021'!D99</f>
        <v>317</v>
      </c>
      <c r="F154" s="228">
        <f>'8-4.2022'!D99</f>
        <v>322</v>
      </c>
      <c r="G154" s="228">
        <f>'8-4.2023'!D99</f>
        <v>376</v>
      </c>
      <c r="H154" s="228">
        <f>'8-4.2024'!D99</f>
        <v>387</v>
      </c>
      <c r="I154" s="131">
        <f>AVERAGE(D154:H154)</f>
        <v>330.6</v>
      </c>
      <c r="J154" s="132">
        <f>I154*0.97</f>
        <v>320.68200000000002</v>
      </c>
      <c r="K154" s="132">
        <f>I154*1.03</f>
        <v>340.51800000000003</v>
      </c>
      <c r="L154" s="123" t="str">
        <f>IF(AND(D154&gt;I154*0.97,D154&lt;I154*1.03),"○","×")</f>
        <v>×</v>
      </c>
      <c r="M154" s="123" t="str">
        <f>IF(AND(E154&gt;I154*0.97,E154&lt;I154*1.03),"○","×")</f>
        <v>×</v>
      </c>
      <c r="N154" s="123" t="str">
        <f>IF(AND(F154&gt;I154*0.97,F154&lt;I154*1.03),"○","×")</f>
        <v>○</v>
      </c>
      <c r="O154" s="123" t="str">
        <f>IF(AND(G154&gt;I154*0.97,G154&lt;I154*1.03),"○","×")</f>
        <v>×</v>
      </c>
      <c r="P154" s="123" t="str">
        <f>IF(AND(H154&gt;I154*0.97,H154&lt;I154*1.03),"○","×")</f>
        <v>×</v>
      </c>
      <c r="Q154" s="133" t="str">
        <f>IF(COUNTIF(L154:P154,"○")=5,"同程度","―")</f>
        <v>―</v>
      </c>
      <c r="R154" s="124" t="str">
        <f t="shared" ref="R154:U157" si="23">IF(E154-D154&gt;0,"↑",IF(E154-D154&lt;0,"↓","－"))</f>
        <v>↑</v>
      </c>
      <c r="S154" s="123" t="str">
        <f t="shared" si="23"/>
        <v>↑</v>
      </c>
      <c r="T154" s="123" t="str">
        <f t="shared" si="23"/>
        <v>↑</v>
      </c>
      <c r="U154" s="123" t="str">
        <f t="shared" si="23"/>
        <v>↑</v>
      </c>
      <c r="V154" s="123" t="str">
        <f>R154&amp;S154&amp;T154&amp;U154</f>
        <v>↑↑↑↑</v>
      </c>
      <c r="W154" s="137" t="str" cm="1">
        <f t="array" ref="W154">INDEX($AL$2:$AL$82,MATCH(V154,$AK$2:$AK$82,0),0)</f>
        <v>増加傾向⤴</v>
      </c>
      <c r="X154" s="135" t="str">
        <f>IF(F154-D154&gt;0,"↑",IF(F154-D154&lt;0,"↓","－"))</f>
        <v>↑</v>
      </c>
      <c r="Y154" s="136" t="str">
        <f>IF(V154="↓↑↓↓",IF(X154="↓","減少傾向","×"),"判定外")</f>
        <v>判定外</v>
      </c>
      <c r="Z154" s="137" t="str">
        <f>IF(V154="↑↓↑↑",IF(X154="↑","増加傾向","×"),"判定外")</f>
        <v>判定外</v>
      </c>
      <c r="AA154" s="138" t="str">
        <f>IF(G154-E154&gt;0,"↑",IF(G154-E154&lt;0,"↓","－"))</f>
        <v>↑</v>
      </c>
      <c r="AB154" s="136" t="str">
        <f>IF(V154="↓↓↑↓",IF(AA154="↓","減少傾向","×"),"判定外")</f>
        <v>判定外</v>
      </c>
      <c r="AC154" s="137" t="str">
        <f>IF(V154="↑↑↓↑",IF(AA154="↑","増加傾向","×"),"判定外")</f>
        <v>判定外</v>
      </c>
      <c r="AD154" s="139"/>
      <c r="AE154" s="217"/>
    </row>
    <row r="155" spans="2:31">
      <c r="B155" s="214"/>
      <c r="C155" s="129" t="s">
        <v>224</v>
      </c>
      <c r="D155" s="35">
        <f>'8-4.2020'!E99</f>
        <v>132</v>
      </c>
      <c r="E155" s="35">
        <f>'8-4.2021'!E99</f>
        <v>171</v>
      </c>
      <c r="F155" s="35">
        <f>'8-4.2022'!E99</f>
        <v>186</v>
      </c>
      <c r="G155" s="35">
        <f>'8-4.2023'!E99</f>
        <v>218</v>
      </c>
      <c r="H155" s="35">
        <f>'8-4.2024'!E99</f>
        <v>230</v>
      </c>
      <c r="I155" s="131">
        <f>AVERAGE(D155:H155)</f>
        <v>187.4</v>
      </c>
      <c r="J155" s="132">
        <f>I155*0.97</f>
        <v>181.77799999999999</v>
      </c>
      <c r="K155" s="132">
        <f>I155*1.03</f>
        <v>193.02200000000002</v>
      </c>
      <c r="L155" s="123" t="str">
        <f>IF(AND(D155&gt;I155*0.97,D155&lt;I155*1.03),"○","×")</f>
        <v>×</v>
      </c>
      <c r="M155" s="123" t="str">
        <f>IF(AND(E155&gt;I155*0.97,E155&lt;I155*1.03),"○","×")</f>
        <v>×</v>
      </c>
      <c r="N155" s="123" t="str">
        <f>IF(AND(F155&gt;I155*0.97,F155&lt;I155*1.03),"○","×")</f>
        <v>○</v>
      </c>
      <c r="O155" s="123" t="str">
        <f>IF(AND(G155&gt;I155*0.97,G155&lt;I155*1.03),"○","×")</f>
        <v>×</v>
      </c>
      <c r="P155" s="123" t="str">
        <f>IF(AND(H155&gt;I155*0.97,H155&lt;I155*1.03),"○","×")</f>
        <v>×</v>
      </c>
      <c r="Q155" s="133" t="str">
        <f>IF(COUNTIF(L155:P155,"○")=5,"同程度","―")</f>
        <v>―</v>
      </c>
      <c r="R155" s="124" t="str">
        <f t="shared" si="23"/>
        <v>↑</v>
      </c>
      <c r="S155" s="123" t="str">
        <f t="shared" si="23"/>
        <v>↑</v>
      </c>
      <c r="T155" s="123" t="str">
        <f t="shared" si="23"/>
        <v>↑</v>
      </c>
      <c r="U155" s="123" t="str">
        <f t="shared" si="23"/>
        <v>↑</v>
      </c>
      <c r="V155" s="123" t="str">
        <f>R155&amp;S155&amp;T155&amp;U155</f>
        <v>↑↑↑↑</v>
      </c>
      <c r="W155" s="137" t="str" cm="1">
        <f t="array" ref="W155">INDEX($AL$2:$AL$82,MATCH(V155,$AK$2:$AK$82,0),0)</f>
        <v>増加傾向⤴</v>
      </c>
      <c r="X155" s="135" t="str">
        <f>IF(F155-D155&gt;0,"↑",IF(F155-D155&lt;0,"↓","－"))</f>
        <v>↑</v>
      </c>
      <c r="Y155" s="136" t="str">
        <f>IF(V155="↓↑↓↓",IF(X155="↓","減少傾向","×"),"判定外")</f>
        <v>判定外</v>
      </c>
      <c r="Z155" s="137" t="str">
        <f>IF(V155="↑↓↑↑",IF(X155="↑","増加傾向","×"),"判定外")</f>
        <v>判定外</v>
      </c>
      <c r="AA155" s="138" t="str">
        <f>IF(G155-E155&gt;0,"↑",IF(G155-E155&lt;0,"↓","－"))</f>
        <v>↑</v>
      </c>
      <c r="AB155" s="136" t="str">
        <f>IF(V155="↓↓↑↓",IF(AA155="↓","減少傾向","×"),"判定外")</f>
        <v>判定外</v>
      </c>
      <c r="AC155" s="137" t="str">
        <f>IF(V155="↑↑↓↑",IF(AA155="↑","増加傾向","×"),"判定外")</f>
        <v>判定外</v>
      </c>
      <c r="AD155" s="139"/>
      <c r="AE155" s="217"/>
    </row>
    <row r="156" spans="2:31">
      <c r="B156" s="214"/>
      <c r="C156" s="129" t="s">
        <v>251</v>
      </c>
      <c r="D156" s="130">
        <f>SUM(D154:D155)</f>
        <v>383</v>
      </c>
      <c r="E156" s="130">
        <f>SUM(E154:E155)</f>
        <v>488</v>
      </c>
      <c r="F156" s="130">
        <f>SUM(F154:F155)</f>
        <v>508</v>
      </c>
      <c r="G156" s="130">
        <f>SUM(G154:G155)</f>
        <v>594</v>
      </c>
      <c r="H156" s="130">
        <f>SUM(H154:H155)</f>
        <v>617</v>
      </c>
      <c r="I156" s="131">
        <f>AVERAGE(D156:H156)</f>
        <v>518</v>
      </c>
      <c r="J156" s="132">
        <f>I156*0.97</f>
        <v>502.46</v>
      </c>
      <c r="K156" s="132">
        <f>I156*1.03</f>
        <v>533.54</v>
      </c>
      <c r="L156" s="123" t="str">
        <f>IF(AND(D156&gt;I156*0.97,D156&lt;I156*1.03),"○","×")</f>
        <v>×</v>
      </c>
      <c r="M156" s="123" t="str">
        <f>IF(AND(E156&gt;I156*0.97,E156&lt;I156*1.03),"○","×")</f>
        <v>×</v>
      </c>
      <c r="N156" s="123" t="str">
        <f>IF(AND(F156&gt;I156*0.97,F156&lt;I156*1.03),"○","×")</f>
        <v>○</v>
      </c>
      <c r="O156" s="123" t="str">
        <f>IF(AND(G156&gt;I156*0.97,G156&lt;I156*1.03),"○","×")</f>
        <v>×</v>
      </c>
      <c r="P156" s="123" t="str">
        <f>IF(AND(H156&gt;I156*0.97,H156&lt;I156*1.03),"○","×")</f>
        <v>×</v>
      </c>
      <c r="Q156" s="133" t="str">
        <f>IF(COUNTIF(L156:P156,"○")=5,"同程度","―")</f>
        <v>―</v>
      </c>
      <c r="R156" s="124" t="str">
        <f t="shared" si="23"/>
        <v>↑</v>
      </c>
      <c r="S156" s="123" t="str">
        <f t="shared" si="23"/>
        <v>↑</v>
      </c>
      <c r="T156" s="123" t="str">
        <f t="shared" si="23"/>
        <v>↑</v>
      </c>
      <c r="U156" s="123" t="str">
        <f t="shared" si="23"/>
        <v>↑</v>
      </c>
      <c r="V156" s="123" t="str">
        <f>R156&amp;S156&amp;T156&amp;U156</f>
        <v>↑↑↑↑</v>
      </c>
      <c r="W156" s="137" t="str" cm="1">
        <f t="array" ref="W156">INDEX($AL$2:$AL$82,MATCH(V156,$AK$2:$AK$82,0),0)</f>
        <v>増加傾向⤴</v>
      </c>
      <c r="X156" s="135" t="str">
        <f>IF(F156-D156&gt;0,"↑",IF(F156-D156&lt;0,"↓","－"))</f>
        <v>↑</v>
      </c>
      <c r="Y156" s="136" t="str">
        <f>IF(V156="↓↑↓↓",IF(X156="↓","減少傾向","×"),"判定外")</f>
        <v>判定外</v>
      </c>
      <c r="Z156" s="137" t="str">
        <f>IF(V156="↑↓↑↑",IF(X156="↑","増加傾向","×"),"判定外")</f>
        <v>判定外</v>
      </c>
      <c r="AA156" s="138" t="str">
        <f>IF(G156-E156&gt;0,"↑",IF(G156-E156&lt;0,"↓","－"))</f>
        <v>↑</v>
      </c>
      <c r="AB156" s="136" t="str">
        <f>IF(V156="↓↓↑↓",IF(AA156="↓","減少傾向","×"),"判定外")</f>
        <v>判定外</v>
      </c>
      <c r="AC156" s="137" t="str">
        <f>IF(V156="↑↑↓↑",IF(AA156="↑","増加傾向","×"),"判定外")</f>
        <v>判定外</v>
      </c>
      <c r="AD156" s="141" t="s">
        <v>215</v>
      </c>
      <c r="AE156" s="217"/>
    </row>
    <row r="157" spans="2:31" ht="14.25" thickBot="1">
      <c r="B157" s="214"/>
      <c r="C157" s="129" t="s">
        <v>249</v>
      </c>
      <c r="D157" s="142">
        <f>ROUND(D155/D156,3)</f>
        <v>0.34499999999999997</v>
      </c>
      <c r="E157" s="142">
        <f>ROUND(E155/E156,3)</f>
        <v>0.35</v>
      </c>
      <c r="F157" s="142">
        <f>ROUND(F155/F156,3)</f>
        <v>0.36599999999999999</v>
      </c>
      <c r="G157" s="142">
        <f>ROUND(G155/G156,3)</f>
        <v>0.36699999999999999</v>
      </c>
      <c r="H157" s="142">
        <f>ROUND(H155/H156,3)</f>
        <v>0.373</v>
      </c>
      <c r="I157" s="143">
        <f>AVERAGE(D157:H157)</f>
        <v>0.36019999999999996</v>
      </c>
      <c r="J157" s="144">
        <f>I157-0.03</f>
        <v>0.33019999999999994</v>
      </c>
      <c r="K157" s="144">
        <f>I157+0.03</f>
        <v>0.39019999999999999</v>
      </c>
      <c r="L157" s="108" t="str">
        <f>IF(AND(D157&gt;I157-0.03,D157&lt;I157+0.03),"○","×")</f>
        <v>○</v>
      </c>
      <c r="M157" s="108" t="str">
        <f>IF(AND(E157&gt;I157-0.03,E157&lt;I157+0.03),"○","×")</f>
        <v>○</v>
      </c>
      <c r="N157" s="108" t="str">
        <f>IF(AND(F157&gt;I157-0.03,F157&lt;I157+0.03),"○","×")</f>
        <v>○</v>
      </c>
      <c r="O157" s="108" t="str">
        <f>IF(AND(G157&gt;I157-0.03,G157&lt;I157+0.03),"○","×")</f>
        <v>○</v>
      </c>
      <c r="P157" s="108" t="str">
        <f>IF(AND(H157&gt;I157-0.03,H157&lt;I157+0.03),"○","×")</f>
        <v>○</v>
      </c>
      <c r="Q157" s="145" t="str">
        <f>IF(COUNTIF(L157:P157,"○")=5,"同程度","―")</f>
        <v>同程度</v>
      </c>
      <c r="R157" s="146" t="str">
        <f t="shared" si="23"/>
        <v>↑</v>
      </c>
      <c r="S157" s="108" t="str">
        <f t="shared" si="23"/>
        <v>↑</v>
      </c>
      <c r="T157" s="108" t="str">
        <f t="shared" si="23"/>
        <v>↑</v>
      </c>
      <c r="U157" s="108" t="str">
        <f t="shared" si="23"/>
        <v>↑</v>
      </c>
      <c r="V157" s="108" t="str">
        <f>R157&amp;S157&amp;T157&amp;U157</f>
        <v>↑↑↑↑</v>
      </c>
      <c r="W157" s="150" t="str" cm="1">
        <f t="array" ref="W157">INDEX($AL$2:$AL$82,MATCH(V157,$AK$2:$AK$82,0),0)</f>
        <v>増加傾向⤴</v>
      </c>
      <c r="X157" s="148" t="str">
        <f>IF(F157-D157&gt;0,"↑",IF(F157-D157&lt;0,"↓","－"))</f>
        <v>↑</v>
      </c>
      <c r="Y157" s="149" t="str">
        <f>IF(V157="↓↑↓↓",IF(X157="↓","減少傾向","×"),"判定外")</f>
        <v>判定外</v>
      </c>
      <c r="Z157" s="150" t="str">
        <f>IF(V157="↑↓↑↑",IF(X157="↑","増加傾向","×"),"判定外")</f>
        <v>判定外</v>
      </c>
      <c r="AA157" s="151" t="str">
        <f>IF(G157-E157&gt;0,"↑",IF(G157-E157&lt;0,"↓","－"))</f>
        <v>↑</v>
      </c>
      <c r="AB157" s="149" t="str">
        <f>IF(V157="↓↓↑↓",IF(AA157="↓","減少傾向","×"),"判定外")</f>
        <v>判定外</v>
      </c>
      <c r="AC157" s="150" t="str">
        <f>IF(V157="↑↑↓↑",IF(AA157="↑","増加傾向","×"),"判定外")</f>
        <v>判定外</v>
      </c>
      <c r="AD157" s="152" t="s">
        <v>231</v>
      </c>
      <c r="AE157" s="217"/>
    </row>
    <row r="158" spans="2:31" ht="14.25" thickBot="1">
      <c r="B158" s="214"/>
      <c r="C158" s="215"/>
      <c r="D158" s="216"/>
      <c r="E158" s="216"/>
      <c r="F158" s="216"/>
      <c r="G158" s="216"/>
      <c r="H158" s="216"/>
      <c r="I158" s="220"/>
      <c r="J158" s="220"/>
      <c r="K158" s="220"/>
      <c r="L158" s="220"/>
      <c r="M158" s="220"/>
      <c r="N158" s="220"/>
      <c r="O158" s="220"/>
      <c r="P158" s="220"/>
      <c r="Q158" s="220"/>
      <c r="R158" s="220"/>
      <c r="S158" s="220"/>
      <c r="T158" s="220"/>
      <c r="U158" s="220"/>
      <c r="V158" s="220"/>
      <c r="W158" s="220"/>
      <c r="X158" s="220"/>
      <c r="Y158" s="220"/>
      <c r="Z158" s="220"/>
      <c r="AA158" s="220"/>
      <c r="AB158" s="220"/>
      <c r="AC158" s="220"/>
      <c r="AD158" s="220"/>
      <c r="AE158" s="217"/>
    </row>
    <row r="159" spans="2:31">
      <c r="B159" s="214"/>
      <c r="C159" s="215"/>
      <c r="D159" s="216"/>
      <c r="E159" s="216"/>
      <c r="F159" s="216"/>
      <c r="G159" s="216"/>
      <c r="H159" s="216"/>
      <c r="I159" s="263" t="s">
        <v>381</v>
      </c>
      <c r="J159" s="264"/>
      <c r="K159" s="264"/>
      <c r="L159" s="265"/>
      <c r="M159" s="265"/>
      <c r="N159" s="265"/>
      <c r="O159" s="265"/>
      <c r="P159" s="265"/>
      <c r="Q159" s="266" t="s">
        <v>278</v>
      </c>
      <c r="R159" s="263" t="s">
        <v>279</v>
      </c>
      <c r="S159" s="265"/>
      <c r="T159" s="265"/>
      <c r="U159" s="265"/>
      <c r="V159" s="268" t="s">
        <v>280</v>
      </c>
      <c r="W159" s="269"/>
      <c r="X159" s="272" t="s">
        <v>281</v>
      </c>
      <c r="Y159" s="259" t="s">
        <v>282</v>
      </c>
      <c r="Z159" s="260"/>
      <c r="AA159" s="257" t="s">
        <v>283</v>
      </c>
      <c r="AB159" s="259" t="s">
        <v>284</v>
      </c>
      <c r="AC159" s="260"/>
      <c r="AD159" s="261" t="s">
        <v>285</v>
      </c>
      <c r="AE159" s="217"/>
    </row>
    <row r="160" spans="2:31">
      <c r="B160" s="214"/>
      <c r="C160" s="158" t="s">
        <v>226</v>
      </c>
      <c r="D160" s="157" t="str">
        <f ca="1">Q1&amp;"(n="&amp;D165&amp;")"</f>
        <v>R2(n=61)</v>
      </c>
      <c r="E160" s="157" t="str">
        <f ca="1">R1&amp;"(n="&amp;E165&amp;")"</f>
        <v>R3(n=61)</v>
      </c>
      <c r="F160" s="157" t="str">
        <f ca="1">S1&amp;"(n="&amp;F165&amp;")"</f>
        <v>R4(n=60)</v>
      </c>
      <c r="G160" s="157" t="str">
        <f ca="1">T1&amp;"(n="&amp;G165&amp;")"</f>
        <v>R5(n=60)</v>
      </c>
      <c r="H160" s="157" t="str">
        <f ca="1">U1&amp;"(n="&amp;H165&amp;")"</f>
        <v>R6(n=60)</v>
      </c>
      <c r="I160" s="121" t="s">
        <v>288</v>
      </c>
      <c r="J160" s="122">
        <v>-0.03</v>
      </c>
      <c r="K160" s="122">
        <v>0.03</v>
      </c>
      <c r="L160" s="233" t="str">
        <f ca="1">Q1</f>
        <v>R2</v>
      </c>
      <c r="M160" s="233" t="str">
        <f ca="1">R1</f>
        <v>R3</v>
      </c>
      <c r="N160" s="233" t="str">
        <f ca="1">S1</f>
        <v>R4</v>
      </c>
      <c r="O160" s="233" t="str">
        <f ca="1">T1</f>
        <v>R5</v>
      </c>
      <c r="P160" s="233" t="str">
        <f ca="1">U1</f>
        <v>R6</v>
      </c>
      <c r="Q160" s="267"/>
      <c r="R160" s="124" t="s">
        <v>378</v>
      </c>
      <c r="S160" s="123" t="s">
        <v>379</v>
      </c>
      <c r="T160" s="123" t="s">
        <v>380</v>
      </c>
      <c r="U160" s="123" t="s">
        <v>292</v>
      </c>
      <c r="V160" s="270"/>
      <c r="W160" s="271"/>
      <c r="X160" s="273"/>
      <c r="Y160" s="125" t="s">
        <v>293</v>
      </c>
      <c r="Z160" s="126" t="s">
        <v>294</v>
      </c>
      <c r="AA160" s="258"/>
      <c r="AB160" s="127" t="s">
        <v>295</v>
      </c>
      <c r="AC160" s="128" t="s">
        <v>296</v>
      </c>
      <c r="AD160" s="262"/>
      <c r="AE160" s="217"/>
    </row>
    <row r="161" spans="2:31">
      <c r="B161" s="214"/>
      <c r="C161" s="129" t="s">
        <v>223</v>
      </c>
      <c r="D161" s="159">
        <f>ROUND(D154/D165,1)</f>
        <v>4.0999999999999996</v>
      </c>
      <c r="E161" s="159">
        <f>ROUND(E154/E165,1)</f>
        <v>5.2</v>
      </c>
      <c r="F161" s="159">
        <f>ROUND(F154/F165,1)</f>
        <v>5.4</v>
      </c>
      <c r="G161" s="159">
        <f>ROUND(G154/G165,1)</f>
        <v>6.3</v>
      </c>
      <c r="H161" s="159">
        <f>ROUND(H154/H165,1)</f>
        <v>6.5</v>
      </c>
      <c r="I161" s="131">
        <f>AVERAGE(D161:H161)</f>
        <v>5.5</v>
      </c>
      <c r="J161" s="132">
        <f>I161*0.97</f>
        <v>5.335</v>
      </c>
      <c r="K161" s="132">
        <f>I161*1.03</f>
        <v>5.665</v>
      </c>
      <c r="L161" s="123" t="str">
        <f>IF(AND(D161&gt;I161*0.97,D161&lt;I161*1.03),"○","×")</f>
        <v>×</v>
      </c>
      <c r="M161" s="123" t="str">
        <f>IF(AND(E161&gt;I161*0.97,E161&lt;I161*1.03),"○","×")</f>
        <v>×</v>
      </c>
      <c r="N161" s="123" t="str">
        <f>IF(AND(F161&gt;I161*0.97,F161&lt;I161*1.03),"○","×")</f>
        <v>○</v>
      </c>
      <c r="O161" s="123" t="str">
        <f>IF(AND(G161&gt;I161*0.97,G161&lt;I161*1.03),"○","×")</f>
        <v>×</v>
      </c>
      <c r="P161" s="123" t="str">
        <f>IF(AND(H161&gt;I161*0.97,H161&lt;I161*1.03),"○","×")</f>
        <v>×</v>
      </c>
      <c r="Q161" s="133" t="str">
        <f>IF(COUNTIF(L161:P161,"○")=5,"同程度","―")</f>
        <v>―</v>
      </c>
      <c r="R161" s="124" t="str">
        <f t="shared" ref="R161:U164" si="24">IF(E161-D161&gt;0,"↑",IF(E161-D161&lt;0,"↓","－"))</f>
        <v>↑</v>
      </c>
      <c r="S161" s="123" t="str">
        <f t="shared" si="24"/>
        <v>↑</v>
      </c>
      <c r="T161" s="123" t="str">
        <f t="shared" si="24"/>
        <v>↑</v>
      </c>
      <c r="U161" s="123" t="str">
        <f t="shared" si="24"/>
        <v>↑</v>
      </c>
      <c r="V161" s="123" t="str">
        <f>R161&amp;S161&amp;T161&amp;U161</f>
        <v>↑↑↑↑</v>
      </c>
      <c r="W161" s="137" t="str" cm="1">
        <f t="array" ref="W161">INDEX($AL$2:$AL$82,MATCH(V161,$AK$2:$AK$82,0),0)</f>
        <v>増加傾向⤴</v>
      </c>
      <c r="X161" s="135" t="str">
        <f>IF(F161-D161&gt;0,"↑",IF(F161-D161&lt;0,"↓","－"))</f>
        <v>↑</v>
      </c>
      <c r="Y161" s="136" t="str">
        <f>IF(V161="↓↑↓↓",IF(X161="↓","減少傾向","×"),"判定外")</f>
        <v>判定外</v>
      </c>
      <c r="Z161" s="137" t="str">
        <f>IF(V161="↑↓↑↑",IF(X161="↑","増加傾向","×"),"判定外")</f>
        <v>判定外</v>
      </c>
      <c r="AA161" s="138" t="str">
        <f>IF(G161-E161&gt;0,"↑",IF(G161-E161&lt;0,"↓","－"))</f>
        <v>↑</v>
      </c>
      <c r="AB161" s="136" t="str">
        <f>IF(V161="↓↓↑↓",IF(AA161="↓","減少傾向","×"),"判定外")</f>
        <v>判定外</v>
      </c>
      <c r="AC161" s="137" t="str">
        <f>IF(V161="↑↑↓↑",IF(AA161="↑","増加傾向","×"),"判定外")</f>
        <v>判定外</v>
      </c>
      <c r="AD161" s="139"/>
      <c r="AE161" s="217"/>
    </row>
    <row r="162" spans="2:31">
      <c r="B162" s="214"/>
      <c r="C162" s="129" t="s">
        <v>224</v>
      </c>
      <c r="D162" s="159">
        <f>ROUND(D155/D165,1)</f>
        <v>2.2000000000000002</v>
      </c>
      <c r="E162" s="159">
        <f>ROUND(E155/E165,1)</f>
        <v>2.8</v>
      </c>
      <c r="F162" s="159">
        <f>ROUND(F155/F165,1)</f>
        <v>3.1</v>
      </c>
      <c r="G162" s="159">
        <f>ROUND(G155/G165,1)</f>
        <v>3.6</v>
      </c>
      <c r="H162" s="159">
        <f>ROUND(H155/H165,1)</f>
        <v>3.8</v>
      </c>
      <c r="I162" s="131">
        <f>AVERAGE(D162:H162)</f>
        <v>3.1</v>
      </c>
      <c r="J162" s="132">
        <f>I162*0.97</f>
        <v>3.0070000000000001</v>
      </c>
      <c r="K162" s="132">
        <f>I162*1.03</f>
        <v>3.1930000000000001</v>
      </c>
      <c r="L162" s="123" t="str">
        <f>IF(AND(D162&gt;I162*0.97,D162&lt;I162*1.03),"○","×")</f>
        <v>×</v>
      </c>
      <c r="M162" s="123" t="str">
        <f>IF(AND(E162&gt;I162*0.97,E162&lt;I162*1.03),"○","×")</f>
        <v>×</v>
      </c>
      <c r="N162" s="123" t="str">
        <f>IF(AND(F162&gt;I162*0.97,F162&lt;I162*1.03),"○","×")</f>
        <v>○</v>
      </c>
      <c r="O162" s="123" t="str">
        <f>IF(AND(G162&gt;I162*0.97,G162&lt;I162*1.03),"○","×")</f>
        <v>×</v>
      </c>
      <c r="P162" s="123" t="str">
        <f>IF(AND(H162&gt;I162*0.97,H162&lt;I162*1.03),"○","×")</f>
        <v>×</v>
      </c>
      <c r="Q162" s="133" t="str">
        <f>IF(COUNTIF(L162:P162,"○")=5,"同程度","―")</f>
        <v>―</v>
      </c>
      <c r="R162" s="124" t="str">
        <f t="shared" si="24"/>
        <v>↑</v>
      </c>
      <c r="S162" s="123" t="str">
        <f t="shared" si="24"/>
        <v>↑</v>
      </c>
      <c r="T162" s="123" t="str">
        <f t="shared" si="24"/>
        <v>↑</v>
      </c>
      <c r="U162" s="123" t="str">
        <f t="shared" si="24"/>
        <v>↑</v>
      </c>
      <c r="V162" s="123" t="str">
        <f>R162&amp;S162&amp;T162&amp;U162</f>
        <v>↑↑↑↑</v>
      </c>
      <c r="W162" s="137" t="str" cm="1">
        <f t="array" ref="W162">INDEX($AL$2:$AL$82,MATCH(V162,$AK$2:$AK$82,0),0)</f>
        <v>増加傾向⤴</v>
      </c>
      <c r="X162" s="135" t="str">
        <f>IF(F162-D162&gt;0,"↑",IF(F162-D162&lt;0,"↓","－"))</f>
        <v>↑</v>
      </c>
      <c r="Y162" s="136" t="str">
        <f>IF(V162="↓↑↓↓",IF(X162="↓","減少傾向","×"),"判定外")</f>
        <v>判定外</v>
      </c>
      <c r="Z162" s="137" t="str">
        <f>IF(V162="↑↓↑↑",IF(X162="↑","増加傾向","×"),"判定外")</f>
        <v>判定外</v>
      </c>
      <c r="AA162" s="138" t="str">
        <f>IF(G162-E162&gt;0,"↑",IF(G162-E162&lt;0,"↓","－"))</f>
        <v>↑</v>
      </c>
      <c r="AB162" s="136" t="str">
        <f>IF(V162="↓↓↑↓",IF(AA162="↓","減少傾向","×"),"判定外")</f>
        <v>判定外</v>
      </c>
      <c r="AC162" s="137" t="str">
        <f>IF(V162="↑↑↓↑",IF(AA162="↑","増加傾向","×"),"判定外")</f>
        <v>判定外</v>
      </c>
      <c r="AD162" s="139"/>
      <c r="AE162" s="217"/>
    </row>
    <row r="163" spans="2:31">
      <c r="B163" s="214"/>
      <c r="C163" s="129" t="s">
        <v>251</v>
      </c>
      <c r="D163" s="159">
        <f>ROUND(SUM(D161:D162),1)</f>
        <v>6.3</v>
      </c>
      <c r="E163" s="159">
        <f>ROUND(SUM(E161:E162),1)</f>
        <v>8</v>
      </c>
      <c r="F163" s="159">
        <f>ROUND(SUM(F161:F162),1)</f>
        <v>8.5</v>
      </c>
      <c r="G163" s="159">
        <f>ROUND(SUM(G161:G162),1)</f>
        <v>9.9</v>
      </c>
      <c r="H163" s="159">
        <f>ROUND(SUM(H161:H162),1)</f>
        <v>10.3</v>
      </c>
      <c r="I163" s="131">
        <f>AVERAGE(D163:H163)</f>
        <v>8.6</v>
      </c>
      <c r="J163" s="132">
        <f>I163*0.97</f>
        <v>8.3419999999999987</v>
      </c>
      <c r="K163" s="132">
        <f>I163*1.03</f>
        <v>8.8580000000000005</v>
      </c>
      <c r="L163" s="123" t="str">
        <f>IF(AND(D163&gt;I163*0.97,D163&lt;I163*1.03),"○","×")</f>
        <v>×</v>
      </c>
      <c r="M163" s="123" t="str">
        <f>IF(AND(E163&gt;I163*0.97,E163&lt;I163*1.03),"○","×")</f>
        <v>×</v>
      </c>
      <c r="N163" s="123" t="str">
        <f>IF(AND(F163&gt;I163*0.97,F163&lt;I163*1.03),"○","×")</f>
        <v>○</v>
      </c>
      <c r="O163" s="123" t="str">
        <f>IF(AND(G163&gt;I163*0.97,G163&lt;I163*1.03),"○","×")</f>
        <v>×</v>
      </c>
      <c r="P163" s="123" t="str">
        <f>IF(AND(H163&gt;I163*0.97,H163&lt;I163*1.03),"○","×")</f>
        <v>×</v>
      </c>
      <c r="Q163" s="133" t="str">
        <f>IF(COUNTIF(L163:P163,"○")=5,"同程度","―")</f>
        <v>―</v>
      </c>
      <c r="R163" s="124" t="str">
        <f t="shared" si="24"/>
        <v>↑</v>
      </c>
      <c r="S163" s="123" t="str">
        <f t="shared" si="24"/>
        <v>↑</v>
      </c>
      <c r="T163" s="123" t="str">
        <f t="shared" si="24"/>
        <v>↑</v>
      </c>
      <c r="U163" s="123" t="str">
        <f t="shared" si="24"/>
        <v>↑</v>
      </c>
      <c r="V163" s="123" t="str">
        <f>R163&amp;S163&amp;T163&amp;U163</f>
        <v>↑↑↑↑</v>
      </c>
      <c r="W163" s="137" t="str" cm="1">
        <f t="array" ref="W163">INDEX($AL$2:$AL$82,MATCH(V163,$AK$2:$AK$82,0),0)</f>
        <v>増加傾向⤴</v>
      </c>
      <c r="X163" s="135" t="str">
        <f>IF(F163-D163&gt;0,"↑",IF(F163-D163&lt;0,"↓","－"))</f>
        <v>↑</v>
      </c>
      <c r="Y163" s="136" t="str">
        <f>IF(V163="↓↑↓↓",IF(X163="↓","減少傾向","×"),"判定外")</f>
        <v>判定外</v>
      </c>
      <c r="Z163" s="137" t="str">
        <f>IF(V163="↑↓↑↑",IF(X163="↑","増加傾向","×"),"判定外")</f>
        <v>判定外</v>
      </c>
      <c r="AA163" s="138" t="str">
        <f>IF(G163-E163&gt;0,"↑",IF(G163-E163&lt;0,"↓","－"))</f>
        <v>↑</v>
      </c>
      <c r="AB163" s="136" t="str">
        <f>IF(V163="↓↓↑↓",IF(AA163="↓","減少傾向","×"),"判定外")</f>
        <v>判定外</v>
      </c>
      <c r="AC163" s="137" t="str">
        <f>IF(V163="↑↑↓↑",IF(AA163="↑","増加傾向","×"),"判定外")</f>
        <v>判定外</v>
      </c>
      <c r="AD163" s="141" t="s">
        <v>215</v>
      </c>
      <c r="AE163" s="217"/>
    </row>
    <row r="164" spans="2:31" ht="14.25" thickBot="1">
      <c r="B164" s="214"/>
      <c r="C164" s="129" t="s">
        <v>249</v>
      </c>
      <c r="D164" s="142">
        <f>ROUND(D162/D163,3)</f>
        <v>0.34899999999999998</v>
      </c>
      <c r="E164" s="142">
        <f>ROUND(E162/E163,3)</f>
        <v>0.35</v>
      </c>
      <c r="F164" s="142">
        <f>ROUND(F162/F163,3)</f>
        <v>0.36499999999999999</v>
      </c>
      <c r="G164" s="142">
        <f>ROUND(G162/G163,3)</f>
        <v>0.36399999999999999</v>
      </c>
      <c r="H164" s="142">
        <f>ROUND(H162/H163,3)</f>
        <v>0.36899999999999999</v>
      </c>
      <c r="I164" s="143">
        <f>AVERAGE(D164:H164)</f>
        <v>0.3594</v>
      </c>
      <c r="J164" s="144">
        <f>I164-0.03</f>
        <v>0.32940000000000003</v>
      </c>
      <c r="K164" s="144">
        <f>I164+0.03</f>
        <v>0.38939999999999997</v>
      </c>
      <c r="L164" s="108" t="str">
        <f>IF(AND(D164&gt;I164-0.03,D164&lt;I164+0.03),"○","×")</f>
        <v>○</v>
      </c>
      <c r="M164" s="108" t="str">
        <f>IF(AND(E164&gt;I164-0.03,E164&lt;I164+0.03),"○","×")</f>
        <v>○</v>
      </c>
      <c r="N164" s="108" t="str">
        <f>IF(AND(F164&gt;I164-0.03,F164&lt;I164+0.03),"○","×")</f>
        <v>○</v>
      </c>
      <c r="O164" s="108" t="str">
        <f>IF(AND(G164&gt;I164-0.03,G164&lt;I164+0.03),"○","×")</f>
        <v>○</v>
      </c>
      <c r="P164" s="108" t="str">
        <f>IF(AND(H164&gt;I164-0.03,H164&lt;I164+0.03),"○","×")</f>
        <v>○</v>
      </c>
      <c r="Q164" s="145" t="str">
        <f>IF(COUNTIF(L164:P164,"○")=5,"同程度","―")</f>
        <v>同程度</v>
      </c>
      <c r="R164" s="146" t="str">
        <f t="shared" si="24"/>
        <v>↑</v>
      </c>
      <c r="S164" s="108" t="str">
        <f t="shared" si="24"/>
        <v>↑</v>
      </c>
      <c r="T164" s="108" t="str">
        <f t="shared" si="24"/>
        <v>↓</v>
      </c>
      <c r="U164" s="108" t="str">
        <f t="shared" si="24"/>
        <v>↑</v>
      </c>
      <c r="V164" s="108" t="str">
        <f>R164&amp;S164&amp;T164&amp;U164</f>
        <v>↑↑↓↑</v>
      </c>
      <c r="W164" s="150" t="str" cm="1">
        <f t="array" ref="W164">INDEX($AL$2:$AL$82,MATCH(V164,$AK$2:$AK$82,0),0)</f>
        <v>年度により増減</v>
      </c>
      <c r="X164" s="148" t="str">
        <f>IF(F164-D164&gt;0,"↑",IF(F164-D164&lt;0,"↓","－"))</f>
        <v>↑</v>
      </c>
      <c r="Y164" s="149" t="str">
        <f>IF(V164="↓↑↓↓",IF(X164="↓","減少傾向","×"),"判定外")</f>
        <v>判定外</v>
      </c>
      <c r="Z164" s="150" t="str">
        <f>IF(V164="↑↓↑↑",IF(X164="↑","増加傾向","×"),"判定外")</f>
        <v>判定外</v>
      </c>
      <c r="AA164" s="151" t="str">
        <f>IF(G164-E164&gt;0,"↑",IF(G164-E164&lt;0,"↓","－"))</f>
        <v>↑</v>
      </c>
      <c r="AB164" s="149" t="str">
        <f>IF(V164="↓↓↑↓",IF(AA164="↓","減少傾向","×"),"判定外")</f>
        <v>判定外</v>
      </c>
      <c r="AC164" s="150" t="str">
        <f>IF(V164="↑↑↓↑",IF(AA164="↑","増加傾向","×"),"判定外")</f>
        <v>増加傾向</v>
      </c>
      <c r="AD164" s="152" t="s">
        <v>231</v>
      </c>
      <c r="AE164" s="217"/>
    </row>
    <row r="165" spans="2:31">
      <c r="B165" s="214"/>
      <c r="C165" s="129" t="s">
        <v>252</v>
      </c>
      <c r="D165" s="140">
        <f>COUNT('8-4.2020'!D12:D97)</f>
        <v>61</v>
      </c>
      <c r="E165" s="140">
        <f>COUNT('8-4.2021'!D12:D97)</f>
        <v>61</v>
      </c>
      <c r="F165" s="140">
        <f>COUNT('8-4.2022'!D12:D97)</f>
        <v>60</v>
      </c>
      <c r="G165" s="140">
        <f>COUNT('8-4.2023'!D12:D97)</f>
        <v>60</v>
      </c>
      <c r="H165" s="140">
        <f>COUNT('8-4.2024'!D12:D97)</f>
        <v>60</v>
      </c>
      <c r="I165" s="221"/>
      <c r="J165" s="221"/>
      <c r="K165" s="221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1"/>
      <c r="X165" s="222"/>
      <c r="Y165" s="221"/>
      <c r="Z165" s="221"/>
      <c r="AA165" s="222"/>
      <c r="AB165" s="221"/>
      <c r="AC165" s="221"/>
      <c r="AD165" s="220"/>
      <c r="AE165" s="217"/>
    </row>
    <row r="166" spans="2:31" ht="14.25" thickBot="1">
      <c r="B166" s="214"/>
      <c r="C166" s="215"/>
      <c r="D166" s="216"/>
      <c r="E166" s="216"/>
      <c r="F166" s="216"/>
      <c r="G166" s="216"/>
      <c r="H166" s="216"/>
      <c r="I166" s="220"/>
      <c r="J166" s="220"/>
      <c r="K166" s="220"/>
      <c r="L166" s="220"/>
      <c r="M166" s="220"/>
      <c r="N166" s="220"/>
      <c r="O166" s="220"/>
      <c r="P166" s="220"/>
      <c r="Q166" s="220"/>
      <c r="R166" s="220"/>
      <c r="S166" s="220"/>
      <c r="T166" s="220"/>
      <c r="U166" s="220"/>
      <c r="V166" s="220"/>
      <c r="W166" s="220"/>
      <c r="X166" s="220"/>
      <c r="Y166" s="220"/>
      <c r="Z166" s="220"/>
      <c r="AA166" s="220"/>
      <c r="AB166" s="220"/>
      <c r="AC166" s="220"/>
      <c r="AD166" s="220"/>
      <c r="AE166" s="217"/>
    </row>
    <row r="167" spans="2:31">
      <c r="B167" s="214"/>
      <c r="C167" s="215"/>
      <c r="D167" s="216"/>
      <c r="E167" s="216"/>
      <c r="F167" s="216"/>
      <c r="G167" s="216"/>
      <c r="H167" s="216"/>
      <c r="I167" s="263" t="s">
        <v>381</v>
      </c>
      <c r="J167" s="264"/>
      <c r="K167" s="264"/>
      <c r="L167" s="265"/>
      <c r="M167" s="265"/>
      <c r="N167" s="265"/>
      <c r="O167" s="265"/>
      <c r="P167" s="265"/>
      <c r="Q167" s="266" t="s">
        <v>278</v>
      </c>
      <c r="R167" s="263" t="s">
        <v>279</v>
      </c>
      <c r="S167" s="265"/>
      <c r="T167" s="265"/>
      <c r="U167" s="265"/>
      <c r="V167" s="268" t="s">
        <v>280</v>
      </c>
      <c r="W167" s="269"/>
      <c r="X167" s="272" t="s">
        <v>281</v>
      </c>
      <c r="Y167" s="259" t="s">
        <v>282</v>
      </c>
      <c r="Z167" s="260"/>
      <c r="AA167" s="257" t="s">
        <v>283</v>
      </c>
      <c r="AB167" s="259" t="s">
        <v>284</v>
      </c>
      <c r="AC167" s="260"/>
      <c r="AD167" s="261" t="s">
        <v>285</v>
      </c>
      <c r="AE167" s="217"/>
    </row>
    <row r="168" spans="2:31">
      <c r="B168" s="214"/>
      <c r="C168" s="129" t="s">
        <v>225</v>
      </c>
      <c r="D168" s="157" t="str">
        <f ca="1">Q1&amp;"(n="&amp;D173&amp;")"</f>
        <v>R2(n=23)</v>
      </c>
      <c r="E168" s="157" t="str">
        <f ca="1">R1&amp;"(n="&amp;E173&amp;")"</f>
        <v>R3(n=23)</v>
      </c>
      <c r="F168" s="157" t="str">
        <f ca="1">S1&amp;"(n="&amp;F173&amp;")"</f>
        <v>R4(n=23)</v>
      </c>
      <c r="G168" s="157" t="str">
        <f ca="1">T1&amp;"(n="&amp;G173&amp;")"</f>
        <v>R5(n=23)</v>
      </c>
      <c r="H168" s="157" t="str">
        <f ca="1">U1&amp;"(n="&amp;H173&amp;")"</f>
        <v>R6(n=23)</v>
      </c>
      <c r="I168" s="121" t="s">
        <v>288</v>
      </c>
      <c r="J168" s="122">
        <v>-0.03</v>
      </c>
      <c r="K168" s="122">
        <v>0.03</v>
      </c>
      <c r="L168" s="233" t="str">
        <f ca="1">Q1</f>
        <v>R2</v>
      </c>
      <c r="M168" s="233" t="str">
        <f ca="1">R1</f>
        <v>R3</v>
      </c>
      <c r="N168" s="233" t="str">
        <f ca="1">S1</f>
        <v>R4</v>
      </c>
      <c r="O168" s="233" t="str">
        <f ca="1">T1</f>
        <v>R5</v>
      </c>
      <c r="P168" s="233" t="str">
        <f ca="1">U1</f>
        <v>R6</v>
      </c>
      <c r="Q168" s="267"/>
      <c r="R168" s="124" t="s">
        <v>378</v>
      </c>
      <c r="S168" s="123" t="s">
        <v>379</v>
      </c>
      <c r="T168" s="123" t="s">
        <v>380</v>
      </c>
      <c r="U168" s="123" t="s">
        <v>292</v>
      </c>
      <c r="V168" s="270"/>
      <c r="W168" s="271"/>
      <c r="X168" s="273"/>
      <c r="Y168" s="125" t="s">
        <v>293</v>
      </c>
      <c r="Z168" s="126" t="s">
        <v>294</v>
      </c>
      <c r="AA168" s="258"/>
      <c r="AB168" s="127" t="s">
        <v>295</v>
      </c>
      <c r="AC168" s="128" t="s">
        <v>296</v>
      </c>
      <c r="AD168" s="262"/>
      <c r="AE168" s="217"/>
    </row>
    <row r="169" spans="2:31">
      <c r="B169" s="214"/>
      <c r="C169" s="129" t="s">
        <v>223</v>
      </c>
      <c r="D169" s="160">
        <f>ROUND('8-4.2020'!D7,1)</f>
        <v>0.9</v>
      </c>
      <c r="E169" s="160">
        <f>ROUND('8-4.2021'!D7,1)</f>
        <v>1.3</v>
      </c>
      <c r="F169" s="160">
        <f>ROUND('8-4.2022'!D7,1)</f>
        <v>1.2</v>
      </c>
      <c r="G169" s="160">
        <f>ROUND('8-4.2023'!D7,1)</f>
        <v>1.3</v>
      </c>
      <c r="H169" s="160">
        <f>ROUND('8-4.2024'!D7,1)</f>
        <v>1.7</v>
      </c>
      <c r="I169" s="131">
        <f>AVERAGE(D169:H169)</f>
        <v>1.28</v>
      </c>
      <c r="J169" s="132">
        <f>I169*0.97</f>
        <v>1.2416</v>
      </c>
      <c r="K169" s="132">
        <f>I169*1.03</f>
        <v>1.3184</v>
      </c>
      <c r="L169" s="123" t="str">
        <f>IF(AND(D169&gt;I169*0.97,D169&lt;I169*1.03),"○","×")</f>
        <v>×</v>
      </c>
      <c r="M169" s="123" t="str">
        <f>IF(AND(E169&gt;I169*0.97,E169&lt;I169*1.03),"○","×")</f>
        <v>○</v>
      </c>
      <c r="N169" s="123" t="str">
        <f>IF(AND(F169&gt;I169*0.97,F169&lt;I169*1.03),"○","×")</f>
        <v>×</v>
      </c>
      <c r="O169" s="123" t="str">
        <f>IF(AND(G169&gt;I169*0.97,G169&lt;I169*1.03),"○","×")</f>
        <v>○</v>
      </c>
      <c r="P169" s="123" t="str">
        <f>IF(AND(H169&gt;I169*0.97,H169&lt;I169*1.03),"○","×")</f>
        <v>×</v>
      </c>
      <c r="Q169" s="133" t="str">
        <f>IF(COUNTIF(L169:P169,"○")=5,"同程度","―")</f>
        <v>―</v>
      </c>
      <c r="R169" s="124" t="str">
        <f t="shared" ref="R169:U172" si="25">IF(E169-D169&gt;0,"↑",IF(E169-D169&lt;0,"↓","－"))</f>
        <v>↑</v>
      </c>
      <c r="S169" s="123" t="str">
        <f t="shared" si="25"/>
        <v>↓</v>
      </c>
      <c r="T169" s="123" t="str">
        <f t="shared" si="25"/>
        <v>↑</v>
      </c>
      <c r="U169" s="123" t="str">
        <f t="shared" si="25"/>
        <v>↑</v>
      </c>
      <c r="V169" s="123" t="str">
        <f>R169&amp;S169&amp;T169&amp;U169</f>
        <v>↑↓↑↑</v>
      </c>
      <c r="W169" s="137" t="str" cm="1">
        <f t="array" ref="W169">INDEX($AL$2:$AL$82,MATCH(V169,$AK$2:$AK$82,0),0)</f>
        <v>年度により増減</v>
      </c>
      <c r="X169" s="135" t="str">
        <f>IF(F169-D169&gt;0,"↑",IF(F169-D169&lt;0,"↓","－"))</f>
        <v>↑</v>
      </c>
      <c r="Y169" s="136" t="str">
        <f>IF(V169="↓↑↓↓",IF(X169="↓","減少傾向","×"),"判定外")</f>
        <v>判定外</v>
      </c>
      <c r="Z169" s="137" t="str">
        <f>IF(V169="↑↓↑↑",IF(X169="↑","増加傾向","×"),"判定外")</f>
        <v>増加傾向</v>
      </c>
      <c r="AA169" s="138" t="str">
        <f>IF(G169-E169&gt;0,"↑",IF(G169-E169&lt;0,"↓","－"))</f>
        <v>－</v>
      </c>
      <c r="AB169" s="136" t="str">
        <f>IF(V169="↓↓↑↓",IF(AA169="↓","減少傾向","×"),"判定外")</f>
        <v>判定外</v>
      </c>
      <c r="AC169" s="137" t="str">
        <f>IF(V169="↑↑↓↑",IF(AA169="↑","増加傾向","×"),"判定外")</f>
        <v>判定外</v>
      </c>
      <c r="AD169" s="139"/>
      <c r="AE169" s="217"/>
    </row>
    <row r="170" spans="2:31">
      <c r="B170" s="214"/>
      <c r="C170" s="129" t="s">
        <v>224</v>
      </c>
      <c r="D170" s="160">
        <f>ROUND('8-4.2020'!E7,1)</f>
        <v>0.5</v>
      </c>
      <c r="E170" s="160">
        <f>ROUND('8-4.2021'!E7,1)</f>
        <v>0.6</v>
      </c>
      <c r="F170" s="160">
        <f>ROUND('8-4.2022'!E7,1)</f>
        <v>0.5</v>
      </c>
      <c r="G170" s="160">
        <f>ROUND('8-4.2023'!E7,1)</f>
        <v>0.8</v>
      </c>
      <c r="H170" s="160">
        <f>ROUND('8-4.2024'!E7,1)</f>
        <v>1</v>
      </c>
      <c r="I170" s="131">
        <f>AVERAGE(D170:H170)</f>
        <v>0.68</v>
      </c>
      <c r="J170" s="132">
        <f>I170*0.97</f>
        <v>0.65960000000000008</v>
      </c>
      <c r="K170" s="132">
        <f>I170*1.03</f>
        <v>0.70040000000000002</v>
      </c>
      <c r="L170" s="123" t="str">
        <f>IF(AND(D170&gt;I170*0.97,D170&lt;I170*1.03),"○","×")</f>
        <v>×</v>
      </c>
      <c r="M170" s="123" t="str">
        <f>IF(AND(E170&gt;I170*0.97,E170&lt;I170*1.03),"○","×")</f>
        <v>×</v>
      </c>
      <c r="N170" s="123" t="str">
        <f>IF(AND(F170&gt;I170*0.97,F170&lt;I170*1.03),"○","×")</f>
        <v>×</v>
      </c>
      <c r="O170" s="123" t="str">
        <f>IF(AND(G170&gt;I170*0.97,G170&lt;I170*1.03),"○","×")</f>
        <v>×</v>
      </c>
      <c r="P170" s="123" t="str">
        <f>IF(AND(H170&gt;I170*0.97,H170&lt;I170*1.03),"○","×")</f>
        <v>×</v>
      </c>
      <c r="Q170" s="133" t="str">
        <f>IF(COUNTIF(L170:P170,"○")=5,"同程度","―")</f>
        <v>―</v>
      </c>
      <c r="R170" s="124" t="str">
        <f t="shared" si="25"/>
        <v>↑</v>
      </c>
      <c r="S170" s="123" t="str">
        <f t="shared" si="25"/>
        <v>↓</v>
      </c>
      <c r="T170" s="123" t="str">
        <f t="shared" si="25"/>
        <v>↑</v>
      </c>
      <c r="U170" s="123" t="str">
        <f t="shared" si="25"/>
        <v>↑</v>
      </c>
      <c r="V170" s="123" t="str">
        <f>R170&amp;S170&amp;T170&amp;U170</f>
        <v>↑↓↑↑</v>
      </c>
      <c r="W170" s="137" t="str" cm="1">
        <f t="array" ref="W170">INDEX($AL$2:$AL$82,MATCH(V170,$AK$2:$AK$82,0),0)</f>
        <v>年度により増減</v>
      </c>
      <c r="X170" s="135" t="str">
        <f>IF(F170-D170&gt;0,"↑",IF(F170-D170&lt;0,"↓","－"))</f>
        <v>－</v>
      </c>
      <c r="Y170" s="136" t="str">
        <f>IF(V170="↓↑↓↓",IF(X170="↓","減少傾向","×"),"判定外")</f>
        <v>判定外</v>
      </c>
      <c r="Z170" s="137" t="str">
        <f>IF(V170="↑↓↑↑",IF(X170="↑","増加傾向","×"),"判定外")</f>
        <v>×</v>
      </c>
      <c r="AA170" s="138" t="str">
        <f>IF(G170-E170&gt;0,"↑",IF(G170-E170&lt;0,"↓","－"))</f>
        <v>↑</v>
      </c>
      <c r="AB170" s="136" t="str">
        <f>IF(V170="↓↓↑↓",IF(AA170="↓","減少傾向","×"),"判定外")</f>
        <v>判定外</v>
      </c>
      <c r="AC170" s="137" t="str">
        <f>IF(V170="↑↑↓↑",IF(AA170="↑","増加傾向","×"),"判定外")</f>
        <v>判定外</v>
      </c>
      <c r="AD170" s="139"/>
      <c r="AE170" s="217"/>
    </row>
    <row r="171" spans="2:31">
      <c r="B171" s="214"/>
      <c r="C171" s="129" t="s">
        <v>251</v>
      </c>
      <c r="D171" s="159">
        <f>ROUND(SUM(D169:D170),1)</f>
        <v>1.4</v>
      </c>
      <c r="E171" s="159">
        <f>ROUND(SUM(E169:E170),1)</f>
        <v>1.9</v>
      </c>
      <c r="F171" s="159">
        <f>ROUND(SUM(F169:F170),1)</f>
        <v>1.7</v>
      </c>
      <c r="G171" s="159">
        <f>ROUND(SUM(G169:G170),1)</f>
        <v>2.1</v>
      </c>
      <c r="H171" s="159">
        <f>ROUND(SUM(H169:H170),1)</f>
        <v>2.7</v>
      </c>
      <c r="I171" s="131">
        <f>AVERAGE(D171:H171)</f>
        <v>1.9600000000000002</v>
      </c>
      <c r="J171" s="132">
        <f>I171*0.97</f>
        <v>1.9012000000000002</v>
      </c>
      <c r="K171" s="132">
        <f>I171*1.03</f>
        <v>2.0188000000000001</v>
      </c>
      <c r="L171" s="123" t="str">
        <f>IF(AND(D171&gt;I171*0.97,D171&lt;I171*1.03),"○","×")</f>
        <v>×</v>
      </c>
      <c r="M171" s="123" t="str">
        <f>IF(AND(E171&gt;I171*0.97,E171&lt;I171*1.03),"○","×")</f>
        <v>×</v>
      </c>
      <c r="N171" s="123" t="str">
        <f>IF(AND(F171&gt;I171*0.97,F171&lt;I171*1.03),"○","×")</f>
        <v>×</v>
      </c>
      <c r="O171" s="123" t="str">
        <f>IF(AND(G171&gt;I171*0.97,G171&lt;I171*1.03),"○","×")</f>
        <v>×</v>
      </c>
      <c r="P171" s="123" t="str">
        <f>IF(AND(H171&gt;I171*0.97,H171&lt;I171*1.03),"○","×")</f>
        <v>×</v>
      </c>
      <c r="Q171" s="133" t="str">
        <f>IF(COUNTIF(L171:P171,"○")=5,"同程度","―")</f>
        <v>―</v>
      </c>
      <c r="R171" s="124" t="str">
        <f t="shared" si="25"/>
        <v>↑</v>
      </c>
      <c r="S171" s="123" t="str">
        <f t="shared" si="25"/>
        <v>↓</v>
      </c>
      <c r="T171" s="123" t="str">
        <f t="shared" si="25"/>
        <v>↑</v>
      </c>
      <c r="U171" s="123" t="str">
        <f t="shared" si="25"/>
        <v>↑</v>
      </c>
      <c r="V171" s="123" t="str">
        <f>R171&amp;S171&amp;T171&amp;U171</f>
        <v>↑↓↑↑</v>
      </c>
      <c r="W171" s="137" t="str" cm="1">
        <f t="array" ref="W171">INDEX($AL$2:$AL$82,MATCH(V171,$AK$2:$AK$82,0),0)</f>
        <v>年度により増減</v>
      </c>
      <c r="X171" s="135" t="str">
        <f>IF(F171-D171&gt;0,"↑",IF(F171-D171&lt;0,"↓","－"))</f>
        <v>↑</v>
      </c>
      <c r="Y171" s="136" t="str">
        <f>IF(V171="↓↑↓↓",IF(X171="↓","減少傾向","×"),"判定外")</f>
        <v>判定外</v>
      </c>
      <c r="Z171" s="137" t="str">
        <f>IF(V171="↑↓↑↑",IF(X171="↑","増加傾向","×"),"判定外")</f>
        <v>増加傾向</v>
      </c>
      <c r="AA171" s="138" t="str">
        <f>IF(G171-E171&gt;0,"↑",IF(G171-E171&lt;0,"↓","－"))</f>
        <v>↑</v>
      </c>
      <c r="AB171" s="136" t="str">
        <f>IF(V171="↓↓↑↓",IF(AA171="↓","減少傾向","×"),"判定外")</f>
        <v>判定外</v>
      </c>
      <c r="AC171" s="137" t="str">
        <f>IF(V171="↑↑↓↑",IF(AA171="↑","増加傾向","×"),"判定外")</f>
        <v>判定外</v>
      </c>
      <c r="AD171" s="141" t="s">
        <v>215</v>
      </c>
      <c r="AE171" s="217"/>
    </row>
    <row r="172" spans="2:31" ht="14.25" thickBot="1">
      <c r="B172" s="214"/>
      <c r="C172" s="129" t="s">
        <v>249</v>
      </c>
      <c r="D172" s="142">
        <f>ROUND(D170/D171,3)</f>
        <v>0.35699999999999998</v>
      </c>
      <c r="E172" s="142">
        <f>ROUND(E170/E171,3)</f>
        <v>0.316</v>
      </c>
      <c r="F172" s="142">
        <f>ROUND(F170/F171,3)</f>
        <v>0.29399999999999998</v>
      </c>
      <c r="G172" s="142">
        <f>ROUND(G170/G171,3)</f>
        <v>0.38100000000000001</v>
      </c>
      <c r="H172" s="142">
        <f>ROUND(H170/H171,3)</f>
        <v>0.37</v>
      </c>
      <c r="I172" s="143">
        <f>AVERAGE(D172:H172)</f>
        <v>0.34360000000000002</v>
      </c>
      <c r="J172" s="144">
        <f>I172-0.03</f>
        <v>0.31359999999999999</v>
      </c>
      <c r="K172" s="144">
        <f>I172+0.03</f>
        <v>0.37360000000000004</v>
      </c>
      <c r="L172" s="108" t="str">
        <f>IF(AND(D172&gt;I172-0.03,D172&lt;I172+0.03),"○","×")</f>
        <v>○</v>
      </c>
      <c r="M172" s="108" t="str">
        <f>IF(AND(E172&gt;I172-0.03,E172&lt;I172+0.03),"○","×")</f>
        <v>○</v>
      </c>
      <c r="N172" s="108" t="str">
        <f>IF(AND(F172&gt;I172-0.03,F172&lt;I172+0.03),"○","×")</f>
        <v>×</v>
      </c>
      <c r="O172" s="108" t="str">
        <f>IF(AND(G172&gt;I172-0.03,G172&lt;I172+0.03),"○","×")</f>
        <v>×</v>
      </c>
      <c r="P172" s="108" t="str">
        <f>IF(AND(H172&gt;I172-0.03,H172&lt;I172+0.03),"○","×")</f>
        <v>○</v>
      </c>
      <c r="Q172" s="145" t="str">
        <f>IF(COUNTIF(L172:P172,"○")=5,"同程度","―")</f>
        <v>―</v>
      </c>
      <c r="R172" s="146" t="str">
        <f t="shared" si="25"/>
        <v>↓</v>
      </c>
      <c r="S172" s="108" t="str">
        <f t="shared" si="25"/>
        <v>↓</v>
      </c>
      <c r="T172" s="108" t="str">
        <f t="shared" si="25"/>
        <v>↑</v>
      </c>
      <c r="U172" s="108" t="str">
        <f t="shared" si="25"/>
        <v>↓</v>
      </c>
      <c r="V172" s="108" t="str">
        <f>R172&amp;S172&amp;T172&amp;U172</f>
        <v>↓↓↑↓</v>
      </c>
      <c r="W172" s="150" t="str" cm="1">
        <f t="array" ref="W172">INDEX($AL$2:$AL$82,MATCH(V172,$AK$2:$AK$82,0),0)</f>
        <v>年度により増減</v>
      </c>
      <c r="X172" s="148" t="str">
        <f>IF(F172-D172&gt;0,"↑",IF(F172-D172&lt;0,"↓","－"))</f>
        <v>↓</v>
      </c>
      <c r="Y172" s="149" t="str">
        <f>IF(V172="↓↑↓↓",IF(X172="↓","減少傾向","×"),"判定外")</f>
        <v>判定外</v>
      </c>
      <c r="Z172" s="150" t="str">
        <f>IF(V172="↑↓↑↑",IF(X172="↑","増加傾向","×"),"判定外")</f>
        <v>判定外</v>
      </c>
      <c r="AA172" s="151" t="str">
        <f>IF(G172-E172&gt;0,"↑",IF(G172-E172&lt;0,"↓","－"))</f>
        <v>↑</v>
      </c>
      <c r="AB172" s="149" t="str">
        <f>IF(V172="↓↓↑↓",IF(AA172="↓","減少傾向","×"),"判定外")</f>
        <v>×</v>
      </c>
      <c r="AC172" s="150" t="str">
        <f>IF(V172="↑↑↓↑",IF(AA172="↑","増加傾向","×"),"判定外")</f>
        <v>判定外</v>
      </c>
      <c r="AD172" s="152" t="s">
        <v>287</v>
      </c>
      <c r="AE172" s="217"/>
    </row>
    <row r="173" spans="2:31">
      <c r="B173" s="214"/>
      <c r="C173" s="129" t="s">
        <v>252</v>
      </c>
      <c r="D173" s="161">
        <f>COUNTIFS('8-4.2020'!B12:B97,"G",'8-4.2020'!D12:D97,"&lt;&gt;")</f>
        <v>23</v>
      </c>
      <c r="E173" s="161">
        <f>COUNTIFS('8-4.2021'!B12:B97,"G",'8-4.2021'!D12:D97,"&lt;&gt;")</f>
        <v>23</v>
      </c>
      <c r="F173" s="161">
        <f>COUNTIFS('8-4.2022'!B12:B97,"G",'8-4.2022'!D12:D97,"&lt;&gt;")</f>
        <v>23</v>
      </c>
      <c r="G173" s="161">
        <f>COUNTIFS('8-4.2023'!B12:B97,"G",'8-4.2023'!D12:D97,"&lt;&gt;")</f>
        <v>23</v>
      </c>
      <c r="H173" s="161">
        <f>COUNTIFS('8-4.2024'!B12:B97,"G",'8-4.2024'!D12:D97,"&lt;&gt;")</f>
        <v>23</v>
      </c>
      <c r="I173" s="220"/>
      <c r="J173" s="220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  <c r="W173" s="220"/>
      <c r="X173" s="220"/>
      <c r="Y173" s="220"/>
      <c r="Z173" s="220"/>
      <c r="AA173" s="220"/>
      <c r="AB173" s="220"/>
      <c r="AC173" s="220"/>
      <c r="AD173" s="220"/>
      <c r="AE173" s="217"/>
    </row>
    <row r="174" spans="2:31" ht="14.25" thickBot="1">
      <c r="B174" s="223"/>
      <c r="C174" s="224"/>
      <c r="D174" s="225"/>
      <c r="E174" s="225"/>
      <c r="F174" s="225"/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6"/>
    </row>
    <row r="175" spans="2:31">
      <c r="C175" s="208"/>
      <c r="D175" s="209"/>
      <c r="E175" s="209"/>
      <c r="F175" s="209"/>
      <c r="G175" s="209"/>
      <c r="H175" s="209"/>
    </row>
    <row r="176" spans="2:31">
      <c r="C176" s="208"/>
      <c r="D176" s="209"/>
      <c r="E176" s="209"/>
      <c r="F176" s="209"/>
      <c r="G176" s="209"/>
      <c r="H176" s="209"/>
    </row>
    <row r="177" spans="3:8">
      <c r="C177" s="208"/>
      <c r="D177" s="209"/>
      <c r="E177" s="209"/>
      <c r="F177" s="209"/>
      <c r="G177" s="209"/>
      <c r="H177" s="209"/>
    </row>
    <row r="178" spans="3:8">
      <c r="C178" s="208"/>
      <c r="D178" s="209"/>
      <c r="E178" s="209"/>
      <c r="F178" s="209"/>
      <c r="G178" s="209"/>
      <c r="H178" s="209"/>
    </row>
    <row r="179" spans="3:8">
      <c r="C179" s="208"/>
      <c r="D179" s="209"/>
      <c r="E179" s="209"/>
      <c r="F179" s="209"/>
      <c r="G179" s="209"/>
      <c r="H179" s="209"/>
    </row>
    <row r="180" spans="3:8">
      <c r="C180" s="208"/>
      <c r="D180" s="209"/>
      <c r="E180" s="209"/>
      <c r="F180" s="209"/>
      <c r="G180" s="209"/>
      <c r="H180" s="209"/>
    </row>
    <row r="181" spans="3:8">
      <c r="C181" s="208"/>
      <c r="D181" s="209"/>
      <c r="E181" s="209"/>
      <c r="F181" s="209"/>
      <c r="G181" s="209"/>
      <c r="H181" s="209"/>
    </row>
    <row r="182" spans="3:8">
      <c r="C182" s="208"/>
      <c r="D182" s="209"/>
      <c r="E182" s="209"/>
      <c r="F182" s="209"/>
      <c r="G182" s="209"/>
      <c r="H182" s="209"/>
    </row>
    <row r="183" spans="3:8">
      <c r="C183" s="208"/>
      <c r="D183" s="209"/>
      <c r="E183" s="209"/>
      <c r="F183" s="209"/>
      <c r="G183" s="209"/>
      <c r="H183" s="209"/>
    </row>
    <row r="184" spans="3:8">
      <c r="C184" s="208"/>
      <c r="D184" s="209"/>
      <c r="E184" s="209"/>
      <c r="F184" s="209"/>
      <c r="G184" s="209"/>
      <c r="H184" s="209"/>
    </row>
    <row r="185" spans="3:8">
      <c r="C185" s="208"/>
      <c r="D185" s="209"/>
      <c r="E185" s="209"/>
      <c r="F185" s="209"/>
      <c r="G185" s="209"/>
      <c r="H185" s="209"/>
    </row>
    <row r="186" spans="3:8">
      <c r="C186" s="208"/>
      <c r="D186" s="209"/>
      <c r="E186" s="209"/>
      <c r="F186" s="209"/>
      <c r="G186" s="209"/>
      <c r="H186" s="209"/>
    </row>
    <row r="187" spans="3:8">
      <c r="C187" s="208"/>
      <c r="D187" s="209"/>
      <c r="E187" s="209"/>
      <c r="F187" s="209"/>
      <c r="G187" s="209"/>
      <c r="H187" s="209"/>
    </row>
    <row r="188" spans="3:8">
      <c r="C188" s="208"/>
      <c r="D188" s="209"/>
      <c r="E188" s="209"/>
      <c r="F188" s="209"/>
      <c r="G188" s="209"/>
      <c r="H188" s="209"/>
    </row>
    <row r="189" spans="3:8">
      <c r="C189" s="208"/>
      <c r="D189" s="209"/>
      <c r="E189" s="209"/>
      <c r="F189" s="209"/>
      <c r="G189" s="209"/>
      <c r="H189" s="209"/>
    </row>
    <row r="190" spans="3:8">
      <c r="C190" s="208"/>
      <c r="D190" s="209"/>
      <c r="E190" s="209"/>
      <c r="F190" s="209"/>
      <c r="G190" s="209"/>
      <c r="H190" s="209"/>
    </row>
    <row r="191" spans="3:8">
      <c r="C191" s="208"/>
      <c r="D191" s="209"/>
      <c r="E191" s="209"/>
      <c r="F191" s="209"/>
      <c r="G191" s="209"/>
      <c r="H191" s="209"/>
    </row>
    <row r="198" spans="32:38">
      <c r="AK198" s="171"/>
      <c r="AL198" s="171"/>
    </row>
    <row r="199" spans="32:38">
      <c r="AF199" s="171"/>
      <c r="AG199" s="171"/>
      <c r="AJ199" s="171"/>
    </row>
    <row r="218" spans="21:22">
      <c r="U218" s="227"/>
      <c r="V218" s="227"/>
    </row>
    <row r="219" spans="21:22">
      <c r="U219" s="227"/>
      <c r="V219" s="227"/>
    </row>
    <row r="220" spans="21:22">
      <c r="U220" s="227"/>
      <c r="V220" s="227"/>
    </row>
    <row r="221" spans="21:22">
      <c r="U221" s="227"/>
      <c r="V221" s="227"/>
    </row>
    <row r="222" spans="21:22">
      <c r="U222" s="227"/>
      <c r="V222" s="227"/>
    </row>
    <row r="223" spans="21:22">
      <c r="U223" s="227"/>
      <c r="V223" s="227"/>
    </row>
    <row r="224" spans="21:22">
      <c r="U224" s="227"/>
      <c r="V224" s="227"/>
    </row>
    <row r="225" spans="21:22">
      <c r="U225" s="227"/>
      <c r="V225" s="227"/>
    </row>
    <row r="226" spans="21:22">
      <c r="U226" s="227"/>
      <c r="V226" s="227"/>
    </row>
    <row r="227" spans="21:22">
      <c r="U227" s="227"/>
      <c r="V227" s="227"/>
    </row>
    <row r="228" spans="21:22">
      <c r="U228" s="227"/>
      <c r="V228" s="227"/>
    </row>
    <row r="229" spans="21:22">
      <c r="U229" s="227"/>
      <c r="V229" s="227"/>
    </row>
    <row r="230" spans="21:22">
      <c r="U230" s="227"/>
      <c r="V230" s="227"/>
    </row>
    <row r="231" spans="21:22">
      <c r="U231" s="227"/>
      <c r="V231" s="227"/>
    </row>
    <row r="232" spans="21:22">
      <c r="U232" s="227"/>
      <c r="V232" s="227"/>
    </row>
    <row r="233" spans="21:22">
      <c r="U233" s="227"/>
      <c r="V233" s="227"/>
    </row>
    <row r="234" spans="21:22">
      <c r="U234" s="227"/>
      <c r="V234" s="227"/>
    </row>
    <row r="235" spans="21:22">
      <c r="U235" s="227"/>
      <c r="V235" s="227"/>
    </row>
    <row r="236" spans="21:22">
      <c r="U236" s="227"/>
      <c r="V236" s="227"/>
    </row>
    <row r="237" spans="21:22">
      <c r="U237" s="227"/>
      <c r="V237" s="227"/>
    </row>
    <row r="238" spans="21:22">
      <c r="U238" s="227"/>
      <c r="V238" s="227"/>
    </row>
    <row r="239" spans="21:22">
      <c r="U239" s="227"/>
      <c r="V239" s="227"/>
    </row>
    <row r="240" spans="21:22">
      <c r="U240" s="227"/>
      <c r="V240" s="227"/>
    </row>
    <row r="241" spans="21:22">
      <c r="U241" s="227"/>
      <c r="V241" s="227"/>
    </row>
    <row r="242" spans="21:22">
      <c r="U242" s="227"/>
      <c r="V242" s="227"/>
    </row>
    <row r="243" spans="21:22">
      <c r="U243" s="227"/>
      <c r="V243" s="227"/>
    </row>
    <row r="244" spans="21:22">
      <c r="U244" s="227"/>
      <c r="V244" s="227"/>
    </row>
    <row r="245" spans="21:22">
      <c r="U245" s="227"/>
      <c r="V245" s="227"/>
    </row>
    <row r="246" spans="21:22">
      <c r="U246" s="227"/>
      <c r="V246" s="227"/>
    </row>
    <row r="247" spans="21:22">
      <c r="U247" s="227"/>
      <c r="V247" s="227"/>
    </row>
    <row r="248" spans="21:22">
      <c r="U248" s="227"/>
      <c r="V248" s="227"/>
    </row>
    <row r="249" spans="21:22">
      <c r="U249" s="227"/>
      <c r="V249" s="227"/>
    </row>
    <row r="250" spans="21:22">
      <c r="U250" s="227"/>
      <c r="V250" s="227"/>
    </row>
    <row r="251" spans="21:22">
      <c r="U251" s="227"/>
      <c r="V251" s="227"/>
    </row>
    <row r="252" spans="21:22">
      <c r="U252" s="227"/>
      <c r="V252" s="227"/>
    </row>
    <row r="253" spans="21:22">
      <c r="U253" s="227"/>
      <c r="V253" s="227"/>
    </row>
    <row r="254" spans="21:22">
      <c r="U254" s="227"/>
      <c r="V254" s="227"/>
    </row>
    <row r="255" spans="21:22">
      <c r="U255" s="227"/>
      <c r="V255" s="227"/>
    </row>
    <row r="256" spans="21:22">
      <c r="U256" s="227"/>
      <c r="V256" s="227"/>
    </row>
    <row r="257" spans="21:22">
      <c r="U257" s="227"/>
      <c r="V257" s="227"/>
    </row>
    <row r="258" spans="21:22">
      <c r="U258" s="227"/>
      <c r="V258" s="227"/>
    </row>
    <row r="259" spans="21:22">
      <c r="U259" s="227"/>
      <c r="V259" s="227"/>
    </row>
    <row r="260" spans="21:22">
      <c r="U260" s="227"/>
      <c r="V260" s="227"/>
    </row>
    <row r="261" spans="21:22">
      <c r="U261" s="227"/>
      <c r="V261" s="227"/>
    </row>
    <row r="262" spans="21:22">
      <c r="U262" s="227"/>
      <c r="V262" s="227"/>
    </row>
    <row r="263" spans="21:22">
      <c r="U263" s="227"/>
      <c r="V263" s="227"/>
    </row>
    <row r="264" spans="21:22">
      <c r="U264" s="227"/>
      <c r="V264" s="227"/>
    </row>
    <row r="265" spans="21:22">
      <c r="U265" s="227"/>
      <c r="V265" s="227"/>
    </row>
    <row r="266" spans="21:22">
      <c r="U266" s="227"/>
      <c r="V266" s="227"/>
    </row>
    <row r="267" spans="21:22">
      <c r="U267" s="227"/>
      <c r="V267" s="227"/>
    </row>
    <row r="268" spans="21:22">
      <c r="U268" s="227"/>
      <c r="V268" s="227"/>
    </row>
    <row r="269" spans="21:22">
      <c r="U269" s="227"/>
      <c r="V269" s="227"/>
    </row>
    <row r="270" spans="21:22">
      <c r="U270" s="227"/>
      <c r="V270" s="227"/>
    </row>
    <row r="271" spans="21:22">
      <c r="U271" s="227"/>
      <c r="V271" s="227"/>
    </row>
    <row r="272" spans="21:22">
      <c r="U272" s="227"/>
      <c r="V272" s="227"/>
    </row>
    <row r="273" spans="21:22">
      <c r="U273" s="227"/>
      <c r="V273" s="227"/>
    </row>
    <row r="274" spans="21:22">
      <c r="U274" s="227"/>
      <c r="V274" s="227"/>
    </row>
    <row r="275" spans="21:22">
      <c r="U275" s="227"/>
      <c r="V275" s="227"/>
    </row>
    <row r="276" spans="21:22">
      <c r="U276" s="227"/>
      <c r="V276" s="227"/>
    </row>
    <row r="277" spans="21:22">
      <c r="U277" s="227"/>
      <c r="V277" s="227"/>
    </row>
    <row r="278" spans="21:22">
      <c r="U278" s="227"/>
      <c r="V278" s="227"/>
    </row>
    <row r="279" spans="21:22">
      <c r="U279" s="227"/>
      <c r="V279" s="227"/>
    </row>
    <row r="280" spans="21:22">
      <c r="U280" s="227"/>
      <c r="V280" s="227"/>
    </row>
    <row r="281" spans="21:22">
      <c r="U281" s="227"/>
      <c r="V281" s="227"/>
    </row>
    <row r="282" spans="21:22">
      <c r="U282" s="227"/>
      <c r="V282" s="227"/>
    </row>
    <row r="283" spans="21:22">
      <c r="U283" s="227"/>
      <c r="V283" s="227"/>
    </row>
    <row r="284" spans="21:22">
      <c r="U284" s="227"/>
      <c r="V284" s="227"/>
    </row>
    <row r="285" spans="21:22">
      <c r="U285" s="227"/>
      <c r="V285" s="227"/>
    </row>
    <row r="286" spans="21:22">
      <c r="U286" s="227"/>
      <c r="V286" s="227"/>
    </row>
    <row r="287" spans="21:22">
      <c r="U287" s="227"/>
      <c r="V287" s="227"/>
    </row>
    <row r="288" spans="21:22">
      <c r="U288" s="227"/>
      <c r="V288" s="227"/>
    </row>
    <row r="289" spans="21:22">
      <c r="U289" s="227"/>
      <c r="V289" s="227"/>
    </row>
    <row r="290" spans="21:22">
      <c r="U290" s="227"/>
      <c r="V290" s="227"/>
    </row>
    <row r="291" spans="21:22">
      <c r="U291" s="227"/>
      <c r="V291" s="227"/>
    </row>
    <row r="292" spans="21:22">
      <c r="U292" s="227"/>
      <c r="V292" s="227"/>
    </row>
    <row r="293" spans="21:22">
      <c r="U293" s="227"/>
      <c r="V293" s="227"/>
    </row>
    <row r="294" spans="21:22">
      <c r="U294" s="227"/>
      <c r="V294" s="227"/>
    </row>
    <row r="295" spans="21:22">
      <c r="U295" s="227"/>
      <c r="V295" s="227"/>
    </row>
    <row r="296" spans="21:22">
      <c r="U296" s="227"/>
      <c r="V296" s="227"/>
    </row>
    <row r="297" spans="21:22">
      <c r="U297" s="227"/>
      <c r="V297" s="227"/>
    </row>
    <row r="298" spans="21:22">
      <c r="U298" s="227"/>
      <c r="V298" s="227"/>
    </row>
    <row r="299" spans="21:22">
      <c r="U299" s="227"/>
      <c r="V299" s="227"/>
    </row>
    <row r="300" spans="21:22">
      <c r="U300" s="227"/>
      <c r="V300" s="227"/>
    </row>
    <row r="301" spans="21:22">
      <c r="U301" s="227"/>
      <c r="V301" s="227"/>
    </row>
    <row r="302" spans="21:22">
      <c r="U302" s="227"/>
      <c r="V302" s="227"/>
    </row>
    <row r="303" spans="21:22">
      <c r="U303" s="227"/>
      <c r="V303" s="227"/>
    </row>
    <row r="304" spans="21:22">
      <c r="U304" s="227"/>
      <c r="V304" s="227"/>
    </row>
    <row r="305" spans="21:22">
      <c r="U305" s="227"/>
      <c r="V305" s="227"/>
    </row>
    <row r="306" spans="21:22">
      <c r="U306" s="227"/>
      <c r="V306" s="227"/>
    </row>
    <row r="307" spans="21:22">
      <c r="U307" s="227"/>
      <c r="V307" s="227"/>
    </row>
    <row r="308" spans="21:22">
      <c r="U308" s="227"/>
      <c r="V308" s="227"/>
    </row>
    <row r="309" spans="21:22">
      <c r="U309" s="227"/>
      <c r="V309" s="227"/>
    </row>
    <row r="310" spans="21:22">
      <c r="U310" s="227"/>
      <c r="V310" s="227"/>
    </row>
    <row r="311" spans="21:22">
      <c r="U311" s="227"/>
      <c r="V311" s="227"/>
    </row>
    <row r="312" spans="21:22">
      <c r="U312" s="227"/>
      <c r="V312" s="227"/>
    </row>
    <row r="313" spans="21:22">
      <c r="U313" s="227"/>
      <c r="V313" s="227"/>
    </row>
    <row r="314" spans="21:22">
      <c r="U314" s="227"/>
      <c r="V314" s="227"/>
    </row>
    <row r="315" spans="21:22">
      <c r="U315" s="227"/>
      <c r="V315" s="227"/>
    </row>
    <row r="316" spans="21:22">
      <c r="U316" s="227"/>
      <c r="V316" s="227"/>
    </row>
    <row r="317" spans="21:22">
      <c r="U317" s="227"/>
      <c r="V317" s="227"/>
    </row>
    <row r="318" spans="21:22">
      <c r="U318" s="227"/>
      <c r="V318" s="227"/>
    </row>
    <row r="319" spans="21:22">
      <c r="U319" s="227"/>
      <c r="V319" s="227"/>
    </row>
    <row r="320" spans="21:22">
      <c r="U320" s="227"/>
      <c r="V320" s="227"/>
    </row>
    <row r="321" spans="21:22">
      <c r="U321" s="227"/>
      <c r="V321" s="227"/>
    </row>
    <row r="322" spans="21:22">
      <c r="U322" s="227"/>
      <c r="V322" s="227"/>
    </row>
    <row r="323" spans="21:22">
      <c r="U323" s="227"/>
      <c r="V323" s="227"/>
    </row>
    <row r="324" spans="21:22">
      <c r="U324" s="227"/>
      <c r="V324" s="227"/>
    </row>
    <row r="325" spans="21:22">
      <c r="U325" s="227"/>
      <c r="V325" s="227"/>
    </row>
    <row r="326" spans="21:22">
      <c r="U326" s="227"/>
      <c r="V326" s="227"/>
    </row>
    <row r="327" spans="21:22">
      <c r="U327" s="227"/>
      <c r="V327" s="227"/>
    </row>
    <row r="328" spans="21:22">
      <c r="U328" s="227"/>
      <c r="V328" s="227"/>
    </row>
    <row r="329" spans="21:22">
      <c r="U329" s="227"/>
      <c r="V329" s="227"/>
    </row>
    <row r="330" spans="21:22">
      <c r="U330" s="227"/>
      <c r="V330" s="227"/>
    </row>
    <row r="331" spans="21:22">
      <c r="U331" s="227"/>
      <c r="V331" s="227"/>
    </row>
    <row r="332" spans="21:22">
      <c r="U332" s="227"/>
      <c r="V332" s="227"/>
    </row>
    <row r="333" spans="21:22">
      <c r="U333" s="227"/>
      <c r="V333" s="227"/>
    </row>
    <row r="334" spans="21:22">
      <c r="U334" s="227"/>
      <c r="V334" s="227"/>
    </row>
    <row r="335" spans="21:22">
      <c r="U335" s="227"/>
      <c r="V335" s="227"/>
    </row>
    <row r="336" spans="21:22">
      <c r="U336" s="227"/>
      <c r="V336" s="227"/>
    </row>
    <row r="337" spans="21:22">
      <c r="U337" s="227"/>
      <c r="V337" s="227"/>
    </row>
    <row r="338" spans="21:22">
      <c r="U338" s="227"/>
      <c r="V338" s="227"/>
    </row>
    <row r="339" spans="21:22">
      <c r="U339" s="227"/>
      <c r="V339" s="227"/>
    </row>
    <row r="340" spans="21:22">
      <c r="U340" s="227"/>
      <c r="V340" s="227"/>
    </row>
    <row r="341" spans="21:22">
      <c r="U341" s="227"/>
      <c r="V341" s="227"/>
    </row>
    <row r="342" spans="21:22">
      <c r="U342" s="227"/>
      <c r="V342" s="227"/>
    </row>
    <row r="343" spans="21:22">
      <c r="U343" s="227"/>
      <c r="V343" s="227"/>
    </row>
    <row r="344" spans="21:22">
      <c r="U344" s="227"/>
      <c r="V344" s="227"/>
    </row>
    <row r="345" spans="21:22">
      <c r="U345" s="227"/>
      <c r="V345" s="227"/>
    </row>
    <row r="346" spans="21:22">
      <c r="U346" s="227"/>
      <c r="V346" s="227"/>
    </row>
    <row r="347" spans="21:22">
      <c r="U347" s="227"/>
      <c r="V347" s="227"/>
    </row>
    <row r="348" spans="21:22">
      <c r="U348" s="227"/>
      <c r="V348" s="227"/>
    </row>
    <row r="349" spans="21:22">
      <c r="U349" s="227"/>
      <c r="V349" s="227"/>
    </row>
    <row r="350" spans="21:22">
      <c r="U350" s="227"/>
      <c r="V350" s="227"/>
    </row>
    <row r="351" spans="21:22">
      <c r="U351" s="227"/>
      <c r="V351" s="227"/>
    </row>
    <row r="352" spans="21:22">
      <c r="U352" s="227"/>
      <c r="V352" s="227"/>
    </row>
    <row r="353" spans="21:22">
      <c r="U353" s="227"/>
      <c r="V353" s="227"/>
    </row>
    <row r="354" spans="21:22">
      <c r="U354" s="227"/>
      <c r="V354" s="227"/>
    </row>
    <row r="355" spans="21:22">
      <c r="U355" s="227"/>
      <c r="V355" s="227"/>
    </row>
    <row r="356" spans="21:22">
      <c r="U356" s="227"/>
      <c r="V356" s="227"/>
    </row>
    <row r="357" spans="21:22">
      <c r="U357" s="227"/>
      <c r="V357" s="227"/>
    </row>
    <row r="358" spans="21:22">
      <c r="U358" s="227"/>
      <c r="V358" s="227"/>
    </row>
    <row r="359" spans="21:22">
      <c r="U359" s="227"/>
      <c r="V359" s="227"/>
    </row>
    <row r="360" spans="21:22">
      <c r="U360" s="227"/>
      <c r="V360" s="227"/>
    </row>
    <row r="361" spans="21:22">
      <c r="U361" s="227"/>
      <c r="V361" s="227"/>
    </row>
    <row r="362" spans="21:22">
      <c r="U362" s="227"/>
      <c r="V362" s="227"/>
    </row>
    <row r="363" spans="21:22">
      <c r="U363" s="227"/>
      <c r="V363" s="227"/>
    </row>
    <row r="364" spans="21:22">
      <c r="U364" s="227"/>
      <c r="V364" s="227"/>
    </row>
    <row r="365" spans="21:22">
      <c r="U365" s="227"/>
      <c r="V365" s="227"/>
    </row>
    <row r="366" spans="21:22">
      <c r="U366" s="227"/>
      <c r="V366" s="227"/>
    </row>
    <row r="367" spans="21:22">
      <c r="U367" s="227"/>
      <c r="V367" s="227"/>
    </row>
    <row r="368" spans="21:22">
      <c r="U368" s="227"/>
      <c r="V368" s="227"/>
    </row>
    <row r="369" spans="21:22">
      <c r="U369" s="227"/>
      <c r="V369" s="227"/>
    </row>
  </sheetData>
  <sheetProtection algorithmName="SHA-512" hashValue="QNyDHclZ6IM+ouGh0VUozpyZl9J5MM5T6QA1a+6ybcbdMF/a+IiEnvIispruyyWTok0POQuyZSYaBSIXdbDh1w==" saltValue="YAFJPUQ7tIJCWR1si1c4TA==" spinCount="100000" sheet="1" objects="1" scenarios="1"/>
  <mergeCells count="199">
    <mergeCell ref="AB167:AC167"/>
    <mergeCell ref="AD167:AD168"/>
    <mergeCell ref="AA159:AA160"/>
    <mergeCell ref="AB159:AC159"/>
    <mergeCell ref="AD159:AD160"/>
    <mergeCell ref="I167:P167"/>
    <mergeCell ref="Q167:Q168"/>
    <mergeCell ref="R167:U167"/>
    <mergeCell ref="V167:W168"/>
    <mergeCell ref="X167:X168"/>
    <mergeCell ref="Y167:Z167"/>
    <mergeCell ref="AA167:AA168"/>
    <mergeCell ref="I159:P159"/>
    <mergeCell ref="Q159:Q160"/>
    <mergeCell ref="R159:U159"/>
    <mergeCell ref="V159:W160"/>
    <mergeCell ref="X159:X160"/>
    <mergeCell ref="Y159:Z159"/>
    <mergeCell ref="I152:P152"/>
    <mergeCell ref="Q152:Q153"/>
    <mergeCell ref="R152:U152"/>
    <mergeCell ref="V152:W153"/>
    <mergeCell ref="X152:X153"/>
    <mergeCell ref="Y152:Z152"/>
    <mergeCell ref="AA152:AA153"/>
    <mergeCell ref="AB152:AC152"/>
    <mergeCell ref="AD152:AD153"/>
    <mergeCell ref="I145:P145"/>
    <mergeCell ref="Q145:Q146"/>
    <mergeCell ref="R145:U145"/>
    <mergeCell ref="V145:W146"/>
    <mergeCell ref="X145:X146"/>
    <mergeCell ref="Y145:Z145"/>
    <mergeCell ref="AA145:AA146"/>
    <mergeCell ref="AB145:AC145"/>
    <mergeCell ref="AD145:AD146"/>
    <mergeCell ref="AA127:AA128"/>
    <mergeCell ref="AB127:AC127"/>
    <mergeCell ref="AD127:AD128"/>
    <mergeCell ref="I135:P135"/>
    <mergeCell ref="Q135:Q136"/>
    <mergeCell ref="R135:U135"/>
    <mergeCell ref="V135:W136"/>
    <mergeCell ref="X135:X136"/>
    <mergeCell ref="Y135:Z135"/>
    <mergeCell ref="AA135:AA136"/>
    <mergeCell ref="I127:P127"/>
    <mergeCell ref="Q127:Q128"/>
    <mergeCell ref="R127:U127"/>
    <mergeCell ref="V127:W128"/>
    <mergeCell ref="X127:X128"/>
    <mergeCell ref="Y127:Z127"/>
    <mergeCell ref="AB135:AC135"/>
    <mergeCell ref="AD135:AD136"/>
    <mergeCell ref="I120:P120"/>
    <mergeCell ref="Q120:Q121"/>
    <mergeCell ref="R120:U120"/>
    <mergeCell ref="V120:W121"/>
    <mergeCell ref="X120:X121"/>
    <mergeCell ref="Y120:Z120"/>
    <mergeCell ref="AA120:AA121"/>
    <mergeCell ref="AB120:AC120"/>
    <mergeCell ref="AD120:AD121"/>
    <mergeCell ref="I113:P113"/>
    <mergeCell ref="Q113:Q114"/>
    <mergeCell ref="R113:U113"/>
    <mergeCell ref="V113:W114"/>
    <mergeCell ref="X113:X114"/>
    <mergeCell ref="Y113:Z113"/>
    <mergeCell ref="AA113:AA114"/>
    <mergeCell ref="AB113:AC113"/>
    <mergeCell ref="AD113:AD114"/>
    <mergeCell ref="AA95:AA96"/>
    <mergeCell ref="AB95:AC95"/>
    <mergeCell ref="AD95:AD96"/>
    <mergeCell ref="I103:P103"/>
    <mergeCell ref="Q103:Q104"/>
    <mergeCell ref="R103:U103"/>
    <mergeCell ref="V103:W104"/>
    <mergeCell ref="X103:X104"/>
    <mergeCell ref="Y103:Z103"/>
    <mergeCell ref="AA103:AA104"/>
    <mergeCell ref="I95:P95"/>
    <mergeCell ref="Q95:Q96"/>
    <mergeCell ref="R95:U95"/>
    <mergeCell ref="V95:W96"/>
    <mergeCell ref="X95:X96"/>
    <mergeCell ref="Y95:Z95"/>
    <mergeCell ref="AB103:AC103"/>
    <mergeCell ref="AD103:AD104"/>
    <mergeCell ref="I88:P88"/>
    <mergeCell ref="Q88:Q89"/>
    <mergeCell ref="R88:U88"/>
    <mergeCell ref="V88:W89"/>
    <mergeCell ref="X88:X89"/>
    <mergeCell ref="Y88:Z88"/>
    <mergeCell ref="AA88:AA89"/>
    <mergeCell ref="AB88:AC88"/>
    <mergeCell ref="AD88:AD89"/>
    <mergeCell ref="I81:P81"/>
    <mergeCell ref="Q81:Q82"/>
    <mergeCell ref="R81:U81"/>
    <mergeCell ref="V81:W82"/>
    <mergeCell ref="X81:X82"/>
    <mergeCell ref="Y81:Z81"/>
    <mergeCell ref="AA81:AA82"/>
    <mergeCell ref="AB81:AC81"/>
    <mergeCell ref="AD81:AD82"/>
    <mergeCell ref="AA65:AA66"/>
    <mergeCell ref="AB65:AC65"/>
    <mergeCell ref="AD65:AD66"/>
    <mergeCell ref="I72:P72"/>
    <mergeCell ref="Q72:Q73"/>
    <mergeCell ref="R72:U72"/>
    <mergeCell ref="V72:W73"/>
    <mergeCell ref="X72:X73"/>
    <mergeCell ref="Y72:Z72"/>
    <mergeCell ref="AA72:AA73"/>
    <mergeCell ref="I65:P65"/>
    <mergeCell ref="Q65:Q66"/>
    <mergeCell ref="R65:U65"/>
    <mergeCell ref="V65:W66"/>
    <mergeCell ref="X65:X66"/>
    <mergeCell ref="Y65:Z65"/>
    <mergeCell ref="AB72:AC72"/>
    <mergeCell ref="AD72:AD73"/>
    <mergeCell ref="I58:P58"/>
    <mergeCell ref="Q58:Q59"/>
    <mergeCell ref="R58:U58"/>
    <mergeCell ref="V58:W59"/>
    <mergeCell ref="X58:X59"/>
    <mergeCell ref="Y58:Z58"/>
    <mergeCell ref="AA58:AA59"/>
    <mergeCell ref="AB58:AC58"/>
    <mergeCell ref="AD58:AD59"/>
    <mergeCell ref="I51:P51"/>
    <mergeCell ref="Q51:Q52"/>
    <mergeCell ref="R51:U51"/>
    <mergeCell ref="V51:W52"/>
    <mergeCell ref="X51:X52"/>
    <mergeCell ref="Y51:Z51"/>
    <mergeCell ref="AA51:AA52"/>
    <mergeCell ref="AB51:AC51"/>
    <mergeCell ref="AD51:AD52"/>
    <mergeCell ref="AA37:AA38"/>
    <mergeCell ref="AB37:AC37"/>
    <mergeCell ref="AD37:AD38"/>
    <mergeCell ref="I44:P44"/>
    <mergeCell ref="Q44:Q45"/>
    <mergeCell ref="R44:U44"/>
    <mergeCell ref="V44:W45"/>
    <mergeCell ref="X44:X45"/>
    <mergeCell ref="Y44:Z44"/>
    <mergeCell ref="AA44:AA45"/>
    <mergeCell ref="I37:P37"/>
    <mergeCell ref="Q37:Q38"/>
    <mergeCell ref="R37:U37"/>
    <mergeCell ref="V37:W38"/>
    <mergeCell ref="X37:X38"/>
    <mergeCell ref="Y37:Z37"/>
    <mergeCell ref="AB44:AC44"/>
    <mergeCell ref="AD44:AD45"/>
    <mergeCell ref="I27:P27"/>
    <mergeCell ref="Q27:Q28"/>
    <mergeCell ref="R27:U27"/>
    <mergeCell ref="V27:W28"/>
    <mergeCell ref="X27:X28"/>
    <mergeCell ref="Y27:Z27"/>
    <mergeCell ref="AA27:AA28"/>
    <mergeCell ref="AB27:AC27"/>
    <mergeCell ref="AD27:AD28"/>
    <mergeCell ref="I19:P19"/>
    <mergeCell ref="Q19:Q20"/>
    <mergeCell ref="R19:U19"/>
    <mergeCell ref="V19:W20"/>
    <mergeCell ref="X19:X20"/>
    <mergeCell ref="Y19:Z19"/>
    <mergeCell ref="AA19:AA20"/>
    <mergeCell ref="AB19:AC19"/>
    <mergeCell ref="AD19:AD20"/>
    <mergeCell ref="N1:P3"/>
    <mergeCell ref="AA5:AA6"/>
    <mergeCell ref="AB5:AC5"/>
    <mergeCell ref="AD5:AD6"/>
    <mergeCell ref="I12:P12"/>
    <mergeCell ref="Q12:Q13"/>
    <mergeCell ref="R12:U12"/>
    <mergeCell ref="V12:W13"/>
    <mergeCell ref="X12:X13"/>
    <mergeCell ref="Y12:Z12"/>
    <mergeCell ref="AA12:AA13"/>
    <mergeCell ref="I5:P5"/>
    <mergeCell ref="Q5:Q6"/>
    <mergeCell ref="R5:U5"/>
    <mergeCell ref="V5:W6"/>
    <mergeCell ref="X5:X6"/>
    <mergeCell ref="Y5:Z5"/>
    <mergeCell ref="AB12:AC12"/>
    <mergeCell ref="AD12:AD13"/>
  </mergeCells>
  <phoneticPr fontId="1"/>
  <conditionalFormatting sqref="L1:P5 L7:P12 L14:P19 L21:P27 L29:P37 L39:P44 L46:P51 L53:P58 L60:P65 L67:P72 L74:P81 L83:P88 L90:P95 L97:P103 L105:P113 L115:P120 L122:P127 L129:P135 L137:P144 L147:P152 L154:P159 L161:P167 L169:P1048576">
    <cfRule type="containsText" dxfId="46" priority="43" operator="containsText" text="×">
      <formula>NOT(ISERROR(SEARCH("×",L1)))</formula>
    </cfRule>
  </conditionalFormatting>
  <conditionalFormatting sqref="I1:I144 I146:I1048576">
    <cfRule type="cellIs" dxfId="45" priority="33" operator="between">
      <formula>1E-26</formula>
      <formula>0.05</formula>
    </cfRule>
  </conditionalFormatting>
  <conditionalFormatting sqref="V1:V1048576">
    <cfRule type="containsText" dxfId="44" priority="32" operator="containsText" text="－">
      <formula>NOT(ISERROR(SEARCH("－",V1)))</formula>
    </cfRule>
    <cfRule type="containsText" dxfId="43" priority="44" operator="containsText" text="↓↓↑↓">
      <formula>NOT(ISERROR(SEARCH("↓↓↑↓",V1)))</formula>
    </cfRule>
    <cfRule type="containsText" dxfId="42" priority="45" operator="containsText" text="↓↑↓↓">
      <formula>NOT(ISERROR(SEARCH("↓↑↓↓",V1)))</formula>
    </cfRule>
    <cfRule type="containsText" dxfId="41" priority="46" operator="containsText" text="↑↓↑↑">
      <formula>NOT(ISERROR(SEARCH("↑↓↑↑",V1)))</formula>
    </cfRule>
    <cfRule type="containsText" dxfId="40" priority="47" operator="containsText" text="↑↑↓↑">
      <formula>NOT(ISERROR(SEARCH("↑↑↓↑",V1)))</formula>
    </cfRule>
  </conditionalFormatting>
  <conditionalFormatting sqref="Q2:Q1048576">
    <cfRule type="containsText" dxfId="39" priority="41" operator="containsText" text="同程度">
      <formula>NOT(ISERROR(SEARCH("同程度",Q2)))</formula>
    </cfRule>
    <cfRule type="containsText" dxfId="38" priority="42" operator="containsText" text="―">
      <formula>NOT(ISERROR(SEARCH("―",Q2)))</formula>
    </cfRule>
  </conditionalFormatting>
  <conditionalFormatting sqref="R2:U1048576 X1:X1048576 AA1:AA1048576">
    <cfRule type="containsText" dxfId="37" priority="38" operator="containsText" text="－">
      <formula>NOT(ISERROR(SEARCH("－",R1)))</formula>
    </cfRule>
    <cfRule type="containsText" dxfId="36" priority="39" operator="containsText" text="↓">
      <formula>NOT(ISERROR(SEARCH("↓",R1)))</formula>
    </cfRule>
    <cfRule type="containsText" dxfId="35" priority="40" operator="containsText" text="↑">
      <formula>NOT(ISERROR(SEARCH("↑",R1)))</formula>
    </cfRule>
  </conditionalFormatting>
  <conditionalFormatting sqref="Y1:Z1048576 AB1:AC1048576">
    <cfRule type="containsText" dxfId="34" priority="34" operator="containsText" text="判定外">
      <formula>NOT(ISERROR(SEARCH("判定外",Y1)))</formula>
    </cfRule>
    <cfRule type="containsText" dxfId="33" priority="35" operator="containsText" text="×">
      <formula>NOT(ISERROR(SEARCH("×",Y1)))</formula>
    </cfRule>
    <cfRule type="containsText" dxfId="32" priority="36" operator="containsText" text="減少">
      <formula>NOT(ISERROR(SEARCH("減少",Y1)))</formula>
    </cfRule>
    <cfRule type="containsText" dxfId="31" priority="37" operator="containsText" text="増加">
      <formula>NOT(ISERROR(SEARCH("増加",Y1)))</formula>
    </cfRule>
  </conditionalFormatting>
  <conditionalFormatting sqref="L6:P6">
    <cfRule type="containsText" dxfId="30" priority="31" operator="containsText" text="×">
      <formula>NOT(ISERROR(SEARCH("×",L6)))</formula>
    </cfRule>
  </conditionalFormatting>
  <conditionalFormatting sqref="L13:P13">
    <cfRule type="containsText" dxfId="29" priority="29" operator="containsText" text="×">
      <formula>NOT(ISERROR(SEARCH("×",L13)))</formula>
    </cfRule>
  </conditionalFormatting>
  <conditionalFormatting sqref="L20:P20">
    <cfRule type="containsText" dxfId="28" priority="28" operator="containsText" text="×">
      <formula>NOT(ISERROR(SEARCH("×",L20)))</formula>
    </cfRule>
  </conditionalFormatting>
  <conditionalFormatting sqref="L28:P28">
    <cfRule type="containsText" dxfId="27" priority="27" operator="containsText" text="×">
      <formula>NOT(ISERROR(SEARCH("×",L28)))</formula>
    </cfRule>
  </conditionalFormatting>
  <conditionalFormatting sqref="L38:P38">
    <cfRule type="containsText" dxfId="26" priority="26" operator="containsText" text="×">
      <formula>NOT(ISERROR(SEARCH("×",L38)))</formula>
    </cfRule>
  </conditionalFormatting>
  <conditionalFormatting sqref="L45:P45">
    <cfRule type="containsText" dxfId="25" priority="25" operator="containsText" text="×">
      <formula>NOT(ISERROR(SEARCH("×",L45)))</formula>
    </cfRule>
  </conditionalFormatting>
  <conditionalFormatting sqref="L52:P52">
    <cfRule type="containsText" dxfId="24" priority="24" operator="containsText" text="×">
      <formula>NOT(ISERROR(SEARCH("×",L52)))</formula>
    </cfRule>
  </conditionalFormatting>
  <conditionalFormatting sqref="L59:P59">
    <cfRule type="containsText" dxfId="23" priority="23" operator="containsText" text="×">
      <formula>NOT(ISERROR(SEARCH("×",L59)))</formula>
    </cfRule>
  </conditionalFormatting>
  <conditionalFormatting sqref="L66:P66">
    <cfRule type="containsText" dxfId="22" priority="22" operator="containsText" text="×">
      <formula>NOT(ISERROR(SEARCH("×",L66)))</formula>
    </cfRule>
  </conditionalFormatting>
  <conditionalFormatting sqref="L73:P73">
    <cfRule type="containsText" dxfId="21" priority="21" operator="containsText" text="×">
      <formula>NOT(ISERROR(SEARCH("×",L73)))</formula>
    </cfRule>
  </conditionalFormatting>
  <conditionalFormatting sqref="L82:P82">
    <cfRule type="containsText" dxfId="20" priority="20" operator="containsText" text="×">
      <formula>NOT(ISERROR(SEARCH("×",L82)))</formula>
    </cfRule>
  </conditionalFormatting>
  <conditionalFormatting sqref="L89:P89">
    <cfRule type="containsText" dxfId="19" priority="19" operator="containsText" text="×">
      <formula>NOT(ISERROR(SEARCH("×",L89)))</formula>
    </cfRule>
  </conditionalFormatting>
  <conditionalFormatting sqref="L96:P96">
    <cfRule type="containsText" dxfId="18" priority="18" operator="containsText" text="×">
      <formula>NOT(ISERROR(SEARCH("×",L96)))</formula>
    </cfRule>
  </conditionalFormatting>
  <conditionalFormatting sqref="L104:P104">
    <cfRule type="containsText" dxfId="17" priority="17" operator="containsText" text="×">
      <formula>NOT(ISERROR(SEARCH("×",L104)))</formula>
    </cfRule>
  </conditionalFormatting>
  <conditionalFormatting sqref="L114:P114">
    <cfRule type="containsText" dxfId="16" priority="16" operator="containsText" text="×">
      <formula>NOT(ISERROR(SEARCH("×",L114)))</formula>
    </cfRule>
  </conditionalFormatting>
  <conditionalFormatting sqref="L121:P121">
    <cfRule type="containsText" dxfId="15" priority="15" operator="containsText" text="×">
      <formula>NOT(ISERROR(SEARCH("×",L121)))</formula>
    </cfRule>
  </conditionalFormatting>
  <conditionalFormatting sqref="L128:P128">
    <cfRule type="containsText" dxfId="14" priority="14" operator="containsText" text="×">
      <formula>NOT(ISERROR(SEARCH("×",L128)))</formula>
    </cfRule>
  </conditionalFormatting>
  <conditionalFormatting sqref="L136:P136">
    <cfRule type="containsText" dxfId="13" priority="13" operator="containsText" text="×">
      <formula>NOT(ISERROR(SEARCH("×",L136)))</formula>
    </cfRule>
  </conditionalFormatting>
  <conditionalFormatting sqref="L146:P146">
    <cfRule type="containsText" dxfId="12" priority="12" operator="containsText" text="×">
      <formula>NOT(ISERROR(SEARCH("×",L146)))</formula>
    </cfRule>
  </conditionalFormatting>
  <conditionalFormatting sqref="L153:P153">
    <cfRule type="containsText" dxfId="11" priority="11" operator="containsText" text="×">
      <formula>NOT(ISERROR(SEARCH("×",L153)))</formula>
    </cfRule>
  </conditionalFormatting>
  <conditionalFormatting sqref="L160:P160">
    <cfRule type="containsText" dxfId="10" priority="10" operator="containsText" text="×">
      <formula>NOT(ISERROR(SEARCH("×",L160)))</formula>
    </cfRule>
  </conditionalFormatting>
  <conditionalFormatting sqref="L168:P168">
    <cfRule type="containsText" dxfId="9" priority="9" operator="containsText" text="×">
      <formula>NOT(ISERROR(SEARCH("×",L168)))</formula>
    </cfRule>
  </conditionalFormatting>
  <conditionalFormatting sqref="D38:H38">
    <cfRule type="containsText" dxfId="8" priority="8" operator="containsText" text="×">
      <formula>NOT(ISERROR(SEARCH("×",D38)))</formula>
    </cfRule>
  </conditionalFormatting>
  <conditionalFormatting sqref="D45:H45">
    <cfRule type="containsText" dxfId="7" priority="7" operator="containsText" text="×">
      <formula>NOT(ISERROR(SEARCH("×",D45)))</formula>
    </cfRule>
  </conditionalFormatting>
  <conditionalFormatting sqref="D52:H52">
    <cfRule type="containsText" dxfId="6" priority="6" operator="containsText" text="×">
      <formula>NOT(ISERROR(SEARCH("×",D52)))</formula>
    </cfRule>
  </conditionalFormatting>
  <conditionalFormatting sqref="D59:H59">
    <cfRule type="containsText" dxfId="5" priority="5" operator="containsText" text="×">
      <formula>NOT(ISERROR(SEARCH("×",D59)))</formula>
    </cfRule>
  </conditionalFormatting>
  <conditionalFormatting sqref="D66:H66">
    <cfRule type="containsText" dxfId="4" priority="4" operator="containsText" text="×">
      <formula>NOT(ISERROR(SEARCH("×",D66)))</formula>
    </cfRule>
  </conditionalFormatting>
  <conditionalFormatting sqref="D73:H73">
    <cfRule type="containsText" dxfId="3" priority="3" operator="containsText" text="×">
      <formula>NOT(ISERROR(SEARCH("×",D73)))</formula>
    </cfRule>
  </conditionalFormatting>
  <conditionalFormatting sqref="L145:P145">
    <cfRule type="containsText" dxfId="2" priority="2" operator="containsText" text="×">
      <formula>NOT(ISERROR(SEARCH("×",L145)))</formula>
    </cfRule>
  </conditionalFormatting>
  <conditionalFormatting sqref="I145">
    <cfRule type="cellIs" dxfId="1" priority="1" operator="between">
      <formula>1E-26</formula>
      <formula>0.05</formula>
    </cfRule>
  </conditionalFormatting>
  <dataValidations count="1">
    <dataValidation type="list" allowBlank="1" showInputMessage="1" showErrorMessage="1" sqref="AD48:AD49 AD69:AD70 AD163:AD164 AD124:AD125 AD117:AD118 AD107:AD108 AD99:AD100 AD92:AD93 AD85:AD86 AD76:AD77 AD62:AD63 AD55:AD56 AD41:AD42 AD31:AD32 AD9:AD10 AD16:AD17 AD23:AD24 AD139:AD140 AD149:AD150 AD156:AD157 AD171:AD172 AD131:AD132" xr:uid="{337E54AE-8A18-498D-BFE0-A31262E4E0F9}">
      <formula1>$AI$2:$AI$9</formula1>
    </dataValidation>
  </dataValidations>
  <hyperlinks>
    <hyperlink ref="C1" location="目次!A1" display="目次に戻る" xr:uid="{00000000-0004-0000-0A00-000000000000}"/>
  </hyperlinks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Footer>&amp;R&amp;6出典：大学改革支援・学位授与機構「大学基本情報」（https://portal.niad.ac.jp/ptrt/table.html）を加工して作成</oddFooter>
  </headerFooter>
  <rowBreaks count="2" manualBreakCount="2">
    <brk id="57" min="1" max="31" man="1"/>
    <brk id="111" min="1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M14"/>
  <sheetViews>
    <sheetView zoomScaleNormal="100" zoomScaleSheetLayoutView="100" workbookViewId="0">
      <selection sqref="A1:B1"/>
    </sheetView>
  </sheetViews>
  <sheetFormatPr defaultRowHeight="13.5"/>
  <sheetData>
    <row r="1" spans="1:13" ht="25.5" customHeight="1" thickBot="1">
      <c r="A1" s="280" t="s">
        <v>204</v>
      </c>
      <c r="B1" s="281"/>
    </row>
    <row r="3" spans="1:13">
      <c r="B3" s="282" t="s">
        <v>3</v>
      </c>
      <c r="C3" s="282"/>
      <c r="D3" s="282" t="s">
        <v>4</v>
      </c>
      <c r="E3" s="282"/>
      <c r="F3" s="282" t="s">
        <v>5</v>
      </c>
      <c r="G3" s="282"/>
      <c r="H3" s="282" t="s">
        <v>6</v>
      </c>
      <c r="I3" s="282"/>
      <c r="J3" s="282" t="s">
        <v>7</v>
      </c>
      <c r="K3" s="282"/>
      <c r="L3" s="282" t="s">
        <v>8</v>
      </c>
      <c r="M3" s="282"/>
    </row>
    <row r="4" spans="1:13">
      <c r="B4" s="228" t="s">
        <v>402</v>
      </c>
      <c r="C4" s="228" t="s">
        <v>403</v>
      </c>
      <c r="D4" s="228" t="s">
        <v>402</v>
      </c>
      <c r="E4" s="228" t="s">
        <v>403</v>
      </c>
      <c r="F4" s="228" t="s">
        <v>402</v>
      </c>
      <c r="G4" s="228" t="s">
        <v>403</v>
      </c>
      <c r="H4" s="228" t="s">
        <v>402</v>
      </c>
      <c r="I4" s="228" t="s">
        <v>403</v>
      </c>
      <c r="J4" s="228" t="s">
        <v>402</v>
      </c>
      <c r="K4" s="228" t="s">
        <v>403</v>
      </c>
      <c r="L4" s="228" t="s">
        <v>402</v>
      </c>
      <c r="M4" s="228" t="s">
        <v>403</v>
      </c>
    </row>
    <row r="5" spans="1:13">
      <c r="A5" s="1" t="s">
        <v>9</v>
      </c>
      <c r="B5" s="35">
        <v>47</v>
      </c>
      <c r="C5" s="35">
        <v>38</v>
      </c>
      <c r="D5" s="35">
        <v>5</v>
      </c>
      <c r="E5" s="35">
        <v>5</v>
      </c>
      <c r="F5" s="35">
        <v>62</v>
      </c>
      <c r="G5" s="35">
        <v>3</v>
      </c>
      <c r="H5" s="35">
        <v>27</v>
      </c>
      <c r="I5" s="35">
        <v>8</v>
      </c>
      <c r="J5" s="35">
        <v>19</v>
      </c>
      <c r="K5" s="35">
        <v>6</v>
      </c>
      <c r="L5" s="35">
        <v>6</v>
      </c>
      <c r="M5" s="35">
        <v>4</v>
      </c>
    </row>
    <row r="6" spans="1:13">
      <c r="A6" s="1" t="s">
        <v>401</v>
      </c>
      <c r="B6" s="35">
        <v>40</v>
      </c>
      <c r="C6" s="35">
        <v>26</v>
      </c>
      <c r="D6" s="35">
        <v>14</v>
      </c>
      <c r="E6" s="35">
        <v>3</v>
      </c>
      <c r="F6" s="35">
        <v>48</v>
      </c>
      <c r="G6" s="35">
        <v>7</v>
      </c>
      <c r="H6" s="35">
        <v>35</v>
      </c>
      <c r="I6" s="35">
        <v>8</v>
      </c>
      <c r="J6" s="35">
        <v>20</v>
      </c>
      <c r="K6" s="35">
        <v>9</v>
      </c>
      <c r="L6" s="35">
        <v>13</v>
      </c>
      <c r="M6" s="35">
        <v>8</v>
      </c>
    </row>
    <row r="7" spans="1:13">
      <c r="A7" s="1" t="s">
        <v>406</v>
      </c>
      <c r="B7" s="35">
        <v>45</v>
      </c>
      <c r="C7" s="35">
        <v>44</v>
      </c>
      <c r="D7" s="35">
        <v>13</v>
      </c>
      <c r="E7" s="35">
        <v>2</v>
      </c>
      <c r="F7" s="35">
        <v>54</v>
      </c>
      <c r="G7" s="35">
        <v>4</v>
      </c>
      <c r="H7" s="35">
        <v>28</v>
      </c>
      <c r="I7" s="35">
        <v>4</v>
      </c>
      <c r="J7" s="35">
        <v>22</v>
      </c>
      <c r="K7" s="35">
        <v>7</v>
      </c>
      <c r="L7" s="35">
        <v>9</v>
      </c>
      <c r="M7" s="35">
        <v>5</v>
      </c>
    </row>
    <row r="8" spans="1:13">
      <c r="A8" s="1" t="s">
        <v>407</v>
      </c>
      <c r="B8" s="35">
        <v>38</v>
      </c>
      <c r="C8" s="35">
        <v>29</v>
      </c>
      <c r="D8" s="35">
        <v>11</v>
      </c>
      <c r="E8" s="35">
        <v>1</v>
      </c>
      <c r="F8" s="35">
        <v>43</v>
      </c>
      <c r="G8" s="35">
        <v>2</v>
      </c>
      <c r="H8" s="35">
        <v>24</v>
      </c>
      <c r="I8" s="35">
        <v>9</v>
      </c>
      <c r="J8" s="35">
        <v>20</v>
      </c>
      <c r="K8" s="35">
        <v>10</v>
      </c>
      <c r="L8" s="35">
        <v>12</v>
      </c>
      <c r="M8" s="35">
        <v>9</v>
      </c>
    </row>
    <row r="9" spans="1:13">
      <c r="A9" s="1" t="s">
        <v>408</v>
      </c>
      <c r="B9" s="35">
        <v>43</v>
      </c>
      <c r="C9" s="35">
        <v>33</v>
      </c>
      <c r="D9" s="35">
        <v>11</v>
      </c>
      <c r="E9" s="35">
        <v>3</v>
      </c>
      <c r="F9" s="35">
        <v>55</v>
      </c>
      <c r="G9" s="35">
        <v>7</v>
      </c>
      <c r="H9" s="35">
        <v>13</v>
      </c>
      <c r="I9" s="35">
        <v>8</v>
      </c>
      <c r="J9" s="35">
        <v>24</v>
      </c>
      <c r="K9" s="35">
        <v>12</v>
      </c>
      <c r="L9" s="35">
        <v>10</v>
      </c>
      <c r="M9" s="35">
        <v>5</v>
      </c>
    </row>
    <row r="10" spans="1:13">
      <c r="A10" s="1" t="s">
        <v>409</v>
      </c>
      <c r="B10" s="35">
        <v>51</v>
      </c>
      <c r="C10" s="35">
        <v>31</v>
      </c>
      <c r="D10" s="35">
        <v>10</v>
      </c>
      <c r="E10" s="35">
        <v>5</v>
      </c>
      <c r="F10" s="35">
        <v>64</v>
      </c>
      <c r="G10" s="35">
        <v>12</v>
      </c>
      <c r="H10" s="35">
        <v>8</v>
      </c>
      <c r="I10" s="35">
        <v>9</v>
      </c>
      <c r="J10" s="35">
        <v>32</v>
      </c>
      <c r="K10" s="35">
        <v>9</v>
      </c>
      <c r="L10" s="35">
        <v>4</v>
      </c>
      <c r="M10" s="35">
        <v>6</v>
      </c>
    </row>
    <row r="11" spans="1:13">
      <c r="A11" s="1" t="s">
        <v>410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</row>
    <row r="12" spans="1:13">
      <c r="A12" s="1" t="s">
        <v>411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13">
      <c r="A13" s="1" t="s">
        <v>412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</row>
    <row r="14" spans="1:13">
      <c r="A14" s="1" t="s">
        <v>413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</row>
  </sheetData>
  <mergeCells count="7">
    <mergeCell ref="A1:B1"/>
    <mergeCell ref="J3:K3"/>
    <mergeCell ref="L3:M3"/>
    <mergeCell ref="H3:I3"/>
    <mergeCell ref="F3:G3"/>
    <mergeCell ref="D3:E3"/>
    <mergeCell ref="B3:C3"/>
  </mergeCells>
  <phoneticPr fontId="1"/>
  <conditionalFormatting sqref="A5:M14">
    <cfRule type="expression" dxfId="0" priority="1">
      <formula>MOD(ROW(),2)=0</formula>
    </cfRule>
  </conditionalFormatting>
  <hyperlinks>
    <hyperlink ref="A1" location="目次!A1" display="目次に戻る" xr:uid="{00000000-0004-0000-0C00-000000000000}"/>
  </hyperlinks>
  <pageMargins left="0.51181102362204722" right="0.51181102362204722" top="0.74803149606299213" bottom="0.74803149606299213" header="0.31496062992125984" footer="0.31496062992125984"/>
  <pageSetup paperSize="9" scale="7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A11" sqref="A1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206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60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170</v>
      </c>
      <c r="E6" s="17">
        <f>INDEX(E12:E97,MATCH(C6,C12:C97,0),0)</f>
        <v>61</v>
      </c>
      <c r="F6" s="17">
        <f>SUM(D6:E6)</f>
        <v>231</v>
      </c>
      <c r="G6" s="18">
        <f>_xlfn.RANK.EQ(F6,$F$12:$F$97,0)</f>
        <v>33</v>
      </c>
      <c r="H6" s="19">
        <f>E6/F6</f>
        <v>0.26406926406926406</v>
      </c>
      <c r="I6" s="20">
        <f>_xlfn.RANK.EQ(H6,$H$12:$H$97,0)</f>
        <v>25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194.8</v>
      </c>
      <c r="E7" s="90">
        <f>ROUND(SUMIF($B$12:$B$97,"G",E12:E97)/(COUNTIFS(B12:B97,"G",D12:D97,"&lt;&gt;")),1)</f>
        <v>56.6</v>
      </c>
      <c r="F7" s="90">
        <f>ROUND(SUM(D7:E7),1)</f>
        <v>251.4</v>
      </c>
      <c r="G7" s="23"/>
      <c r="H7" s="24">
        <f>E7/F7</f>
        <v>0.22513922036595069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193.5</v>
      </c>
      <c r="E8" s="92">
        <f>ROUND(AVERAGE(E12:E97),1)</f>
        <v>58.1</v>
      </c>
      <c r="F8" s="92">
        <f>ROUND(SUM(D8:E8),1)</f>
        <v>251.6</v>
      </c>
      <c r="G8" s="29"/>
      <c r="H8" s="30">
        <f>E8/F8</f>
        <v>0.23092209856915741</v>
      </c>
      <c r="I8" s="31"/>
    </row>
    <row r="9" spans="1:13" s="14" customFormat="1" ht="21" customHeight="1" thickBot="1">
      <c r="A9"/>
      <c r="B9"/>
      <c r="C9"/>
      <c r="D9" s="32"/>
    </row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2020年度（基準日：５月１日）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4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39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2">
        <v>454</v>
      </c>
      <c r="E12" s="2">
        <v>95</v>
      </c>
      <c r="F12" s="40">
        <f t="shared" ref="F12:F42" si="0">SUM(D12:E12)</f>
        <v>549</v>
      </c>
      <c r="G12" s="41">
        <f t="shared" ref="G12:G42" si="1">_xlfn.RANK.EQ(F12,$F$12:$F$97,0)</f>
        <v>7</v>
      </c>
      <c r="H12" s="42">
        <f t="shared" ref="H12:H42" si="2">E12/F12</f>
        <v>0.17304189435336975</v>
      </c>
      <c r="I12" s="43">
        <f t="shared" ref="I12:I42" si="3">_xlfn.RANK.EQ(H12,$H$12:$H$97,0)</f>
        <v>62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2">
        <v>88</v>
      </c>
      <c r="E13" s="2">
        <v>73</v>
      </c>
      <c r="F13" s="40">
        <f t="shared" si="0"/>
        <v>161</v>
      </c>
      <c r="G13" s="41">
        <f t="shared" si="1"/>
        <v>50</v>
      </c>
      <c r="H13" s="42">
        <f t="shared" si="2"/>
        <v>0.453416149068323</v>
      </c>
      <c r="I13" s="43">
        <f t="shared" si="3"/>
        <v>9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2">
        <v>165</v>
      </c>
      <c r="E14" s="2">
        <v>8</v>
      </c>
      <c r="F14" s="40">
        <f t="shared" si="0"/>
        <v>173</v>
      </c>
      <c r="G14" s="41">
        <f t="shared" si="1"/>
        <v>47</v>
      </c>
      <c r="H14" s="42">
        <f t="shared" si="2"/>
        <v>4.6242774566473986E-2</v>
      </c>
      <c r="I14" s="43">
        <f t="shared" si="3"/>
        <v>78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2">
        <v>95</v>
      </c>
      <c r="E15" s="2">
        <v>32</v>
      </c>
      <c r="F15" s="40">
        <f t="shared" si="0"/>
        <v>127</v>
      </c>
      <c r="G15" s="41">
        <f t="shared" si="1"/>
        <v>58</v>
      </c>
      <c r="H15" s="42">
        <f t="shared" si="2"/>
        <v>0.25196850393700787</v>
      </c>
      <c r="I15" s="43">
        <f t="shared" si="3"/>
        <v>31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2">
        <v>29</v>
      </c>
      <c r="E16" s="2">
        <v>31</v>
      </c>
      <c r="F16" s="40">
        <f t="shared" si="0"/>
        <v>60</v>
      </c>
      <c r="G16" s="41">
        <f t="shared" si="1"/>
        <v>66</v>
      </c>
      <c r="H16" s="42">
        <f t="shared" si="2"/>
        <v>0.51666666666666672</v>
      </c>
      <c r="I16" s="43">
        <f t="shared" si="3"/>
        <v>6</v>
      </c>
    </row>
    <row r="17" spans="1:9" s="14" customFormat="1">
      <c r="A17" s="1" t="s">
        <v>32</v>
      </c>
      <c r="B17" s="1" t="s">
        <v>243</v>
      </c>
      <c r="C17" s="1" t="s">
        <v>33</v>
      </c>
      <c r="D17" s="22">
        <v>107</v>
      </c>
      <c r="E17" s="2">
        <v>7</v>
      </c>
      <c r="F17" s="40">
        <f t="shared" si="0"/>
        <v>114</v>
      </c>
      <c r="G17" s="41">
        <f t="shared" si="1"/>
        <v>60</v>
      </c>
      <c r="H17" s="42">
        <f t="shared" si="2"/>
        <v>6.1403508771929821E-2</v>
      </c>
      <c r="I17" s="43">
        <f t="shared" si="3"/>
        <v>77</v>
      </c>
    </row>
    <row r="18" spans="1:9" s="14" customFormat="1">
      <c r="A18" s="1" t="s">
        <v>34</v>
      </c>
      <c r="B18" s="1" t="s">
        <v>245</v>
      </c>
      <c r="C18" s="1" t="s">
        <v>35</v>
      </c>
      <c r="D18" s="22">
        <v>14</v>
      </c>
      <c r="E18" s="2">
        <v>8</v>
      </c>
      <c r="F18" s="40">
        <f t="shared" si="0"/>
        <v>22</v>
      </c>
      <c r="G18" s="41">
        <f t="shared" si="1"/>
        <v>74</v>
      </c>
      <c r="H18" s="42">
        <f t="shared" si="2"/>
        <v>0.36363636363636365</v>
      </c>
      <c r="I18" s="43">
        <f t="shared" si="3"/>
        <v>12</v>
      </c>
    </row>
    <row r="19" spans="1:9" s="14" customFormat="1">
      <c r="A19" s="1" t="s">
        <v>36</v>
      </c>
      <c r="B19" s="1" t="s">
        <v>246</v>
      </c>
      <c r="C19" s="1" t="s">
        <v>37</v>
      </c>
      <c r="D19" s="22">
        <v>135</v>
      </c>
      <c r="E19" s="2">
        <v>34</v>
      </c>
      <c r="F19" s="40">
        <f t="shared" si="0"/>
        <v>169</v>
      </c>
      <c r="G19" s="41">
        <f t="shared" si="1"/>
        <v>48</v>
      </c>
      <c r="H19" s="42">
        <f t="shared" si="2"/>
        <v>0.20118343195266272</v>
      </c>
      <c r="I19" s="43">
        <f t="shared" si="3"/>
        <v>49</v>
      </c>
    </row>
    <row r="20" spans="1:9" s="14" customFormat="1">
      <c r="A20" s="1" t="s">
        <v>38</v>
      </c>
      <c r="B20" s="1" t="s">
        <v>247</v>
      </c>
      <c r="C20" s="1" t="s">
        <v>39</v>
      </c>
      <c r="D20" s="22">
        <v>160</v>
      </c>
      <c r="E20" s="2">
        <v>51</v>
      </c>
      <c r="F20" s="40">
        <f t="shared" si="0"/>
        <v>211</v>
      </c>
      <c r="G20" s="41">
        <f t="shared" si="1"/>
        <v>38</v>
      </c>
      <c r="H20" s="42">
        <f t="shared" si="2"/>
        <v>0.24170616113744076</v>
      </c>
      <c r="I20" s="43">
        <f t="shared" si="3"/>
        <v>33</v>
      </c>
    </row>
    <row r="21" spans="1:9" s="14" customFormat="1">
      <c r="A21" s="1" t="s">
        <v>40</v>
      </c>
      <c r="B21" s="1" t="s">
        <v>241</v>
      </c>
      <c r="C21" s="1" t="s">
        <v>41</v>
      </c>
      <c r="D21" s="22">
        <v>340</v>
      </c>
      <c r="E21" s="2">
        <v>73</v>
      </c>
      <c r="F21" s="40">
        <f t="shared" si="0"/>
        <v>413</v>
      </c>
      <c r="G21" s="41">
        <f t="shared" si="1"/>
        <v>15</v>
      </c>
      <c r="H21" s="42">
        <f t="shared" si="2"/>
        <v>0.17675544794188863</v>
      </c>
      <c r="I21" s="43">
        <f t="shared" si="3"/>
        <v>60</v>
      </c>
    </row>
    <row r="22" spans="1:9" s="14" customFormat="1">
      <c r="A22" s="1" t="s">
        <v>42</v>
      </c>
      <c r="B22" s="1" t="s">
        <v>242</v>
      </c>
      <c r="C22" s="1" t="s">
        <v>43</v>
      </c>
      <c r="D22" s="22">
        <v>15</v>
      </c>
      <c r="E22" s="2">
        <v>16</v>
      </c>
      <c r="F22" s="40">
        <f t="shared" si="0"/>
        <v>31</v>
      </c>
      <c r="G22" s="41">
        <f t="shared" si="1"/>
        <v>72</v>
      </c>
      <c r="H22" s="42">
        <f t="shared" si="2"/>
        <v>0.5161290322580645</v>
      </c>
      <c r="I22" s="43">
        <f t="shared" si="3"/>
        <v>7</v>
      </c>
    </row>
    <row r="23" spans="1:9" s="14" customFormat="1">
      <c r="A23" s="1" t="s">
        <v>44</v>
      </c>
      <c r="B23" s="1" t="s">
        <v>246</v>
      </c>
      <c r="C23" s="1" t="s">
        <v>45</v>
      </c>
      <c r="D23" s="22">
        <v>98</v>
      </c>
      <c r="E23" s="2">
        <v>23</v>
      </c>
      <c r="F23" s="40">
        <f t="shared" si="0"/>
        <v>121</v>
      </c>
      <c r="G23" s="41">
        <f t="shared" si="1"/>
        <v>59</v>
      </c>
      <c r="H23" s="42">
        <f t="shared" si="2"/>
        <v>0.19008264462809918</v>
      </c>
      <c r="I23" s="43">
        <f t="shared" si="3"/>
        <v>56</v>
      </c>
    </row>
    <row r="24" spans="1:9" s="14" customFormat="1">
      <c r="A24" s="1" t="s">
        <v>46</v>
      </c>
      <c r="B24" s="1" t="s">
        <v>246</v>
      </c>
      <c r="C24" s="1" t="s">
        <v>47</v>
      </c>
      <c r="D24" s="22">
        <v>173</v>
      </c>
      <c r="E24" s="2">
        <v>41</v>
      </c>
      <c r="F24" s="40">
        <f t="shared" si="0"/>
        <v>214</v>
      </c>
      <c r="G24" s="41">
        <f t="shared" si="1"/>
        <v>37</v>
      </c>
      <c r="H24" s="42">
        <f t="shared" si="2"/>
        <v>0.19158878504672897</v>
      </c>
      <c r="I24" s="43">
        <f t="shared" si="3"/>
        <v>55</v>
      </c>
    </row>
    <row r="25" spans="1:9" s="14" customFormat="1">
      <c r="A25" s="1" t="s">
        <v>48</v>
      </c>
      <c r="B25" s="1" t="s">
        <v>244</v>
      </c>
      <c r="C25" s="1" t="s">
        <v>49</v>
      </c>
      <c r="D25" s="22">
        <v>113</v>
      </c>
      <c r="E25" s="2">
        <v>43</v>
      </c>
      <c r="F25" s="40">
        <f t="shared" si="0"/>
        <v>156</v>
      </c>
      <c r="G25" s="41">
        <f t="shared" si="1"/>
        <v>52</v>
      </c>
      <c r="H25" s="42">
        <f t="shared" si="2"/>
        <v>0.27564102564102566</v>
      </c>
      <c r="I25" s="43">
        <f t="shared" si="3"/>
        <v>22</v>
      </c>
    </row>
    <row r="26" spans="1:9" s="14" customFormat="1">
      <c r="A26" s="1" t="s">
        <v>50</v>
      </c>
      <c r="B26" s="1" t="s">
        <v>247</v>
      </c>
      <c r="C26" s="1" t="s">
        <v>51</v>
      </c>
      <c r="D26" s="22">
        <v>261</v>
      </c>
      <c r="E26" s="2">
        <v>61</v>
      </c>
      <c r="F26" s="40">
        <f t="shared" si="0"/>
        <v>322</v>
      </c>
      <c r="G26" s="41">
        <f t="shared" si="1"/>
        <v>24</v>
      </c>
      <c r="H26" s="42">
        <f t="shared" si="2"/>
        <v>0.18944099378881987</v>
      </c>
      <c r="I26" s="43">
        <f t="shared" si="3"/>
        <v>57</v>
      </c>
    </row>
    <row r="27" spans="1:9" s="14" customFormat="1">
      <c r="A27" s="1" t="s">
        <v>52</v>
      </c>
      <c r="B27" s="1" t="s">
        <v>241</v>
      </c>
      <c r="C27" s="1" t="s">
        <v>53</v>
      </c>
      <c r="D27" s="22">
        <v>315</v>
      </c>
      <c r="E27" s="2">
        <v>137</v>
      </c>
      <c r="F27" s="40">
        <f t="shared" si="0"/>
        <v>452</v>
      </c>
      <c r="G27" s="41">
        <f t="shared" si="1"/>
        <v>9</v>
      </c>
      <c r="H27" s="42">
        <f t="shared" si="2"/>
        <v>0.30309734513274339</v>
      </c>
      <c r="I27" s="43">
        <f t="shared" si="3"/>
        <v>17</v>
      </c>
    </row>
    <row r="28" spans="1:9" s="14" customFormat="1">
      <c r="A28" s="1" t="s">
        <v>54</v>
      </c>
      <c r="B28" s="1" t="s">
        <v>244</v>
      </c>
      <c r="C28" s="1" t="s">
        <v>55</v>
      </c>
      <c r="D28" s="22">
        <v>20</v>
      </c>
      <c r="E28" s="2">
        <v>6</v>
      </c>
      <c r="F28" s="40">
        <f t="shared" si="0"/>
        <v>26</v>
      </c>
      <c r="G28" s="41">
        <f t="shared" si="1"/>
        <v>73</v>
      </c>
      <c r="H28" s="42">
        <f t="shared" si="2"/>
        <v>0.23076923076923078</v>
      </c>
      <c r="I28" s="43">
        <f t="shared" si="3"/>
        <v>38</v>
      </c>
    </row>
    <row r="29" spans="1:9" s="14" customFormat="1">
      <c r="A29" s="1" t="s">
        <v>56</v>
      </c>
      <c r="B29" s="1" t="s">
        <v>247</v>
      </c>
      <c r="C29" s="1" t="s">
        <v>57</v>
      </c>
      <c r="D29" s="22">
        <v>121</v>
      </c>
      <c r="E29" s="2">
        <v>46</v>
      </c>
      <c r="F29" s="40">
        <f t="shared" si="0"/>
        <v>167</v>
      </c>
      <c r="G29" s="41">
        <f t="shared" si="1"/>
        <v>49</v>
      </c>
      <c r="H29" s="42">
        <f t="shared" si="2"/>
        <v>0.27544910179640719</v>
      </c>
      <c r="I29" s="43">
        <f t="shared" si="3"/>
        <v>23</v>
      </c>
    </row>
    <row r="30" spans="1:9" s="14" customFormat="1">
      <c r="A30" s="1" t="s">
        <v>58</v>
      </c>
      <c r="B30" s="1" t="s">
        <v>246</v>
      </c>
      <c r="C30" s="1" t="s">
        <v>59</v>
      </c>
      <c r="D30" s="22">
        <v>117</v>
      </c>
      <c r="E30" s="2">
        <v>35</v>
      </c>
      <c r="F30" s="40">
        <f t="shared" si="0"/>
        <v>152</v>
      </c>
      <c r="G30" s="41">
        <f t="shared" si="1"/>
        <v>53</v>
      </c>
      <c r="H30" s="42">
        <f t="shared" si="2"/>
        <v>0.23026315789473684</v>
      </c>
      <c r="I30" s="43">
        <f t="shared" si="3"/>
        <v>41</v>
      </c>
    </row>
    <row r="31" spans="1:9" s="14" customFormat="1">
      <c r="A31" s="1" t="s">
        <v>60</v>
      </c>
      <c r="B31" s="1" t="s">
        <v>247</v>
      </c>
      <c r="C31" s="1" t="s">
        <v>61</v>
      </c>
      <c r="D31" s="22">
        <v>283</v>
      </c>
      <c r="E31" s="2">
        <v>98</v>
      </c>
      <c r="F31" s="40">
        <f t="shared" si="0"/>
        <v>381</v>
      </c>
      <c r="G31" s="41">
        <f t="shared" si="1"/>
        <v>19</v>
      </c>
      <c r="H31" s="42">
        <f t="shared" si="2"/>
        <v>0.2572178477690289</v>
      </c>
      <c r="I31" s="43">
        <f t="shared" si="3"/>
        <v>29</v>
      </c>
    </row>
    <row r="32" spans="1:9" s="14" customFormat="1">
      <c r="A32" s="1" t="s">
        <v>62</v>
      </c>
      <c r="B32" s="1" t="s">
        <v>241</v>
      </c>
      <c r="C32" s="1" t="s">
        <v>63</v>
      </c>
      <c r="D32" s="22">
        <v>355</v>
      </c>
      <c r="E32" s="2">
        <v>128</v>
      </c>
      <c r="F32" s="40">
        <f t="shared" si="0"/>
        <v>483</v>
      </c>
      <c r="G32" s="41">
        <f t="shared" si="1"/>
        <v>8</v>
      </c>
      <c r="H32" s="42">
        <f t="shared" si="2"/>
        <v>0.26501035196687373</v>
      </c>
      <c r="I32" s="43">
        <f t="shared" si="3"/>
        <v>24</v>
      </c>
    </row>
    <row r="33" spans="1:9" s="14" customFormat="1">
      <c r="A33" s="1" t="s">
        <v>64</v>
      </c>
      <c r="B33" s="1" t="s">
        <v>241</v>
      </c>
      <c r="C33" s="1" t="s">
        <v>65</v>
      </c>
      <c r="D33" s="22">
        <v>915</v>
      </c>
      <c r="E33" s="2">
        <v>153</v>
      </c>
      <c r="F33" s="40">
        <f t="shared" si="0"/>
        <v>1068</v>
      </c>
      <c r="G33" s="41">
        <f t="shared" si="1"/>
        <v>2</v>
      </c>
      <c r="H33" s="42">
        <f t="shared" si="2"/>
        <v>0.14325842696629212</v>
      </c>
      <c r="I33" s="43">
        <f t="shared" si="3"/>
        <v>69</v>
      </c>
    </row>
    <row r="34" spans="1:9" s="14" customFormat="1">
      <c r="A34" s="1" t="s">
        <v>66</v>
      </c>
      <c r="B34" s="1" t="s">
        <v>245</v>
      </c>
      <c r="C34" s="1" t="s">
        <v>67</v>
      </c>
      <c r="D34" s="22">
        <v>35</v>
      </c>
      <c r="E34" s="2">
        <v>14</v>
      </c>
      <c r="F34" s="40">
        <f t="shared" si="0"/>
        <v>49</v>
      </c>
      <c r="G34" s="41">
        <f t="shared" si="1"/>
        <v>67</v>
      </c>
      <c r="H34" s="42">
        <f t="shared" si="2"/>
        <v>0.2857142857142857</v>
      </c>
      <c r="I34" s="43">
        <f t="shared" si="3"/>
        <v>20</v>
      </c>
    </row>
    <row r="35" spans="1:9" s="14" customFormat="1">
      <c r="A35" s="1" t="s">
        <v>68</v>
      </c>
      <c r="B35" s="1" t="s">
        <v>244</v>
      </c>
      <c r="C35" s="1" t="s">
        <v>69</v>
      </c>
      <c r="D35" s="22">
        <v>251</v>
      </c>
      <c r="E35" s="2">
        <v>364</v>
      </c>
      <c r="F35" s="40">
        <f t="shared" si="0"/>
        <v>615</v>
      </c>
      <c r="G35" s="41">
        <f t="shared" si="1"/>
        <v>6</v>
      </c>
      <c r="H35" s="42">
        <f t="shared" si="2"/>
        <v>0.59186991869918704</v>
      </c>
      <c r="I35" s="43">
        <f t="shared" si="3"/>
        <v>3</v>
      </c>
    </row>
    <row r="36" spans="1:9" s="14" customFormat="1">
      <c r="A36" s="1" t="s">
        <v>70</v>
      </c>
      <c r="B36" s="1" t="s">
        <v>244</v>
      </c>
      <c r="C36" s="1" t="s">
        <v>71</v>
      </c>
      <c r="D36" s="22">
        <v>45</v>
      </c>
      <c r="E36" s="2">
        <v>54</v>
      </c>
      <c r="F36" s="40">
        <f t="shared" si="0"/>
        <v>99</v>
      </c>
      <c r="G36" s="41">
        <f t="shared" si="1"/>
        <v>62</v>
      </c>
      <c r="H36" s="42">
        <f t="shared" si="2"/>
        <v>0.54545454545454541</v>
      </c>
      <c r="I36" s="43">
        <f t="shared" si="3"/>
        <v>4</v>
      </c>
    </row>
    <row r="37" spans="1:9" s="14" customFormat="1">
      <c r="A37" s="1" t="s">
        <v>72</v>
      </c>
      <c r="B37" s="1" t="s">
        <v>243</v>
      </c>
      <c r="C37" s="1" t="s">
        <v>73</v>
      </c>
      <c r="D37" s="22">
        <v>315</v>
      </c>
      <c r="E37" s="2">
        <v>15</v>
      </c>
      <c r="F37" s="40">
        <f t="shared" si="0"/>
        <v>330</v>
      </c>
      <c r="G37" s="41">
        <f t="shared" si="1"/>
        <v>23</v>
      </c>
      <c r="H37" s="42">
        <f t="shared" si="2"/>
        <v>4.5454545454545456E-2</v>
      </c>
      <c r="I37" s="43">
        <f t="shared" si="3"/>
        <v>79</v>
      </c>
    </row>
    <row r="38" spans="1:9" s="14" customFormat="1">
      <c r="A38" s="1" t="s">
        <v>74</v>
      </c>
      <c r="B38" s="1" t="s">
        <v>247</v>
      </c>
      <c r="C38" s="1" t="s">
        <v>75</v>
      </c>
      <c r="D38" s="22">
        <v>0</v>
      </c>
      <c r="E38" s="2">
        <v>61</v>
      </c>
      <c r="F38" s="40">
        <f t="shared" si="0"/>
        <v>61</v>
      </c>
      <c r="G38" s="41">
        <f t="shared" si="1"/>
        <v>65</v>
      </c>
      <c r="H38" s="42">
        <f t="shared" si="2"/>
        <v>1</v>
      </c>
      <c r="I38" s="43">
        <f t="shared" si="3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2">
        <v>136</v>
      </c>
      <c r="E39" s="2">
        <v>85</v>
      </c>
      <c r="F39" s="40">
        <f t="shared" si="0"/>
        <v>221</v>
      </c>
      <c r="G39" s="41">
        <f t="shared" si="1"/>
        <v>36</v>
      </c>
      <c r="H39" s="42">
        <f t="shared" si="2"/>
        <v>0.38461538461538464</v>
      </c>
      <c r="I39" s="43">
        <f t="shared" si="3"/>
        <v>10</v>
      </c>
    </row>
    <row r="40" spans="1:9" s="14" customFormat="1">
      <c r="A40" s="1" t="s">
        <v>78</v>
      </c>
      <c r="B40" s="1" t="s">
        <v>243</v>
      </c>
      <c r="C40" s="1" t="s">
        <v>79</v>
      </c>
      <c r="D40" s="22">
        <v>108</v>
      </c>
      <c r="E40" s="2">
        <v>26</v>
      </c>
      <c r="F40" s="40">
        <f t="shared" si="0"/>
        <v>134</v>
      </c>
      <c r="G40" s="41">
        <f t="shared" si="1"/>
        <v>57</v>
      </c>
      <c r="H40" s="42">
        <f t="shared" si="2"/>
        <v>0.19402985074626866</v>
      </c>
      <c r="I40" s="43">
        <f t="shared" si="3"/>
        <v>54</v>
      </c>
    </row>
    <row r="41" spans="1:9" s="14" customFormat="1">
      <c r="A41" s="1" t="s">
        <v>80</v>
      </c>
      <c r="B41" s="1" t="s">
        <v>243</v>
      </c>
      <c r="C41" s="1" t="s">
        <v>81</v>
      </c>
      <c r="D41" s="22">
        <v>354</v>
      </c>
      <c r="E41" s="2">
        <v>24</v>
      </c>
      <c r="F41" s="40">
        <f t="shared" si="0"/>
        <v>378</v>
      </c>
      <c r="G41" s="41">
        <f t="shared" si="1"/>
        <v>20</v>
      </c>
      <c r="H41" s="42">
        <f t="shared" si="2"/>
        <v>6.3492063492063489E-2</v>
      </c>
      <c r="I41" s="43">
        <f t="shared" si="3"/>
        <v>75</v>
      </c>
    </row>
    <row r="42" spans="1:9" s="14" customFormat="1">
      <c r="A42" s="1" t="s">
        <v>82</v>
      </c>
      <c r="B42" s="1" t="s">
        <v>244</v>
      </c>
      <c r="C42" s="1" t="s">
        <v>83</v>
      </c>
      <c r="D42" s="22">
        <v>230</v>
      </c>
      <c r="E42" s="2">
        <v>69</v>
      </c>
      <c r="F42" s="40">
        <f t="shared" si="0"/>
        <v>299</v>
      </c>
      <c r="G42" s="41">
        <f t="shared" si="1"/>
        <v>28</v>
      </c>
      <c r="H42" s="42">
        <f t="shared" si="2"/>
        <v>0.23076923076923078</v>
      </c>
      <c r="I42" s="43">
        <f t="shared" si="3"/>
        <v>38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4"/>
      <c r="E43" s="45"/>
      <c r="F43" s="46"/>
      <c r="G43" s="47"/>
      <c r="H43" s="48"/>
      <c r="I43" s="49"/>
    </row>
    <row r="44" spans="1:9" s="14" customFormat="1">
      <c r="A44" s="1" t="s">
        <v>86</v>
      </c>
      <c r="B44" s="1" t="s">
        <v>243</v>
      </c>
      <c r="C44" s="1" t="s">
        <v>87</v>
      </c>
      <c r="D44" s="22">
        <v>59</v>
      </c>
      <c r="E44" s="2">
        <v>11</v>
      </c>
      <c r="F44" s="40">
        <f>SUM(D44:E44)</f>
        <v>70</v>
      </c>
      <c r="G44" s="41">
        <f>_xlfn.RANK.EQ(F44,$F$12:$F$97,0)</f>
        <v>64</v>
      </c>
      <c r="H44" s="42">
        <f>E44/F44</f>
        <v>0.15714285714285714</v>
      </c>
      <c r="I44" s="43">
        <f>_xlfn.RANK.EQ(H44,$H$12:$H$97,0)</f>
        <v>67</v>
      </c>
    </row>
    <row r="45" spans="1:9" s="14" customFormat="1">
      <c r="A45" s="1" t="s">
        <v>88</v>
      </c>
      <c r="B45" s="1" t="s">
        <v>247</v>
      </c>
      <c r="C45" s="1" t="s">
        <v>89</v>
      </c>
      <c r="D45" s="22">
        <v>343</v>
      </c>
      <c r="E45" s="2">
        <v>65</v>
      </c>
      <c r="F45" s="40">
        <f>SUM(D45:E45)</f>
        <v>408</v>
      </c>
      <c r="G45" s="41">
        <f>_xlfn.RANK.EQ(F45,$F$12:$F$97,0)</f>
        <v>16</v>
      </c>
      <c r="H45" s="42">
        <f>E45/F45</f>
        <v>0.15931372549019607</v>
      </c>
      <c r="I45" s="43">
        <f>_xlfn.RANK.EQ(H45,$H$12:$H$97,0)</f>
        <v>65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4"/>
      <c r="E46" s="45"/>
      <c r="F46" s="46"/>
      <c r="G46" s="47"/>
      <c r="H46" s="48"/>
      <c r="I46" s="49"/>
    </row>
    <row r="47" spans="1:9" s="14" customFormat="1">
      <c r="A47" s="1" t="s">
        <v>92</v>
      </c>
      <c r="B47" s="1" t="s">
        <v>241</v>
      </c>
      <c r="C47" s="1" t="s">
        <v>93</v>
      </c>
      <c r="D47" s="22">
        <v>292</v>
      </c>
      <c r="E47" s="2">
        <v>96</v>
      </c>
      <c r="F47" s="40">
        <f>SUM(D47:E47)</f>
        <v>388</v>
      </c>
      <c r="G47" s="41">
        <f>_xlfn.RANK.EQ(F47,$F$12:$F$97,0)</f>
        <v>18</v>
      </c>
      <c r="H47" s="42">
        <f>E47/F47</f>
        <v>0.24742268041237114</v>
      </c>
      <c r="I47" s="43">
        <f>_xlfn.RANK.EQ(H47,$H$12:$H$97,0)</f>
        <v>32</v>
      </c>
    </row>
    <row r="48" spans="1:9" s="14" customFormat="1">
      <c r="A48" s="1" t="s">
        <v>94</v>
      </c>
      <c r="B48" s="1" t="s">
        <v>243</v>
      </c>
      <c r="C48" s="1" t="s">
        <v>95</v>
      </c>
      <c r="D48" s="22">
        <v>4</v>
      </c>
      <c r="E48" s="2">
        <v>0</v>
      </c>
      <c r="F48" s="40">
        <f>SUM(D48:E48)</f>
        <v>4</v>
      </c>
      <c r="G48" s="41">
        <f>_xlfn.RANK.EQ(F48,$F$12:$F$97,0)</f>
        <v>81</v>
      </c>
      <c r="H48" s="42">
        <f>E48/F48</f>
        <v>0</v>
      </c>
      <c r="I48" s="43">
        <f>_xlfn.RANK.EQ(H48,$H$12:$H$97,0)</f>
        <v>81</v>
      </c>
    </row>
    <row r="49" spans="1:9" s="14" customFormat="1">
      <c r="A49" s="1" t="s">
        <v>96</v>
      </c>
      <c r="B49" s="1" t="s">
        <v>242</v>
      </c>
      <c r="C49" s="1" t="s">
        <v>97</v>
      </c>
      <c r="D49" s="22">
        <v>4</v>
      </c>
      <c r="E49" s="2">
        <v>2</v>
      </c>
      <c r="F49" s="40">
        <f>SUM(D49:E49)</f>
        <v>6</v>
      </c>
      <c r="G49" s="41">
        <f>_xlfn.RANK.EQ(F49,$F$12:$F$97,0)</f>
        <v>79</v>
      </c>
      <c r="H49" s="42">
        <f>E49/F49</f>
        <v>0.33333333333333331</v>
      </c>
      <c r="I49" s="43">
        <f>_xlfn.RANK.EQ(H49,$H$12:$H$97,0)</f>
        <v>16</v>
      </c>
    </row>
    <row r="50" spans="1:9" s="14" customFormat="1">
      <c r="A50" s="1" t="s">
        <v>98</v>
      </c>
      <c r="B50" s="1" t="s">
        <v>246</v>
      </c>
      <c r="C50" s="1" t="s">
        <v>99</v>
      </c>
      <c r="D50" s="22">
        <v>190</v>
      </c>
      <c r="E50" s="2">
        <v>53</v>
      </c>
      <c r="F50" s="40">
        <f>SUM(D50:E50)</f>
        <v>243</v>
      </c>
      <c r="G50" s="41">
        <f>_xlfn.RANK.EQ(F50,$F$12:$F$97,0)</f>
        <v>32</v>
      </c>
      <c r="H50" s="42">
        <f>E50/F50</f>
        <v>0.21810699588477367</v>
      </c>
      <c r="I50" s="43">
        <f>_xlfn.RANK.EQ(H50,$H$12:$H$97,0)</f>
        <v>43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2">
        <v>215</v>
      </c>
      <c r="E51" s="2">
        <v>87</v>
      </c>
      <c r="F51" s="40">
        <f>SUM(D51:E51)</f>
        <v>302</v>
      </c>
      <c r="G51" s="41">
        <f>_xlfn.RANK.EQ(F51,$F$12:$F$97,0)</f>
        <v>26</v>
      </c>
      <c r="H51" s="42">
        <f>E51/F51</f>
        <v>0.28807947019867547</v>
      </c>
      <c r="I51" s="43">
        <f>_xlfn.RANK.EQ(H51,$H$12:$H$97,0)</f>
        <v>18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4"/>
      <c r="E52" s="45"/>
      <c r="F52" s="46"/>
      <c r="G52" s="47"/>
      <c r="H52" s="48"/>
      <c r="I52" s="49"/>
    </row>
    <row r="53" spans="1:9" s="14" customFormat="1">
      <c r="A53" s="1" t="s">
        <v>104</v>
      </c>
      <c r="B53" s="1" t="s">
        <v>246</v>
      </c>
      <c r="C53" s="1" t="s">
        <v>105</v>
      </c>
      <c r="D53" s="22">
        <v>140</v>
      </c>
      <c r="E53" s="2">
        <v>35</v>
      </c>
      <c r="F53" s="40">
        <f t="shared" ref="F53:F74" si="4">SUM(D53:E53)</f>
        <v>175</v>
      </c>
      <c r="G53" s="41">
        <f t="shared" ref="G53:G74" si="5">_xlfn.RANK.EQ(F53,$F$12:$F$97,0)</f>
        <v>45</v>
      </c>
      <c r="H53" s="42">
        <f t="shared" ref="H53:H69" si="6">E53/F53</f>
        <v>0.2</v>
      </c>
      <c r="I53" s="43">
        <f t="shared" ref="I53:I74" si="7">_xlfn.RANK.EQ(H53,$H$12:$H$97,0)</f>
        <v>50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2">
        <v>127</v>
      </c>
      <c r="E54" s="2">
        <v>24</v>
      </c>
      <c r="F54" s="40">
        <f t="shared" si="4"/>
        <v>151</v>
      </c>
      <c r="G54" s="41">
        <f t="shared" si="5"/>
        <v>54</v>
      </c>
      <c r="H54" s="42">
        <f t="shared" si="6"/>
        <v>0.15894039735099338</v>
      </c>
      <c r="I54" s="43">
        <f t="shared" si="7"/>
        <v>66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2">
        <v>318</v>
      </c>
      <c r="E55" s="2">
        <v>100</v>
      </c>
      <c r="F55" s="40">
        <f t="shared" si="4"/>
        <v>418</v>
      </c>
      <c r="G55" s="41">
        <f t="shared" si="5"/>
        <v>14</v>
      </c>
      <c r="H55" s="42">
        <f t="shared" si="6"/>
        <v>0.23923444976076555</v>
      </c>
      <c r="I55" s="43">
        <f t="shared" si="7"/>
        <v>34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2">
        <v>133</v>
      </c>
      <c r="E56" s="2">
        <v>41</v>
      </c>
      <c r="F56" s="40">
        <f t="shared" si="4"/>
        <v>174</v>
      </c>
      <c r="G56" s="41">
        <f t="shared" si="5"/>
        <v>46</v>
      </c>
      <c r="H56" s="42">
        <f t="shared" si="6"/>
        <v>0.23563218390804597</v>
      </c>
      <c r="I56" s="43">
        <f t="shared" si="7"/>
        <v>35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2">
        <v>261</v>
      </c>
      <c r="E57" s="2">
        <v>33</v>
      </c>
      <c r="F57" s="40">
        <f t="shared" si="4"/>
        <v>294</v>
      </c>
      <c r="G57" s="41">
        <f t="shared" si="5"/>
        <v>29</v>
      </c>
      <c r="H57" s="42">
        <f t="shared" si="6"/>
        <v>0.11224489795918367</v>
      </c>
      <c r="I57" s="43">
        <f t="shared" si="7"/>
        <v>73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2">
        <v>8</v>
      </c>
      <c r="E58" s="2">
        <v>9</v>
      </c>
      <c r="F58" s="40">
        <f t="shared" si="4"/>
        <v>17</v>
      </c>
      <c r="G58" s="41">
        <f t="shared" si="5"/>
        <v>75</v>
      </c>
      <c r="H58" s="42">
        <f t="shared" si="6"/>
        <v>0.52941176470588236</v>
      </c>
      <c r="I58" s="43">
        <f t="shared" si="7"/>
        <v>5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2">
        <v>345</v>
      </c>
      <c r="E59" s="2">
        <v>55</v>
      </c>
      <c r="F59" s="40">
        <f t="shared" si="4"/>
        <v>400</v>
      </c>
      <c r="G59" s="41">
        <f t="shared" si="5"/>
        <v>17</v>
      </c>
      <c r="H59" s="42">
        <f t="shared" si="6"/>
        <v>0.13750000000000001</v>
      </c>
      <c r="I59" s="43">
        <f t="shared" si="7"/>
        <v>70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2">
        <v>131</v>
      </c>
      <c r="E60" s="2">
        <v>9</v>
      </c>
      <c r="F60" s="40">
        <f t="shared" si="4"/>
        <v>140</v>
      </c>
      <c r="G60" s="41">
        <f t="shared" si="5"/>
        <v>56</v>
      </c>
      <c r="H60" s="42">
        <f t="shared" si="6"/>
        <v>6.4285714285714279E-2</v>
      </c>
      <c r="I60" s="43">
        <f t="shared" si="7"/>
        <v>74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2">
        <v>61</v>
      </c>
      <c r="E61" s="2">
        <v>51</v>
      </c>
      <c r="F61" s="40">
        <f t="shared" si="4"/>
        <v>112</v>
      </c>
      <c r="G61" s="41">
        <f t="shared" si="5"/>
        <v>61</v>
      </c>
      <c r="H61" s="42">
        <f t="shared" si="6"/>
        <v>0.45535714285714285</v>
      </c>
      <c r="I61" s="43">
        <f t="shared" si="7"/>
        <v>8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2">
        <v>15</v>
      </c>
      <c r="E62" s="2">
        <v>1</v>
      </c>
      <c r="F62" s="40">
        <f t="shared" si="4"/>
        <v>16</v>
      </c>
      <c r="G62" s="41">
        <f t="shared" si="5"/>
        <v>76</v>
      </c>
      <c r="H62" s="42">
        <f t="shared" si="6"/>
        <v>6.25E-2</v>
      </c>
      <c r="I62" s="43">
        <f t="shared" si="7"/>
        <v>76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2">
        <v>163</v>
      </c>
      <c r="E63" s="2">
        <v>42</v>
      </c>
      <c r="F63" s="40">
        <f t="shared" si="4"/>
        <v>205</v>
      </c>
      <c r="G63" s="41">
        <f t="shared" si="5"/>
        <v>39</v>
      </c>
      <c r="H63" s="42">
        <f t="shared" si="6"/>
        <v>0.20487804878048779</v>
      </c>
      <c r="I63" s="43">
        <f t="shared" si="7"/>
        <v>47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2">
        <v>144</v>
      </c>
      <c r="E64" s="2">
        <v>35</v>
      </c>
      <c r="F64" s="40">
        <f t="shared" si="4"/>
        <v>179</v>
      </c>
      <c r="G64" s="41">
        <f t="shared" si="5"/>
        <v>43</v>
      </c>
      <c r="H64" s="42">
        <f t="shared" si="6"/>
        <v>0.19553072625698323</v>
      </c>
      <c r="I64" s="43">
        <f t="shared" si="7"/>
        <v>53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2">
        <v>26</v>
      </c>
      <c r="E65" s="2">
        <v>7</v>
      </c>
      <c r="F65" s="40">
        <f t="shared" si="4"/>
        <v>33</v>
      </c>
      <c r="G65" s="41">
        <f t="shared" si="5"/>
        <v>71</v>
      </c>
      <c r="H65" s="42">
        <f t="shared" si="6"/>
        <v>0.21212121212121213</v>
      </c>
      <c r="I65" s="43">
        <f t="shared" si="7"/>
        <v>44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2">
        <v>878</v>
      </c>
      <c r="E66" s="2">
        <v>127</v>
      </c>
      <c r="F66" s="40">
        <f t="shared" si="4"/>
        <v>1005</v>
      </c>
      <c r="G66" s="41">
        <f t="shared" si="5"/>
        <v>3</v>
      </c>
      <c r="H66" s="42">
        <f t="shared" si="6"/>
        <v>0.12636815920398009</v>
      </c>
      <c r="I66" s="43">
        <f t="shared" si="7"/>
        <v>72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2">
        <v>26</v>
      </c>
      <c r="E67" s="2">
        <v>10</v>
      </c>
      <c r="F67" s="40">
        <f t="shared" si="4"/>
        <v>36</v>
      </c>
      <c r="G67" s="41">
        <f t="shared" si="5"/>
        <v>69</v>
      </c>
      <c r="H67" s="42">
        <f t="shared" si="6"/>
        <v>0.27777777777777779</v>
      </c>
      <c r="I67" s="43">
        <f t="shared" si="7"/>
        <v>21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2">
        <v>124</v>
      </c>
      <c r="E68" s="2">
        <v>19</v>
      </c>
      <c r="F68" s="40">
        <f t="shared" si="4"/>
        <v>143</v>
      </c>
      <c r="G68" s="41">
        <f t="shared" si="5"/>
        <v>55</v>
      </c>
      <c r="H68" s="42">
        <f t="shared" si="6"/>
        <v>0.13286713286713286</v>
      </c>
      <c r="I68" s="43">
        <f t="shared" si="7"/>
        <v>71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2">
        <v>820</v>
      </c>
      <c r="E69" s="2">
        <v>418</v>
      </c>
      <c r="F69" s="40">
        <f t="shared" si="4"/>
        <v>1238</v>
      </c>
      <c r="G69" s="41">
        <f t="shared" si="5"/>
        <v>1</v>
      </c>
      <c r="H69" s="42">
        <f t="shared" si="6"/>
        <v>0.33764135702746367</v>
      </c>
      <c r="I69" s="43">
        <f t="shared" si="7"/>
        <v>15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2">
        <v>0</v>
      </c>
      <c r="E70" s="2">
        <v>0</v>
      </c>
      <c r="F70" s="40">
        <f t="shared" si="4"/>
        <v>0</v>
      </c>
      <c r="G70" s="41">
        <f t="shared" si="5"/>
        <v>82</v>
      </c>
      <c r="H70" s="236">
        <v>0</v>
      </c>
      <c r="I70" s="43">
        <f t="shared" si="7"/>
        <v>81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2">
        <v>517</v>
      </c>
      <c r="E71" s="2">
        <v>180</v>
      </c>
      <c r="F71" s="40">
        <f t="shared" si="4"/>
        <v>697</v>
      </c>
      <c r="G71" s="41">
        <f t="shared" si="5"/>
        <v>4</v>
      </c>
      <c r="H71" s="42">
        <f>E71/F71</f>
        <v>0.2582496413199426</v>
      </c>
      <c r="I71" s="43">
        <f t="shared" si="7"/>
        <v>27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2">
        <v>5</v>
      </c>
      <c r="E72" s="2">
        <v>3</v>
      </c>
      <c r="F72" s="40">
        <f t="shared" si="4"/>
        <v>8</v>
      </c>
      <c r="G72" s="41">
        <f t="shared" si="5"/>
        <v>78</v>
      </c>
      <c r="H72" s="42">
        <f>E72/F72</f>
        <v>0.375</v>
      </c>
      <c r="I72" s="43">
        <f t="shared" si="7"/>
        <v>11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2">
        <v>25</v>
      </c>
      <c r="E73" s="2">
        <v>13</v>
      </c>
      <c r="F73" s="40">
        <f t="shared" si="4"/>
        <v>38</v>
      </c>
      <c r="G73" s="41">
        <f t="shared" si="5"/>
        <v>68</v>
      </c>
      <c r="H73" s="42">
        <f>E73/F73</f>
        <v>0.34210526315789475</v>
      </c>
      <c r="I73" s="43">
        <f t="shared" si="7"/>
        <v>14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2">
        <v>0</v>
      </c>
      <c r="E74" s="2">
        <v>36</v>
      </c>
      <c r="F74" s="40">
        <f t="shared" si="4"/>
        <v>36</v>
      </c>
      <c r="G74" s="41">
        <f t="shared" si="5"/>
        <v>69</v>
      </c>
      <c r="H74" s="42">
        <f>E74/F74</f>
        <v>1</v>
      </c>
      <c r="I74" s="43">
        <f t="shared" si="7"/>
        <v>1</v>
      </c>
    </row>
    <row r="75" spans="1:9" s="14" customFormat="1">
      <c r="A75" s="70" t="s">
        <v>148</v>
      </c>
      <c r="B75" s="70" t="s">
        <v>248</v>
      </c>
      <c r="C75" s="70" t="s">
        <v>149</v>
      </c>
      <c r="D75" s="44"/>
      <c r="E75" s="45"/>
      <c r="F75" s="46"/>
      <c r="G75" s="47"/>
      <c r="H75" s="48"/>
      <c r="I75" s="49"/>
    </row>
    <row r="76" spans="1:9" s="14" customFormat="1">
      <c r="A76" s="1" t="s">
        <v>150</v>
      </c>
      <c r="B76" s="1" t="s">
        <v>247</v>
      </c>
      <c r="C76" s="1" t="s">
        <v>151</v>
      </c>
      <c r="D76" s="22">
        <v>161</v>
      </c>
      <c r="E76" s="2">
        <v>42</v>
      </c>
      <c r="F76" s="40">
        <f t="shared" ref="F76:F97" si="8">SUM(D76:E76)</f>
        <v>203</v>
      </c>
      <c r="G76" s="41">
        <f t="shared" ref="G76:G97" si="9">_xlfn.RANK.EQ(F76,$F$12:$F$97,0)</f>
        <v>41</v>
      </c>
      <c r="H76" s="42">
        <f t="shared" ref="H76:H97" si="10">E76/F76</f>
        <v>0.20689655172413793</v>
      </c>
      <c r="I76" s="43">
        <f t="shared" ref="I76:I97" si="11">_xlfn.RANK.EQ(H76,$H$12:$H$97,0)</f>
        <v>46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2">
        <v>162</v>
      </c>
      <c r="E77" s="2">
        <v>41</v>
      </c>
      <c r="F77" s="40">
        <f t="shared" si="8"/>
        <v>203</v>
      </c>
      <c r="G77" s="41">
        <f t="shared" si="9"/>
        <v>41</v>
      </c>
      <c r="H77" s="42">
        <f t="shared" si="10"/>
        <v>0.2019704433497537</v>
      </c>
      <c r="I77" s="43">
        <f t="shared" si="11"/>
        <v>48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2">
        <v>198</v>
      </c>
      <c r="E78" s="2">
        <v>60</v>
      </c>
      <c r="F78" s="40">
        <f t="shared" si="8"/>
        <v>258</v>
      </c>
      <c r="G78" s="41">
        <f t="shared" si="9"/>
        <v>31</v>
      </c>
      <c r="H78" s="42">
        <f t="shared" si="10"/>
        <v>0.23255813953488372</v>
      </c>
      <c r="I78" s="43">
        <f t="shared" si="11"/>
        <v>37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2">
        <v>334</v>
      </c>
      <c r="E79" s="2">
        <v>96</v>
      </c>
      <c r="F79" s="40">
        <f t="shared" si="8"/>
        <v>430</v>
      </c>
      <c r="G79" s="41">
        <f t="shared" si="9"/>
        <v>12</v>
      </c>
      <c r="H79" s="42">
        <f t="shared" si="10"/>
        <v>0.22325581395348837</v>
      </c>
      <c r="I79" s="43">
        <f t="shared" si="11"/>
        <v>42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2">
        <v>328</v>
      </c>
      <c r="E80" s="2">
        <v>117</v>
      </c>
      <c r="F80" s="40">
        <f t="shared" si="8"/>
        <v>445</v>
      </c>
      <c r="G80" s="41">
        <f t="shared" si="9"/>
        <v>10</v>
      </c>
      <c r="H80" s="42">
        <f t="shared" si="10"/>
        <v>0.26292134831460673</v>
      </c>
      <c r="I80" s="43">
        <f t="shared" si="11"/>
        <v>26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2">
        <v>343</v>
      </c>
      <c r="E81" s="2">
        <v>84</v>
      </c>
      <c r="F81" s="40">
        <f t="shared" si="8"/>
        <v>427</v>
      </c>
      <c r="G81" s="41">
        <f t="shared" si="9"/>
        <v>13</v>
      </c>
      <c r="H81" s="42">
        <f t="shared" si="10"/>
        <v>0.19672131147540983</v>
      </c>
      <c r="I81" s="43">
        <f t="shared" si="11"/>
        <v>52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2">
        <v>258</v>
      </c>
      <c r="E82" s="2">
        <v>55</v>
      </c>
      <c r="F82" s="40">
        <f t="shared" si="8"/>
        <v>313</v>
      </c>
      <c r="G82" s="41">
        <f t="shared" si="9"/>
        <v>25</v>
      </c>
      <c r="H82" s="42">
        <f t="shared" si="10"/>
        <v>0.1757188498402556</v>
      </c>
      <c r="I82" s="43">
        <f t="shared" si="11"/>
        <v>61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2">
        <v>4</v>
      </c>
      <c r="E83" s="2">
        <v>1</v>
      </c>
      <c r="F83" s="40">
        <f t="shared" si="8"/>
        <v>5</v>
      </c>
      <c r="G83" s="41">
        <f t="shared" si="9"/>
        <v>80</v>
      </c>
      <c r="H83" s="42">
        <f t="shared" si="10"/>
        <v>0.2</v>
      </c>
      <c r="I83" s="43">
        <f t="shared" si="11"/>
        <v>50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2">
        <v>190</v>
      </c>
      <c r="E84" s="2">
        <v>32</v>
      </c>
      <c r="F84" s="40">
        <f t="shared" si="8"/>
        <v>222</v>
      </c>
      <c r="G84" s="41">
        <f t="shared" si="9"/>
        <v>35</v>
      </c>
      <c r="H84" s="42">
        <f t="shared" si="10"/>
        <v>0.14414414414414414</v>
      </c>
      <c r="I84" s="43">
        <f t="shared" si="11"/>
        <v>68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2">
        <v>262</v>
      </c>
      <c r="E85" s="2">
        <v>69</v>
      </c>
      <c r="F85" s="40">
        <f t="shared" si="8"/>
        <v>331</v>
      </c>
      <c r="G85" s="41">
        <f t="shared" si="9"/>
        <v>22</v>
      </c>
      <c r="H85" s="42">
        <f t="shared" si="10"/>
        <v>0.20845921450151059</v>
      </c>
      <c r="I85" s="43">
        <f t="shared" si="11"/>
        <v>45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0">
        <v>170</v>
      </c>
      <c r="E86" s="51">
        <v>61</v>
      </c>
      <c r="F86" s="52">
        <f t="shared" si="8"/>
        <v>231</v>
      </c>
      <c r="G86" s="53">
        <f t="shared" si="9"/>
        <v>33</v>
      </c>
      <c r="H86" s="54">
        <f t="shared" si="10"/>
        <v>0.26406926406926406</v>
      </c>
      <c r="I86" s="55">
        <f t="shared" si="11"/>
        <v>25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2">
        <v>170</v>
      </c>
      <c r="E87" s="2">
        <v>8</v>
      </c>
      <c r="F87" s="40">
        <f t="shared" si="8"/>
        <v>178</v>
      </c>
      <c r="G87" s="41">
        <f t="shared" si="9"/>
        <v>44</v>
      </c>
      <c r="H87" s="42">
        <f t="shared" si="10"/>
        <v>4.49438202247191E-2</v>
      </c>
      <c r="I87" s="43">
        <f t="shared" si="11"/>
        <v>80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2">
        <v>62</v>
      </c>
      <c r="E88" s="2">
        <v>25</v>
      </c>
      <c r="F88" s="40">
        <f t="shared" si="8"/>
        <v>87</v>
      </c>
      <c r="G88" s="41">
        <f t="shared" si="9"/>
        <v>63</v>
      </c>
      <c r="H88" s="42">
        <f t="shared" si="10"/>
        <v>0.28735632183908044</v>
      </c>
      <c r="I88" s="43">
        <f t="shared" si="11"/>
        <v>19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2">
        <v>519</v>
      </c>
      <c r="E89" s="2">
        <v>99</v>
      </c>
      <c r="F89" s="40">
        <f t="shared" si="8"/>
        <v>618</v>
      </c>
      <c r="G89" s="41">
        <f t="shared" si="9"/>
        <v>5</v>
      </c>
      <c r="H89" s="42">
        <f t="shared" si="10"/>
        <v>0.16019417475728157</v>
      </c>
      <c r="I89" s="43">
        <f t="shared" si="11"/>
        <v>64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2">
        <v>177</v>
      </c>
      <c r="E90" s="2">
        <v>53</v>
      </c>
      <c r="F90" s="40">
        <f t="shared" si="8"/>
        <v>230</v>
      </c>
      <c r="G90" s="41">
        <f t="shared" si="9"/>
        <v>34</v>
      </c>
      <c r="H90" s="42">
        <f t="shared" si="10"/>
        <v>0.23043478260869565</v>
      </c>
      <c r="I90" s="43">
        <f t="shared" si="11"/>
        <v>40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2">
        <v>265</v>
      </c>
      <c r="E91" s="2">
        <v>92</v>
      </c>
      <c r="F91" s="40">
        <f t="shared" si="8"/>
        <v>357</v>
      </c>
      <c r="G91" s="41">
        <f t="shared" si="9"/>
        <v>21</v>
      </c>
      <c r="H91" s="42">
        <f t="shared" si="10"/>
        <v>0.25770308123249297</v>
      </c>
      <c r="I91" s="43">
        <f t="shared" si="11"/>
        <v>28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2">
        <v>221</v>
      </c>
      <c r="E92" s="2">
        <v>67</v>
      </c>
      <c r="F92" s="40">
        <f t="shared" si="8"/>
        <v>288</v>
      </c>
      <c r="G92" s="41">
        <f t="shared" si="9"/>
        <v>30</v>
      </c>
      <c r="H92" s="42">
        <f t="shared" si="10"/>
        <v>0.2326388888888889</v>
      </c>
      <c r="I92" s="43">
        <f t="shared" si="11"/>
        <v>36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2">
        <v>167</v>
      </c>
      <c r="E93" s="2">
        <v>38</v>
      </c>
      <c r="F93" s="40">
        <f t="shared" si="8"/>
        <v>205</v>
      </c>
      <c r="G93" s="41">
        <f t="shared" si="9"/>
        <v>39</v>
      </c>
      <c r="H93" s="42">
        <f t="shared" si="10"/>
        <v>0.18536585365853658</v>
      </c>
      <c r="I93" s="43">
        <f t="shared" si="11"/>
        <v>59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2">
        <v>129</v>
      </c>
      <c r="E94" s="2">
        <v>30</v>
      </c>
      <c r="F94" s="40">
        <f t="shared" si="8"/>
        <v>159</v>
      </c>
      <c r="G94" s="41">
        <f t="shared" si="9"/>
        <v>51</v>
      </c>
      <c r="H94" s="42">
        <f t="shared" si="10"/>
        <v>0.18867924528301888</v>
      </c>
      <c r="I94" s="43">
        <f t="shared" si="11"/>
        <v>58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2">
        <v>325</v>
      </c>
      <c r="E95" s="2">
        <v>110</v>
      </c>
      <c r="F95" s="40">
        <f t="shared" si="8"/>
        <v>435</v>
      </c>
      <c r="G95" s="41">
        <f t="shared" si="9"/>
        <v>11</v>
      </c>
      <c r="H95" s="42">
        <f t="shared" si="10"/>
        <v>0.25287356321839083</v>
      </c>
      <c r="I95" s="43">
        <f t="shared" si="11"/>
        <v>30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2">
        <v>10</v>
      </c>
      <c r="E96" s="2">
        <v>2</v>
      </c>
      <c r="F96" s="40">
        <f t="shared" si="8"/>
        <v>12</v>
      </c>
      <c r="G96" s="41">
        <f t="shared" si="9"/>
        <v>77</v>
      </c>
      <c r="H96" s="42">
        <f t="shared" si="10"/>
        <v>0.16666666666666666</v>
      </c>
      <c r="I96" s="43">
        <f t="shared" si="11"/>
        <v>63</v>
      </c>
    </row>
    <row r="97" spans="1:9" s="14" customFormat="1" ht="14.25" thickBot="1">
      <c r="A97" s="1" t="s">
        <v>192</v>
      </c>
      <c r="B97" s="1" t="s">
        <v>246</v>
      </c>
      <c r="C97" s="1" t="s">
        <v>193</v>
      </c>
      <c r="D97" s="27">
        <v>194</v>
      </c>
      <c r="E97" s="28">
        <v>107</v>
      </c>
      <c r="F97" s="56">
        <f t="shared" si="8"/>
        <v>301</v>
      </c>
      <c r="G97" s="57">
        <f t="shared" si="9"/>
        <v>27</v>
      </c>
      <c r="H97" s="58">
        <f t="shared" si="10"/>
        <v>0.35548172757475083</v>
      </c>
      <c r="I97" s="59">
        <f t="shared" si="11"/>
        <v>13</v>
      </c>
    </row>
    <row r="98" spans="1:9" s="14" customFormat="1" ht="14.25" thickBot="1"/>
    <row r="99" spans="1:9" ht="14.25" thickBot="1">
      <c r="C99" s="229" t="s">
        <v>405</v>
      </c>
      <c r="D99" s="230">
        <f>SUM(D12:D97)</f>
        <v>15870</v>
      </c>
      <c r="E99" s="230">
        <f t="shared" ref="E99:F99" si="12">SUM(E12:E97)</f>
        <v>4762</v>
      </c>
      <c r="F99" s="231">
        <f t="shared" si="12"/>
        <v>20632</v>
      </c>
    </row>
  </sheetData>
  <autoFilter ref="A11:I97" xr:uid="{00000000-0009-0000-0000-000010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0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206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60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171</v>
      </c>
      <c r="E6" s="17">
        <f>INDEX(E12:E97,MATCH(C6,C12:C97,0),0)</f>
        <v>66</v>
      </c>
      <c r="F6" s="17">
        <f>SUM(D6:E6)</f>
        <v>237</v>
      </c>
      <c r="G6" s="18">
        <f>_xlfn.RANK.EQ(F6,$F$12:$F$97,0)</f>
        <v>33</v>
      </c>
      <c r="H6" s="19">
        <f>E6/F6</f>
        <v>0.27848101265822783</v>
      </c>
      <c r="I6" s="20">
        <f>_xlfn.RANK.EQ(H6,$H$12:$H$97,0)</f>
        <v>23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196.6</v>
      </c>
      <c r="E7" s="90">
        <f>ROUND(SUMIF($B$12:$B$97,"G",E12:E97)/(COUNTIFS(B12:B97,"G",D12:D97,"&lt;&gt;")),1)</f>
        <v>55.2</v>
      </c>
      <c r="F7" s="90">
        <f>ROUND(SUM(D7:E7),1)</f>
        <v>251.8</v>
      </c>
      <c r="G7" s="23"/>
      <c r="H7" s="24">
        <f>E7/F7</f>
        <v>0.21922160444797459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190.4</v>
      </c>
      <c r="E8" s="92">
        <f>ROUND(AVERAGE(E12:E97),1)</f>
        <v>56.5</v>
      </c>
      <c r="F8" s="92">
        <f>ROUND(SUM(D8:E8),1)</f>
        <v>246.9</v>
      </c>
      <c r="G8" s="29"/>
      <c r="H8" s="30">
        <f>E8/F8</f>
        <v>0.2288375860672337</v>
      </c>
      <c r="I8" s="31"/>
    </row>
    <row r="9" spans="1:13" s="14" customFormat="1" ht="21" customHeight="1" thickBot="1">
      <c r="A9"/>
      <c r="B9"/>
      <c r="C9"/>
      <c r="D9" s="32"/>
    </row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2021年度（基準日：５月１日）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4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39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2">
        <v>388</v>
      </c>
      <c r="E12" s="2">
        <v>85</v>
      </c>
      <c r="F12" s="40">
        <f t="shared" ref="F12:F42" si="0">SUM(D12:E12)</f>
        <v>473</v>
      </c>
      <c r="G12" s="41">
        <f t="shared" ref="G12:G42" si="1">_xlfn.RANK.EQ(F12,$F$12:$F$97,0)</f>
        <v>7</v>
      </c>
      <c r="H12" s="42">
        <f t="shared" ref="H12:H42" si="2">E12/F12</f>
        <v>0.17970401691331925</v>
      </c>
      <c r="I12" s="43">
        <f t="shared" ref="I12:I42" si="3">_xlfn.RANK.EQ(H12,$H$12:$H$97,0)</f>
        <v>55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2">
        <v>69</v>
      </c>
      <c r="E13" s="2">
        <v>69</v>
      </c>
      <c r="F13" s="40">
        <f t="shared" si="0"/>
        <v>138</v>
      </c>
      <c r="G13" s="41">
        <f t="shared" si="1"/>
        <v>54</v>
      </c>
      <c r="H13" s="42">
        <f t="shared" si="2"/>
        <v>0.5</v>
      </c>
      <c r="I13" s="43">
        <f t="shared" si="3"/>
        <v>5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2">
        <v>153</v>
      </c>
      <c r="E14" s="2">
        <v>14</v>
      </c>
      <c r="F14" s="40">
        <f t="shared" si="0"/>
        <v>167</v>
      </c>
      <c r="G14" s="41">
        <f t="shared" si="1"/>
        <v>50</v>
      </c>
      <c r="H14" s="42">
        <f t="shared" si="2"/>
        <v>8.3832335329341312E-2</v>
      </c>
      <c r="I14" s="43">
        <f t="shared" si="3"/>
        <v>74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2">
        <v>89</v>
      </c>
      <c r="E15" s="2">
        <v>32</v>
      </c>
      <c r="F15" s="40">
        <f t="shared" si="0"/>
        <v>121</v>
      </c>
      <c r="G15" s="41">
        <f t="shared" si="1"/>
        <v>58</v>
      </c>
      <c r="H15" s="42">
        <f t="shared" si="2"/>
        <v>0.26446280991735538</v>
      </c>
      <c r="I15" s="43">
        <f t="shared" si="3"/>
        <v>28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2">
        <v>14</v>
      </c>
      <c r="E16" s="2">
        <v>7</v>
      </c>
      <c r="F16" s="40">
        <f t="shared" si="0"/>
        <v>21</v>
      </c>
      <c r="G16" s="41">
        <f t="shared" si="1"/>
        <v>76</v>
      </c>
      <c r="H16" s="42">
        <f t="shared" si="2"/>
        <v>0.33333333333333331</v>
      </c>
      <c r="I16" s="43">
        <f t="shared" si="3"/>
        <v>15</v>
      </c>
    </row>
    <row r="17" spans="1:9" s="14" customFormat="1">
      <c r="A17" s="1" t="s">
        <v>32</v>
      </c>
      <c r="B17" s="1" t="s">
        <v>243</v>
      </c>
      <c r="C17" s="1" t="s">
        <v>33</v>
      </c>
      <c r="D17" s="22">
        <v>105</v>
      </c>
      <c r="E17" s="2">
        <v>11</v>
      </c>
      <c r="F17" s="40">
        <f t="shared" si="0"/>
        <v>116</v>
      </c>
      <c r="G17" s="41">
        <f t="shared" si="1"/>
        <v>60</v>
      </c>
      <c r="H17" s="42">
        <f t="shared" si="2"/>
        <v>9.4827586206896547E-2</v>
      </c>
      <c r="I17" s="43">
        <f t="shared" si="3"/>
        <v>73</v>
      </c>
    </row>
    <row r="18" spans="1:9" s="14" customFormat="1">
      <c r="A18" s="1" t="s">
        <v>34</v>
      </c>
      <c r="B18" s="1" t="s">
        <v>245</v>
      </c>
      <c r="C18" s="1" t="s">
        <v>35</v>
      </c>
      <c r="D18" s="22">
        <v>24</v>
      </c>
      <c r="E18" s="2">
        <v>12</v>
      </c>
      <c r="F18" s="40">
        <f t="shared" si="0"/>
        <v>36</v>
      </c>
      <c r="G18" s="41">
        <f t="shared" si="1"/>
        <v>70</v>
      </c>
      <c r="H18" s="42">
        <f t="shared" si="2"/>
        <v>0.33333333333333331</v>
      </c>
      <c r="I18" s="43">
        <f t="shared" si="3"/>
        <v>15</v>
      </c>
    </row>
    <row r="19" spans="1:9" s="14" customFormat="1">
      <c r="A19" s="1" t="s">
        <v>36</v>
      </c>
      <c r="B19" s="1" t="s">
        <v>246</v>
      </c>
      <c r="C19" s="1" t="s">
        <v>37</v>
      </c>
      <c r="D19" s="22">
        <v>146</v>
      </c>
      <c r="E19" s="2">
        <v>32</v>
      </c>
      <c r="F19" s="40">
        <f t="shared" si="0"/>
        <v>178</v>
      </c>
      <c r="G19" s="41">
        <f t="shared" si="1"/>
        <v>45</v>
      </c>
      <c r="H19" s="42">
        <f t="shared" si="2"/>
        <v>0.1797752808988764</v>
      </c>
      <c r="I19" s="43">
        <f t="shared" si="3"/>
        <v>54</v>
      </c>
    </row>
    <row r="20" spans="1:9" s="14" customFormat="1">
      <c r="A20" s="1" t="s">
        <v>38</v>
      </c>
      <c r="B20" s="1" t="s">
        <v>247</v>
      </c>
      <c r="C20" s="1" t="s">
        <v>39</v>
      </c>
      <c r="D20" s="22">
        <v>157</v>
      </c>
      <c r="E20" s="2">
        <v>50</v>
      </c>
      <c r="F20" s="40">
        <f t="shared" si="0"/>
        <v>207</v>
      </c>
      <c r="G20" s="41">
        <f t="shared" si="1"/>
        <v>39</v>
      </c>
      <c r="H20" s="42">
        <f t="shared" si="2"/>
        <v>0.24154589371980675</v>
      </c>
      <c r="I20" s="43">
        <f t="shared" si="3"/>
        <v>32</v>
      </c>
    </row>
    <row r="21" spans="1:9" s="14" customFormat="1">
      <c r="A21" s="1" t="s">
        <v>40</v>
      </c>
      <c r="B21" s="1" t="s">
        <v>241</v>
      </c>
      <c r="C21" s="1" t="s">
        <v>41</v>
      </c>
      <c r="D21" s="22">
        <v>352</v>
      </c>
      <c r="E21" s="2">
        <v>76</v>
      </c>
      <c r="F21" s="40">
        <f t="shared" si="0"/>
        <v>428</v>
      </c>
      <c r="G21" s="41">
        <f t="shared" si="1"/>
        <v>12</v>
      </c>
      <c r="H21" s="42">
        <f t="shared" si="2"/>
        <v>0.17757009345794392</v>
      </c>
      <c r="I21" s="43">
        <f t="shared" si="3"/>
        <v>56</v>
      </c>
    </row>
    <row r="22" spans="1:9" s="14" customFormat="1">
      <c r="A22" s="1" t="s">
        <v>42</v>
      </c>
      <c r="B22" s="1" t="s">
        <v>242</v>
      </c>
      <c r="C22" s="1" t="s">
        <v>43</v>
      </c>
      <c r="D22" s="22">
        <v>19</v>
      </c>
      <c r="E22" s="2">
        <v>15</v>
      </c>
      <c r="F22" s="40">
        <f t="shared" si="0"/>
        <v>34</v>
      </c>
      <c r="G22" s="41">
        <f t="shared" si="1"/>
        <v>71</v>
      </c>
      <c r="H22" s="42">
        <f t="shared" si="2"/>
        <v>0.44117647058823528</v>
      </c>
      <c r="I22" s="43">
        <f t="shared" si="3"/>
        <v>6</v>
      </c>
    </row>
    <row r="23" spans="1:9" s="14" customFormat="1">
      <c r="A23" s="1" t="s">
        <v>44</v>
      </c>
      <c r="B23" s="1" t="s">
        <v>246</v>
      </c>
      <c r="C23" s="1" t="s">
        <v>45</v>
      </c>
      <c r="D23" s="22">
        <v>121</v>
      </c>
      <c r="E23" s="2">
        <v>17</v>
      </c>
      <c r="F23" s="40">
        <f t="shared" si="0"/>
        <v>138</v>
      </c>
      <c r="G23" s="41">
        <f t="shared" si="1"/>
        <v>54</v>
      </c>
      <c r="H23" s="42">
        <f t="shared" si="2"/>
        <v>0.12318840579710146</v>
      </c>
      <c r="I23" s="43">
        <f t="shared" si="3"/>
        <v>70</v>
      </c>
    </row>
    <row r="24" spans="1:9" s="14" customFormat="1">
      <c r="A24" s="1" t="s">
        <v>46</v>
      </c>
      <c r="B24" s="1" t="s">
        <v>246</v>
      </c>
      <c r="C24" s="1" t="s">
        <v>47</v>
      </c>
      <c r="D24" s="22">
        <v>228</v>
      </c>
      <c r="E24" s="2">
        <v>39</v>
      </c>
      <c r="F24" s="40">
        <f t="shared" si="0"/>
        <v>267</v>
      </c>
      <c r="G24" s="41">
        <f t="shared" si="1"/>
        <v>29</v>
      </c>
      <c r="H24" s="42">
        <f t="shared" si="2"/>
        <v>0.14606741573033707</v>
      </c>
      <c r="I24" s="43">
        <f t="shared" si="3"/>
        <v>63</v>
      </c>
    </row>
    <row r="25" spans="1:9" s="14" customFormat="1">
      <c r="A25" s="1" t="s">
        <v>48</v>
      </c>
      <c r="B25" s="1" t="s">
        <v>244</v>
      </c>
      <c r="C25" s="1" t="s">
        <v>49</v>
      </c>
      <c r="D25" s="22">
        <v>93</v>
      </c>
      <c r="E25" s="2">
        <v>34</v>
      </c>
      <c r="F25" s="40">
        <f t="shared" si="0"/>
        <v>127</v>
      </c>
      <c r="G25" s="41">
        <f t="shared" si="1"/>
        <v>57</v>
      </c>
      <c r="H25" s="42">
        <f t="shared" si="2"/>
        <v>0.26771653543307089</v>
      </c>
      <c r="I25" s="43">
        <f t="shared" si="3"/>
        <v>26</v>
      </c>
    </row>
    <row r="26" spans="1:9" s="14" customFormat="1">
      <c r="A26" s="1" t="s">
        <v>50</v>
      </c>
      <c r="B26" s="1" t="s">
        <v>247</v>
      </c>
      <c r="C26" s="1" t="s">
        <v>51</v>
      </c>
      <c r="D26" s="22">
        <v>248</v>
      </c>
      <c r="E26" s="2">
        <v>65</v>
      </c>
      <c r="F26" s="40">
        <f t="shared" si="0"/>
        <v>313</v>
      </c>
      <c r="G26" s="41">
        <f t="shared" si="1"/>
        <v>25</v>
      </c>
      <c r="H26" s="42">
        <f t="shared" si="2"/>
        <v>0.20766773162939298</v>
      </c>
      <c r="I26" s="43">
        <f t="shared" si="3"/>
        <v>46</v>
      </c>
    </row>
    <row r="27" spans="1:9" s="14" customFormat="1">
      <c r="A27" s="1" t="s">
        <v>52</v>
      </c>
      <c r="B27" s="1" t="s">
        <v>241</v>
      </c>
      <c r="C27" s="1" t="s">
        <v>53</v>
      </c>
      <c r="D27" s="22">
        <v>310</v>
      </c>
      <c r="E27" s="2">
        <v>146</v>
      </c>
      <c r="F27" s="40">
        <f t="shared" si="0"/>
        <v>456</v>
      </c>
      <c r="G27" s="41">
        <f t="shared" si="1"/>
        <v>9</v>
      </c>
      <c r="H27" s="42">
        <f t="shared" si="2"/>
        <v>0.32017543859649122</v>
      </c>
      <c r="I27" s="43">
        <f t="shared" si="3"/>
        <v>19</v>
      </c>
    </row>
    <row r="28" spans="1:9" s="14" customFormat="1">
      <c r="A28" s="1" t="s">
        <v>54</v>
      </c>
      <c r="B28" s="1" t="s">
        <v>244</v>
      </c>
      <c r="C28" s="1" t="s">
        <v>55</v>
      </c>
      <c r="D28" s="22">
        <v>22</v>
      </c>
      <c r="E28" s="2">
        <v>3</v>
      </c>
      <c r="F28" s="40">
        <f t="shared" si="0"/>
        <v>25</v>
      </c>
      <c r="G28" s="41">
        <f t="shared" si="1"/>
        <v>74</v>
      </c>
      <c r="H28" s="42">
        <f t="shared" si="2"/>
        <v>0.12</v>
      </c>
      <c r="I28" s="43">
        <f t="shared" si="3"/>
        <v>71</v>
      </c>
    </row>
    <row r="29" spans="1:9" s="14" customFormat="1">
      <c r="A29" s="1" t="s">
        <v>56</v>
      </c>
      <c r="B29" s="1" t="s">
        <v>247</v>
      </c>
      <c r="C29" s="1" t="s">
        <v>57</v>
      </c>
      <c r="D29" s="22">
        <v>107</v>
      </c>
      <c r="E29" s="2">
        <v>62</v>
      </c>
      <c r="F29" s="40">
        <f t="shared" si="0"/>
        <v>169</v>
      </c>
      <c r="G29" s="41">
        <f t="shared" si="1"/>
        <v>47</v>
      </c>
      <c r="H29" s="42">
        <f t="shared" si="2"/>
        <v>0.36686390532544377</v>
      </c>
      <c r="I29" s="43">
        <f t="shared" si="3"/>
        <v>13</v>
      </c>
    </row>
    <row r="30" spans="1:9" s="14" customFormat="1">
      <c r="A30" s="1" t="s">
        <v>58</v>
      </c>
      <c r="B30" s="1" t="s">
        <v>246</v>
      </c>
      <c r="C30" s="1" t="s">
        <v>59</v>
      </c>
      <c r="D30" s="22">
        <v>92</v>
      </c>
      <c r="E30" s="2">
        <v>21</v>
      </c>
      <c r="F30" s="40">
        <f t="shared" si="0"/>
        <v>113</v>
      </c>
      <c r="G30" s="41">
        <f t="shared" si="1"/>
        <v>62</v>
      </c>
      <c r="H30" s="42">
        <f t="shared" si="2"/>
        <v>0.18584070796460178</v>
      </c>
      <c r="I30" s="43">
        <f t="shared" si="3"/>
        <v>53</v>
      </c>
    </row>
    <row r="31" spans="1:9" s="14" customFormat="1">
      <c r="A31" s="1" t="s">
        <v>60</v>
      </c>
      <c r="B31" s="1" t="s">
        <v>247</v>
      </c>
      <c r="C31" s="1" t="s">
        <v>61</v>
      </c>
      <c r="D31" s="22">
        <v>289</v>
      </c>
      <c r="E31" s="2">
        <v>88</v>
      </c>
      <c r="F31" s="40">
        <f t="shared" si="0"/>
        <v>377</v>
      </c>
      <c r="G31" s="41">
        <f t="shared" si="1"/>
        <v>17</v>
      </c>
      <c r="H31" s="42">
        <f t="shared" si="2"/>
        <v>0.23342175066312998</v>
      </c>
      <c r="I31" s="43">
        <f t="shared" si="3"/>
        <v>34</v>
      </c>
    </row>
    <row r="32" spans="1:9" s="14" customFormat="1">
      <c r="A32" s="1" t="s">
        <v>62</v>
      </c>
      <c r="B32" s="1" t="s">
        <v>241</v>
      </c>
      <c r="C32" s="1" t="s">
        <v>63</v>
      </c>
      <c r="D32" s="22">
        <v>333</v>
      </c>
      <c r="E32" s="2">
        <v>123</v>
      </c>
      <c r="F32" s="40">
        <f t="shared" si="0"/>
        <v>456</v>
      </c>
      <c r="G32" s="41">
        <f t="shared" si="1"/>
        <v>9</v>
      </c>
      <c r="H32" s="42">
        <f t="shared" si="2"/>
        <v>0.26973684210526316</v>
      </c>
      <c r="I32" s="43">
        <f t="shared" si="3"/>
        <v>25</v>
      </c>
    </row>
    <row r="33" spans="1:9" s="14" customFormat="1">
      <c r="A33" s="1" t="s">
        <v>64</v>
      </c>
      <c r="B33" s="1" t="s">
        <v>241</v>
      </c>
      <c r="C33" s="1" t="s">
        <v>65</v>
      </c>
      <c r="D33" s="22">
        <v>871</v>
      </c>
      <c r="E33" s="2">
        <v>156</v>
      </c>
      <c r="F33" s="40">
        <f t="shared" si="0"/>
        <v>1027</v>
      </c>
      <c r="G33" s="41">
        <f t="shared" si="1"/>
        <v>2</v>
      </c>
      <c r="H33" s="42">
        <f t="shared" si="2"/>
        <v>0.15189873417721519</v>
      </c>
      <c r="I33" s="43">
        <f t="shared" si="3"/>
        <v>58</v>
      </c>
    </row>
    <row r="34" spans="1:9" s="14" customFormat="1">
      <c r="A34" s="1" t="s">
        <v>66</v>
      </c>
      <c r="B34" s="1" t="s">
        <v>245</v>
      </c>
      <c r="C34" s="1" t="s">
        <v>67</v>
      </c>
      <c r="D34" s="22">
        <v>30</v>
      </c>
      <c r="E34" s="2">
        <v>20</v>
      </c>
      <c r="F34" s="40">
        <f t="shared" si="0"/>
        <v>50</v>
      </c>
      <c r="G34" s="41">
        <f t="shared" si="1"/>
        <v>67</v>
      </c>
      <c r="H34" s="42">
        <f t="shared" si="2"/>
        <v>0.4</v>
      </c>
      <c r="I34" s="43">
        <f t="shared" si="3"/>
        <v>10</v>
      </c>
    </row>
    <row r="35" spans="1:9" s="14" customFormat="1">
      <c r="A35" s="1" t="s">
        <v>68</v>
      </c>
      <c r="B35" s="1" t="s">
        <v>244</v>
      </c>
      <c r="C35" s="1" t="s">
        <v>69</v>
      </c>
      <c r="D35" s="22">
        <v>224</v>
      </c>
      <c r="E35" s="2">
        <v>383</v>
      </c>
      <c r="F35" s="40">
        <f t="shared" si="0"/>
        <v>607</v>
      </c>
      <c r="G35" s="41">
        <f t="shared" si="1"/>
        <v>5</v>
      </c>
      <c r="H35" s="42">
        <f t="shared" si="2"/>
        <v>0.63097199341021415</v>
      </c>
      <c r="I35" s="43">
        <f t="shared" si="3"/>
        <v>3</v>
      </c>
    </row>
    <row r="36" spans="1:9" s="14" customFormat="1">
      <c r="A36" s="1" t="s">
        <v>70</v>
      </c>
      <c r="B36" s="1" t="s">
        <v>244</v>
      </c>
      <c r="C36" s="1" t="s">
        <v>71</v>
      </c>
      <c r="D36" s="22">
        <v>50</v>
      </c>
      <c r="E36" s="2">
        <v>66</v>
      </c>
      <c r="F36" s="40">
        <f t="shared" si="0"/>
        <v>116</v>
      </c>
      <c r="G36" s="41">
        <f t="shared" si="1"/>
        <v>60</v>
      </c>
      <c r="H36" s="42">
        <f t="shared" si="2"/>
        <v>0.56896551724137934</v>
      </c>
      <c r="I36" s="43">
        <f t="shared" si="3"/>
        <v>4</v>
      </c>
    </row>
    <row r="37" spans="1:9" s="14" customFormat="1">
      <c r="A37" s="1" t="s">
        <v>72</v>
      </c>
      <c r="B37" s="1" t="s">
        <v>243</v>
      </c>
      <c r="C37" s="1" t="s">
        <v>73</v>
      </c>
      <c r="D37" s="22">
        <v>252</v>
      </c>
      <c r="E37" s="2">
        <v>13</v>
      </c>
      <c r="F37" s="40">
        <f t="shared" si="0"/>
        <v>265</v>
      </c>
      <c r="G37" s="41">
        <f t="shared" si="1"/>
        <v>31</v>
      </c>
      <c r="H37" s="42">
        <f t="shared" si="2"/>
        <v>4.9056603773584909E-2</v>
      </c>
      <c r="I37" s="43">
        <f t="shared" si="3"/>
        <v>79</v>
      </c>
    </row>
    <row r="38" spans="1:9" s="14" customFormat="1">
      <c r="A38" s="1" t="s">
        <v>74</v>
      </c>
      <c r="B38" s="1" t="s">
        <v>247</v>
      </c>
      <c r="C38" s="1" t="s">
        <v>75</v>
      </c>
      <c r="D38" s="22">
        <v>0</v>
      </c>
      <c r="E38" s="2">
        <v>67</v>
      </c>
      <c r="F38" s="40">
        <f t="shared" si="0"/>
        <v>67</v>
      </c>
      <c r="G38" s="41">
        <f t="shared" si="1"/>
        <v>66</v>
      </c>
      <c r="H38" s="42">
        <f t="shared" si="2"/>
        <v>1</v>
      </c>
      <c r="I38" s="43">
        <f t="shared" si="3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2">
        <v>105</v>
      </c>
      <c r="E39" s="2">
        <v>78</v>
      </c>
      <c r="F39" s="40">
        <f t="shared" si="0"/>
        <v>183</v>
      </c>
      <c r="G39" s="41">
        <f t="shared" si="1"/>
        <v>41</v>
      </c>
      <c r="H39" s="42">
        <f t="shared" si="2"/>
        <v>0.42622950819672129</v>
      </c>
      <c r="I39" s="43">
        <f t="shared" si="3"/>
        <v>9</v>
      </c>
    </row>
    <row r="40" spans="1:9" s="14" customFormat="1">
      <c r="A40" s="1" t="s">
        <v>78</v>
      </c>
      <c r="B40" s="1" t="s">
        <v>243</v>
      </c>
      <c r="C40" s="1" t="s">
        <v>79</v>
      </c>
      <c r="D40" s="22">
        <v>117</v>
      </c>
      <c r="E40" s="2">
        <v>19</v>
      </c>
      <c r="F40" s="40">
        <f t="shared" si="0"/>
        <v>136</v>
      </c>
      <c r="G40" s="41">
        <f t="shared" si="1"/>
        <v>56</v>
      </c>
      <c r="H40" s="42">
        <f t="shared" si="2"/>
        <v>0.13970588235294118</v>
      </c>
      <c r="I40" s="43">
        <f t="shared" si="3"/>
        <v>66</v>
      </c>
    </row>
    <row r="41" spans="1:9" s="14" customFormat="1">
      <c r="A41" s="1" t="s">
        <v>80</v>
      </c>
      <c r="B41" s="1" t="s">
        <v>243</v>
      </c>
      <c r="C41" s="1" t="s">
        <v>81</v>
      </c>
      <c r="D41" s="22">
        <v>336</v>
      </c>
      <c r="E41" s="2">
        <v>20</v>
      </c>
      <c r="F41" s="40">
        <f t="shared" si="0"/>
        <v>356</v>
      </c>
      <c r="G41" s="41">
        <f t="shared" si="1"/>
        <v>21</v>
      </c>
      <c r="H41" s="42">
        <f t="shared" si="2"/>
        <v>5.6179775280898875E-2</v>
      </c>
      <c r="I41" s="43">
        <f t="shared" si="3"/>
        <v>78</v>
      </c>
    </row>
    <row r="42" spans="1:9" s="14" customFormat="1">
      <c r="A42" s="1" t="s">
        <v>82</v>
      </c>
      <c r="B42" s="1" t="s">
        <v>244</v>
      </c>
      <c r="C42" s="1" t="s">
        <v>83</v>
      </c>
      <c r="D42" s="22">
        <v>216</v>
      </c>
      <c r="E42" s="2">
        <v>63</v>
      </c>
      <c r="F42" s="40">
        <f t="shared" si="0"/>
        <v>279</v>
      </c>
      <c r="G42" s="41">
        <f t="shared" si="1"/>
        <v>28</v>
      </c>
      <c r="H42" s="42">
        <f t="shared" si="2"/>
        <v>0.22580645161290322</v>
      </c>
      <c r="I42" s="43">
        <f t="shared" si="3"/>
        <v>39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4"/>
      <c r="E43" s="45"/>
      <c r="F43" s="46"/>
      <c r="G43" s="47"/>
      <c r="H43" s="48"/>
      <c r="I43" s="49"/>
    </row>
    <row r="44" spans="1:9" s="14" customFormat="1">
      <c r="A44" s="1" t="s">
        <v>86</v>
      </c>
      <c r="B44" s="1" t="s">
        <v>243</v>
      </c>
      <c r="C44" s="1" t="s">
        <v>87</v>
      </c>
      <c r="D44" s="22">
        <v>67</v>
      </c>
      <c r="E44" s="2">
        <v>20</v>
      </c>
      <c r="F44" s="40">
        <f>SUM(D44:E44)</f>
        <v>87</v>
      </c>
      <c r="G44" s="41">
        <f>_xlfn.RANK.EQ(F44,$F$12:$F$97,0)</f>
        <v>64</v>
      </c>
      <c r="H44" s="42">
        <f>E44/F44</f>
        <v>0.22988505747126436</v>
      </c>
      <c r="I44" s="43">
        <f>_xlfn.RANK.EQ(H44,$H$12:$H$97,0)</f>
        <v>37</v>
      </c>
    </row>
    <row r="45" spans="1:9" s="14" customFormat="1">
      <c r="A45" s="1" t="s">
        <v>88</v>
      </c>
      <c r="B45" s="1" t="s">
        <v>247</v>
      </c>
      <c r="C45" s="1" t="s">
        <v>89</v>
      </c>
      <c r="D45" s="22">
        <v>348</v>
      </c>
      <c r="E45" s="2">
        <v>61</v>
      </c>
      <c r="F45" s="40">
        <f>SUM(D45:E45)</f>
        <v>409</v>
      </c>
      <c r="G45" s="41">
        <f>_xlfn.RANK.EQ(F45,$F$12:$F$97,0)</f>
        <v>15</v>
      </c>
      <c r="H45" s="42">
        <f>E45/F45</f>
        <v>0.1491442542787286</v>
      </c>
      <c r="I45" s="43">
        <f>_xlfn.RANK.EQ(H45,$H$12:$H$97,0)</f>
        <v>60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4"/>
      <c r="E46" s="45"/>
      <c r="F46" s="46"/>
      <c r="G46" s="47"/>
      <c r="H46" s="48"/>
      <c r="I46" s="49"/>
    </row>
    <row r="47" spans="1:9" s="14" customFormat="1">
      <c r="A47" s="1" t="s">
        <v>92</v>
      </c>
      <c r="B47" s="1" t="s">
        <v>241</v>
      </c>
      <c r="C47" s="1" t="s">
        <v>93</v>
      </c>
      <c r="D47" s="22">
        <v>287</v>
      </c>
      <c r="E47" s="2">
        <v>87</v>
      </c>
      <c r="F47" s="40">
        <f>SUM(D47:E47)</f>
        <v>374</v>
      </c>
      <c r="G47" s="41">
        <f>_xlfn.RANK.EQ(F47,$F$12:$F$97,0)</f>
        <v>18</v>
      </c>
      <c r="H47" s="42">
        <f>E47/F47</f>
        <v>0.23262032085561499</v>
      </c>
      <c r="I47" s="43">
        <f>_xlfn.RANK.EQ(H47,$H$12:$H$97,0)</f>
        <v>35</v>
      </c>
    </row>
    <row r="48" spans="1:9" s="14" customFormat="1">
      <c r="A48" s="1" t="s">
        <v>94</v>
      </c>
      <c r="B48" s="1" t="s">
        <v>243</v>
      </c>
      <c r="C48" s="1" t="s">
        <v>95</v>
      </c>
      <c r="D48" s="22">
        <v>11</v>
      </c>
      <c r="E48" s="2">
        <v>0</v>
      </c>
      <c r="F48" s="40">
        <f>SUM(D48:E48)</f>
        <v>11</v>
      </c>
      <c r="G48" s="41">
        <f>_xlfn.RANK.EQ(F48,$F$12:$F$97,0)</f>
        <v>79</v>
      </c>
      <c r="H48" s="42">
        <f>E48/F48</f>
        <v>0</v>
      </c>
      <c r="I48" s="43">
        <f>_xlfn.RANK.EQ(H48,$H$12:$H$97,0)</f>
        <v>81</v>
      </c>
    </row>
    <row r="49" spans="1:9" s="14" customFormat="1">
      <c r="A49" s="1" t="s">
        <v>96</v>
      </c>
      <c r="B49" s="1" t="s">
        <v>242</v>
      </c>
      <c r="C49" s="1" t="s">
        <v>97</v>
      </c>
      <c r="D49" s="22">
        <v>8</v>
      </c>
      <c r="E49" s="2">
        <v>0</v>
      </c>
      <c r="F49" s="40">
        <f>SUM(D49:E49)</f>
        <v>8</v>
      </c>
      <c r="G49" s="41">
        <f>_xlfn.RANK.EQ(F49,$F$12:$F$97,0)</f>
        <v>81</v>
      </c>
      <c r="H49" s="42">
        <f>E49/F49</f>
        <v>0</v>
      </c>
      <c r="I49" s="43">
        <f>_xlfn.RANK.EQ(H49,$H$12:$H$97,0)</f>
        <v>81</v>
      </c>
    </row>
    <row r="50" spans="1:9" s="14" customFormat="1">
      <c r="A50" s="1" t="s">
        <v>98</v>
      </c>
      <c r="B50" s="1" t="s">
        <v>246</v>
      </c>
      <c r="C50" s="1" t="s">
        <v>99</v>
      </c>
      <c r="D50" s="22">
        <v>208</v>
      </c>
      <c r="E50" s="2">
        <v>59</v>
      </c>
      <c r="F50" s="40">
        <f>SUM(D50:E50)</f>
        <v>267</v>
      </c>
      <c r="G50" s="41">
        <f>_xlfn.RANK.EQ(F50,$F$12:$F$97,0)</f>
        <v>29</v>
      </c>
      <c r="H50" s="42">
        <f>E50/F50</f>
        <v>0.22097378277153559</v>
      </c>
      <c r="I50" s="43">
        <f>_xlfn.RANK.EQ(H50,$H$12:$H$97,0)</f>
        <v>40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2">
        <v>207</v>
      </c>
      <c r="E51" s="2">
        <v>107</v>
      </c>
      <c r="F51" s="40">
        <f>SUM(D51:E51)</f>
        <v>314</v>
      </c>
      <c r="G51" s="41">
        <f>_xlfn.RANK.EQ(F51,$F$12:$F$97,0)</f>
        <v>24</v>
      </c>
      <c r="H51" s="42">
        <f>E51/F51</f>
        <v>0.34076433121019106</v>
      </c>
      <c r="I51" s="43">
        <f>_xlfn.RANK.EQ(H51,$H$12:$H$97,0)</f>
        <v>14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4"/>
      <c r="E52" s="45"/>
      <c r="F52" s="46"/>
      <c r="G52" s="47"/>
      <c r="H52" s="48"/>
      <c r="I52" s="49"/>
    </row>
    <row r="53" spans="1:9" s="14" customFormat="1">
      <c r="A53" s="1" t="s">
        <v>104</v>
      </c>
      <c r="B53" s="1" t="s">
        <v>246</v>
      </c>
      <c r="C53" s="1" t="s">
        <v>105</v>
      </c>
      <c r="D53" s="22">
        <v>152</v>
      </c>
      <c r="E53" s="2">
        <v>27</v>
      </c>
      <c r="F53" s="40">
        <f t="shared" ref="F53:F74" si="4">SUM(D53:E53)</f>
        <v>179</v>
      </c>
      <c r="G53" s="41">
        <f t="shared" ref="G53:G74" si="5">_xlfn.RANK.EQ(F53,$F$12:$F$97,0)</f>
        <v>43</v>
      </c>
      <c r="H53" s="42">
        <f t="shared" ref="H53:H74" si="6">E53/F53</f>
        <v>0.15083798882681565</v>
      </c>
      <c r="I53" s="43">
        <f t="shared" ref="I53:I74" si="7">_xlfn.RANK.EQ(H53,$H$12:$H$97,0)</f>
        <v>59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2">
        <v>103</v>
      </c>
      <c r="E54" s="2">
        <v>18</v>
      </c>
      <c r="F54" s="40">
        <f t="shared" si="4"/>
        <v>121</v>
      </c>
      <c r="G54" s="41">
        <f t="shared" si="5"/>
        <v>58</v>
      </c>
      <c r="H54" s="42">
        <f t="shared" si="6"/>
        <v>0.1487603305785124</v>
      </c>
      <c r="I54" s="43">
        <f t="shared" si="7"/>
        <v>61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2">
        <v>372</v>
      </c>
      <c r="E55" s="2">
        <v>96</v>
      </c>
      <c r="F55" s="40">
        <f t="shared" si="4"/>
        <v>468</v>
      </c>
      <c r="G55" s="41">
        <f t="shared" si="5"/>
        <v>8</v>
      </c>
      <c r="H55" s="42">
        <f t="shared" si="6"/>
        <v>0.20512820512820512</v>
      </c>
      <c r="I55" s="43">
        <f t="shared" si="7"/>
        <v>47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2">
        <v>133</v>
      </c>
      <c r="E56" s="2">
        <v>35</v>
      </c>
      <c r="F56" s="40">
        <f t="shared" si="4"/>
        <v>168</v>
      </c>
      <c r="G56" s="41">
        <f t="shared" si="5"/>
        <v>49</v>
      </c>
      <c r="H56" s="42">
        <f t="shared" si="6"/>
        <v>0.20833333333333334</v>
      </c>
      <c r="I56" s="43">
        <f t="shared" si="7"/>
        <v>44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2">
        <v>263</v>
      </c>
      <c r="E57" s="2">
        <v>39</v>
      </c>
      <c r="F57" s="40">
        <f t="shared" si="4"/>
        <v>302</v>
      </c>
      <c r="G57" s="41">
        <f t="shared" si="5"/>
        <v>27</v>
      </c>
      <c r="H57" s="42">
        <f t="shared" si="6"/>
        <v>0.12913907284768211</v>
      </c>
      <c r="I57" s="43">
        <f t="shared" si="7"/>
        <v>68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2">
        <v>13</v>
      </c>
      <c r="E58" s="2">
        <v>6</v>
      </c>
      <c r="F58" s="40">
        <f t="shared" si="4"/>
        <v>19</v>
      </c>
      <c r="G58" s="41">
        <f t="shared" si="5"/>
        <v>77</v>
      </c>
      <c r="H58" s="42">
        <f t="shared" si="6"/>
        <v>0.31578947368421051</v>
      </c>
      <c r="I58" s="43">
        <f t="shared" si="7"/>
        <v>20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2">
        <v>319</v>
      </c>
      <c r="E59" s="2">
        <v>54</v>
      </c>
      <c r="F59" s="40">
        <f t="shared" si="4"/>
        <v>373</v>
      </c>
      <c r="G59" s="41">
        <f t="shared" si="5"/>
        <v>19</v>
      </c>
      <c r="H59" s="42">
        <f t="shared" si="6"/>
        <v>0.1447721179624665</v>
      </c>
      <c r="I59" s="43">
        <f t="shared" si="7"/>
        <v>64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2">
        <v>161</v>
      </c>
      <c r="E60" s="2">
        <v>8</v>
      </c>
      <c r="F60" s="40">
        <f t="shared" si="4"/>
        <v>169</v>
      </c>
      <c r="G60" s="41">
        <f t="shared" si="5"/>
        <v>47</v>
      </c>
      <c r="H60" s="42">
        <f t="shared" si="6"/>
        <v>4.7337278106508875E-2</v>
      </c>
      <c r="I60" s="43">
        <f t="shared" si="7"/>
        <v>80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2">
        <v>58</v>
      </c>
      <c r="E61" s="2">
        <v>37</v>
      </c>
      <c r="F61" s="40">
        <f t="shared" si="4"/>
        <v>95</v>
      </c>
      <c r="G61" s="41">
        <f t="shared" si="5"/>
        <v>63</v>
      </c>
      <c r="H61" s="42">
        <f t="shared" si="6"/>
        <v>0.38947368421052631</v>
      </c>
      <c r="I61" s="43">
        <f t="shared" si="7"/>
        <v>11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2">
        <v>22</v>
      </c>
      <c r="E62" s="2">
        <v>2</v>
      </c>
      <c r="F62" s="40">
        <f t="shared" si="4"/>
        <v>24</v>
      </c>
      <c r="G62" s="41">
        <f t="shared" si="5"/>
        <v>75</v>
      </c>
      <c r="H62" s="42">
        <f t="shared" si="6"/>
        <v>8.3333333333333329E-2</v>
      </c>
      <c r="I62" s="43">
        <f t="shared" si="7"/>
        <v>75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2">
        <v>152</v>
      </c>
      <c r="E63" s="2">
        <v>46</v>
      </c>
      <c r="F63" s="40">
        <f t="shared" si="4"/>
        <v>198</v>
      </c>
      <c r="G63" s="41">
        <f t="shared" si="5"/>
        <v>40</v>
      </c>
      <c r="H63" s="42">
        <f t="shared" si="6"/>
        <v>0.23232323232323232</v>
      </c>
      <c r="I63" s="43">
        <f t="shared" si="7"/>
        <v>36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2">
        <v>141</v>
      </c>
      <c r="E64" s="2">
        <v>37</v>
      </c>
      <c r="F64" s="40">
        <f t="shared" si="4"/>
        <v>178</v>
      </c>
      <c r="G64" s="41">
        <f t="shared" si="5"/>
        <v>45</v>
      </c>
      <c r="H64" s="42">
        <f t="shared" si="6"/>
        <v>0.20786516853932585</v>
      </c>
      <c r="I64" s="43">
        <f t="shared" si="7"/>
        <v>45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2">
        <v>18</v>
      </c>
      <c r="E65" s="2">
        <v>11</v>
      </c>
      <c r="F65" s="40">
        <f t="shared" si="4"/>
        <v>29</v>
      </c>
      <c r="G65" s="41">
        <f t="shared" si="5"/>
        <v>73</v>
      </c>
      <c r="H65" s="42">
        <f t="shared" si="6"/>
        <v>0.37931034482758619</v>
      </c>
      <c r="I65" s="43">
        <f t="shared" si="7"/>
        <v>12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2">
        <v>848</v>
      </c>
      <c r="E66" s="2">
        <v>139</v>
      </c>
      <c r="F66" s="40">
        <f t="shared" si="4"/>
        <v>987</v>
      </c>
      <c r="G66" s="41">
        <f t="shared" si="5"/>
        <v>3</v>
      </c>
      <c r="H66" s="42">
        <f t="shared" si="6"/>
        <v>0.14083080040526849</v>
      </c>
      <c r="I66" s="43">
        <f t="shared" si="7"/>
        <v>65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2">
        <v>29</v>
      </c>
      <c r="E67" s="2">
        <v>14</v>
      </c>
      <c r="F67" s="40">
        <f t="shared" si="4"/>
        <v>43</v>
      </c>
      <c r="G67" s="41">
        <f t="shared" si="5"/>
        <v>69</v>
      </c>
      <c r="H67" s="42">
        <f t="shared" si="6"/>
        <v>0.32558139534883723</v>
      </c>
      <c r="I67" s="43">
        <f t="shared" si="7"/>
        <v>17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2">
        <v>129</v>
      </c>
      <c r="E68" s="2">
        <v>19</v>
      </c>
      <c r="F68" s="40">
        <f t="shared" si="4"/>
        <v>148</v>
      </c>
      <c r="G68" s="41">
        <f t="shared" si="5"/>
        <v>52</v>
      </c>
      <c r="H68" s="42">
        <f t="shared" si="6"/>
        <v>0.12837837837837837</v>
      </c>
      <c r="I68" s="43">
        <f t="shared" si="7"/>
        <v>69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2">
        <v>776</v>
      </c>
      <c r="E69" s="2">
        <v>366</v>
      </c>
      <c r="F69" s="40">
        <f t="shared" si="4"/>
        <v>1142</v>
      </c>
      <c r="G69" s="41">
        <f t="shared" si="5"/>
        <v>1</v>
      </c>
      <c r="H69" s="42">
        <f t="shared" si="6"/>
        <v>0.3204903677758319</v>
      </c>
      <c r="I69" s="43">
        <f t="shared" si="7"/>
        <v>18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2">
        <v>104</v>
      </c>
      <c r="E70" s="2">
        <v>38</v>
      </c>
      <c r="F70" s="40">
        <f t="shared" si="4"/>
        <v>142</v>
      </c>
      <c r="G70" s="41">
        <f t="shared" si="5"/>
        <v>53</v>
      </c>
      <c r="H70" s="42">
        <f t="shared" si="6"/>
        <v>0.26760563380281688</v>
      </c>
      <c r="I70" s="43">
        <f t="shared" si="7"/>
        <v>27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2">
        <v>531</v>
      </c>
      <c r="E71" s="2">
        <v>142</v>
      </c>
      <c r="F71" s="40">
        <f t="shared" si="4"/>
        <v>673</v>
      </c>
      <c r="G71" s="41">
        <f t="shared" si="5"/>
        <v>4</v>
      </c>
      <c r="H71" s="42">
        <f t="shared" si="6"/>
        <v>0.21099554234769688</v>
      </c>
      <c r="I71" s="43">
        <f t="shared" si="7"/>
        <v>43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2">
        <v>4</v>
      </c>
      <c r="E72" s="2">
        <v>3</v>
      </c>
      <c r="F72" s="40">
        <f t="shared" si="4"/>
        <v>7</v>
      </c>
      <c r="G72" s="41">
        <f t="shared" si="5"/>
        <v>82</v>
      </c>
      <c r="H72" s="42">
        <f t="shared" si="6"/>
        <v>0.42857142857142855</v>
      </c>
      <c r="I72" s="43">
        <f t="shared" si="7"/>
        <v>8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2">
        <v>18</v>
      </c>
      <c r="E73" s="2">
        <v>14</v>
      </c>
      <c r="F73" s="40">
        <f t="shared" si="4"/>
        <v>32</v>
      </c>
      <c r="G73" s="41">
        <f t="shared" si="5"/>
        <v>72</v>
      </c>
      <c r="H73" s="42">
        <f t="shared" si="6"/>
        <v>0.4375</v>
      </c>
      <c r="I73" s="43">
        <f t="shared" si="7"/>
        <v>7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2">
        <v>0</v>
      </c>
      <c r="E74" s="2">
        <v>45</v>
      </c>
      <c r="F74" s="40">
        <f t="shared" si="4"/>
        <v>45</v>
      </c>
      <c r="G74" s="41">
        <f t="shared" si="5"/>
        <v>68</v>
      </c>
      <c r="H74" s="42">
        <f t="shared" si="6"/>
        <v>1</v>
      </c>
      <c r="I74" s="43">
        <f t="shared" si="7"/>
        <v>1</v>
      </c>
    </row>
    <row r="75" spans="1:9" s="14" customFormat="1">
      <c r="A75" s="70" t="s">
        <v>148</v>
      </c>
      <c r="B75" s="70" t="s">
        <v>248</v>
      </c>
      <c r="C75" s="70" t="s">
        <v>149</v>
      </c>
      <c r="D75" s="44"/>
      <c r="E75" s="45"/>
      <c r="F75" s="46"/>
      <c r="G75" s="47"/>
      <c r="H75" s="48"/>
      <c r="I75" s="49"/>
    </row>
    <row r="76" spans="1:9" s="14" customFormat="1">
      <c r="A76" s="1" t="s">
        <v>150</v>
      </c>
      <c r="B76" s="1" t="s">
        <v>247</v>
      </c>
      <c r="C76" s="1" t="s">
        <v>151</v>
      </c>
      <c r="D76" s="22">
        <v>168</v>
      </c>
      <c r="E76" s="2">
        <v>40</v>
      </c>
      <c r="F76" s="40">
        <f t="shared" ref="F76:F97" si="8">SUM(D76:E76)</f>
        <v>208</v>
      </c>
      <c r="G76" s="41">
        <f t="shared" ref="G76:G97" si="9">_xlfn.RANK.EQ(F76,$F$12:$F$97,0)</f>
        <v>38</v>
      </c>
      <c r="H76" s="42">
        <f t="shared" ref="H76:H97" si="10">E76/F76</f>
        <v>0.19230769230769232</v>
      </c>
      <c r="I76" s="43">
        <f t="shared" ref="I76:I97" si="11">_xlfn.RANK.EQ(H76,$H$12:$H$97,0)</f>
        <v>51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2">
        <v>158</v>
      </c>
      <c r="E77" s="2">
        <v>52</v>
      </c>
      <c r="F77" s="40">
        <f t="shared" si="8"/>
        <v>210</v>
      </c>
      <c r="G77" s="41">
        <f t="shared" si="9"/>
        <v>37</v>
      </c>
      <c r="H77" s="42">
        <f t="shared" si="10"/>
        <v>0.24761904761904763</v>
      </c>
      <c r="I77" s="43">
        <f t="shared" si="11"/>
        <v>30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2">
        <v>190</v>
      </c>
      <c r="E78" s="2">
        <v>56</v>
      </c>
      <c r="F78" s="40">
        <f t="shared" si="8"/>
        <v>246</v>
      </c>
      <c r="G78" s="41">
        <f t="shared" si="9"/>
        <v>32</v>
      </c>
      <c r="H78" s="42">
        <f t="shared" si="10"/>
        <v>0.22764227642276422</v>
      </c>
      <c r="I78" s="43">
        <f t="shared" si="11"/>
        <v>38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2">
        <v>323</v>
      </c>
      <c r="E79" s="2">
        <v>81</v>
      </c>
      <c r="F79" s="40">
        <f t="shared" si="8"/>
        <v>404</v>
      </c>
      <c r="G79" s="41">
        <f t="shared" si="9"/>
        <v>16</v>
      </c>
      <c r="H79" s="42">
        <f t="shared" si="10"/>
        <v>0.20049504950495051</v>
      </c>
      <c r="I79" s="43">
        <f t="shared" si="11"/>
        <v>50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2">
        <v>329</v>
      </c>
      <c r="E80" s="2">
        <v>84</v>
      </c>
      <c r="F80" s="40">
        <f t="shared" si="8"/>
        <v>413</v>
      </c>
      <c r="G80" s="41">
        <f t="shared" si="9"/>
        <v>14</v>
      </c>
      <c r="H80" s="42">
        <f t="shared" si="10"/>
        <v>0.20338983050847459</v>
      </c>
      <c r="I80" s="43">
        <f t="shared" si="11"/>
        <v>48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2">
        <v>347</v>
      </c>
      <c r="E81" s="2">
        <v>81</v>
      </c>
      <c r="F81" s="40">
        <f t="shared" si="8"/>
        <v>428</v>
      </c>
      <c r="G81" s="41">
        <f t="shared" si="9"/>
        <v>12</v>
      </c>
      <c r="H81" s="42">
        <f t="shared" si="10"/>
        <v>0.18925233644859812</v>
      </c>
      <c r="I81" s="43">
        <f t="shared" si="11"/>
        <v>52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2">
        <v>262</v>
      </c>
      <c r="E82" s="2">
        <v>41</v>
      </c>
      <c r="F82" s="40">
        <f t="shared" si="8"/>
        <v>303</v>
      </c>
      <c r="G82" s="41">
        <f t="shared" si="9"/>
        <v>26</v>
      </c>
      <c r="H82" s="42">
        <f t="shared" si="10"/>
        <v>0.13531353135313531</v>
      </c>
      <c r="I82" s="43">
        <f t="shared" si="11"/>
        <v>67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2">
        <v>9</v>
      </c>
      <c r="E83" s="2">
        <v>1</v>
      </c>
      <c r="F83" s="40">
        <f t="shared" si="8"/>
        <v>10</v>
      </c>
      <c r="G83" s="41">
        <f t="shared" si="9"/>
        <v>80</v>
      </c>
      <c r="H83" s="42">
        <f t="shared" si="10"/>
        <v>0.1</v>
      </c>
      <c r="I83" s="43">
        <f t="shared" si="11"/>
        <v>72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2">
        <v>175</v>
      </c>
      <c r="E84" s="2">
        <v>58</v>
      </c>
      <c r="F84" s="40">
        <f t="shared" si="8"/>
        <v>233</v>
      </c>
      <c r="G84" s="41">
        <f t="shared" si="9"/>
        <v>34</v>
      </c>
      <c r="H84" s="42">
        <f t="shared" si="10"/>
        <v>0.24892703862660945</v>
      </c>
      <c r="I84" s="43">
        <f t="shared" si="11"/>
        <v>29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2">
        <v>249</v>
      </c>
      <c r="E85" s="2">
        <v>69</v>
      </c>
      <c r="F85" s="40">
        <f t="shared" si="8"/>
        <v>318</v>
      </c>
      <c r="G85" s="41">
        <f t="shared" si="9"/>
        <v>23</v>
      </c>
      <c r="H85" s="42">
        <f t="shared" si="10"/>
        <v>0.21698113207547171</v>
      </c>
      <c r="I85" s="43">
        <f t="shared" si="11"/>
        <v>42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0">
        <v>171</v>
      </c>
      <c r="E86" s="51">
        <v>66</v>
      </c>
      <c r="F86" s="52">
        <f t="shared" si="8"/>
        <v>237</v>
      </c>
      <c r="G86" s="53">
        <f t="shared" si="9"/>
        <v>33</v>
      </c>
      <c r="H86" s="54">
        <f t="shared" si="10"/>
        <v>0.27848101265822783</v>
      </c>
      <c r="I86" s="55">
        <f t="shared" si="11"/>
        <v>23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2">
        <v>167</v>
      </c>
      <c r="E87" s="2">
        <v>14</v>
      </c>
      <c r="F87" s="40">
        <f t="shared" si="8"/>
        <v>181</v>
      </c>
      <c r="G87" s="41">
        <f t="shared" si="9"/>
        <v>42</v>
      </c>
      <c r="H87" s="42">
        <f t="shared" si="10"/>
        <v>7.7348066298342538E-2</v>
      </c>
      <c r="I87" s="43">
        <f t="shared" si="11"/>
        <v>76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2">
        <v>51</v>
      </c>
      <c r="E88" s="2">
        <v>20</v>
      </c>
      <c r="F88" s="40">
        <f t="shared" si="8"/>
        <v>71</v>
      </c>
      <c r="G88" s="41">
        <f t="shared" si="9"/>
        <v>65</v>
      </c>
      <c r="H88" s="42">
        <f t="shared" si="10"/>
        <v>0.28169014084507044</v>
      </c>
      <c r="I88" s="43">
        <f t="shared" si="11"/>
        <v>22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2">
        <v>515</v>
      </c>
      <c r="E89" s="2">
        <v>90</v>
      </c>
      <c r="F89" s="40">
        <f t="shared" si="8"/>
        <v>605</v>
      </c>
      <c r="G89" s="41">
        <f t="shared" si="9"/>
        <v>6</v>
      </c>
      <c r="H89" s="42">
        <f t="shared" si="10"/>
        <v>0.1487603305785124</v>
      </c>
      <c r="I89" s="43">
        <f t="shared" si="11"/>
        <v>61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2">
        <v>165</v>
      </c>
      <c r="E90" s="2">
        <v>53</v>
      </c>
      <c r="F90" s="40">
        <f t="shared" si="8"/>
        <v>218</v>
      </c>
      <c r="G90" s="41">
        <f t="shared" si="9"/>
        <v>36</v>
      </c>
      <c r="H90" s="42">
        <f t="shared" si="10"/>
        <v>0.24311926605504589</v>
      </c>
      <c r="I90" s="43">
        <f t="shared" si="11"/>
        <v>31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2">
        <v>263</v>
      </c>
      <c r="E91" s="2">
        <v>98</v>
      </c>
      <c r="F91" s="40">
        <f t="shared" si="8"/>
        <v>361</v>
      </c>
      <c r="G91" s="41">
        <f t="shared" si="9"/>
        <v>20</v>
      </c>
      <c r="H91" s="42">
        <f t="shared" si="10"/>
        <v>0.27146814404432135</v>
      </c>
      <c r="I91" s="43">
        <f t="shared" si="11"/>
        <v>24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2">
        <v>240</v>
      </c>
      <c r="E92" s="2">
        <v>95</v>
      </c>
      <c r="F92" s="40">
        <f t="shared" si="8"/>
        <v>335</v>
      </c>
      <c r="G92" s="41">
        <f t="shared" si="9"/>
        <v>22</v>
      </c>
      <c r="H92" s="42">
        <f t="shared" si="10"/>
        <v>0.28358208955223879</v>
      </c>
      <c r="I92" s="43">
        <f t="shared" si="11"/>
        <v>21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2">
        <v>143</v>
      </c>
      <c r="E93" s="2">
        <v>36</v>
      </c>
      <c r="F93" s="40">
        <f t="shared" si="8"/>
        <v>179</v>
      </c>
      <c r="G93" s="41">
        <f t="shared" si="9"/>
        <v>43</v>
      </c>
      <c r="H93" s="42">
        <f t="shared" si="10"/>
        <v>0.2011173184357542</v>
      </c>
      <c r="I93" s="43">
        <f t="shared" si="11"/>
        <v>49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2">
        <v>130</v>
      </c>
      <c r="E94" s="2">
        <v>24</v>
      </c>
      <c r="F94" s="40">
        <f t="shared" si="8"/>
        <v>154</v>
      </c>
      <c r="G94" s="41">
        <f t="shared" si="9"/>
        <v>51</v>
      </c>
      <c r="H94" s="42">
        <f t="shared" si="10"/>
        <v>0.15584415584415584</v>
      </c>
      <c r="I94" s="43">
        <f t="shared" si="11"/>
        <v>57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2">
        <v>331</v>
      </c>
      <c r="E95" s="2">
        <v>105</v>
      </c>
      <c r="F95" s="40">
        <f t="shared" si="8"/>
        <v>436</v>
      </c>
      <c r="G95" s="41">
        <f t="shared" si="9"/>
        <v>11</v>
      </c>
      <c r="H95" s="42">
        <f t="shared" si="10"/>
        <v>0.24082568807339449</v>
      </c>
      <c r="I95" s="43">
        <f t="shared" si="11"/>
        <v>33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2">
        <v>12</v>
      </c>
      <c r="E96" s="2">
        <v>1</v>
      </c>
      <c r="F96" s="40">
        <f t="shared" si="8"/>
        <v>13</v>
      </c>
      <c r="G96" s="41">
        <f t="shared" si="9"/>
        <v>78</v>
      </c>
      <c r="H96" s="42">
        <f t="shared" si="10"/>
        <v>7.6923076923076927E-2</v>
      </c>
      <c r="I96" s="43">
        <f t="shared" si="11"/>
        <v>77</v>
      </c>
    </row>
    <row r="97" spans="1:9" s="14" customFormat="1" ht="14.25" thickBot="1">
      <c r="A97" s="1" t="s">
        <v>192</v>
      </c>
      <c r="B97" s="1" t="s">
        <v>246</v>
      </c>
      <c r="C97" s="1" t="s">
        <v>193</v>
      </c>
      <c r="D97" s="27">
        <v>176</v>
      </c>
      <c r="E97" s="28">
        <v>49</v>
      </c>
      <c r="F97" s="56">
        <f t="shared" si="8"/>
        <v>225</v>
      </c>
      <c r="G97" s="57">
        <f t="shared" si="9"/>
        <v>35</v>
      </c>
      <c r="H97" s="58">
        <f t="shared" si="10"/>
        <v>0.21777777777777776</v>
      </c>
      <c r="I97" s="59">
        <f t="shared" si="11"/>
        <v>41</v>
      </c>
    </row>
    <row r="98" spans="1:9" s="14" customFormat="1" ht="14.25" thickBot="1"/>
    <row r="99" spans="1:9" ht="14.25" thickBot="1">
      <c r="C99" s="229" t="s">
        <v>405</v>
      </c>
      <c r="D99" s="230">
        <f>SUM(D12:D97)</f>
        <v>15616</v>
      </c>
      <c r="E99" s="230">
        <f t="shared" ref="E99:F99" si="12">SUM(E12:E97)</f>
        <v>4630</v>
      </c>
      <c r="F99" s="231">
        <f t="shared" si="12"/>
        <v>20246</v>
      </c>
    </row>
  </sheetData>
  <autoFilter ref="A11:I11" xr:uid="{00000000-0009-0000-0000-000011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1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206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148</v>
      </c>
      <c r="E6" s="17">
        <f>INDEX(E12:E97,MATCH(C6,C12:C97,0),0)</f>
        <v>60</v>
      </c>
      <c r="F6" s="17">
        <f>SUM(D6:E6)</f>
        <v>208</v>
      </c>
      <c r="G6" s="18">
        <f>_xlfn.RANK.EQ(F6,$F$12:$F$97,0)</f>
        <v>36</v>
      </c>
      <c r="H6" s="19">
        <f>E6/F6</f>
        <v>0.28846153846153844</v>
      </c>
      <c r="I6" s="20">
        <f>_xlfn.RANK.EQ(H6,$H$12:$H$97,0)</f>
        <v>19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185.9</v>
      </c>
      <c r="E7" s="90">
        <f>ROUND(SUMIF($B$12:$B$97,"G",E12:E97)/(COUNTIFS(B12:B97,"G",D12:D97,"&lt;&gt;")),1)</f>
        <v>50</v>
      </c>
      <c r="F7" s="90">
        <f>ROUND(SUM(D7:E7),1)</f>
        <v>235.9</v>
      </c>
      <c r="G7" s="23"/>
      <c r="H7" s="24">
        <f>E7/F7</f>
        <v>0.21195421788893598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178</v>
      </c>
      <c r="E8" s="92">
        <f>ROUND(AVERAGE(E12:E97),1)</f>
        <v>48.4</v>
      </c>
      <c r="F8" s="92">
        <f>ROUND(SUM(D8:E8),1)</f>
        <v>226.4</v>
      </c>
      <c r="G8" s="29"/>
      <c r="H8" s="30">
        <f>E8/F8</f>
        <v>0.21378091872791519</v>
      </c>
      <c r="I8" s="31"/>
    </row>
    <row r="9" spans="1:13" s="14" customFormat="1" ht="21" customHeight="1" thickBot="1">
      <c r="A9"/>
      <c r="B9"/>
      <c r="C9"/>
      <c r="D9" s="32"/>
    </row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2022年度（基準日：５月１日）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4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39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2">
        <v>426</v>
      </c>
      <c r="E12" s="2">
        <v>98</v>
      </c>
      <c r="F12" s="40">
        <f t="shared" ref="F12:F42" si="0">SUM(D12:E12)</f>
        <v>524</v>
      </c>
      <c r="G12" s="41">
        <f t="shared" ref="G12:G42" si="1">_xlfn.RANK.EQ(F12,$F$12:$F$97,0)</f>
        <v>6</v>
      </c>
      <c r="H12" s="42">
        <f t="shared" ref="H12:H42" si="2">E12/F12</f>
        <v>0.18702290076335878</v>
      </c>
      <c r="I12" s="43">
        <f t="shared" ref="I12:I42" si="3">_xlfn.RANK.EQ(H12,$H$12:$H$97,0)</f>
        <v>49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2">
        <v>73</v>
      </c>
      <c r="E13" s="2">
        <v>48</v>
      </c>
      <c r="F13" s="40">
        <f t="shared" si="0"/>
        <v>121</v>
      </c>
      <c r="G13" s="41">
        <f t="shared" si="1"/>
        <v>56</v>
      </c>
      <c r="H13" s="42">
        <f t="shared" si="2"/>
        <v>0.39669421487603307</v>
      </c>
      <c r="I13" s="43">
        <f t="shared" si="3"/>
        <v>10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2">
        <v>152</v>
      </c>
      <c r="E14" s="2">
        <v>11</v>
      </c>
      <c r="F14" s="40">
        <f t="shared" si="0"/>
        <v>163</v>
      </c>
      <c r="G14" s="41">
        <f t="shared" si="1"/>
        <v>47</v>
      </c>
      <c r="H14" s="42">
        <f t="shared" si="2"/>
        <v>6.7484662576687116E-2</v>
      </c>
      <c r="I14" s="43">
        <f t="shared" si="3"/>
        <v>75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2">
        <v>69</v>
      </c>
      <c r="E15" s="2">
        <v>29</v>
      </c>
      <c r="F15" s="40">
        <f t="shared" si="0"/>
        <v>98</v>
      </c>
      <c r="G15" s="41">
        <f t="shared" si="1"/>
        <v>61</v>
      </c>
      <c r="H15" s="42">
        <f t="shared" si="2"/>
        <v>0.29591836734693877</v>
      </c>
      <c r="I15" s="43">
        <f t="shared" si="3"/>
        <v>18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2">
        <v>19</v>
      </c>
      <c r="E16" s="2">
        <v>10</v>
      </c>
      <c r="F16" s="40">
        <f t="shared" si="0"/>
        <v>29</v>
      </c>
      <c r="G16" s="41">
        <f t="shared" si="1"/>
        <v>71</v>
      </c>
      <c r="H16" s="42">
        <f t="shared" si="2"/>
        <v>0.34482758620689657</v>
      </c>
      <c r="I16" s="43">
        <f t="shared" si="3"/>
        <v>14</v>
      </c>
    </row>
    <row r="17" spans="1:9" s="14" customFormat="1">
      <c r="A17" s="1" t="s">
        <v>32</v>
      </c>
      <c r="B17" s="1" t="s">
        <v>243</v>
      </c>
      <c r="C17" s="1" t="s">
        <v>33</v>
      </c>
      <c r="D17" s="22">
        <v>86</v>
      </c>
      <c r="E17" s="2">
        <v>7</v>
      </c>
      <c r="F17" s="40">
        <f t="shared" si="0"/>
        <v>93</v>
      </c>
      <c r="G17" s="41">
        <f t="shared" si="1"/>
        <v>62</v>
      </c>
      <c r="H17" s="42">
        <f t="shared" si="2"/>
        <v>7.5268817204301078E-2</v>
      </c>
      <c r="I17" s="43">
        <f t="shared" si="3"/>
        <v>74</v>
      </c>
    </row>
    <row r="18" spans="1:9" s="14" customFormat="1">
      <c r="A18" s="1" t="s">
        <v>34</v>
      </c>
      <c r="B18" s="1" t="s">
        <v>245</v>
      </c>
      <c r="C18" s="1" t="s">
        <v>35</v>
      </c>
      <c r="D18" s="22">
        <v>23</v>
      </c>
      <c r="E18" s="2">
        <v>9</v>
      </c>
      <c r="F18" s="40">
        <f t="shared" si="0"/>
        <v>32</v>
      </c>
      <c r="G18" s="41">
        <f t="shared" si="1"/>
        <v>69</v>
      </c>
      <c r="H18" s="42">
        <f t="shared" si="2"/>
        <v>0.28125</v>
      </c>
      <c r="I18" s="43">
        <f t="shared" si="3"/>
        <v>20</v>
      </c>
    </row>
    <row r="19" spans="1:9" s="14" customFormat="1">
      <c r="A19" s="1" t="s">
        <v>36</v>
      </c>
      <c r="B19" s="1" t="s">
        <v>246</v>
      </c>
      <c r="C19" s="1" t="s">
        <v>37</v>
      </c>
      <c r="D19" s="22">
        <v>129</v>
      </c>
      <c r="E19" s="2">
        <v>35</v>
      </c>
      <c r="F19" s="40">
        <f t="shared" si="0"/>
        <v>164</v>
      </c>
      <c r="G19" s="41">
        <f t="shared" si="1"/>
        <v>45</v>
      </c>
      <c r="H19" s="42">
        <f t="shared" si="2"/>
        <v>0.21341463414634146</v>
      </c>
      <c r="I19" s="43">
        <f t="shared" si="3"/>
        <v>39</v>
      </c>
    </row>
    <row r="20" spans="1:9" s="14" customFormat="1">
      <c r="A20" s="1" t="s">
        <v>38</v>
      </c>
      <c r="B20" s="1" t="s">
        <v>247</v>
      </c>
      <c r="C20" s="1" t="s">
        <v>39</v>
      </c>
      <c r="D20" s="22">
        <v>123</v>
      </c>
      <c r="E20" s="2">
        <v>55</v>
      </c>
      <c r="F20" s="40">
        <f t="shared" si="0"/>
        <v>178</v>
      </c>
      <c r="G20" s="41">
        <f t="shared" si="1"/>
        <v>42</v>
      </c>
      <c r="H20" s="42">
        <f t="shared" si="2"/>
        <v>0.3089887640449438</v>
      </c>
      <c r="I20" s="43">
        <f t="shared" si="3"/>
        <v>16</v>
      </c>
    </row>
    <row r="21" spans="1:9" s="14" customFormat="1">
      <c r="A21" s="1" t="s">
        <v>40</v>
      </c>
      <c r="B21" s="1" t="s">
        <v>241</v>
      </c>
      <c r="C21" s="1" t="s">
        <v>41</v>
      </c>
      <c r="D21" s="22">
        <v>319</v>
      </c>
      <c r="E21" s="2">
        <v>54</v>
      </c>
      <c r="F21" s="40">
        <f t="shared" si="0"/>
        <v>373</v>
      </c>
      <c r="G21" s="41">
        <f t="shared" si="1"/>
        <v>15</v>
      </c>
      <c r="H21" s="42">
        <f t="shared" si="2"/>
        <v>0.1447721179624665</v>
      </c>
      <c r="I21" s="43">
        <f t="shared" si="3"/>
        <v>62</v>
      </c>
    </row>
    <row r="22" spans="1:9" s="14" customFormat="1">
      <c r="A22" s="1" t="s">
        <v>42</v>
      </c>
      <c r="B22" s="1" t="s">
        <v>242</v>
      </c>
      <c r="C22" s="1" t="s">
        <v>43</v>
      </c>
      <c r="D22" s="22">
        <v>14</v>
      </c>
      <c r="E22" s="2">
        <v>14</v>
      </c>
      <c r="F22" s="40">
        <f t="shared" si="0"/>
        <v>28</v>
      </c>
      <c r="G22" s="41">
        <f t="shared" si="1"/>
        <v>72</v>
      </c>
      <c r="H22" s="42">
        <f t="shared" si="2"/>
        <v>0.5</v>
      </c>
      <c r="I22" s="43">
        <f t="shared" si="3"/>
        <v>6</v>
      </c>
    </row>
    <row r="23" spans="1:9" s="14" customFormat="1">
      <c r="A23" s="1" t="s">
        <v>44</v>
      </c>
      <c r="B23" s="1" t="s">
        <v>246</v>
      </c>
      <c r="C23" s="1" t="s">
        <v>45</v>
      </c>
      <c r="D23" s="22">
        <v>88</v>
      </c>
      <c r="E23" s="2">
        <v>21</v>
      </c>
      <c r="F23" s="40">
        <f t="shared" si="0"/>
        <v>109</v>
      </c>
      <c r="G23" s="41">
        <f t="shared" si="1"/>
        <v>58</v>
      </c>
      <c r="H23" s="42">
        <f t="shared" si="2"/>
        <v>0.19266055045871561</v>
      </c>
      <c r="I23" s="43">
        <f t="shared" si="3"/>
        <v>47</v>
      </c>
    </row>
    <row r="24" spans="1:9" s="14" customFormat="1">
      <c r="A24" s="1" t="s">
        <v>46</v>
      </c>
      <c r="B24" s="1" t="s">
        <v>246</v>
      </c>
      <c r="C24" s="1" t="s">
        <v>47</v>
      </c>
      <c r="D24" s="22">
        <v>207</v>
      </c>
      <c r="E24" s="2">
        <v>43</v>
      </c>
      <c r="F24" s="40">
        <f t="shared" si="0"/>
        <v>250</v>
      </c>
      <c r="G24" s="41">
        <f t="shared" si="1"/>
        <v>31</v>
      </c>
      <c r="H24" s="42">
        <f t="shared" si="2"/>
        <v>0.17199999999999999</v>
      </c>
      <c r="I24" s="43">
        <f t="shared" si="3"/>
        <v>54</v>
      </c>
    </row>
    <row r="25" spans="1:9" s="14" customFormat="1">
      <c r="A25" s="1" t="s">
        <v>48</v>
      </c>
      <c r="B25" s="1" t="s">
        <v>244</v>
      </c>
      <c r="C25" s="1" t="s">
        <v>49</v>
      </c>
      <c r="D25" s="22">
        <v>82</v>
      </c>
      <c r="E25" s="2">
        <v>27</v>
      </c>
      <c r="F25" s="40">
        <f t="shared" si="0"/>
        <v>109</v>
      </c>
      <c r="G25" s="41">
        <f t="shared" si="1"/>
        <v>58</v>
      </c>
      <c r="H25" s="42">
        <f t="shared" si="2"/>
        <v>0.24770642201834864</v>
      </c>
      <c r="I25" s="43">
        <f t="shared" si="3"/>
        <v>25</v>
      </c>
    </row>
    <row r="26" spans="1:9" s="14" customFormat="1">
      <c r="A26" s="1" t="s">
        <v>50</v>
      </c>
      <c r="B26" s="1" t="s">
        <v>247</v>
      </c>
      <c r="C26" s="1" t="s">
        <v>51</v>
      </c>
      <c r="D26" s="22">
        <v>274</v>
      </c>
      <c r="E26" s="2">
        <v>58</v>
      </c>
      <c r="F26" s="40">
        <f t="shared" si="0"/>
        <v>332</v>
      </c>
      <c r="G26" s="41">
        <f t="shared" si="1"/>
        <v>21</v>
      </c>
      <c r="H26" s="42">
        <f t="shared" si="2"/>
        <v>0.1746987951807229</v>
      </c>
      <c r="I26" s="43">
        <f t="shared" si="3"/>
        <v>53</v>
      </c>
    </row>
    <row r="27" spans="1:9" s="14" customFormat="1">
      <c r="A27" s="1" t="s">
        <v>52</v>
      </c>
      <c r="B27" s="1" t="s">
        <v>241</v>
      </c>
      <c r="C27" s="1" t="s">
        <v>53</v>
      </c>
      <c r="D27" s="22">
        <v>289</v>
      </c>
      <c r="E27" s="2">
        <v>131</v>
      </c>
      <c r="F27" s="40">
        <f t="shared" si="0"/>
        <v>420</v>
      </c>
      <c r="G27" s="41">
        <f t="shared" si="1"/>
        <v>9</v>
      </c>
      <c r="H27" s="42">
        <f t="shared" si="2"/>
        <v>0.31190476190476191</v>
      </c>
      <c r="I27" s="43">
        <f t="shared" si="3"/>
        <v>15</v>
      </c>
    </row>
    <row r="28" spans="1:9" s="14" customFormat="1">
      <c r="A28" s="1" t="s">
        <v>54</v>
      </c>
      <c r="B28" s="1" t="s">
        <v>244</v>
      </c>
      <c r="C28" s="1" t="s">
        <v>55</v>
      </c>
      <c r="D28" s="22">
        <v>16</v>
      </c>
      <c r="E28" s="2">
        <v>5</v>
      </c>
      <c r="F28" s="40">
        <f t="shared" si="0"/>
        <v>21</v>
      </c>
      <c r="G28" s="41">
        <f t="shared" si="1"/>
        <v>74</v>
      </c>
      <c r="H28" s="42">
        <f t="shared" si="2"/>
        <v>0.23809523809523808</v>
      </c>
      <c r="I28" s="43">
        <f t="shared" si="3"/>
        <v>28</v>
      </c>
    </row>
    <row r="29" spans="1:9" s="14" customFormat="1">
      <c r="A29" s="1" t="s">
        <v>56</v>
      </c>
      <c r="B29" s="1" t="s">
        <v>247</v>
      </c>
      <c r="C29" s="1" t="s">
        <v>57</v>
      </c>
      <c r="D29" s="22">
        <v>97</v>
      </c>
      <c r="E29" s="2">
        <v>29</v>
      </c>
      <c r="F29" s="40">
        <f t="shared" si="0"/>
        <v>126</v>
      </c>
      <c r="G29" s="41">
        <f t="shared" si="1"/>
        <v>54</v>
      </c>
      <c r="H29" s="42">
        <f t="shared" si="2"/>
        <v>0.23015873015873015</v>
      </c>
      <c r="I29" s="43">
        <f t="shared" si="3"/>
        <v>34</v>
      </c>
    </row>
    <row r="30" spans="1:9" s="14" customFormat="1">
      <c r="A30" s="1" t="s">
        <v>58</v>
      </c>
      <c r="B30" s="1" t="s">
        <v>246</v>
      </c>
      <c r="C30" s="1" t="s">
        <v>59</v>
      </c>
      <c r="D30" s="22">
        <v>65</v>
      </c>
      <c r="E30" s="2">
        <v>10</v>
      </c>
      <c r="F30" s="40">
        <f t="shared" si="0"/>
        <v>75</v>
      </c>
      <c r="G30" s="41">
        <f t="shared" si="1"/>
        <v>64</v>
      </c>
      <c r="H30" s="42">
        <f t="shared" si="2"/>
        <v>0.13333333333333333</v>
      </c>
      <c r="I30" s="43">
        <f t="shared" si="3"/>
        <v>64</v>
      </c>
    </row>
    <row r="31" spans="1:9" s="14" customFormat="1">
      <c r="A31" s="1" t="s">
        <v>60</v>
      </c>
      <c r="B31" s="1" t="s">
        <v>247</v>
      </c>
      <c r="C31" s="1" t="s">
        <v>61</v>
      </c>
      <c r="D31" s="22">
        <v>310</v>
      </c>
      <c r="E31" s="2">
        <v>71</v>
      </c>
      <c r="F31" s="40">
        <f t="shared" si="0"/>
        <v>381</v>
      </c>
      <c r="G31" s="41">
        <f t="shared" si="1"/>
        <v>14</v>
      </c>
      <c r="H31" s="42">
        <f t="shared" si="2"/>
        <v>0.18635170603674542</v>
      </c>
      <c r="I31" s="43">
        <f t="shared" si="3"/>
        <v>50</v>
      </c>
    </row>
    <row r="32" spans="1:9" s="14" customFormat="1">
      <c r="A32" s="1" t="s">
        <v>62</v>
      </c>
      <c r="B32" s="1" t="s">
        <v>241</v>
      </c>
      <c r="C32" s="1" t="s">
        <v>63</v>
      </c>
      <c r="D32" s="22">
        <v>252</v>
      </c>
      <c r="E32" s="2">
        <v>67</v>
      </c>
      <c r="F32" s="40">
        <f t="shared" si="0"/>
        <v>319</v>
      </c>
      <c r="G32" s="41">
        <f t="shared" si="1"/>
        <v>23</v>
      </c>
      <c r="H32" s="42">
        <f t="shared" si="2"/>
        <v>0.21003134796238246</v>
      </c>
      <c r="I32" s="43">
        <f t="shared" si="3"/>
        <v>40</v>
      </c>
    </row>
    <row r="33" spans="1:9" s="14" customFormat="1">
      <c r="A33" s="1" t="s">
        <v>64</v>
      </c>
      <c r="B33" s="1" t="s">
        <v>241</v>
      </c>
      <c r="C33" s="1" t="s">
        <v>65</v>
      </c>
      <c r="D33" s="22">
        <v>810</v>
      </c>
      <c r="E33" s="2">
        <v>145</v>
      </c>
      <c r="F33" s="40">
        <f t="shared" si="0"/>
        <v>955</v>
      </c>
      <c r="G33" s="41">
        <f t="shared" si="1"/>
        <v>1</v>
      </c>
      <c r="H33" s="42">
        <f t="shared" si="2"/>
        <v>0.15183246073298429</v>
      </c>
      <c r="I33" s="43">
        <f t="shared" si="3"/>
        <v>59</v>
      </c>
    </row>
    <row r="34" spans="1:9" s="14" customFormat="1">
      <c r="A34" s="1" t="s">
        <v>66</v>
      </c>
      <c r="B34" s="1" t="s">
        <v>245</v>
      </c>
      <c r="C34" s="1" t="s">
        <v>67</v>
      </c>
      <c r="D34" s="22">
        <v>24</v>
      </c>
      <c r="E34" s="2">
        <v>15</v>
      </c>
      <c r="F34" s="40">
        <f t="shared" si="0"/>
        <v>39</v>
      </c>
      <c r="G34" s="41">
        <f t="shared" si="1"/>
        <v>68</v>
      </c>
      <c r="H34" s="42">
        <f t="shared" si="2"/>
        <v>0.38461538461538464</v>
      </c>
      <c r="I34" s="43">
        <f t="shared" si="3"/>
        <v>11</v>
      </c>
    </row>
    <row r="35" spans="1:9" s="14" customFormat="1">
      <c r="A35" s="1" t="s">
        <v>68</v>
      </c>
      <c r="B35" s="1" t="s">
        <v>244</v>
      </c>
      <c r="C35" s="1" t="s">
        <v>69</v>
      </c>
      <c r="D35" s="22">
        <v>191</v>
      </c>
      <c r="E35" s="2">
        <v>278</v>
      </c>
      <c r="F35" s="40">
        <f t="shared" si="0"/>
        <v>469</v>
      </c>
      <c r="G35" s="41">
        <f t="shared" si="1"/>
        <v>7</v>
      </c>
      <c r="H35" s="42">
        <f t="shared" si="2"/>
        <v>0.59275053304904046</v>
      </c>
      <c r="I35" s="43">
        <f t="shared" si="3"/>
        <v>4</v>
      </c>
    </row>
    <row r="36" spans="1:9" s="14" customFormat="1">
      <c r="A36" s="1" t="s">
        <v>70</v>
      </c>
      <c r="B36" s="1" t="s">
        <v>244</v>
      </c>
      <c r="C36" s="1" t="s">
        <v>71</v>
      </c>
      <c r="D36" s="22">
        <v>46</v>
      </c>
      <c r="E36" s="2">
        <v>73</v>
      </c>
      <c r="F36" s="40">
        <f t="shared" si="0"/>
        <v>119</v>
      </c>
      <c r="G36" s="41">
        <f t="shared" si="1"/>
        <v>57</v>
      </c>
      <c r="H36" s="42">
        <f t="shared" si="2"/>
        <v>0.61344537815126055</v>
      </c>
      <c r="I36" s="43">
        <f t="shared" si="3"/>
        <v>3</v>
      </c>
    </row>
    <row r="37" spans="1:9" s="14" customFormat="1">
      <c r="A37" s="1" t="s">
        <v>72</v>
      </c>
      <c r="B37" s="1" t="s">
        <v>243</v>
      </c>
      <c r="C37" s="1" t="s">
        <v>73</v>
      </c>
      <c r="D37" s="22">
        <v>262</v>
      </c>
      <c r="E37" s="2">
        <v>17</v>
      </c>
      <c r="F37" s="40">
        <f t="shared" si="0"/>
        <v>279</v>
      </c>
      <c r="G37" s="41">
        <f t="shared" si="1"/>
        <v>26</v>
      </c>
      <c r="H37" s="42">
        <f t="shared" si="2"/>
        <v>6.093189964157706E-2</v>
      </c>
      <c r="I37" s="43">
        <f t="shared" si="3"/>
        <v>76</v>
      </c>
    </row>
    <row r="38" spans="1:9" s="14" customFormat="1">
      <c r="A38" s="1" t="s">
        <v>74</v>
      </c>
      <c r="B38" s="1" t="s">
        <v>247</v>
      </c>
      <c r="C38" s="1" t="s">
        <v>75</v>
      </c>
      <c r="D38" s="22">
        <v>0</v>
      </c>
      <c r="E38" s="2">
        <v>61</v>
      </c>
      <c r="F38" s="40">
        <f t="shared" si="0"/>
        <v>61</v>
      </c>
      <c r="G38" s="41">
        <f t="shared" si="1"/>
        <v>66</v>
      </c>
      <c r="H38" s="42">
        <f t="shared" si="2"/>
        <v>1</v>
      </c>
      <c r="I38" s="43">
        <f t="shared" si="3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2">
        <v>95</v>
      </c>
      <c r="E39" s="2">
        <v>64</v>
      </c>
      <c r="F39" s="40">
        <f t="shared" si="0"/>
        <v>159</v>
      </c>
      <c r="G39" s="41">
        <f t="shared" si="1"/>
        <v>49</v>
      </c>
      <c r="H39" s="42">
        <f t="shared" si="2"/>
        <v>0.40251572327044027</v>
      </c>
      <c r="I39" s="43">
        <f t="shared" si="3"/>
        <v>9</v>
      </c>
    </row>
    <row r="40" spans="1:9" s="14" customFormat="1">
      <c r="A40" s="1" t="s">
        <v>78</v>
      </c>
      <c r="B40" s="1" t="s">
        <v>243</v>
      </c>
      <c r="C40" s="1" t="s">
        <v>79</v>
      </c>
      <c r="D40" s="22">
        <v>107</v>
      </c>
      <c r="E40" s="2">
        <v>24</v>
      </c>
      <c r="F40" s="40">
        <f t="shared" si="0"/>
        <v>131</v>
      </c>
      <c r="G40" s="41">
        <f t="shared" si="1"/>
        <v>53</v>
      </c>
      <c r="H40" s="42">
        <f t="shared" si="2"/>
        <v>0.18320610687022901</v>
      </c>
      <c r="I40" s="43">
        <f t="shared" si="3"/>
        <v>51</v>
      </c>
    </row>
    <row r="41" spans="1:9" s="14" customFormat="1">
      <c r="A41" s="1" t="s">
        <v>80</v>
      </c>
      <c r="B41" s="1" t="s">
        <v>243</v>
      </c>
      <c r="C41" s="1" t="s">
        <v>81</v>
      </c>
      <c r="D41" s="22">
        <v>305</v>
      </c>
      <c r="E41" s="2">
        <v>29</v>
      </c>
      <c r="F41" s="40">
        <f t="shared" si="0"/>
        <v>334</v>
      </c>
      <c r="G41" s="41">
        <f t="shared" si="1"/>
        <v>19</v>
      </c>
      <c r="H41" s="42">
        <f t="shared" si="2"/>
        <v>8.6826347305389226E-2</v>
      </c>
      <c r="I41" s="43">
        <f t="shared" si="3"/>
        <v>72</v>
      </c>
    </row>
    <row r="42" spans="1:9" s="14" customFormat="1">
      <c r="A42" s="1" t="s">
        <v>82</v>
      </c>
      <c r="B42" s="1" t="s">
        <v>244</v>
      </c>
      <c r="C42" s="1" t="s">
        <v>83</v>
      </c>
      <c r="D42" s="22">
        <v>221</v>
      </c>
      <c r="E42" s="2">
        <v>42</v>
      </c>
      <c r="F42" s="40">
        <f t="shared" si="0"/>
        <v>263</v>
      </c>
      <c r="G42" s="41">
        <f t="shared" si="1"/>
        <v>28</v>
      </c>
      <c r="H42" s="42">
        <f t="shared" si="2"/>
        <v>0.1596958174904943</v>
      </c>
      <c r="I42" s="43">
        <f t="shared" si="3"/>
        <v>58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4"/>
      <c r="E43" s="45"/>
      <c r="F43" s="46"/>
      <c r="G43" s="47"/>
      <c r="H43" s="48"/>
      <c r="I43" s="49"/>
    </row>
    <row r="44" spans="1:9" s="14" customFormat="1">
      <c r="A44" s="1" t="s">
        <v>86</v>
      </c>
      <c r="B44" s="1" t="s">
        <v>243</v>
      </c>
      <c r="C44" s="1" t="s">
        <v>87</v>
      </c>
      <c r="D44" s="22">
        <v>63</v>
      </c>
      <c r="E44" s="2">
        <v>13</v>
      </c>
      <c r="F44" s="40">
        <f>SUM(D44:E44)</f>
        <v>76</v>
      </c>
      <c r="G44" s="41">
        <f>_xlfn.RANK.EQ(F44,$F$12:$F$97,0)</f>
        <v>63</v>
      </c>
      <c r="H44" s="42">
        <f>E44/F44</f>
        <v>0.17105263157894737</v>
      </c>
      <c r="I44" s="43">
        <f>_xlfn.RANK.EQ(H44,$H$12:$H$97,0)</f>
        <v>55</v>
      </c>
    </row>
    <row r="45" spans="1:9" s="14" customFormat="1">
      <c r="A45" s="1" t="s">
        <v>88</v>
      </c>
      <c r="B45" s="1" t="s">
        <v>247</v>
      </c>
      <c r="C45" s="1" t="s">
        <v>89</v>
      </c>
      <c r="D45" s="22">
        <v>298</v>
      </c>
      <c r="E45" s="2">
        <v>42</v>
      </c>
      <c r="F45" s="40">
        <f>SUM(D45:E45)</f>
        <v>340</v>
      </c>
      <c r="G45" s="41">
        <f>_xlfn.RANK.EQ(F45,$F$12:$F$97,0)</f>
        <v>17</v>
      </c>
      <c r="H45" s="42">
        <f>E45/F45</f>
        <v>0.12352941176470589</v>
      </c>
      <c r="I45" s="43">
        <f>_xlfn.RANK.EQ(H45,$H$12:$H$97,0)</f>
        <v>67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4"/>
      <c r="E46" s="45"/>
      <c r="F46" s="46"/>
      <c r="G46" s="47"/>
      <c r="H46" s="48"/>
      <c r="I46" s="49"/>
    </row>
    <row r="47" spans="1:9" s="14" customFormat="1">
      <c r="A47" s="1" t="s">
        <v>92</v>
      </c>
      <c r="B47" s="1" t="s">
        <v>241</v>
      </c>
      <c r="C47" s="1" t="s">
        <v>93</v>
      </c>
      <c r="D47" s="22">
        <v>254</v>
      </c>
      <c r="E47" s="2">
        <v>80</v>
      </c>
      <c r="F47" s="40">
        <f>SUM(D47:E47)</f>
        <v>334</v>
      </c>
      <c r="G47" s="41">
        <f>_xlfn.RANK.EQ(F47,$F$12:$F$97,0)</f>
        <v>19</v>
      </c>
      <c r="H47" s="42">
        <f>E47/F47</f>
        <v>0.23952095808383234</v>
      </c>
      <c r="I47" s="43">
        <f>_xlfn.RANK.EQ(H47,$H$12:$H$97,0)</f>
        <v>27</v>
      </c>
    </row>
    <row r="48" spans="1:9" s="14" customFormat="1">
      <c r="A48" s="1" t="s">
        <v>94</v>
      </c>
      <c r="B48" s="1" t="s">
        <v>243</v>
      </c>
      <c r="C48" s="1" t="s">
        <v>95</v>
      </c>
      <c r="D48" s="22">
        <v>14</v>
      </c>
      <c r="E48" s="2">
        <v>0</v>
      </c>
      <c r="F48" s="40">
        <f>SUM(D48:E48)</f>
        <v>14</v>
      </c>
      <c r="G48" s="41">
        <f>_xlfn.RANK.EQ(F48,$F$12:$F$97,0)</f>
        <v>77</v>
      </c>
      <c r="H48" s="42">
        <f>E48/F48</f>
        <v>0</v>
      </c>
      <c r="I48" s="43">
        <f>_xlfn.RANK.EQ(H48,$H$12:$H$97,0)</f>
        <v>80</v>
      </c>
    </row>
    <row r="49" spans="1:9" s="14" customFormat="1">
      <c r="A49" s="1" t="s">
        <v>96</v>
      </c>
      <c r="B49" s="1" t="s">
        <v>242</v>
      </c>
      <c r="C49" s="1" t="s">
        <v>97</v>
      </c>
      <c r="D49" s="22">
        <v>2</v>
      </c>
      <c r="E49" s="2">
        <v>0</v>
      </c>
      <c r="F49" s="40">
        <f>SUM(D49:E49)</f>
        <v>2</v>
      </c>
      <c r="G49" s="41">
        <f>_xlfn.RANK.EQ(F49,$F$12:$F$97,0)</f>
        <v>82</v>
      </c>
      <c r="H49" s="42">
        <f>E49/F49</f>
        <v>0</v>
      </c>
      <c r="I49" s="43">
        <f>_xlfn.RANK.EQ(H49,$H$12:$H$97,0)</f>
        <v>80</v>
      </c>
    </row>
    <row r="50" spans="1:9" s="14" customFormat="1">
      <c r="A50" s="1" t="s">
        <v>98</v>
      </c>
      <c r="B50" s="1" t="s">
        <v>246</v>
      </c>
      <c r="C50" s="1" t="s">
        <v>99</v>
      </c>
      <c r="D50" s="22">
        <v>218</v>
      </c>
      <c r="E50" s="2">
        <v>57</v>
      </c>
      <c r="F50" s="40">
        <f>SUM(D50:E50)</f>
        <v>275</v>
      </c>
      <c r="G50" s="41">
        <f>_xlfn.RANK.EQ(F50,$F$12:$F$97,0)</f>
        <v>27</v>
      </c>
      <c r="H50" s="42">
        <f>E50/F50</f>
        <v>0.20727272727272728</v>
      </c>
      <c r="I50" s="43">
        <f>_xlfn.RANK.EQ(H50,$H$12:$H$97,0)</f>
        <v>43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2">
        <v>227</v>
      </c>
      <c r="E51" s="2">
        <v>69</v>
      </c>
      <c r="F51" s="40">
        <f>SUM(D51:E51)</f>
        <v>296</v>
      </c>
      <c r="G51" s="41">
        <f>_xlfn.RANK.EQ(F51,$F$12:$F$97,0)</f>
        <v>24</v>
      </c>
      <c r="H51" s="42">
        <f>E51/F51</f>
        <v>0.23310810810810811</v>
      </c>
      <c r="I51" s="43">
        <f>_xlfn.RANK.EQ(H51,$H$12:$H$97,0)</f>
        <v>30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4"/>
      <c r="E52" s="45"/>
      <c r="F52" s="46"/>
      <c r="G52" s="47"/>
      <c r="H52" s="48"/>
      <c r="I52" s="49"/>
    </row>
    <row r="53" spans="1:9" s="14" customFormat="1">
      <c r="A53" s="1" t="s">
        <v>104</v>
      </c>
      <c r="B53" s="1" t="s">
        <v>246</v>
      </c>
      <c r="C53" s="1" t="s">
        <v>105</v>
      </c>
      <c r="D53" s="22">
        <v>141</v>
      </c>
      <c r="E53" s="2">
        <v>21</v>
      </c>
      <c r="F53" s="40">
        <f t="shared" ref="F53:F74" si="4">SUM(D53:E53)</f>
        <v>162</v>
      </c>
      <c r="G53" s="41">
        <f t="shared" ref="G53:G74" si="5">_xlfn.RANK.EQ(F53,$F$12:$F$97,0)</f>
        <v>48</v>
      </c>
      <c r="H53" s="42">
        <f t="shared" ref="H53:H74" si="6">E53/F53</f>
        <v>0.12962962962962962</v>
      </c>
      <c r="I53" s="43">
        <f t="shared" ref="I53:I74" si="7">_xlfn.RANK.EQ(H53,$H$12:$H$97,0)</f>
        <v>66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2">
        <v>110</v>
      </c>
      <c r="E54" s="2">
        <v>15</v>
      </c>
      <c r="F54" s="40">
        <f t="shared" si="4"/>
        <v>125</v>
      </c>
      <c r="G54" s="41">
        <f t="shared" si="5"/>
        <v>55</v>
      </c>
      <c r="H54" s="42">
        <f t="shared" si="6"/>
        <v>0.12</v>
      </c>
      <c r="I54" s="43">
        <f t="shared" si="7"/>
        <v>68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2">
        <v>328</v>
      </c>
      <c r="E55" s="2">
        <v>91</v>
      </c>
      <c r="F55" s="40">
        <f t="shared" si="4"/>
        <v>419</v>
      </c>
      <c r="G55" s="41">
        <f t="shared" si="5"/>
        <v>10</v>
      </c>
      <c r="H55" s="42">
        <f t="shared" si="6"/>
        <v>0.21718377088305491</v>
      </c>
      <c r="I55" s="43">
        <f t="shared" si="7"/>
        <v>36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2">
        <v>145</v>
      </c>
      <c r="E56" s="2">
        <v>37</v>
      </c>
      <c r="F56" s="40">
        <f t="shared" si="4"/>
        <v>182</v>
      </c>
      <c r="G56" s="41">
        <f t="shared" si="5"/>
        <v>40</v>
      </c>
      <c r="H56" s="42">
        <f t="shared" si="6"/>
        <v>0.2032967032967033</v>
      </c>
      <c r="I56" s="43">
        <f t="shared" si="7"/>
        <v>46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2">
        <v>230</v>
      </c>
      <c r="E57" s="2">
        <v>31</v>
      </c>
      <c r="F57" s="40">
        <f t="shared" si="4"/>
        <v>261</v>
      </c>
      <c r="G57" s="41">
        <f t="shared" si="5"/>
        <v>29</v>
      </c>
      <c r="H57" s="42">
        <f t="shared" si="6"/>
        <v>0.11877394636015326</v>
      </c>
      <c r="I57" s="43">
        <f t="shared" si="7"/>
        <v>70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2">
        <v>12</v>
      </c>
      <c r="E58" s="2">
        <v>1</v>
      </c>
      <c r="F58" s="40">
        <f t="shared" si="4"/>
        <v>13</v>
      </c>
      <c r="G58" s="41">
        <f t="shared" si="5"/>
        <v>78</v>
      </c>
      <c r="H58" s="42">
        <f t="shared" si="6"/>
        <v>7.6923076923076927E-2</v>
      </c>
      <c r="I58" s="43">
        <f t="shared" si="7"/>
        <v>73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2">
        <v>294</v>
      </c>
      <c r="E59" s="2">
        <v>44</v>
      </c>
      <c r="F59" s="40">
        <f t="shared" si="4"/>
        <v>338</v>
      </c>
      <c r="G59" s="41">
        <f t="shared" si="5"/>
        <v>18</v>
      </c>
      <c r="H59" s="42">
        <f t="shared" si="6"/>
        <v>0.13017751479289941</v>
      </c>
      <c r="I59" s="43">
        <f t="shared" si="7"/>
        <v>65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2">
        <v>157</v>
      </c>
      <c r="E60" s="2">
        <v>7</v>
      </c>
      <c r="F60" s="40">
        <f t="shared" si="4"/>
        <v>164</v>
      </c>
      <c r="G60" s="41">
        <f t="shared" si="5"/>
        <v>45</v>
      </c>
      <c r="H60" s="42">
        <f t="shared" si="6"/>
        <v>4.2682926829268296E-2</v>
      </c>
      <c r="I60" s="43">
        <f t="shared" si="7"/>
        <v>79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2">
        <v>63</v>
      </c>
      <c r="E61" s="2">
        <v>37</v>
      </c>
      <c r="F61" s="40">
        <f t="shared" si="4"/>
        <v>100</v>
      </c>
      <c r="G61" s="41">
        <f t="shared" si="5"/>
        <v>60</v>
      </c>
      <c r="H61" s="42">
        <f t="shared" si="6"/>
        <v>0.37</v>
      </c>
      <c r="I61" s="43">
        <f t="shared" si="7"/>
        <v>12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2">
        <v>17</v>
      </c>
      <c r="E62" s="2">
        <v>1</v>
      </c>
      <c r="F62" s="40">
        <f t="shared" si="4"/>
        <v>18</v>
      </c>
      <c r="G62" s="41">
        <f t="shared" si="5"/>
        <v>76</v>
      </c>
      <c r="H62" s="42">
        <f t="shared" si="6"/>
        <v>5.5555555555555552E-2</v>
      </c>
      <c r="I62" s="43">
        <f t="shared" si="7"/>
        <v>78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2">
        <v>158</v>
      </c>
      <c r="E63" s="2">
        <v>43</v>
      </c>
      <c r="F63" s="40">
        <f t="shared" si="4"/>
        <v>201</v>
      </c>
      <c r="G63" s="41">
        <f t="shared" si="5"/>
        <v>38</v>
      </c>
      <c r="H63" s="42">
        <f t="shared" si="6"/>
        <v>0.21393034825870647</v>
      </c>
      <c r="I63" s="43">
        <f t="shared" si="7"/>
        <v>38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2">
        <v>163</v>
      </c>
      <c r="E64" s="2">
        <v>42</v>
      </c>
      <c r="F64" s="40">
        <f t="shared" si="4"/>
        <v>205</v>
      </c>
      <c r="G64" s="41">
        <f t="shared" si="5"/>
        <v>37</v>
      </c>
      <c r="H64" s="42">
        <f t="shared" si="6"/>
        <v>0.20487804878048779</v>
      </c>
      <c r="I64" s="43">
        <f t="shared" si="7"/>
        <v>44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2">
        <v>13</v>
      </c>
      <c r="E65" s="2">
        <v>7</v>
      </c>
      <c r="F65" s="40">
        <f t="shared" si="4"/>
        <v>20</v>
      </c>
      <c r="G65" s="41">
        <f t="shared" si="5"/>
        <v>75</v>
      </c>
      <c r="H65" s="42">
        <f t="shared" si="6"/>
        <v>0.35</v>
      </c>
      <c r="I65" s="43">
        <f t="shared" si="7"/>
        <v>13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2">
        <v>770</v>
      </c>
      <c r="E66" s="2">
        <v>104</v>
      </c>
      <c r="F66" s="40">
        <f t="shared" si="4"/>
        <v>874</v>
      </c>
      <c r="G66" s="41">
        <f t="shared" si="5"/>
        <v>3</v>
      </c>
      <c r="H66" s="42">
        <f t="shared" si="6"/>
        <v>0.11899313501144165</v>
      </c>
      <c r="I66" s="43">
        <f t="shared" si="7"/>
        <v>69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2">
        <v>32</v>
      </c>
      <c r="E67" s="2">
        <v>10</v>
      </c>
      <c r="F67" s="40">
        <f t="shared" si="4"/>
        <v>42</v>
      </c>
      <c r="G67" s="41">
        <f t="shared" si="5"/>
        <v>67</v>
      </c>
      <c r="H67" s="42">
        <f t="shared" si="6"/>
        <v>0.23809523809523808</v>
      </c>
      <c r="I67" s="43">
        <f t="shared" si="7"/>
        <v>28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2">
        <v>116</v>
      </c>
      <c r="E68" s="2">
        <v>20</v>
      </c>
      <c r="F68" s="40">
        <f t="shared" si="4"/>
        <v>136</v>
      </c>
      <c r="G68" s="41">
        <f t="shared" si="5"/>
        <v>52</v>
      </c>
      <c r="H68" s="42">
        <f t="shared" si="6"/>
        <v>0.14705882352941177</v>
      </c>
      <c r="I68" s="43">
        <f t="shared" si="7"/>
        <v>61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2">
        <v>656</v>
      </c>
      <c r="E69" s="2">
        <v>284</v>
      </c>
      <c r="F69" s="40">
        <f t="shared" si="4"/>
        <v>940</v>
      </c>
      <c r="G69" s="41">
        <f t="shared" si="5"/>
        <v>2</v>
      </c>
      <c r="H69" s="42">
        <f t="shared" si="6"/>
        <v>0.30212765957446808</v>
      </c>
      <c r="I69" s="43">
        <f t="shared" si="7"/>
        <v>17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2">
        <v>103</v>
      </c>
      <c r="E70" s="2">
        <v>35</v>
      </c>
      <c r="F70" s="40">
        <f t="shared" si="4"/>
        <v>138</v>
      </c>
      <c r="G70" s="41">
        <f t="shared" si="5"/>
        <v>51</v>
      </c>
      <c r="H70" s="42">
        <f t="shared" si="6"/>
        <v>0.25362318840579712</v>
      </c>
      <c r="I70" s="43">
        <f t="shared" si="7"/>
        <v>22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2">
        <v>495</v>
      </c>
      <c r="E71" s="2">
        <v>115</v>
      </c>
      <c r="F71" s="40">
        <f t="shared" si="4"/>
        <v>610</v>
      </c>
      <c r="G71" s="41">
        <f t="shared" si="5"/>
        <v>4</v>
      </c>
      <c r="H71" s="42">
        <f t="shared" si="6"/>
        <v>0.18852459016393441</v>
      </c>
      <c r="I71" s="43">
        <f t="shared" si="7"/>
        <v>48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2">
        <v>4</v>
      </c>
      <c r="E72" s="2">
        <v>4</v>
      </c>
      <c r="F72" s="40">
        <f t="shared" si="4"/>
        <v>8</v>
      </c>
      <c r="G72" s="41">
        <f t="shared" si="5"/>
        <v>80</v>
      </c>
      <c r="H72" s="42">
        <f t="shared" si="6"/>
        <v>0.5</v>
      </c>
      <c r="I72" s="43">
        <f t="shared" si="7"/>
        <v>6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2">
        <v>12</v>
      </c>
      <c r="E73" s="2">
        <v>15</v>
      </c>
      <c r="F73" s="40">
        <f t="shared" si="4"/>
        <v>27</v>
      </c>
      <c r="G73" s="41">
        <f t="shared" si="5"/>
        <v>73</v>
      </c>
      <c r="H73" s="42">
        <f t="shared" si="6"/>
        <v>0.55555555555555558</v>
      </c>
      <c r="I73" s="43">
        <f t="shared" si="7"/>
        <v>5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2">
        <v>0</v>
      </c>
      <c r="E74" s="2">
        <v>31</v>
      </c>
      <c r="F74" s="40">
        <f t="shared" si="4"/>
        <v>31</v>
      </c>
      <c r="G74" s="41">
        <f t="shared" si="5"/>
        <v>70</v>
      </c>
      <c r="H74" s="42">
        <f t="shared" si="6"/>
        <v>1</v>
      </c>
      <c r="I74" s="43">
        <f t="shared" si="7"/>
        <v>1</v>
      </c>
    </row>
    <row r="75" spans="1:9" s="14" customFormat="1">
      <c r="A75" s="70" t="s">
        <v>148</v>
      </c>
      <c r="B75" s="70" t="s">
        <v>248</v>
      </c>
      <c r="C75" s="70" t="s">
        <v>149</v>
      </c>
      <c r="D75" s="44"/>
      <c r="E75" s="45"/>
      <c r="F75" s="46"/>
      <c r="G75" s="47"/>
      <c r="H75" s="48"/>
      <c r="I75" s="49"/>
    </row>
    <row r="76" spans="1:9" s="14" customFormat="1">
      <c r="A76" s="1" t="s">
        <v>150</v>
      </c>
      <c r="B76" s="1" t="s">
        <v>247</v>
      </c>
      <c r="C76" s="1" t="s">
        <v>151</v>
      </c>
      <c r="D76" s="22">
        <v>137</v>
      </c>
      <c r="E76" s="2">
        <v>35</v>
      </c>
      <c r="F76" s="40">
        <f t="shared" ref="F76:F97" si="8">SUM(D76:E76)</f>
        <v>172</v>
      </c>
      <c r="G76" s="41">
        <f t="shared" ref="G76:G97" si="9">_xlfn.RANK.EQ(F76,$F$12:$F$97,0)</f>
        <v>43</v>
      </c>
      <c r="H76" s="42">
        <f t="shared" ref="H76:H97" si="10">E76/F76</f>
        <v>0.20348837209302326</v>
      </c>
      <c r="I76" s="43">
        <f t="shared" ref="I76:I97" si="11">_xlfn.RANK.EQ(H76,$H$12:$H$97,0)</f>
        <v>45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2">
        <v>132</v>
      </c>
      <c r="E77" s="2">
        <v>47</v>
      </c>
      <c r="F77" s="40">
        <f t="shared" si="8"/>
        <v>179</v>
      </c>
      <c r="G77" s="41">
        <f t="shared" si="9"/>
        <v>41</v>
      </c>
      <c r="H77" s="42">
        <f t="shared" si="10"/>
        <v>0.26256983240223464</v>
      </c>
      <c r="I77" s="43">
        <f t="shared" si="11"/>
        <v>21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2">
        <v>175</v>
      </c>
      <c r="E78" s="2">
        <v>59</v>
      </c>
      <c r="F78" s="40">
        <f t="shared" si="8"/>
        <v>234</v>
      </c>
      <c r="G78" s="41">
        <f t="shared" si="9"/>
        <v>33</v>
      </c>
      <c r="H78" s="42">
        <f t="shared" si="10"/>
        <v>0.25213675213675213</v>
      </c>
      <c r="I78" s="43">
        <f t="shared" si="11"/>
        <v>24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2">
        <v>317</v>
      </c>
      <c r="E79" s="2">
        <v>96</v>
      </c>
      <c r="F79" s="40">
        <f t="shared" si="8"/>
        <v>413</v>
      </c>
      <c r="G79" s="41">
        <f t="shared" si="9"/>
        <v>11</v>
      </c>
      <c r="H79" s="42">
        <f t="shared" si="10"/>
        <v>0.23244552058111381</v>
      </c>
      <c r="I79" s="43">
        <f t="shared" si="11"/>
        <v>31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2">
        <v>346</v>
      </c>
      <c r="E80" s="2">
        <v>76</v>
      </c>
      <c r="F80" s="40">
        <f t="shared" si="8"/>
        <v>422</v>
      </c>
      <c r="G80" s="41">
        <f t="shared" si="9"/>
        <v>8</v>
      </c>
      <c r="H80" s="42">
        <f t="shared" si="10"/>
        <v>0.18009478672985782</v>
      </c>
      <c r="I80" s="43">
        <f t="shared" si="11"/>
        <v>52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2">
        <v>314</v>
      </c>
      <c r="E81" s="2">
        <v>94</v>
      </c>
      <c r="F81" s="40">
        <f t="shared" si="8"/>
        <v>408</v>
      </c>
      <c r="G81" s="41">
        <f t="shared" si="9"/>
        <v>12</v>
      </c>
      <c r="H81" s="42">
        <f t="shared" si="10"/>
        <v>0.23039215686274508</v>
      </c>
      <c r="I81" s="43">
        <f t="shared" si="11"/>
        <v>33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2">
        <v>182</v>
      </c>
      <c r="E82" s="2">
        <v>37</v>
      </c>
      <c r="F82" s="40">
        <f t="shared" si="8"/>
        <v>219</v>
      </c>
      <c r="G82" s="41">
        <f t="shared" si="9"/>
        <v>34</v>
      </c>
      <c r="H82" s="42">
        <f t="shared" si="10"/>
        <v>0.16894977168949771</v>
      </c>
      <c r="I82" s="43">
        <f t="shared" si="11"/>
        <v>56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2">
        <v>7</v>
      </c>
      <c r="E83" s="2">
        <v>0</v>
      </c>
      <c r="F83" s="40">
        <f t="shared" si="8"/>
        <v>7</v>
      </c>
      <c r="G83" s="41">
        <f t="shared" si="9"/>
        <v>81</v>
      </c>
      <c r="H83" s="42">
        <f t="shared" si="10"/>
        <v>0</v>
      </c>
      <c r="I83" s="43">
        <f t="shared" si="11"/>
        <v>80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2">
        <v>187</v>
      </c>
      <c r="E84" s="2">
        <v>56</v>
      </c>
      <c r="F84" s="40">
        <f t="shared" si="8"/>
        <v>243</v>
      </c>
      <c r="G84" s="41">
        <f t="shared" si="9"/>
        <v>32</v>
      </c>
      <c r="H84" s="42">
        <f t="shared" si="10"/>
        <v>0.23045267489711935</v>
      </c>
      <c r="I84" s="43">
        <f t="shared" si="11"/>
        <v>32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2">
        <v>240</v>
      </c>
      <c r="E85" s="2">
        <v>47</v>
      </c>
      <c r="F85" s="40">
        <f t="shared" si="8"/>
        <v>287</v>
      </c>
      <c r="G85" s="41">
        <f t="shared" si="9"/>
        <v>25</v>
      </c>
      <c r="H85" s="42">
        <f t="shared" si="10"/>
        <v>0.16376306620209058</v>
      </c>
      <c r="I85" s="43">
        <f t="shared" si="11"/>
        <v>57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0">
        <v>148</v>
      </c>
      <c r="E86" s="51">
        <v>60</v>
      </c>
      <c r="F86" s="52">
        <f t="shared" si="8"/>
        <v>208</v>
      </c>
      <c r="G86" s="53">
        <f t="shared" si="9"/>
        <v>36</v>
      </c>
      <c r="H86" s="54">
        <f t="shared" si="10"/>
        <v>0.28846153846153844</v>
      </c>
      <c r="I86" s="55">
        <f t="shared" si="11"/>
        <v>19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2">
        <v>180</v>
      </c>
      <c r="E87" s="2">
        <v>11</v>
      </c>
      <c r="F87" s="40">
        <f t="shared" si="8"/>
        <v>191</v>
      </c>
      <c r="G87" s="41">
        <f t="shared" si="9"/>
        <v>39</v>
      </c>
      <c r="H87" s="42">
        <f t="shared" si="10"/>
        <v>5.7591623036649213E-2</v>
      </c>
      <c r="I87" s="43">
        <f t="shared" si="11"/>
        <v>77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2">
        <v>37</v>
      </c>
      <c r="E88" s="2">
        <v>25</v>
      </c>
      <c r="F88" s="40">
        <f t="shared" si="8"/>
        <v>62</v>
      </c>
      <c r="G88" s="41">
        <f t="shared" si="9"/>
        <v>65</v>
      </c>
      <c r="H88" s="42">
        <f t="shared" si="10"/>
        <v>0.40322580645161288</v>
      </c>
      <c r="I88" s="43">
        <f t="shared" si="11"/>
        <v>8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2">
        <v>458</v>
      </c>
      <c r="E89" s="2">
        <v>80</v>
      </c>
      <c r="F89" s="40">
        <f t="shared" si="8"/>
        <v>538</v>
      </c>
      <c r="G89" s="41">
        <f t="shared" si="9"/>
        <v>5</v>
      </c>
      <c r="H89" s="42">
        <f t="shared" si="10"/>
        <v>0.14869888475836432</v>
      </c>
      <c r="I89" s="43">
        <f t="shared" si="11"/>
        <v>60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2">
        <v>169</v>
      </c>
      <c r="E90" s="2">
        <v>46</v>
      </c>
      <c r="F90" s="40">
        <f t="shared" si="8"/>
        <v>215</v>
      </c>
      <c r="G90" s="41">
        <f t="shared" si="9"/>
        <v>35</v>
      </c>
      <c r="H90" s="42">
        <f t="shared" si="10"/>
        <v>0.21395348837209302</v>
      </c>
      <c r="I90" s="43">
        <f t="shared" si="11"/>
        <v>37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2">
        <v>260</v>
      </c>
      <c r="E91" s="2">
        <v>88</v>
      </c>
      <c r="F91" s="40">
        <f t="shared" si="8"/>
        <v>348</v>
      </c>
      <c r="G91" s="41">
        <f t="shared" si="9"/>
        <v>16</v>
      </c>
      <c r="H91" s="42">
        <f t="shared" si="10"/>
        <v>0.25287356321839083</v>
      </c>
      <c r="I91" s="43">
        <f t="shared" si="11"/>
        <v>23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2">
        <v>250</v>
      </c>
      <c r="E92" s="2">
        <v>80</v>
      </c>
      <c r="F92" s="40">
        <f t="shared" si="8"/>
        <v>330</v>
      </c>
      <c r="G92" s="41">
        <f t="shared" si="9"/>
        <v>22</v>
      </c>
      <c r="H92" s="42">
        <f t="shared" si="10"/>
        <v>0.24242424242424243</v>
      </c>
      <c r="I92" s="43">
        <f t="shared" si="11"/>
        <v>26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2">
        <v>145</v>
      </c>
      <c r="E93" s="2">
        <v>23</v>
      </c>
      <c r="F93" s="40">
        <f t="shared" si="8"/>
        <v>168</v>
      </c>
      <c r="G93" s="41">
        <f t="shared" si="9"/>
        <v>44</v>
      </c>
      <c r="H93" s="42">
        <f t="shared" si="10"/>
        <v>0.13690476190476192</v>
      </c>
      <c r="I93" s="43">
        <f t="shared" si="11"/>
        <v>63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2">
        <v>114</v>
      </c>
      <c r="E94" s="2">
        <v>30</v>
      </c>
      <c r="F94" s="40">
        <f t="shared" si="8"/>
        <v>144</v>
      </c>
      <c r="G94" s="41">
        <f t="shared" si="9"/>
        <v>50</v>
      </c>
      <c r="H94" s="42">
        <f t="shared" si="10"/>
        <v>0.20833333333333334</v>
      </c>
      <c r="I94" s="43">
        <f t="shared" si="11"/>
        <v>41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2">
        <v>320</v>
      </c>
      <c r="E95" s="2">
        <v>84</v>
      </c>
      <c r="F95" s="40">
        <f t="shared" si="8"/>
        <v>404</v>
      </c>
      <c r="G95" s="41">
        <f t="shared" si="9"/>
        <v>13</v>
      </c>
      <c r="H95" s="42">
        <f t="shared" si="10"/>
        <v>0.20792079207920791</v>
      </c>
      <c r="I95" s="43">
        <f t="shared" si="11"/>
        <v>42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2">
        <v>9</v>
      </c>
      <c r="E96" s="2">
        <v>1</v>
      </c>
      <c r="F96" s="40">
        <f t="shared" si="8"/>
        <v>10</v>
      </c>
      <c r="G96" s="41">
        <f t="shared" si="9"/>
        <v>79</v>
      </c>
      <c r="H96" s="42">
        <f t="shared" si="10"/>
        <v>0.1</v>
      </c>
      <c r="I96" s="43">
        <f t="shared" si="11"/>
        <v>71</v>
      </c>
    </row>
    <row r="97" spans="1:9" s="14" customFormat="1" ht="14.25" thickBot="1">
      <c r="A97" s="1" t="s">
        <v>192</v>
      </c>
      <c r="B97" s="1" t="s">
        <v>246</v>
      </c>
      <c r="C97" s="1" t="s">
        <v>193</v>
      </c>
      <c r="D97" s="27">
        <v>196</v>
      </c>
      <c r="E97" s="28">
        <v>56</v>
      </c>
      <c r="F97" s="56">
        <f t="shared" si="8"/>
        <v>252</v>
      </c>
      <c r="G97" s="57">
        <f t="shared" si="9"/>
        <v>30</v>
      </c>
      <c r="H97" s="58">
        <f t="shared" si="10"/>
        <v>0.22222222222222221</v>
      </c>
      <c r="I97" s="59">
        <f t="shared" si="11"/>
        <v>35</v>
      </c>
    </row>
    <row r="98" spans="1:9" s="14" customFormat="1" ht="14.25" thickBot="1"/>
    <row r="99" spans="1:9" ht="14.25" thickBot="1">
      <c r="C99" s="229" t="s">
        <v>405</v>
      </c>
      <c r="D99" s="230">
        <f>SUM(D12:D97)</f>
        <v>14592</v>
      </c>
      <c r="E99" s="230">
        <f t="shared" ref="E99:F99" si="12">SUM(E12:E97)</f>
        <v>3967</v>
      </c>
      <c r="F99" s="231">
        <f t="shared" si="12"/>
        <v>18559</v>
      </c>
    </row>
  </sheetData>
  <autoFilter ref="A11:I97" xr:uid="{00000000-0009-0000-0000-000012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2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48EBD-88BD-4C32-82E3-B7EAF8575BFA}">
  <sheetPr>
    <tabColor theme="9"/>
  </sheetPr>
  <dimension ref="A1:N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206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156</v>
      </c>
      <c r="E6" s="17">
        <f>INDEX(E12:E97,MATCH(C6,C12:C97,0),0)</f>
        <v>68</v>
      </c>
      <c r="F6" s="17">
        <f>SUM(D6:E6)</f>
        <v>224</v>
      </c>
      <c r="G6" s="18">
        <f>_xlfn.RANK.EQ(F6,$F$12:$F$97,0)</f>
        <v>34</v>
      </c>
      <c r="H6" s="19">
        <f>E6/F6</f>
        <v>0.30357142857142855</v>
      </c>
      <c r="I6" s="20">
        <f>_xlfn.RANK.EQ(H6,$H$12:$H$97,0)</f>
        <v>22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196.4</v>
      </c>
      <c r="E7" s="90">
        <f>ROUND(SUMIF($B$12:$B$97,"G",E12:E97)/(COUNTIFS(B12:B97,"G",D12:D97,"&lt;&gt;")),1)</f>
        <v>60.9</v>
      </c>
      <c r="F7" s="90">
        <f>ROUND(SUM(D7:E7),1)</f>
        <v>257.3</v>
      </c>
      <c r="G7" s="23"/>
      <c r="H7" s="24">
        <f>E7/F7</f>
        <v>0.23668869024485034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183.5</v>
      </c>
      <c r="E8" s="92">
        <f>ROUND(AVERAGE(E12:E97),1)</f>
        <v>56.7</v>
      </c>
      <c r="F8" s="92">
        <f>ROUND(SUM(D8:E8),1)</f>
        <v>240.2</v>
      </c>
      <c r="G8" s="29"/>
      <c r="H8" s="30">
        <f>E8/F8</f>
        <v>0.23605328892589511</v>
      </c>
      <c r="I8" s="31"/>
    </row>
    <row r="9" spans="1:13" s="14" customFormat="1" ht="21" customHeight="1" thickBot="1">
      <c r="A9"/>
      <c r="B9"/>
      <c r="C9"/>
      <c r="D9" s="32"/>
    </row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2023年度（基準日：５月１日）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4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39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2">
        <v>382</v>
      </c>
      <c r="E12" s="2">
        <v>100</v>
      </c>
      <c r="F12" s="40">
        <f t="shared" ref="F12:F42" si="0">SUM(D12:E12)</f>
        <v>482</v>
      </c>
      <c r="G12" s="41">
        <f t="shared" ref="G12:G42" si="1">_xlfn.RANK.EQ(F12,$F$12:$F$97,0)</f>
        <v>8</v>
      </c>
      <c r="H12" s="42">
        <f t="shared" ref="H12:H42" si="2">E12/F12</f>
        <v>0.2074688796680498</v>
      </c>
      <c r="I12" s="43">
        <f t="shared" ref="I12:I42" si="3">_xlfn.RANK.EQ(H12,$H$12:$H$97,0)</f>
        <v>48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2">
        <v>87</v>
      </c>
      <c r="E13" s="2">
        <v>46</v>
      </c>
      <c r="F13" s="40">
        <f t="shared" si="0"/>
        <v>133</v>
      </c>
      <c r="G13" s="41">
        <f t="shared" si="1"/>
        <v>54</v>
      </c>
      <c r="H13" s="42">
        <f t="shared" si="2"/>
        <v>0.34586466165413532</v>
      </c>
      <c r="I13" s="43">
        <f t="shared" si="3"/>
        <v>20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2">
        <v>132</v>
      </c>
      <c r="E14" s="2">
        <v>8</v>
      </c>
      <c r="F14" s="40">
        <f t="shared" si="0"/>
        <v>140</v>
      </c>
      <c r="G14" s="41">
        <f t="shared" si="1"/>
        <v>53</v>
      </c>
      <c r="H14" s="42">
        <f t="shared" si="2"/>
        <v>5.7142857142857141E-2</v>
      </c>
      <c r="I14" s="43">
        <f t="shared" si="3"/>
        <v>79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2">
        <v>52</v>
      </c>
      <c r="E15" s="2">
        <v>21</v>
      </c>
      <c r="F15" s="40">
        <f t="shared" si="0"/>
        <v>73</v>
      </c>
      <c r="G15" s="41">
        <f t="shared" si="1"/>
        <v>64</v>
      </c>
      <c r="H15" s="42">
        <f t="shared" si="2"/>
        <v>0.28767123287671231</v>
      </c>
      <c r="I15" s="43">
        <f t="shared" si="3"/>
        <v>25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2">
        <v>7</v>
      </c>
      <c r="E16" s="2">
        <v>17</v>
      </c>
      <c r="F16" s="40">
        <f t="shared" si="0"/>
        <v>24</v>
      </c>
      <c r="G16" s="41">
        <f t="shared" si="1"/>
        <v>74</v>
      </c>
      <c r="H16" s="42">
        <f t="shared" si="2"/>
        <v>0.70833333333333337</v>
      </c>
      <c r="I16" s="43">
        <f t="shared" si="3"/>
        <v>3</v>
      </c>
    </row>
    <row r="17" spans="1:9" s="14" customFormat="1">
      <c r="A17" s="1" t="s">
        <v>32</v>
      </c>
      <c r="B17" s="1" t="s">
        <v>243</v>
      </c>
      <c r="C17" s="1" t="s">
        <v>33</v>
      </c>
      <c r="D17" s="22">
        <v>76</v>
      </c>
      <c r="E17" s="2">
        <v>4</v>
      </c>
      <c r="F17" s="40">
        <f t="shared" si="0"/>
        <v>80</v>
      </c>
      <c r="G17" s="41">
        <f t="shared" si="1"/>
        <v>62</v>
      </c>
      <c r="H17" s="42">
        <f t="shared" si="2"/>
        <v>0.05</v>
      </c>
      <c r="I17" s="43">
        <f t="shared" si="3"/>
        <v>80</v>
      </c>
    </row>
    <row r="18" spans="1:9" s="14" customFormat="1">
      <c r="A18" s="1" t="s">
        <v>34</v>
      </c>
      <c r="B18" s="1" t="s">
        <v>245</v>
      </c>
      <c r="C18" s="1" t="s">
        <v>35</v>
      </c>
      <c r="D18" s="22">
        <v>23</v>
      </c>
      <c r="E18" s="2">
        <v>4</v>
      </c>
      <c r="F18" s="40">
        <f t="shared" si="0"/>
        <v>27</v>
      </c>
      <c r="G18" s="41">
        <f t="shared" si="1"/>
        <v>73</v>
      </c>
      <c r="H18" s="42">
        <f t="shared" si="2"/>
        <v>0.14814814814814814</v>
      </c>
      <c r="I18" s="43">
        <f t="shared" si="3"/>
        <v>65</v>
      </c>
    </row>
    <row r="19" spans="1:9" s="14" customFormat="1">
      <c r="A19" s="1" t="s">
        <v>36</v>
      </c>
      <c r="B19" s="1" t="s">
        <v>246</v>
      </c>
      <c r="C19" s="1" t="s">
        <v>37</v>
      </c>
      <c r="D19" s="22">
        <v>95</v>
      </c>
      <c r="E19" s="2">
        <v>48</v>
      </c>
      <c r="F19" s="40">
        <f t="shared" si="0"/>
        <v>143</v>
      </c>
      <c r="G19" s="41">
        <f t="shared" si="1"/>
        <v>52</v>
      </c>
      <c r="H19" s="42">
        <f t="shared" si="2"/>
        <v>0.33566433566433568</v>
      </c>
      <c r="I19" s="43">
        <f t="shared" si="3"/>
        <v>21</v>
      </c>
    </row>
    <row r="20" spans="1:9" s="14" customFormat="1">
      <c r="A20" s="1" t="s">
        <v>38</v>
      </c>
      <c r="B20" s="1" t="s">
        <v>247</v>
      </c>
      <c r="C20" s="1" t="s">
        <v>39</v>
      </c>
      <c r="D20" s="22">
        <v>120</v>
      </c>
      <c r="E20" s="2">
        <v>47</v>
      </c>
      <c r="F20" s="40">
        <f t="shared" si="0"/>
        <v>167</v>
      </c>
      <c r="G20" s="41">
        <f t="shared" si="1"/>
        <v>47</v>
      </c>
      <c r="H20" s="42">
        <f t="shared" si="2"/>
        <v>0.28143712574850299</v>
      </c>
      <c r="I20" s="43">
        <f t="shared" si="3"/>
        <v>27</v>
      </c>
    </row>
    <row r="21" spans="1:9" s="14" customFormat="1">
      <c r="A21" s="1" t="s">
        <v>40</v>
      </c>
      <c r="B21" s="1" t="s">
        <v>241</v>
      </c>
      <c r="C21" s="1" t="s">
        <v>41</v>
      </c>
      <c r="D21" s="22">
        <v>334</v>
      </c>
      <c r="E21" s="2">
        <v>68</v>
      </c>
      <c r="F21" s="40">
        <f t="shared" si="0"/>
        <v>402</v>
      </c>
      <c r="G21" s="41">
        <f t="shared" si="1"/>
        <v>15</v>
      </c>
      <c r="H21" s="42">
        <f t="shared" si="2"/>
        <v>0.1691542288557214</v>
      </c>
      <c r="I21" s="43">
        <f t="shared" si="3"/>
        <v>61</v>
      </c>
    </row>
    <row r="22" spans="1:9" s="14" customFormat="1">
      <c r="A22" s="1" t="s">
        <v>42</v>
      </c>
      <c r="B22" s="1" t="s">
        <v>242</v>
      </c>
      <c r="C22" s="1" t="s">
        <v>43</v>
      </c>
      <c r="D22" s="22">
        <v>20</v>
      </c>
      <c r="E22" s="2">
        <v>12</v>
      </c>
      <c r="F22" s="40">
        <f t="shared" si="0"/>
        <v>32</v>
      </c>
      <c r="G22" s="41">
        <f t="shared" si="1"/>
        <v>70</v>
      </c>
      <c r="H22" s="42">
        <f t="shared" si="2"/>
        <v>0.375</v>
      </c>
      <c r="I22" s="43">
        <f t="shared" si="3"/>
        <v>13</v>
      </c>
    </row>
    <row r="23" spans="1:9" s="14" customFormat="1">
      <c r="A23" s="1" t="s">
        <v>44</v>
      </c>
      <c r="B23" s="1" t="s">
        <v>246</v>
      </c>
      <c r="C23" s="1" t="s">
        <v>45</v>
      </c>
      <c r="D23" s="22">
        <v>99</v>
      </c>
      <c r="E23" s="2">
        <v>24</v>
      </c>
      <c r="F23" s="40">
        <f t="shared" si="0"/>
        <v>123</v>
      </c>
      <c r="G23" s="41">
        <f t="shared" si="1"/>
        <v>55</v>
      </c>
      <c r="H23" s="42">
        <f t="shared" si="2"/>
        <v>0.1951219512195122</v>
      </c>
      <c r="I23" s="43">
        <f t="shared" si="3"/>
        <v>54</v>
      </c>
    </row>
    <row r="24" spans="1:9" s="14" customFormat="1">
      <c r="A24" s="1" t="s">
        <v>46</v>
      </c>
      <c r="B24" s="1" t="s">
        <v>246</v>
      </c>
      <c r="C24" s="1" t="s">
        <v>47</v>
      </c>
      <c r="D24" s="22">
        <v>208</v>
      </c>
      <c r="E24" s="2">
        <v>51</v>
      </c>
      <c r="F24" s="40">
        <f t="shared" si="0"/>
        <v>259</v>
      </c>
      <c r="G24" s="41">
        <f t="shared" si="1"/>
        <v>33</v>
      </c>
      <c r="H24" s="42">
        <f t="shared" si="2"/>
        <v>0.19691119691119691</v>
      </c>
      <c r="I24" s="43">
        <f t="shared" si="3"/>
        <v>53</v>
      </c>
    </row>
    <row r="25" spans="1:9" s="14" customFormat="1">
      <c r="A25" s="1" t="s">
        <v>48</v>
      </c>
      <c r="B25" s="1" t="s">
        <v>244</v>
      </c>
      <c r="C25" s="1" t="s">
        <v>49</v>
      </c>
      <c r="D25" s="22">
        <v>83</v>
      </c>
      <c r="E25" s="2">
        <v>23</v>
      </c>
      <c r="F25" s="40">
        <f t="shared" si="0"/>
        <v>106</v>
      </c>
      <c r="G25" s="41">
        <f t="shared" si="1"/>
        <v>60</v>
      </c>
      <c r="H25" s="42">
        <f t="shared" si="2"/>
        <v>0.21698113207547171</v>
      </c>
      <c r="I25" s="43">
        <f t="shared" si="3"/>
        <v>44</v>
      </c>
    </row>
    <row r="26" spans="1:9" s="14" customFormat="1">
      <c r="A26" s="1" t="s">
        <v>50</v>
      </c>
      <c r="B26" s="1" t="s">
        <v>247</v>
      </c>
      <c r="C26" s="1" t="s">
        <v>51</v>
      </c>
      <c r="D26" s="22">
        <v>277</v>
      </c>
      <c r="E26" s="2">
        <v>59</v>
      </c>
      <c r="F26" s="40">
        <f t="shared" si="0"/>
        <v>336</v>
      </c>
      <c r="G26" s="41">
        <f t="shared" si="1"/>
        <v>23</v>
      </c>
      <c r="H26" s="42">
        <f t="shared" si="2"/>
        <v>0.17559523809523808</v>
      </c>
      <c r="I26" s="43">
        <f t="shared" si="3"/>
        <v>59</v>
      </c>
    </row>
    <row r="27" spans="1:9" s="14" customFormat="1">
      <c r="A27" s="1" t="s">
        <v>52</v>
      </c>
      <c r="B27" s="1" t="s">
        <v>241</v>
      </c>
      <c r="C27" s="1" t="s">
        <v>53</v>
      </c>
      <c r="D27" s="22">
        <v>319</v>
      </c>
      <c r="E27" s="2">
        <v>130</v>
      </c>
      <c r="F27" s="40">
        <f t="shared" si="0"/>
        <v>449</v>
      </c>
      <c r="G27" s="41">
        <f t="shared" si="1"/>
        <v>10</v>
      </c>
      <c r="H27" s="42">
        <f t="shared" si="2"/>
        <v>0.28953229398663699</v>
      </c>
      <c r="I27" s="43">
        <f t="shared" si="3"/>
        <v>24</v>
      </c>
    </row>
    <row r="28" spans="1:9" s="14" customFormat="1">
      <c r="A28" s="1" t="s">
        <v>54</v>
      </c>
      <c r="B28" s="1" t="s">
        <v>244</v>
      </c>
      <c r="C28" s="1" t="s">
        <v>55</v>
      </c>
      <c r="D28" s="22">
        <v>17</v>
      </c>
      <c r="E28" s="2">
        <v>7</v>
      </c>
      <c r="F28" s="40">
        <f t="shared" si="0"/>
        <v>24</v>
      </c>
      <c r="G28" s="41">
        <f t="shared" si="1"/>
        <v>74</v>
      </c>
      <c r="H28" s="42">
        <f t="shared" si="2"/>
        <v>0.29166666666666669</v>
      </c>
      <c r="I28" s="43">
        <f t="shared" si="3"/>
        <v>23</v>
      </c>
    </row>
    <row r="29" spans="1:9" s="14" customFormat="1">
      <c r="A29" s="1" t="s">
        <v>56</v>
      </c>
      <c r="B29" s="1" t="s">
        <v>247</v>
      </c>
      <c r="C29" s="1" t="s">
        <v>57</v>
      </c>
      <c r="D29" s="22">
        <v>121</v>
      </c>
      <c r="E29" s="2">
        <v>45</v>
      </c>
      <c r="F29" s="40">
        <f t="shared" si="0"/>
        <v>166</v>
      </c>
      <c r="G29" s="41">
        <f t="shared" si="1"/>
        <v>48</v>
      </c>
      <c r="H29" s="42">
        <f t="shared" si="2"/>
        <v>0.27108433734939757</v>
      </c>
      <c r="I29" s="43">
        <f t="shared" si="3"/>
        <v>29</v>
      </c>
    </row>
    <row r="30" spans="1:9" s="14" customFormat="1">
      <c r="A30" s="1" t="s">
        <v>58</v>
      </c>
      <c r="B30" s="1" t="s">
        <v>246</v>
      </c>
      <c r="C30" s="1" t="s">
        <v>59</v>
      </c>
      <c r="D30" s="22">
        <v>73</v>
      </c>
      <c r="E30" s="2">
        <v>9</v>
      </c>
      <c r="F30" s="40">
        <f t="shared" si="0"/>
        <v>82</v>
      </c>
      <c r="G30" s="41">
        <f t="shared" si="1"/>
        <v>61</v>
      </c>
      <c r="H30" s="42">
        <f t="shared" si="2"/>
        <v>0.10975609756097561</v>
      </c>
      <c r="I30" s="43">
        <f t="shared" si="3"/>
        <v>73</v>
      </c>
    </row>
    <row r="31" spans="1:9" s="14" customFormat="1">
      <c r="A31" s="1" t="s">
        <v>60</v>
      </c>
      <c r="B31" s="1" t="s">
        <v>247</v>
      </c>
      <c r="C31" s="1" t="s">
        <v>61</v>
      </c>
      <c r="D31" s="22">
        <v>260</v>
      </c>
      <c r="E31" s="2">
        <v>68</v>
      </c>
      <c r="F31" s="40">
        <f t="shared" si="0"/>
        <v>328</v>
      </c>
      <c r="G31" s="41">
        <f t="shared" si="1"/>
        <v>24</v>
      </c>
      <c r="H31" s="42">
        <f t="shared" si="2"/>
        <v>0.2073170731707317</v>
      </c>
      <c r="I31" s="43">
        <f t="shared" si="3"/>
        <v>50</v>
      </c>
    </row>
    <row r="32" spans="1:9" s="14" customFormat="1">
      <c r="A32" s="1" t="s">
        <v>62</v>
      </c>
      <c r="B32" s="1" t="s">
        <v>241</v>
      </c>
      <c r="C32" s="1" t="s">
        <v>63</v>
      </c>
      <c r="D32" s="22">
        <v>356</v>
      </c>
      <c r="E32" s="2">
        <v>126</v>
      </c>
      <c r="F32" s="40">
        <f t="shared" si="0"/>
        <v>482</v>
      </c>
      <c r="G32" s="41">
        <f t="shared" si="1"/>
        <v>8</v>
      </c>
      <c r="H32" s="42">
        <f t="shared" si="2"/>
        <v>0.26141078838174275</v>
      </c>
      <c r="I32" s="43">
        <f t="shared" si="3"/>
        <v>31</v>
      </c>
    </row>
    <row r="33" spans="1:9" s="14" customFormat="1">
      <c r="A33" s="1" t="s">
        <v>64</v>
      </c>
      <c r="B33" s="1" t="s">
        <v>241</v>
      </c>
      <c r="C33" s="1" t="s">
        <v>65</v>
      </c>
      <c r="D33" s="22">
        <v>833</v>
      </c>
      <c r="E33" s="2">
        <v>139</v>
      </c>
      <c r="F33" s="40">
        <f t="shared" si="0"/>
        <v>972</v>
      </c>
      <c r="G33" s="41">
        <f t="shared" si="1"/>
        <v>2</v>
      </c>
      <c r="H33" s="42">
        <f t="shared" si="2"/>
        <v>0.14300411522633744</v>
      </c>
      <c r="I33" s="43">
        <f t="shared" si="3"/>
        <v>66</v>
      </c>
    </row>
    <row r="34" spans="1:9" s="14" customFormat="1">
      <c r="A34" s="1" t="s">
        <v>66</v>
      </c>
      <c r="B34" s="1" t="s">
        <v>245</v>
      </c>
      <c r="C34" s="1" t="s">
        <v>67</v>
      </c>
      <c r="D34" s="22">
        <v>18</v>
      </c>
      <c r="E34" s="2">
        <v>18</v>
      </c>
      <c r="F34" s="40">
        <f t="shared" si="0"/>
        <v>36</v>
      </c>
      <c r="G34" s="41">
        <f t="shared" si="1"/>
        <v>68</v>
      </c>
      <c r="H34" s="42">
        <f t="shared" si="2"/>
        <v>0.5</v>
      </c>
      <c r="I34" s="43">
        <f t="shared" si="3"/>
        <v>6</v>
      </c>
    </row>
    <row r="35" spans="1:9" s="14" customFormat="1">
      <c r="A35" s="1" t="s">
        <v>68</v>
      </c>
      <c r="B35" s="1" t="s">
        <v>244</v>
      </c>
      <c r="C35" s="1" t="s">
        <v>69</v>
      </c>
      <c r="D35" s="22">
        <v>226</v>
      </c>
      <c r="E35" s="2">
        <v>334</v>
      </c>
      <c r="F35" s="40">
        <f t="shared" si="0"/>
        <v>560</v>
      </c>
      <c r="G35" s="41">
        <f t="shared" si="1"/>
        <v>6</v>
      </c>
      <c r="H35" s="42">
        <f t="shared" si="2"/>
        <v>0.59642857142857142</v>
      </c>
      <c r="I35" s="43">
        <f t="shared" si="3"/>
        <v>4</v>
      </c>
    </row>
    <row r="36" spans="1:9" s="14" customFormat="1">
      <c r="A36" s="1" t="s">
        <v>70</v>
      </c>
      <c r="B36" s="1" t="s">
        <v>244</v>
      </c>
      <c r="C36" s="1" t="s">
        <v>71</v>
      </c>
      <c r="D36" s="22">
        <v>59</v>
      </c>
      <c r="E36" s="2">
        <v>61</v>
      </c>
      <c r="F36" s="40">
        <f t="shared" si="0"/>
        <v>120</v>
      </c>
      <c r="G36" s="41">
        <f t="shared" si="1"/>
        <v>57</v>
      </c>
      <c r="H36" s="42">
        <f t="shared" si="2"/>
        <v>0.5083333333333333</v>
      </c>
      <c r="I36" s="43">
        <f t="shared" si="3"/>
        <v>5</v>
      </c>
    </row>
    <row r="37" spans="1:9" s="14" customFormat="1">
      <c r="A37" s="1" t="s">
        <v>72</v>
      </c>
      <c r="B37" s="1" t="s">
        <v>243</v>
      </c>
      <c r="C37" s="1" t="s">
        <v>73</v>
      </c>
      <c r="D37" s="22">
        <v>248</v>
      </c>
      <c r="E37" s="2">
        <v>18</v>
      </c>
      <c r="F37" s="40">
        <f t="shared" si="0"/>
        <v>266</v>
      </c>
      <c r="G37" s="41">
        <f t="shared" si="1"/>
        <v>31</v>
      </c>
      <c r="H37" s="42">
        <f t="shared" si="2"/>
        <v>6.7669172932330823E-2</v>
      </c>
      <c r="I37" s="43">
        <f t="shared" si="3"/>
        <v>78</v>
      </c>
    </row>
    <row r="38" spans="1:9" s="14" customFormat="1">
      <c r="A38" s="1" t="s">
        <v>74</v>
      </c>
      <c r="B38" s="1" t="s">
        <v>247</v>
      </c>
      <c r="C38" s="1" t="s">
        <v>75</v>
      </c>
      <c r="D38" s="22">
        <v>0</v>
      </c>
      <c r="E38" s="2">
        <v>71</v>
      </c>
      <c r="F38" s="40">
        <f t="shared" si="0"/>
        <v>71</v>
      </c>
      <c r="G38" s="41">
        <f t="shared" si="1"/>
        <v>65</v>
      </c>
      <c r="H38" s="42">
        <f t="shared" si="2"/>
        <v>1</v>
      </c>
      <c r="I38" s="43">
        <f t="shared" si="3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2">
        <v>105</v>
      </c>
      <c r="E39" s="2">
        <v>88</v>
      </c>
      <c r="F39" s="40">
        <f t="shared" si="0"/>
        <v>193</v>
      </c>
      <c r="G39" s="41">
        <f t="shared" si="1"/>
        <v>43</v>
      </c>
      <c r="H39" s="42">
        <f t="shared" si="2"/>
        <v>0.45595854922279794</v>
      </c>
      <c r="I39" s="43">
        <f t="shared" si="3"/>
        <v>9</v>
      </c>
    </row>
    <row r="40" spans="1:9" s="14" customFormat="1">
      <c r="A40" s="1" t="s">
        <v>78</v>
      </c>
      <c r="B40" s="1" t="s">
        <v>243</v>
      </c>
      <c r="C40" s="1" t="s">
        <v>79</v>
      </c>
      <c r="D40" s="22">
        <v>96</v>
      </c>
      <c r="E40" s="2">
        <v>21</v>
      </c>
      <c r="F40" s="40">
        <f t="shared" si="0"/>
        <v>117</v>
      </c>
      <c r="G40" s="41">
        <f t="shared" si="1"/>
        <v>58</v>
      </c>
      <c r="H40" s="42">
        <f t="shared" si="2"/>
        <v>0.17948717948717949</v>
      </c>
      <c r="I40" s="43">
        <f t="shared" si="3"/>
        <v>58</v>
      </c>
    </row>
    <row r="41" spans="1:9" s="14" customFormat="1">
      <c r="A41" s="1" t="s">
        <v>80</v>
      </c>
      <c r="B41" s="1" t="s">
        <v>243</v>
      </c>
      <c r="C41" s="1" t="s">
        <v>81</v>
      </c>
      <c r="D41" s="22">
        <v>287</v>
      </c>
      <c r="E41" s="2">
        <v>34</v>
      </c>
      <c r="F41" s="40">
        <f t="shared" si="0"/>
        <v>321</v>
      </c>
      <c r="G41" s="41">
        <f t="shared" si="1"/>
        <v>25</v>
      </c>
      <c r="H41" s="42">
        <f t="shared" si="2"/>
        <v>0.1059190031152648</v>
      </c>
      <c r="I41" s="43">
        <f t="shared" si="3"/>
        <v>75</v>
      </c>
    </row>
    <row r="42" spans="1:9" s="14" customFormat="1">
      <c r="A42" s="1" t="s">
        <v>82</v>
      </c>
      <c r="B42" s="1" t="s">
        <v>244</v>
      </c>
      <c r="C42" s="1" t="s">
        <v>83</v>
      </c>
      <c r="D42" s="22">
        <v>232</v>
      </c>
      <c r="E42" s="2">
        <v>55</v>
      </c>
      <c r="F42" s="40">
        <f t="shared" si="0"/>
        <v>287</v>
      </c>
      <c r="G42" s="41">
        <f t="shared" si="1"/>
        <v>27</v>
      </c>
      <c r="H42" s="42">
        <f t="shared" si="2"/>
        <v>0.19163763066202091</v>
      </c>
      <c r="I42" s="43">
        <f t="shared" si="3"/>
        <v>56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4"/>
      <c r="E43" s="45"/>
      <c r="F43" s="46"/>
      <c r="G43" s="47"/>
      <c r="H43" s="48"/>
      <c r="I43" s="49"/>
    </row>
    <row r="44" spans="1:9" s="14" customFormat="1">
      <c r="A44" s="1" t="s">
        <v>86</v>
      </c>
      <c r="B44" s="1" t="s">
        <v>243</v>
      </c>
      <c r="C44" s="1" t="s">
        <v>87</v>
      </c>
      <c r="D44" s="22">
        <v>60</v>
      </c>
      <c r="E44" s="2">
        <v>10</v>
      </c>
      <c r="F44" s="40">
        <f>SUM(D44:E44)</f>
        <v>70</v>
      </c>
      <c r="G44" s="41">
        <f>_xlfn.RANK.EQ(F44,$F$12:$F$97,0)</f>
        <v>66</v>
      </c>
      <c r="H44" s="42">
        <f>E44/F44</f>
        <v>0.14285714285714285</v>
      </c>
      <c r="I44" s="43">
        <f>_xlfn.RANK.EQ(H44,$H$12:$H$97,0)</f>
        <v>67</v>
      </c>
    </row>
    <row r="45" spans="1:9" s="14" customFormat="1">
      <c r="A45" s="1" t="s">
        <v>88</v>
      </c>
      <c r="B45" s="1" t="s">
        <v>247</v>
      </c>
      <c r="C45" s="1" t="s">
        <v>89</v>
      </c>
      <c r="D45" s="22">
        <v>316</v>
      </c>
      <c r="E45" s="2">
        <v>49</v>
      </c>
      <c r="F45" s="40">
        <f>SUM(D45:E45)</f>
        <v>365</v>
      </c>
      <c r="G45" s="41">
        <f>_xlfn.RANK.EQ(F45,$F$12:$F$97,0)</f>
        <v>19</v>
      </c>
      <c r="H45" s="42">
        <f>E45/F45</f>
        <v>0.13424657534246576</v>
      </c>
      <c r="I45" s="43">
        <f>_xlfn.RANK.EQ(H45,$H$12:$H$97,0)</f>
        <v>71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4"/>
      <c r="E46" s="45"/>
      <c r="F46" s="46"/>
      <c r="G46" s="47"/>
      <c r="H46" s="48"/>
      <c r="I46" s="49"/>
    </row>
    <row r="47" spans="1:9" s="14" customFormat="1">
      <c r="A47" s="1" t="s">
        <v>92</v>
      </c>
      <c r="B47" s="1" t="s">
        <v>241</v>
      </c>
      <c r="C47" s="1" t="s">
        <v>93</v>
      </c>
      <c r="D47" s="22">
        <v>264</v>
      </c>
      <c r="E47" s="2">
        <v>77</v>
      </c>
      <c r="F47" s="40">
        <f>SUM(D47:E47)</f>
        <v>341</v>
      </c>
      <c r="G47" s="41">
        <f>_xlfn.RANK.EQ(F47,$F$12:$F$97,0)</f>
        <v>22</v>
      </c>
      <c r="H47" s="42">
        <f>E47/F47</f>
        <v>0.22580645161290322</v>
      </c>
      <c r="I47" s="43">
        <f>_xlfn.RANK.EQ(H47,$H$12:$H$97,0)</f>
        <v>41</v>
      </c>
    </row>
    <row r="48" spans="1:9" s="14" customFormat="1">
      <c r="A48" s="1" t="s">
        <v>94</v>
      </c>
      <c r="B48" s="1" t="s">
        <v>243</v>
      </c>
      <c r="C48" s="1" t="s">
        <v>95</v>
      </c>
      <c r="D48" s="22">
        <v>8</v>
      </c>
      <c r="E48" s="2">
        <v>0</v>
      </c>
      <c r="F48" s="40">
        <f>SUM(D48:E48)</f>
        <v>8</v>
      </c>
      <c r="G48" s="41">
        <f>_xlfn.RANK.EQ(F48,$F$12:$F$97,0)</f>
        <v>79</v>
      </c>
      <c r="H48" s="42">
        <f>E48/F48</f>
        <v>0</v>
      </c>
      <c r="I48" s="43">
        <f>_xlfn.RANK.EQ(H48,$H$12:$H$97,0)</f>
        <v>81</v>
      </c>
    </row>
    <row r="49" spans="1:9" s="14" customFormat="1">
      <c r="A49" s="1" t="s">
        <v>96</v>
      </c>
      <c r="B49" s="1" t="s">
        <v>242</v>
      </c>
      <c r="C49" s="1" t="s">
        <v>97</v>
      </c>
      <c r="D49" s="22">
        <v>3</v>
      </c>
      <c r="E49" s="2">
        <v>2</v>
      </c>
      <c r="F49" s="40">
        <f>SUM(D49:E49)</f>
        <v>5</v>
      </c>
      <c r="G49" s="41">
        <f>_xlfn.RANK.EQ(F49,$F$12:$F$97,0)</f>
        <v>82</v>
      </c>
      <c r="H49" s="42">
        <f>E49/F49</f>
        <v>0.4</v>
      </c>
      <c r="I49" s="43">
        <f>_xlfn.RANK.EQ(H49,$H$12:$H$97,0)</f>
        <v>11</v>
      </c>
    </row>
    <row r="50" spans="1:9" s="14" customFormat="1">
      <c r="A50" s="1" t="s">
        <v>98</v>
      </c>
      <c r="B50" s="1" t="s">
        <v>246</v>
      </c>
      <c r="C50" s="1" t="s">
        <v>99</v>
      </c>
      <c r="D50" s="22">
        <v>217</v>
      </c>
      <c r="E50" s="2">
        <v>62</v>
      </c>
      <c r="F50" s="40">
        <f>SUM(D50:E50)</f>
        <v>279</v>
      </c>
      <c r="G50" s="41">
        <f>_xlfn.RANK.EQ(F50,$F$12:$F$97,0)</f>
        <v>29</v>
      </c>
      <c r="H50" s="42">
        <f>E50/F50</f>
        <v>0.22222222222222221</v>
      </c>
      <c r="I50" s="43">
        <f>_xlfn.RANK.EQ(H50,$H$12:$H$97,0)</f>
        <v>43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2">
        <v>273</v>
      </c>
      <c r="E51" s="2">
        <v>98</v>
      </c>
      <c r="F51" s="40">
        <f>SUM(D51:E51)</f>
        <v>371</v>
      </c>
      <c r="G51" s="41">
        <f>_xlfn.RANK.EQ(F51,$F$12:$F$97,0)</f>
        <v>18</v>
      </c>
      <c r="H51" s="42">
        <f>E51/F51</f>
        <v>0.26415094339622641</v>
      </c>
      <c r="I51" s="43">
        <f>_xlfn.RANK.EQ(H51,$H$12:$H$97,0)</f>
        <v>30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4"/>
      <c r="E52" s="45"/>
      <c r="F52" s="46"/>
      <c r="G52" s="47"/>
      <c r="H52" s="48"/>
      <c r="I52" s="49"/>
    </row>
    <row r="53" spans="1:9" s="14" customFormat="1">
      <c r="A53" s="1" t="s">
        <v>104</v>
      </c>
      <c r="B53" s="1" t="s">
        <v>246</v>
      </c>
      <c r="C53" s="1" t="s">
        <v>105</v>
      </c>
      <c r="D53" s="22">
        <v>149</v>
      </c>
      <c r="E53" s="2">
        <v>39</v>
      </c>
      <c r="F53" s="40">
        <f t="shared" ref="F53:F74" si="4">SUM(D53:E53)</f>
        <v>188</v>
      </c>
      <c r="G53" s="41">
        <f t="shared" ref="G53:G74" si="5">_xlfn.RANK.EQ(F53,$F$12:$F$97,0)</f>
        <v>44</v>
      </c>
      <c r="H53" s="42">
        <f t="shared" ref="H53:H74" si="6">E53/F53</f>
        <v>0.20744680851063829</v>
      </c>
      <c r="I53" s="43">
        <f t="shared" ref="I53:I74" si="7">_xlfn.RANK.EQ(H53,$H$12:$H$97,0)</f>
        <v>49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2">
        <v>105</v>
      </c>
      <c r="E54" s="2">
        <v>17</v>
      </c>
      <c r="F54" s="40">
        <f t="shared" si="4"/>
        <v>122</v>
      </c>
      <c r="G54" s="41">
        <f t="shared" si="5"/>
        <v>56</v>
      </c>
      <c r="H54" s="42">
        <f t="shared" si="6"/>
        <v>0.13934426229508196</v>
      </c>
      <c r="I54" s="43">
        <f t="shared" si="7"/>
        <v>69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2">
        <v>334</v>
      </c>
      <c r="E55" s="2">
        <v>83</v>
      </c>
      <c r="F55" s="40">
        <f t="shared" si="4"/>
        <v>417</v>
      </c>
      <c r="G55" s="41">
        <f t="shared" si="5"/>
        <v>13</v>
      </c>
      <c r="H55" s="42">
        <f t="shared" si="6"/>
        <v>0.19904076738609114</v>
      </c>
      <c r="I55" s="43">
        <f t="shared" si="7"/>
        <v>52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2">
        <v>152</v>
      </c>
      <c r="E56" s="2">
        <v>35</v>
      </c>
      <c r="F56" s="40">
        <f t="shared" si="4"/>
        <v>187</v>
      </c>
      <c r="G56" s="41">
        <f t="shared" si="5"/>
        <v>45</v>
      </c>
      <c r="H56" s="42">
        <f t="shared" si="6"/>
        <v>0.18716577540106952</v>
      </c>
      <c r="I56" s="43">
        <f t="shared" si="7"/>
        <v>57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2">
        <v>232</v>
      </c>
      <c r="E57" s="2">
        <v>28</v>
      </c>
      <c r="F57" s="40">
        <f t="shared" si="4"/>
        <v>260</v>
      </c>
      <c r="G57" s="41">
        <f t="shared" si="5"/>
        <v>32</v>
      </c>
      <c r="H57" s="42">
        <f t="shared" si="6"/>
        <v>0.1076923076923077</v>
      </c>
      <c r="I57" s="43">
        <f t="shared" si="7"/>
        <v>74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2">
        <v>6</v>
      </c>
      <c r="E58" s="2">
        <v>6</v>
      </c>
      <c r="F58" s="40">
        <f t="shared" si="4"/>
        <v>12</v>
      </c>
      <c r="G58" s="41">
        <f t="shared" si="5"/>
        <v>77</v>
      </c>
      <c r="H58" s="42">
        <f t="shared" si="6"/>
        <v>0.5</v>
      </c>
      <c r="I58" s="43">
        <f t="shared" si="7"/>
        <v>6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2">
        <v>308</v>
      </c>
      <c r="E59" s="2">
        <v>56</v>
      </c>
      <c r="F59" s="40">
        <f t="shared" si="4"/>
        <v>364</v>
      </c>
      <c r="G59" s="41">
        <f t="shared" si="5"/>
        <v>20</v>
      </c>
      <c r="H59" s="42">
        <f t="shared" si="6"/>
        <v>0.15384615384615385</v>
      </c>
      <c r="I59" s="43">
        <f t="shared" si="7"/>
        <v>64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2">
        <v>163</v>
      </c>
      <c r="E60" s="2">
        <v>13</v>
      </c>
      <c r="F60" s="40">
        <f t="shared" si="4"/>
        <v>176</v>
      </c>
      <c r="G60" s="41">
        <f t="shared" si="5"/>
        <v>46</v>
      </c>
      <c r="H60" s="42">
        <f t="shared" si="6"/>
        <v>7.3863636363636367E-2</v>
      </c>
      <c r="I60" s="43">
        <f t="shared" si="7"/>
        <v>77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2">
        <v>73</v>
      </c>
      <c r="E61" s="2">
        <v>41</v>
      </c>
      <c r="F61" s="40">
        <f t="shared" si="4"/>
        <v>114</v>
      </c>
      <c r="G61" s="41">
        <f t="shared" si="5"/>
        <v>59</v>
      </c>
      <c r="H61" s="42">
        <f t="shared" si="6"/>
        <v>0.35964912280701755</v>
      </c>
      <c r="I61" s="43">
        <f t="shared" si="7"/>
        <v>15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2">
        <v>15</v>
      </c>
      <c r="E62" s="2">
        <v>2</v>
      </c>
      <c r="F62" s="40">
        <f t="shared" si="4"/>
        <v>17</v>
      </c>
      <c r="G62" s="41">
        <f t="shared" si="5"/>
        <v>76</v>
      </c>
      <c r="H62" s="42">
        <f t="shared" si="6"/>
        <v>0.11764705882352941</v>
      </c>
      <c r="I62" s="43">
        <f t="shared" si="7"/>
        <v>72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2">
        <v>175</v>
      </c>
      <c r="E63" s="2">
        <v>37</v>
      </c>
      <c r="F63" s="40">
        <f t="shared" si="4"/>
        <v>212</v>
      </c>
      <c r="G63" s="41">
        <f t="shared" si="5"/>
        <v>36</v>
      </c>
      <c r="H63" s="42">
        <f t="shared" si="6"/>
        <v>0.17452830188679244</v>
      </c>
      <c r="I63" s="43">
        <f t="shared" si="7"/>
        <v>60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2">
        <v>155</v>
      </c>
      <c r="E64" s="2">
        <v>52</v>
      </c>
      <c r="F64" s="40">
        <f t="shared" si="4"/>
        <v>207</v>
      </c>
      <c r="G64" s="41">
        <f t="shared" si="5"/>
        <v>40</v>
      </c>
      <c r="H64" s="42">
        <f t="shared" si="6"/>
        <v>0.25120772946859904</v>
      </c>
      <c r="I64" s="43">
        <f t="shared" si="7"/>
        <v>32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2">
        <v>20</v>
      </c>
      <c r="E65" s="2">
        <v>13</v>
      </c>
      <c r="F65" s="40">
        <f t="shared" si="4"/>
        <v>33</v>
      </c>
      <c r="G65" s="41">
        <f t="shared" si="5"/>
        <v>69</v>
      </c>
      <c r="H65" s="42">
        <f t="shared" si="6"/>
        <v>0.39393939393939392</v>
      </c>
      <c r="I65" s="43">
        <f t="shared" si="7"/>
        <v>12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2">
        <v>762</v>
      </c>
      <c r="E66" s="2">
        <v>119</v>
      </c>
      <c r="F66" s="40">
        <f t="shared" si="4"/>
        <v>881</v>
      </c>
      <c r="G66" s="41">
        <f t="shared" si="5"/>
        <v>3</v>
      </c>
      <c r="H66" s="42">
        <f t="shared" si="6"/>
        <v>0.13507377979568672</v>
      </c>
      <c r="I66" s="43">
        <f t="shared" si="7"/>
        <v>70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2">
        <v>24</v>
      </c>
      <c r="E67" s="2">
        <v>13</v>
      </c>
      <c r="F67" s="40">
        <f t="shared" si="4"/>
        <v>37</v>
      </c>
      <c r="G67" s="41">
        <f t="shared" si="5"/>
        <v>67</v>
      </c>
      <c r="H67" s="42">
        <f t="shared" si="6"/>
        <v>0.35135135135135137</v>
      </c>
      <c r="I67" s="43">
        <f t="shared" si="7"/>
        <v>17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2">
        <v>111</v>
      </c>
      <c r="E68" s="2">
        <v>36</v>
      </c>
      <c r="F68" s="40">
        <f t="shared" si="4"/>
        <v>147</v>
      </c>
      <c r="G68" s="41">
        <f t="shared" si="5"/>
        <v>51</v>
      </c>
      <c r="H68" s="42">
        <f t="shared" si="6"/>
        <v>0.24489795918367346</v>
      </c>
      <c r="I68" s="43">
        <f t="shared" si="7"/>
        <v>35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2">
        <v>662</v>
      </c>
      <c r="E69" s="2">
        <v>363</v>
      </c>
      <c r="F69" s="40">
        <f t="shared" si="4"/>
        <v>1025</v>
      </c>
      <c r="G69" s="41">
        <f t="shared" si="5"/>
        <v>1</v>
      </c>
      <c r="H69" s="42">
        <f t="shared" si="6"/>
        <v>0.35414634146341462</v>
      </c>
      <c r="I69" s="43">
        <f t="shared" si="7"/>
        <v>16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2">
        <v>97</v>
      </c>
      <c r="E70" s="2">
        <v>52</v>
      </c>
      <c r="F70" s="40">
        <f t="shared" si="4"/>
        <v>149</v>
      </c>
      <c r="G70" s="41">
        <f t="shared" si="5"/>
        <v>50</v>
      </c>
      <c r="H70" s="42">
        <f t="shared" si="6"/>
        <v>0.34899328859060402</v>
      </c>
      <c r="I70" s="43">
        <f t="shared" si="7"/>
        <v>19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2">
        <v>487</v>
      </c>
      <c r="E71" s="2">
        <v>131</v>
      </c>
      <c r="F71" s="40">
        <f t="shared" si="4"/>
        <v>618</v>
      </c>
      <c r="G71" s="41">
        <f t="shared" si="5"/>
        <v>4</v>
      </c>
      <c r="H71" s="42">
        <f t="shared" si="6"/>
        <v>0.21197411003236247</v>
      </c>
      <c r="I71" s="43">
        <f t="shared" si="7"/>
        <v>45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2">
        <v>4</v>
      </c>
      <c r="E72" s="2">
        <v>4</v>
      </c>
      <c r="F72" s="40">
        <f t="shared" si="4"/>
        <v>8</v>
      </c>
      <c r="G72" s="41">
        <f t="shared" si="5"/>
        <v>79</v>
      </c>
      <c r="H72" s="42">
        <f t="shared" si="6"/>
        <v>0.5</v>
      </c>
      <c r="I72" s="43">
        <f t="shared" si="7"/>
        <v>6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2">
        <v>19</v>
      </c>
      <c r="E73" s="2">
        <v>13</v>
      </c>
      <c r="F73" s="40">
        <f t="shared" si="4"/>
        <v>32</v>
      </c>
      <c r="G73" s="41">
        <f t="shared" si="5"/>
        <v>70</v>
      </c>
      <c r="H73" s="42">
        <f t="shared" si="6"/>
        <v>0.40625</v>
      </c>
      <c r="I73" s="43">
        <f t="shared" si="7"/>
        <v>10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2">
        <v>0</v>
      </c>
      <c r="E74" s="2">
        <v>32</v>
      </c>
      <c r="F74" s="40">
        <f t="shared" si="4"/>
        <v>32</v>
      </c>
      <c r="G74" s="41">
        <f t="shared" si="5"/>
        <v>70</v>
      </c>
      <c r="H74" s="42">
        <f t="shared" si="6"/>
        <v>1</v>
      </c>
      <c r="I74" s="43">
        <f t="shared" si="7"/>
        <v>1</v>
      </c>
    </row>
    <row r="75" spans="1:9" s="14" customFormat="1">
      <c r="A75" s="70" t="s">
        <v>148</v>
      </c>
      <c r="B75" s="70" t="s">
        <v>248</v>
      </c>
      <c r="C75" s="70" t="s">
        <v>149</v>
      </c>
      <c r="D75" s="44"/>
      <c r="E75" s="45"/>
      <c r="F75" s="46"/>
      <c r="G75" s="47"/>
      <c r="H75" s="48"/>
      <c r="I75" s="49"/>
    </row>
    <row r="76" spans="1:9" s="14" customFormat="1">
      <c r="A76" s="1" t="s">
        <v>150</v>
      </c>
      <c r="B76" s="1" t="s">
        <v>247</v>
      </c>
      <c r="C76" s="1" t="s">
        <v>151</v>
      </c>
      <c r="D76" s="22">
        <v>164</v>
      </c>
      <c r="E76" s="2">
        <v>47</v>
      </c>
      <c r="F76" s="40">
        <f t="shared" ref="F76:F97" si="8">SUM(D76:E76)</f>
        <v>211</v>
      </c>
      <c r="G76" s="41">
        <f t="shared" ref="G76:G97" si="9">_xlfn.RANK.EQ(F76,$F$12:$F$97,0)</f>
        <v>38</v>
      </c>
      <c r="H76" s="42">
        <f t="shared" ref="H76:H97" si="10">E76/F76</f>
        <v>0.22274881516587677</v>
      </c>
      <c r="I76" s="43">
        <f t="shared" ref="I76:I97" si="11">_xlfn.RANK.EQ(H76,$H$12:$H$97,0)</f>
        <v>42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2">
        <v>146</v>
      </c>
      <c r="E77" s="2">
        <v>48</v>
      </c>
      <c r="F77" s="40">
        <f t="shared" si="8"/>
        <v>194</v>
      </c>
      <c r="G77" s="41">
        <f t="shared" si="9"/>
        <v>42</v>
      </c>
      <c r="H77" s="42">
        <f t="shared" si="10"/>
        <v>0.24742268041237114</v>
      </c>
      <c r="I77" s="43">
        <f t="shared" si="11"/>
        <v>34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2">
        <v>157</v>
      </c>
      <c r="E78" s="2">
        <v>52</v>
      </c>
      <c r="F78" s="40">
        <f t="shared" si="8"/>
        <v>209</v>
      </c>
      <c r="G78" s="41">
        <f t="shared" si="9"/>
        <v>39</v>
      </c>
      <c r="H78" s="42">
        <f t="shared" si="10"/>
        <v>0.24880382775119617</v>
      </c>
      <c r="I78" s="43">
        <f t="shared" si="11"/>
        <v>33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2">
        <v>321</v>
      </c>
      <c r="E79" s="2">
        <v>120</v>
      </c>
      <c r="F79" s="40">
        <f t="shared" si="8"/>
        <v>441</v>
      </c>
      <c r="G79" s="41">
        <f t="shared" si="9"/>
        <v>11</v>
      </c>
      <c r="H79" s="42">
        <f t="shared" si="10"/>
        <v>0.27210884353741499</v>
      </c>
      <c r="I79" s="43">
        <f t="shared" si="11"/>
        <v>28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2">
        <v>342</v>
      </c>
      <c r="E80" s="2">
        <v>90</v>
      </c>
      <c r="F80" s="40">
        <f t="shared" si="8"/>
        <v>432</v>
      </c>
      <c r="G80" s="41">
        <f t="shared" si="9"/>
        <v>12</v>
      </c>
      <c r="H80" s="42">
        <f t="shared" si="10"/>
        <v>0.20833333333333334</v>
      </c>
      <c r="I80" s="43">
        <f t="shared" si="11"/>
        <v>47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2">
        <v>293</v>
      </c>
      <c r="E81" s="2">
        <v>87</v>
      </c>
      <c r="F81" s="40">
        <f t="shared" si="8"/>
        <v>380</v>
      </c>
      <c r="G81" s="41">
        <f t="shared" si="9"/>
        <v>16</v>
      </c>
      <c r="H81" s="42">
        <f t="shared" si="10"/>
        <v>0.22894736842105262</v>
      </c>
      <c r="I81" s="43">
        <f t="shared" si="11"/>
        <v>39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2">
        <v>224</v>
      </c>
      <c r="E82" s="2">
        <v>58</v>
      </c>
      <c r="F82" s="40">
        <f t="shared" si="8"/>
        <v>282</v>
      </c>
      <c r="G82" s="41">
        <f t="shared" si="9"/>
        <v>28</v>
      </c>
      <c r="H82" s="42">
        <f t="shared" si="10"/>
        <v>0.20567375886524822</v>
      </c>
      <c r="I82" s="43">
        <f t="shared" si="11"/>
        <v>51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2">
        <v>8</v>
      </c>
      <c r="E83" s="2">
        <v>0</v>
      </c>
      <c r="F83" s="40">
        <f t="shared" si="8"/>
        <v>8</v>
      </c>
      <c r="G83" s="41">
        <f t="shared" si="9"/>
        <v>79</v>
      </c>
      <c r="H83" s="42">
        <f t="shared" si="10"/>
        <v>0</v>
      </c>
      <c r="I83" s="43">
        <f t="shared" si="11"/>
        <v>81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2">
        <v>161</v>
      </c>
      <c r="E84" s="2">
        <v>51</v>
      </c>
      <c r="F84" s="40">
        <f t="shared" si="8"/>
        <v>212</v>
      </c>
      <c r="G84" s="41">
        <f t="shared" si="9"/>
        <v>36</v>
      </c>
      <c r="H84" s="42">
        <f t="shared" si="10"/>
        <v>0.24056603773584906</v>
      </c>
      <c r="I84" s="43">
        <f t="shared" si="11"/>
        <v>36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2">
        <v>222</v>
      </c>
      <c r="E85" s="2">
        <v>68</v>
      </c>
      <c r="F85" s="40">
        <f t="shared" si="8"/>
        <v>290</v>
      </c>
      <c r="G85" s="41">
        <f t="shared" si="9"/>
        <v>26</v>
      </c>
      <c r="H85" s="42">
        <f t="shared" si="10"/>
        <v>0.23448275862068965</v>
      </c>
      <c r="I85" s="43">
        <f t="shared" si="11"/>
        <v>38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0">
        <v>156</v>
      </c>
      <c r="E86" s="51">
        <v>68</v>
      </c>
      <c r="F86" s="52">
        <f t="shared" si="8"/>
        <v>224</v>
      </c>
      <c r="G86" s="53">
        <f t="shared" si="9"/>
        <v>34</v>
      </c>
      <c r="H86" s="54">
        <f t="shared" si="10"/>
        <v>0.30357142857142855</v>
      </c>
      <c r="I86" s="55">
        <f t="shared" si="11"/>
        <v>22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2">
        <v>195</v>
      </c>
      <c r="E87" s="2">
        <v>22</v>
      </c>
      <c r="F87" s="40">
        <f t="shared" si="8"/>
        <v>217</v>
      </c>
      <c r="G87" s="41">
        <f t="shared" si="9"/>
        <v>35</v>
      </c>
      <c r="H87" s="42">
        <f t="shared" si="10"/>
        <v>0.10138248847926268</v>
      </c>
      <c r="I87" s="43">
        <f t="shared" si="11"/>
        <v>76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2">
        <v>50</v>
      </c>
      <c r="E88" s="2">
        <v>27</v>
      </c>
      <c r="F88" s="40">
        <f t="shared" si="8"/>
        <v>77</v>
      </c>
      <c r="G88" s="41">
        <f t="shared" si="9"/>
        <v>63</v>
      </c>
      <c r="H88" s="42">
        <f t="shared" si="10"/>
        <v>0.35064935064935066</v>
      </c>
      <c r="I88" s="43">
        <f t="shared" si="11"/>
        <v>18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2">
        <v>485</v>
      </c>
      <c r="E89" s="2">
        <v>80</v>
      </c>
      <c r="F89" s="40">
        <f t="shared" si="8"/>
        <v>565</v>
      </c>
      <c r="G89" s="41">
        <f t="shared" si="9"/>
        <v>5</v>
      </c>
      <c r="H89" s="42">
        <f t="shared" si="10"/>
        <v>0.1415929203539823</v>
      </c>
      <c r="I89" s="43">
        <f t="shared" si="11"/>
        <v>68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2">
        <v>214</v>
      </c>
      <c r="E90" s="2">
        <v>57</v>
      </c>
      <c r="F90" s="40">
        <f t="shared" si="8"/>
        <v>271</v>
      </c>
      <c r="G90" s="41">
        <f t="shared" si="9"/>
        <v>30</v>
      </c>
      <c r="H90" s="42">
        <f t="shared" si="10"/>
        <v>0.21033210332103322</v>
      </c>
      <c r="I90" s="43">
        <f t="shared" si="11"/>
        <v>46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2">
        <v>273</v>
      </c>
      <c r="E91" s="2">
        <v>107</v>
      </c>
      <c r="F91" s="40">
        <f t="shared" si="8"/>
        <v>380</v>
      </c>
      <c r="G91" s="41">
        <f t="shared" si="9"/>
        <v>16</v>
      </c>
      <c r="H91" s="42">
        <f t="shared" si="10"/>
        <v>0.28157894736842104</v>
      </c>
      <c r="I91" s="43">
        <f t="shared" si="11"/>
        <v>26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2">
        <v>264</v>
      </c>
      <c r="E92" s="2">
        <v>82</v>
      </c>
      <c r="F92" s="40">
        <f t="shared" si="8"/>
        <v>346</v>
      </c>
      <c r="G92" s="41">
        <f t="shared" si="9"/>
        <v>21</v>
      </c>
      <c r="H92" s="42">
        <f t="shared" si="10"/>
        <v>0.23699421965317918</v>
      </c>
      <c r="I92" s="43">
        <f t="shared" si="11"/>
        <v>37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2">
        <v>166</v>
      </c>
      <c r="E93" s="2">
        <v>32</v>
      </c>
      <c r="F93" s="40">
        <f t="shared" si="8"/>
        <v>198</v>
      </c>
      <c r="G93" s="41">
        <f t="shared" si="9"/>
        <v>41</v>
      </c>
      <c r="H93" s="42">
        <f t="shared" si="10"/>
        <v>0.16161616161616163</v>
      </c>
      <c r="I93" s="43">
        <f t="shared" si="11"/>
        <v>63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2">
        <v>124</v>
      </c>
      <c r="E94" s="2">
        <v>30</v>
      </c>
      <c r="F94" s="40">
        <f t="shared" si="8"/>
        <v>154</v>
      </c>
      <c r="G94" s="41">
        <f t="shared" si="9"/>
        <v>49</v>
      </c>
      <c r="H94" s="42">
        <f t="shared" si="10"/>
        <v>0.19480519480519481</v>
      </c>
      <c r="I94" s="43">
        <f t="shared" si="11"/>
        <v>55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2">
        <v>317</v>
      </c>
      <c r="E95" s="2">
        <v>94</v>
      </c>
      <c r="F95" s="40">
        <f t="shared" si="8"/>
        <v>411</v>
      </c>
      <c r="G95" s="41">
        <f t="shared" si="9"/>
        <v>14</v>
      </c>
      <c r="H95" s="42">
        <f t="shared" si="10"/>
        <v>0.22871046228710462</v>
      </c>
      <c r="I95" s="43">
        <f t="shared" si="11"/>
        <v>40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2">
        <v>10</v>
      </c>
      <c r="E96" s="2">
        <v>2</v>
      </c>
      <c r="F96" s="40">
        <f t="shared" si="8"/>
        <v>12</v>
      </c>
      <c r="G96" s="41">
        <f t="shared" si="9"/>
        <v>77</v>
      </c>
      <c r="H96" s="42">
        <f t="shared" si="10"/>
        <v>0.16666666666666666</v>
      </c>
      <c r="I96" s="43">
        <f t="shared" si="11"/>
        <v>62</v>
      </c>
    </row>
    <row r="97" spans="1:14" s="14" customFormat="1" ht="14.25" thickBot="1">
      <c r="A97" s="1" t="s">
        <v>192</v>
      </c>
      <c r="B97" s="1" t="s">
        <v>246</v>
      </c>
      <c r="C97" s="1" t="s">
        <v>193</v>
      </c>
      <c r="D97" s="27">
        <v>313</v>
      </c>
      <c r="E97" s="28">
        <v>185</v>
      </c>
      <c r="F97" s="56">
        <f t="shared" si="8"/>
        <v>498</v>
      </c>
      <c r="G97" s="57">
        <f t="shared" si="9"/>
        <v>7</v>
      </c>
      <c r="H97" s="58">
        <f t="shared" si="10"/>
        <v>0.37148594377510041</v>
      </c>
      <c r="I97" s="59">
        <f t="shared" si="11"/>
        <v>14</v>
      </c>
    </row>
    <row r="98" spans="1:14" s="14" customFormat="1" ht="14.25" thickBot="1">
      <c r="N98"/>
    </row>
    <row r="99" spans="1:14" ht="14.25" thickBot="1">
      <c r="C99" s="229" t="s">
        <v>405</v>
      </c>
      <c r="D99" s="230">
        <f>SUM(D12:D97)</f>
        <v>15044</v>
      </c>
      <c r="E99" s="230">
        <f t="shared" ref="E99:F99" si="12">SUM(E12:E97)</f>
        <v>4646</v>
      </c>
      <c r="F99" s="231">
        <f t="shared" si="12"/>
        <v>19690</v>
      </c>
    </row>
  </sheetData>
  <autoFilter ref="A11:I97" xr:uid="{00000000-0009-0000-0000-000012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F9192923-1C44-479E-B633-84E0519C8B33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6B286-60DA-4C8A-9667-E8FE7E1034E6}">
  <sheetPr>
    <tabColor theme="9"/>
  </sheetPr>
  <dimension ref="A1:N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206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169</v>
      </c>
      <c r="E6" s="17">
        <f>INDEX(E12:E97,MATCH(C6,C12:C97,0),0)</f>
        <v>72</v>
      </c>
      <c r="F6" s="17">
        <f>SUM(D6:E6)</f>
        <v>241</v>
      </c>
      <c r="G6" s="18">
        <f>_xlfn.RANK.EQ(F6,$F$12:$F$97,0)</f>
        <v>34</v>
      </c>
      <c r="H6" s="19">
        <f>E6/F6</f>
        <v>0.29875518672199169</v>
      </c>
      <c r="I6" s="20">
        <f>_xlfn.RANK.EQ(H6,$H$12:$H$97,0)</f>
        <v>24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210.2</v>
      </c>
      <c r="E7" s="90">
        <f>ROUND(SUMIF($B$12:$B$97,"G",E12:E97)/(COUNTIFS(B12:B97,"G",D12:D97,"&lt;&gt;")),1)</f>
        <v>64.7</v>
      </c>
      <c r="F7" s="90">
        <f>ROUND(SUM(D7:E7),1)</f>
        <v>274.89999999999998</v>
      </c>
      <c r="G7" s="23"/>
      <c r="H7" s="24">
        <f>E7/F7</f>
        <v>0.23535831211349584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191.9</v>
      </c>
      <c r="E8" s="92">
        <f>ROUND(AVERAGE(E12:E97),1)</f>
        <v>61.3</v>
      </c>
      <c r="F8" s="92">
        <f>ROUND(SUM(D8:E8),1)</f>
        <v>253.2</v>
      </c>
      <c r="G8" s="29"/>
      <c r="H8" s="30">
        <f>E8/F8</f>
        <v>0.24210110584518169</v>
      </c>
      <c r="I8" s="31"/>
    </row>
    <row r="9" spans="1:13" s="14" customFormat="1" ht="21" customHeight="1" thickBot="1">
      <c r="A9"/>
      <c r="B9"/>
      <c r="C9"/>
      <c r="D9" s="32"/>
    </row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2024年度（基準日：５月１日）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235" t="s">
        <v>19</v>
      </c>
      <c r="B11" s="33" t="s">
        <v>20</v>
      </c>
      <c r="C11" s="235" t="s">
        <v>21</v>
      </c>
      <c r="D11" s="34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39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2">
        <v>425</v>
      </c>
      <c r="E12" s="2">
        <v>93</v>
      </c>
      <c r="F12" s="40">
        <f t="shared" ref="F12:F42" si="0">SUM(D12:E12)</f>
        <v>518</v>
      </c>
      <c r="G12" s="41">
        <f t="shared" ref="G12:G42" si="1">_xlfn.RANK.EQ(F12,$F$12:$F$97,0)</f>
        <v>7</v>
      </c>
      <c r="H12" s="42">
        <f t="shared" ref="H12:H42" si="2">E12/F12</f>
        <v>0.17953667953667954</v>
      </c>
      <c r="I12" s="43">
        <f t="shared" ref="I12:I42" si="3">_xlfn.RANK.EQ(H12,$H$12:$H$97,0)</f>
        <v>57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2">
        <v>83</v>
      </c>
      <c r="E13" s="2">
        <v>56</v>
      </c>
      <c r="F13" s="40">
        <f t="shared" si="0"/>
        <v>139</v>
      </c>
      <c r="G13" s="41">
        <f t="shared" si="1"/>
        <v>55</v>
      </c>
      <c r="H13" s="42">
        <f t="shared" si="2"/>
        <v>0.40287769784172661</v>
      </c>
      <c r="I13" s="43">
        <f t="shared" si="3"/>
        <v>11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2">
        <v>140</v>
      </c>
      <c r="E14" s="2">
        <v>11</v>
      </c>
      <c r="F14" s="40">
        <f t="shared" si="0"/>
        <v>151</v>
      </c>
      <c r="G14" s="41">
        <f t="shared" si="1"/>
        <v>51</v>
      </c>
      <c r="H14" s="42">
        <f t="shared" si="2"/>
        <v>7.2847682119205295E-2</v>
      </c>
      <c r="I14" s="43">
        <f t="shared" si="3"/>
        <v>79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2">
        <v>60</v>
      </c>
      <c r="E15" s="2">
        <v>31</v>
      </c>
      <c r="F15" s="40">
        <f t="shared" si="0"/>
        <v>91</v>
      </c>
      <c r="G15" s="41">
        <f t="shared" si="1"/>
        <v>62</v>
      </c>
      <c r="H15" s="42">
        <f t="shared" si="2"/>
        <v>0.34065934065934067</v>
      </c>
      <c r="I15" s="43">
        <f t="shared" si="3"/>
        <v>17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2">
        <v>7</v>
      </c>
      <c r="E16" s="2">
        <v>6</v>
      </c>
      <c r="F16" s="40">
        <f t="shared" si="0"/>
        <v>13</v>
      </c>
      <c r="G16" s="41">
        <f t="shared" si="1"/>
        <v>75</v>
      </c>
      <c r="H16" s="42">
        <f t="shared" si="2"/>
        <v>0.46153846153846156</v>
      </c>
      <c r="I16" s="43">
        <f t="shared" si="3"/>
        <v>8</v>
      </c>
    </row>
    <row r="17" spans="1:9" s="14" customFormat="1">
      <c r="A17" s="1" t="s">
        <v>32</v>
      </c>
      <c r="B17" s="1" t="s">
        <v>243</v>
      </c>
      <c r="C17" s="1" t="s">
        <v>33</v>
      </c>
      <c r="D17" s="22">
        <v>79</v>
      </c>
      <c r="E17" s="2">
        <v>6</v>
      </c>
      <c r="F17" s="40">
        <f t="shared" si="0"/>
        <v>85</v>
      </c>
      <c r="G17" s="41">
        <f t="shared" si="1"/>
        <v>63</v>
      </c>
      <c r="H17" s="42">
        <f t="shared" si="2"/>
        <v>7.0588235294117646E-2</v>
      </c>
      <c r="I17" s="43">
        <f t="shared" si="3"/>
        <v>80</v>
      </c>
    </row>
    <row r="18" spans="1:9" s="14" customFormat="1">
      <c r="A18" s="1" t="s">
        <v>34</v>
      </c>
      <c r="B18" s="1" t="s">
        <v>245</v>
      </c>
      <c r="C18" s="1" t="s">
        <v>35</v>
      </c>
      <c r="D18" s="22">
        <v>7</v>
      </c>
      <c r="E18" s="2">
        <v>1</v>
      </c>
      <c r="F18" s="40">
        <f t="shared" si="0"/>
        <v>8</v>
      </c>
      <c r="G18" s="41">
        <f t="shared" si="1"/>
        <v>79</v>
      </c>
      <c r="H18" s="42">
        <f t="shared" si="2"/>
        <v>0.125</v>
      </c>
      <c r="I18" s="43">
        <f t="shared" si="3"/>
        <v>73</v>
      </c>
    </row>
    <row r="19" spans="1:9" s="14" customFormat="1">
      <c r="A19" s="1" t="s">
        <v>36</v>
      </c>
      <c r="B19" s="1" t="s">
        <v>246</v>
      </c>
      <c r="C19" s="1" t="s">
        <v>37</v>
      </c>
      <c r="D19" s="22">
        <v>91</v>
      </c>
      <c r="E19" s="2">
        <v>24</v>
      </c>
      <c r="F19" s="40">
        <f t="shared" si="0"/>
        <v>115</v>
      </c>
      <c r="G19" s="41">
        <f t="shared" si="1"/>
        <v>58</v>
      </c>
      <c r="H19" s="42">
        <f t="shared" si="2"/>
        <v>0.20869565217391303</v>
      </c>
      <c r="I19" s="43">
        <f t="shared" si="3"/>
        <v>48</v>
      </c>
    </row>
    <row r="20" spans="1:9" s="14" customFormat="1">
      <c r="A20" s="1" t="s">
        <v>38</v>
      </c>
      <c r="B20" s="1" t="s">
        <v>247</v>
      </c>
      <c r="C20" s="1" t="s">
        <v>39</v>
      </c>
      <c r="D20" s="22">
        <v>119</v>
      </c>
      <c r="E20" s="2">
        <v>42</v>
      </c>
      <c r="F20" s="40">
        <f t="shared" si="0"/>
        <v>161</v>
      </c>
      <c r="G20" s="41">
        <f t="shared" si="1"/>
        <v>50</v>
      </c>
      <c r="H20" s="42">
        <f t="shared" si="2"/>
        <v>0.2608695652173913</v>
      </c>
      <c r="I20" s="43">
        <f t="shared" si="3"/>
        <v>30</v>
      </c>
    </row>
    <row r="21" spans="1:9" s="14" customFormat="1">
      <c r="A21" s="1" t="s">
        <v>40</v>
      </c>
      <c r="B21" s="1" t="s">
        <v>241</v>
      </c>
      <c r="C21" s="1" t="s">
        <v>41</v>
      </c>
      <c r="D21" s="22">
        <v>327</v>
      </c>
      <c r="E21" s="2">
        <v>83</v>
      </c>
      <c r="F21" s="40">
        <f t="shared" si="0"/>
        <v>410</v>
      </c>
      <c r="G21" s="41">
        <f t="shared" si="1"/>
        <v>15</v>
      </c>
      <c r="H21" s="42">
        <f t="shared" si="2"/>
        <v>0.20243902439024392</v>
      </c>
      <c r="I21" s="43">
        <f t="shared" si="3"/>
        <v>52</v>
      </c>
    </row>
    <row r="22" spans="1:9" s="14" customFormat="1">
      <c r="A22" s="1" t="s">
        <v>42</v>
      </c>
      <c r="B22" s="1" t="s">
        <v>242</v>
      </c>
      <c r="C22" s="1" t="s">
        <v>43</v>
      </c>
      <c r="D22" s="22">
        <v>13</v>
      </c>
      <c r="E22" s="2">
        <v>12</v>
      </c>
      <c r="F22" s="40">
        <f t="shared" si="0"/>
        <v>25</v>
      </c>
      <c r="G22" s="41">
        <f t="shared" si="1"/>
        <v>72</v>
      </c>
      <c r="H22" s="42">
        <f t="shared" si="2"/>
        <v>0.48</v>
      </c>
      <c r="I22" s="43">
        <f t="shared" si="3"/>
        <v>6</v>
      </c>
    </row>
    <row r="23" spans="1:9" s="14" customFormat="1">
      <c r="A23" s="1" t="s">
        <v>44</v>
      </c>
      <c r="B23" s="1" t="s">
        <v>246</v>
      </c>
      <c r="C23" s="1" t="s">
        <v>45</v>
      </c>
      <c r="D23" s="22">
        <v>103</v>
      </c>
      <c r="E23" s="2">
        <v>45</v>
      </c>
      <c r="F23" s="40">
        <f t="shared" si="0"/>
        <v>148</v>
      </c>
      <c r="G23" s="41">
        <f t="shared" si="1"/>
        <v>52</v>
      </c>
      <c r="H23" s="42">
        <f t="shared" si="2"/>
        <v>0.30405405405405406</v>
      </c>
      <c r="I23" s="43">
        <f t="shared" si="3"/>
        <v>22</v>
      </c>
    </row>
    <row r="24" spans="1:9" s="14" customFormat="1">
      <c r="A24" s="1" t="s">
        <v>46</v>
      </c>
      <c r="B24" s="1" t="s">
        <v>246</v>
      </c>
      <c r="C24" s="1" t="s">
        <v>47</v>
      </c>
      <c r="D24" s="22">
        <v>182</v>
      </c>
      <c r="E24" s="2">
        <v>37</v>
      </c>
      <c r="F24" s="40">
        <f t="shared" si="0"/>
        <v>219</v>
      </c>
      <c r="G24" s="41">
        <f t="shared" si="1"/>
        <v>39</v>
      </c>
      <c r="H24" s="42">
        <f t="shared" si="2"/>
        <v>0.16894977168949771</v>
      </c>
      <c r="I24" s="43">
        <f t="shared" si="3"/>
        <v>60</v>
      </c>
    </row>
    <row r="25" spans="1:9" s="14" customFormat="1">
      <c r="A25" s="1" t="s">
        <v>48</v>
      </c>
      <c r="B25" s="1" t="s">
        <v>244</v>
      </c>
      <c r="C25" s="1" t="s">
        <v>49</v>
      </c>
      <c r="D25" s="22">
        <v>88</v>
      </c>
      <c r="E25" s="2">
        <v>21</v>
      </c>
      <c r="F25" s="40">
        <f t="shared" si="0"/>
        <v>109</v>
      </c>
      <c r="G25" s="41">
        <f t="shared" si="1"/>
        <v>59</v>
      </c>
      <c r="H25" s="42">
        <f t="shared" si="2"/>
        <v>0.19266055045871561</v>
      </c>
      <c r="I25" s="43">
        <f t="shared" si="3"/>
        <v>54</v>
      </c>
    </row>
    <row r="26" spans="1:9" s="14" customFormat="1">
      <c r="A26" s="1" t="s">
        <v>50</v>
      </c>
      <c r="B26" s="1" t="s">
        <v>247</v>
      </c>
      <c r="C26" s="1" t="s">
        <v>51</v>
      </c>
      <c r="D26" s="22">
        <v>254</v>
      </c>
      <c r="E26" s="2">
        <v>40</v>
      </c>
      <c r="F26" s="40">
        <f t="shared" si="0"/>
        <v>294</v>
      </c>
      <c r="G26" s="41">
        <f t="shared" si="1"/>
        <v>29</v>
      </c>
      <c r="H26" s="42">
        <f t="shared" si="2"/>
        <v>0.1360544217687075</v>
      </c>
      <c r="I26" s="43">
        <f t="shared" si="3"/>
        <v>71</v>
      </c>
    </row>
    <row r="27" spans="1:9" s="14" customFormat="1">
      <c r="A27" s="1" t="s">
        <v>52</v>
      </c>
      <c r="B27" s="1" t="s">
        <v>241</v>
      </c>
      <c r="C27" s="1" t="s">
        <v>53</v>
      </c>
      <c r="D27" s="22">
        <v>349</v>
      </c>
      <c r="E27" s="2">
        <v>140</v>
      </c>
      <c r="F27" s="40">
        <f t="shared" si="0"/>
        <v>489</v>
      </c>
      <c r="G27" s="41">
        <f t="shared" si="1"/>
        <v>10</v>
      </c>
      <c r="H27" s="42">
        <f t="shared" si="2"/>
        <v>0.28629856850715746</v>
      </c>
      <c r="I27" s="43">
        <f t="shared" si="3"/>
        <v>25</v>
      </c>
    </row>
    <row r="28" spans="1:9" s="14" customFormat="1">
      <c r="A28" s="1" t="s">
        <v>54</v>
      </c>
      <c r="B28" s="1" t="s">
        <v>244</v>
      </c>
      <c r="C28" s="1" t="s">
        <v>55</v>
      </c>
      <c r="D28" s="22">
        <v>16</v>
      </c>
      <c r="E28" s="2">
        <v>5</v>
      </c>
      <c r="F28" s="40">
        <f t="shared" si="0"/>
        <v>21</v>
      </c>
      <c r="G28" s="41">
        <f t="shared" si="1"/>
        <v>73</v>
      </c>
      <c r="H28" s="42">
        <f t="shared" si="2"/>
        <v>0.23809523809523808</v>
      </c>
      <c r="I28" s="43">
        <f t="shared" si="3"/>
        <v>36</v>
      </c>
    </row>
    <row r="29" spans="1:9" s="14" customFormat="1">
      <c r="A29" s="1" t="s">
        <v>56</v>
      </c>
      <c r="B29" s="1" t="s">
        <v>247</v>
      </c>
      <c r="C29" s="1" t="s">
        <v>57</v>
      </c>
      <c r="D29" s="22">
        <v>140</v>
      </c>
      <c r="E29" s="2">
        <v>61</v>
      </c>
      <c r="F29" s="40">
        <f t="shared" si="0"/>
        <v>201</v>
      </c>
      <c r="G29" s="41">
        <f t="shared" si="1"/>
        <v>43</v>
      </c>
      <c r="H29" s="42">
        <f t="shared" si="2"/>
        <v>0.30348258706467662</v>
      </c>
      <c r="I29" s="43">
        <f t="shared" si="3"/>
        <v>23</v>
      </c>
    </row>
    <row r="30" spans="1:9" s="14" customFormat="1">
      <c r="A30" s="1" t="s">
        <v>58</v>
      </c>
      <c r="B30" s="1" t="s">
        <v>246</v>
      </c>
      <c r="C30" s="1" t="s">
        <v>59</v>
      </c>
      <c r="D30" s="22">
        <v>83</v>
      </c>
      <c r="E30" s="2">
        <v>14</v>
      </c>
      <c r="F30" s="40">
        <f t="shared" si="0"/>
        <v>97</v>
      </c>
      <c r="G30" s="41">
        <f t="shared" si="1"/>
        <v>61</v>
      </c>
      <c r="H30" s="42">
        <f t="shared" si="2"/>
        <v>0.14432989690721648</v>
      </c>
      <c r="I30" s="43">
        <f t="shared" si="3"/>
        <v>66</v>
      </c>
    </row>
    <row r="31" spans="1:9" s="14" customFormat="1">
      <c r="A31" s="1" t="s">
        <v>60</v>
      </c>
      <c r="B31" s="1" t="s">
        <v>247</v>
      </c>
      <c r="C31" s="1" t="s">
        <v>61</v>
      </c>
      <c r="D31" s="22">
        <v>282</v>
      </c>
      <c r="E31" s="2">
        <v>73</v>
      </c>
      <c r="F31" s="40">
        <f t="shared" si="0"/>
        <v>355</v>
      </c>
      <c r="G31" s="41">
        <f t="shared" si="1"/>
        <v>23</v>
      </c>
      <c r="H31" s="42">
        <f t="shared" si="2"/>
        <v>0.20563380281690141</v>
      </c>
      <c r="I31" s="43">
        <f t="shared" si="3"/>
        <v>50</v>
      </c>
    </row>
    <row r="32" spans="1:9" s="14" customFormat="1">
      <c r="A32" s="1" t="s">
        <v>62</v>
      </c>
      <c r="B32" s="1" t="s">
        <v>241</v>
      </c>
      <c r="C32" s="1" t="s">
        <v>63</v>
      </c>
      <c r="D32" s="22">
        <v>381</v>
      </c>
      <c r="E32" s="2">
        <v>135</v>
      </c>
      <c r="F32" s="40">
        <f t="shared" si="0"/>
        <v>516</v>
      </c>
      <c r="G32" s="41">
        <f t="shared" si="1"/>
        <v>8</v>
      </c>
      <c r="H32" s="42">
        <f t="shared" si="2"/>
        <v>0.26162790697674421</v>
      </c>
      <c r="I32" s="43">
        <f t="shared" si="3"/>
        <v>29</v>
      </c>
    </row>
    <row r="33" spans="1:9" s="14" customFormat="1">
      <c r="A33" s="1" t="s">
        <v>64</v>
      </c>
      <c r="B33" s="1" t="s">
        <v>241</v>
      </c>
      <c r="C33" s="1" t="s">
        <v>65</v>
      </c>
      <c r="D33" s="22">
        <v>878</v>
      </c>
      <c r="E33" s="2">
        <v>183</v>
      </c>
      <c r="F33" s="40">
        <f t="shared" si="0"/>
        <v>1061</v>
      </c>
      <c r="G33" s="41">
        <f t="shared" si="1"/>
        <v>2</v>
      </c>
      <c r="H33" s="42">
        <f t="shared" si="2"/>
        <v>0.17247879359095195</v>
      </c>
      <c r="I33" s="43">
        <f t="shared" si="3"/>
        <v>59</v>
      </c>
    </row>
    <row r="34" spans="1:9" s="14" customFormat="1">
      <c r="A34" s="1" t="s">
        <v>66</v>
      </c>
      <c r="B34" s="1" t="s">
        <v>245</v>
      </c>
      <c r="C34" s="1" t="s">
        <v>67</v>
      </c>
      <c r="D34" s="22">
        <v>12</v>
      </c>
      <c r="E34" s="2">
        <v>21</v>
      </c>
      <c r="F34" s="40">
        <f t="shared" si="0"/>
        <v>33</v>
      </c>
      <c r="G34" s="41">
        <f t="shared" si="1"/>
        <v>69</v>
      </c>
      <c r="H34" s="42">
        <f t="shared" si="2"/>
        <v>0.63636363636363635</v>
      </c>
      <c r="I34" s="43">
        <f t="shared" si="3"/>
        <v>3</v>
      </c>
    </row>
    <row r="35" spans="1:9" s="14" customFormat="1">
      <c r="A35" s="1" t="s">
        <v>68</v>
      </c>
      <c r="B35" s="1" t="s">
        <v>244</v>
      </c>
      <c r="C35" s="1" t="s">
        <v>69</v>
      </c>
      <c r="D35" s="22">
        <v>242</v>
      </c>
      <c r="E35" s="2">
        <v>398</v>
      </c>
      <c r="F35" s="40">
        <f t="shared" si="0"/>
        <v>640</v>
      </c>
      <c r="G35" s="41">
        <f t="shared" si="1"/>
        <v>5</v>
      </c>
      <c r="H35" s="42">
        <f t="shared" si="2"/>
        <v>0.62187499999999996</v>
      </c>
      <c r="I35" s="43">
        <f t="shared" si="3"/>
        <v>4</v>
      </c>
    </row>
    <row r="36" spans="1:9" s="14" customFormat="1">
      <c r="A36" s="1" t="s">
        <v>70</v>
      </c>
      <c r="B36" s="1" t="s">
        <v>244</v>
      </c>
      <c r="C36" s="1" t="s">
        <v>71</v>
      </c>
      <c r="D36" s="22">
        <v>55</v>
      </c>
      <c r="E36" s="2">
        <v>82</v>
      </c>
      <c r="F36" s="40">
        <f t="shared" si="0"/>
        <v>137</v>
      </c>
      <c r="G36" s="41">
        <f t="shared" si="1"/>
        <v>56</v>
      </c>
      <c r="H36" s="42">
        <f t="shared" si="2"/>
        <v>0.59854014598540151</v>
      </c>
      <c r="I36" s="43">
        <f t="shared" si="3"/>
        <v>5</v>
      </c>
    </row>
    <row r="37" spans="1:9" s="14" customFormat="1">
      <c r="A37" s="1" t="s">
        <v>72</v>
      </c>
      <c r="B37" s="1" t="s">
        <v>243</v>
      </c>
      <c r="C37" s="1" t="s">
        <v>73</v>
      </c>
      <c r="D37" s="22">
        <v>267</v>
      </c>
      <c r="E37" s="2">
        <v>18</v>
      </c>
      <c r="F37" s="40">
        <f t="shared" si="0"/>
        <v>285</v>
      </c>
      <c r="G37" s="41">
        <f t="shared" si="1"/>
        <v>30</v>
      </c>
      <c r="H37" s="42">
        <f t="shared" si="2"/>
        <v>6.3157894736842107E-2</v>
      </c>
      <c r="I37" s="43">
        <f t="shared" si="3"/>
        <v>81</v>
      </c>
    </row>
    <row r="38" spans="1:9" s="14" customFormat="1">
      <c r="A38" s="1" t="s">
        <v>74</v>
      </c>
      <c r="B38" s="1" t="s">
        <v>247</v>
      </c>
      <c r="C38" s="1" t="s">
        <v>75</v>
      </c>
      <c r="D38" s="22">
        <v>0</v>
      </c>
      <c r="E38" s="2">
        <v>64</v>
      </c>
      <c r="F38" s="40">
        <f t="shared" si="0"/>
        <v>64</v>
      </c>
      <c r="G38" s="41">
        <f t="shared" si="1"/>
        <v>66</v>
      </c>
      <c r="H38" s="42">
        <f t="shared" si="2"/>
        <v>1</v>
      </c>
      <c r="I38" s="43">
        <f t="shared" si="3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2">
        <v>99</v>
      </c>
      <c r="E39" s="2">
        <v>77</v>
      </c>
      <c r="F39" s="40">
        <f t="shared" si="0"/>
        <v>176</v>
      </c>
      <c r="G39" s="41">
        <f t="shared" si="1"/>
        <v>48</v>
      </c>
      <c r="H39" s="42">
        <f t="shared" si="2"/>
        <v>0.4375</v>
      </c>
      <c r="I39" s="43">
        <f t="shared" si="3"/>
        <v>9</v>
      </c>
    </row>
    <row r="40" spans="1:9" s="14" customFormat="1">
      <c r="A40" s="1" t="s">
        <v>78</v>
      </c>
      <c r="B40" s="1" t="s">
        <v>243</v>
      </c>
      <c r="C40" s="1" t="s">
        <v>79</v>
      </c>
      <c r="D40" s="22">
        <v>111</v>
      </c>
      <c r="E40" s="2">
        <v>20</v>
      </c>
      <c r="F40" s="40">
        <f t="shared" si="0"/>
        <v>131</v>
      </c>
      <c r="G40" s="41">
        <f t="shared" si="1"/>
        <v>57</v>
      </c>
      <c r="H40" s="42">
        <f t="shared" si="2"/>
        <v>0.15267175572519084</v>
      </c>
      <c r="I40" s="43">
        <f t="shared" si="3"/>
        <v>64</v>
      </c>
    </row>
    <row r="41" spans="1:9" s="14" customFormat="1">
      <c r="A41" s="1" t="s">
        <v>80</v>
      </c>
      <c r="B41" s="1" t="s">
        <v>243</v>
      </c>
      <c r="C41" s="1" t="s">
        <v>81</v>
      </c>
      <c r="D41" s="22">
        <v>320</v>
      </c>
      <c r="E41" s="2">
        <v>30</v>
      </c>
      <c r="F41" s="40">
        <f t="shared" si="0"/>
        <v>350</v>
      </c>
      <c r="G41" s="41">
        <f t="shared" si="1"/>
        <v>24</v>
      </c>
      <c r="H41" s="42">
        <f t="shared" si="2"/>
        <v>8.5714285714285715E-2</v>
      </c>
      <c r="I41" s="43">
        <f t="shared" si="3"/>
        <v>75</v>
      </c>
    </row>
    <row r="42" spans="1:9" s="14" customFormat="1">
      <c r="A42" s="1" t="s">
        <v>82</v>
      </c>
      <c r="B42" s="1" t="s">
        <v>244</v>
      </c>
      <c r="C42" s="1" t="s">
        <v>83</v>
      </c>
      <c r="D42" s="22">
        <v>232</v>
      </c>
      <c r="E42" s="2">
        <v>80</v>
      </c>
      <c r="F42" s="40">
        <f t="shared" si="0"/>
        <v>312</v>
      </c>
      <c r="G42" s="41">
        <f t="shared" si="1"/>
        <v>25</v>
      </c>
      <c r="H42" s="42">
        <f t="shared" si="2"/>
        <v>0.25641025641025639</v>
      </c>
      <c r="I42" s="43">
        <f t="shared" si="3"/>
        <v>31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4"/>
      <c r="E43" s="45"/>
      <c r="F43" s="46"/>
      <c r="G43" s="47"/>
      <c r="H43" s="48"/>
      <c r="I43" s="49"/>
    </row>
    <row r="44" spans="1:9" s="14" customFormat="1">
      <c r="A44" s="1" t="s">
        <v>86</v>
      </c>
      <c r="B44" s="1" t="s">
        <v>243</v>
      </c>
      <c r="C44" s="1" t="s">
        <v>87</v>
      </c>
      <c r="D44" s="22">
        <v>52</v>
      </c>
      <c r="E44" s="2">
        <v>15</v>
      </c>
      <c r="F44" s="40">
        <f>SUM(D44:E44)</f>
        <v>67</v>
      </c>
      <c r="G44" s="41">
        <f>_xlfn.RANK.EQ(F44,$F$12:$F$97,0)</f>
        <v>65</v>
      </c>
      <c r="H44" s="42">
        <f>E44/F44</f>
        <v>0.22388059701492538</v>
      </c>
      <c r="I44" s="43">
        <f>_xlfn.RANK.EQ(H44,$H$12:$H$97,0)</f>
        <v>44</v>
      </c>
    </row>
    <row r="45" spans="1:9" s="14" customFormat="1">
      <c r="A45" s="1" t="s">
        <v>88</v>
      </c>
      <c r="B45" s="1" t="s">
        <v>247</v>
      </c>
      <c r="C45" s="1" t="s">
        <v>89</v>
      </c>
      <c r="D45" s="22">
        <v>329</v>
      </c>
      <c r="E45" s="2">
        <v>59</v>
      </c>
      <c r="F45" s="40">
        <f>SUM(D45:E45)</f>
        <v>388</v>
      </c>
      <c r="G45" s="41">
        <f>_xlfn.RANK.EQ(F45,$F$12:$F$97,0)</f>
        <v>19</v>
      </c>
      <c r="H45" s="42">
        <f>E45/F45</f>
        <v>0.15206185567010308</v>
      </c>
      <c r="I45" s="43">
        <f>_xlfn.RANK.EQ(H45,$H$12:$H$97,0)</f>
        <v>65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4"/>
      <c r="E46" s="45"/>
      <c r="F46" s="46"/>
      <c r="G46" s="47"/>
      <c r="H46" s="48"/>
      <c r="I46" s="49"/>
    </row>
    <row r="47" spans="1:9" s="14" customFormat="1">
      <c r="A47" s="1" t="s">
        <v>92</v>
      </c>
      <c r="B47" s="1" t="s">
        <v>241</v>
      </c>
      <c r="C47" s="1" t="s">
        <v>93</v>
      </c>
      <c r="D47" s="22">
        <v>274</v>
      </c>
      <c r="E47" s="2">
        <v>98</v>
      </c>
      <c r="F47" s="40">
        <f>SUM(D47:E47)</f>
        <v>372</v>
      </c>
      <c r="G47" s="41">
        <f>_xlfn.RANK.EQ(F47,$F$12:$F$97,0)</f>
        <v>22</v>
      </c>
      <c r="H47" s="42">
        <f>E47/F47</f>
        <v>0.26344086021505375</v>
      </c>
      <c r="I47" s="43">
        <f>_xlfn.RANK.EQ(H47,$H$12:$H$97,0)</f>
        <v>28</v>
      </c>
    </row>
    <row r="48" spans="1:9" s="14" customFormat="1">
      <c r="A48" s="1" t="s">
        <v>94</v>
      </c>
      <c r="B48" s="1" t="s">
        <v>243</v>
      </c>
      <c r="C48" s="1" t="s">
        <v>95</v>
      </c>
      <c r="D48" s="22">
        <v>6</v>
      </c>
      <c r="E48" s="2">
        <v>1</v>
      </c>
      <c r="F48" s="40">
        <f>SUM(D48:E48)</f>
        <v>7</v>
      </c>
      <c r="G48" s="41">
        <f>_xlfn.RANK.EQ(F48,$F$12:$F$97,0)</f>
        <v>80</v>
      </c>
      <c r="H48" s="42">
        <f>E48/F48</f>
        <v>0.14285714285714285</v>
      </c>
      <c r="I48" s="43">
        <f>_xlfn.RANK.EQ(H48,$H$12:$H$97,0)</f>
        <v>67</v>
      </c>
    </row>
    <row r="49" spans="1:9" s="14" customFormat="1">
      <c r="A49" s="1" t="s">
        <v>96</v>
      </c>
      <c r="B49" s="1" t="s">
        <v>242</v>
      </c>
      <c r="C49" s="1" t="s">
        <v>97</v>
      </c>
      <c r="D49" s="22">
        <v>3</v>
      </c>
      <c r="E49" s="2">
        <v>2</v>
      </c>
      <c r="F49" s="40">
        <f>SUM(D49:E49)</f>
        <v>5</v>
      </c>
      <c r="G49" s="41">
        <f>_xlfn.RANK.EQ(F49,$F$12:$F$97,0)</f>
        <v>81</v>
      </c>
      <c r="H49" s="42">
        <f>E49/F49</f>
        <v>0.4</v>
      </c>
      <c r="I49" s="43">
        <f>_xlfn.RANK.EQ(H49,$H$12:$H$97,0)</f>
        <v>12</v>
      </c>
    </row>
    <row r="50" spans="1:9" s="14" customFormat="1">
      <c r="A50" s="1" t="s">
        <v>98</v>
      </c>
      <c r="B50" s="1" t="s">
        <v>246</v>
      </c>
      <c r="C50" s="1" t="s">
        <v>99</v>
      </c>
      <c r="D50" s="22">
        <v>240</v>
      </c>
      <c r="E50" s="2">
        <v>72</v>
      </c>
      <c r="F50" s="40">
        <f>SUM(D50:E50)</f>
        <v>312</v>
      </c>
      <c r="G50" s="41">
        <f>_xlfn.RANK.EQ(F50,$F$12:$F$97,0)</f>
        <v>25</v>
      </c>
      <c r="H50" s="42">
        <f>E50/F50</f>
        <v>0.23076923076923078</v>
      </c>
      <c r="I50" s="43">
        <f>_xlfn.RANK.EQ(H50,$H$12:$H$97,0)</f>
        <v>41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2">
        <v>276</v>
      </c>
      <c r="E51" s="2">
        <v>101</v>
      </c>
      <c r="F51" s="40">
        <f>SUM(D51:E51)</f>
        <v>377</v>
      </c>
      <c r="G51" s="41">
        <f>_xlfn.RANK.EQ(F51,$F$12:$F$97,0)</f>
        <v>20</v>
      </c>
      <c r="H51" s="42">
        <f>E51/F51</f>
        <v>0.26790450928381965</v>
      </c>
      <c r="I51" s="43">
        <f>_xlfn.RANK.EQ(H51,$H$12:$H$97,0)</f>
        <v>27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4"/>
      <c r="E52" s="45"/>
      <c r="F52" s="46"/>
      <c r="G52" s="47"/>
      <c r="H52" s="48"/>
      <c r="I52" s="49"/>
    </row>
    <row r="53" spans="1:9" s="14" customFormat="1">
      <c r="A53" s="1" t="s">
        <v>104</v>
      </c>
      <c r="B53" s="1" t="s">
        <v>246</v>
      </c>
      <c r="C53" s="1" t="s">
        <v>105</v>
      </c>
      <c r="D53" s="22">
        <v>158</v>
      </c>
      <c r="E53" s="2">
        <v>26</v>
      </c>
      <c r="F53" s="40">
        <f t="shared" ref="F53:F74" si="4">SUM(D53:E53)</f>
        <v>184</v>
      </c>
      <c r="G53" s="41">
        <f t="shared" ref="G53:G74" si="5">_xlfn.RANK.EQ(F53,$F$12:$F$97,0)</f>
        <v>46</v>
      </c>
      <c r="H53" s="42">
        <f t="shared" ref="H53:H74" si="6">E53/F53</f>
        <v>0.14130434782608695</v>
      </c>
      <c r="I53" s="43">
        <f t="shared" ref="I53:I74" si="7">_xlfn.RANK.EQ(H53,$H$12:$H$97,0)</f>
        <v>69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2">
        <v>139</v>
      </c>
      <c r="E54" s="2">
        <v>26</v>
      </c>
      <c r="F54" s="40">
        <f t="shared" si="4"/>
        <v>165</v>
      </c>
      <c r="G54" s="41">
        <f t="shared" si="5"/>
        <v>49</v>
      </c>
      <c r="H54" s="42">
        <f t="shared" si="6"/>
        <v>0.15757575757575756</v>
      </c>
      <c r="I54" s="43">
        <f t="shared" si="7"/>
        <v>63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2">
        <v>386</v>
      </c>
      <c r="E55" s="2">
        <v>91</v>
      </c>
      <c r="F55" s="40">
        <f t="shared" si="4"/>
        <v>477</v>
      </c>
      <c r="G55" s="41">
        <f t="shared" si="5"/>
        <v>11</v>
      </c>
      <c r="H55" s="42">
        <f t="shared" si="6"/>
        <v>0.19077568134171907</v>
      </c>
      <c r="I55" s="43">
        <f t="shared" si="7"/>
        <v>55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2">
        <v>147</v>
      </c>
      <c r="E56" s="2">
        <v>38</v>
      </c>
      <c r="F56" s="40">
        <f t="shared" si="4"/>
        <v>185</v>
      </c>
      <c r="G56" s="41">
        <f t="shared" si="5"/>
        <v>45</v>
      </c>
      <c r="H56" s="42">
        <f t="shared" si="6"/>
        <v>0.20540540540540542</v>
      </c>
      <c r="I56" s="43">
        <f t="shared" si="7"/>
        <v>51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2">
        <v>243</v>
      </c>
      <c r="E57" s="2">
        <v>39</v>
      </c>
      <c r="F57" s="40">
        <f t="shared" si="4"/>
        <v>282</v>
      </c>
      <c r="G57" s="41">
        <f t="shared" si="5"/>
        <v>31</v>
      </c>
      <c r="H57" s="42">
        <f t="shared" si="6"/>
        <v>0.13829787234042554</v>
      </c>
      <c r="I57" s="43">
        <f t="shared" si="7"/>
        <v>70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2">
        <v>8</v>
      </c>
      <c r="E58" s="2">
        <v>6</v>
      </c>
      <c r="F58" s="40">
        <f t="shared" si="4"/>
        <v>14</v>
      </c>
      <c r="G58" s="41">
        <f t="shared" si="5"/>
        <v>74</v>
      </c>
      <c r="H58" s="42">
        <f t="shared" si="6"/>
        <v>0.42857142857142855</v>
      </c>
      <c r="I58" s="43">
        <f t="shared" si="7"/>
        <v>10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2">
        <v>316</v>
      </c>
      <c r="E59" s="2">
        <v>60</v>
      </c>
      <c r="F59" s="40">
        <f t="shared" si="4"/>
        <v>376</v>
      </c>
      <c r="G59" s="41">
        <f t="shared" si="5"/>
        <v>21</v>
      </c>
      <c r="H59" s="42">
        <f t="shared" si="6"/>
        <v>0.15957446808510639</v>
      </c>
      <c r="I59" s="43">
        <f t="shared" si="7"/>
        <v>62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2">
        <v>178</v>
      </c>
      <c r="E60" s="2">
        <v>26</v>
      </c>
      <c r="F60" s="40">
        <f t="shared" si="4"/>
        <v>204</v>
      </c>
      <c r="G60" s="41">
        <f t="shared" si="5"/>
        <v>42</v>
      </c>
      <c r="H60" s="42">
        <f t="shared" si="6"/>
        <v>0.12745098039215685</v>
      </c>
      <c r="I60" s="43">
        <f t="shared" si="7"/>
        <v>72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2">
        <v>67</v>
      </c>
      <c r="E61" s="2">
        <v>41</v>
      </c>
      <c r="F61" s="40">
        <f t="shared" si="4"/>
        <v>108</v>
      </c>
      <c r="G61" s="41">
        <f t="shared" si="5"/>
        <v>60</v>
      </c>
      <c r="H61" s="42">
        <f t="shared" si="6"/>
        <v>0.37962962962962965</v>
      </c>
      <c r="I61" s="43">
        <f t="shared" si="7"/>
        <v>14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2">
        <v>11</v>
      </c>
      <c r="E62" s="2">
        <v>1</v>
      </c>
      <c r="F62" s="40">
        <f t="shared" si="4"/>
        <v>12</v>
      </c>
      <c r="G62" s="41">
        <f t="shared" si="5"/>
        <v>76</v>
      </c>
      <c r="H62" s="42">
        <f t="shared" si="6"/>
        <v>8.3333333333333329E-2</v>
      </c>
      <c r="I62" s="43">
        <f t="shared" si="7"/>
        <v>76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2">
        <v>184</v>
      </c>
      <c r="E63" s="2">
        <v>44</v>
      </c>
      <c r="F63" s="40">
        <f t="shared" si="4"/>
        <v>228</v>
      </c>
      <c r="G63" s="41">
        <f t="shared" si="5"/>
        <v>38</v>
      </c>
      <c r="H63" s="42">
        <f t="shared" si="6"/>
        <v>0.19298245614035087</v>
      </c>
      <c r="I63" s="43">
        <f t="shared" si="7"/>
        <v>53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2">
        <v>157</v>
      </c>
      <c r="E64" s="2">
        <v>53</v>
      </c>
      <c r="F64" s="40">
        <f t="shared" si="4"/>
        <v>210</v>
      </c>
      <c r="G64" s="41">
        <f t="shared" si="5"/>
        <v>40</v>
      </c>
      <c r="H64" s="42">
        <f t="shared" si="6"/>
        <v>0.25238095238095237</v>
      </c>
      <c r="I64" s="43">
        <f t="shared" si="7"/>
        <v>33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2">
        <v>19</v>
      </c>
      <c r="E65" s="2">
        <v>7</v>
      </c>
      <c r="F65" s="40">
        <f t="shared" si="4"/>
        <v>26</v>
      </c>
      <c r="G65" s="41">
        <f t="shared" si="5"/>
        <v>71</v>
      </c>
      <c r="H65" s="42">
        <f t="shared" si="6"/>
        <v>0.26923076923076922</v>
      </c>
      <c r="I65" s="43">
        <f t="shared" si="7"/>
        <v>26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2">
        <v>772</v>
      </c>
      <c r="E66" s="2">
        <v>128</v>
      </c>
      <c r="F66" s="40">
        <f t="shared" si="4"/>
        <v>900</v>
      </c>
      <c r="G66" s="41">
        <f t="shared" si="5"/>
        <v>3</v>
      </c>
      <c r="H66" s="42">
        <f t="shared" si="6"/>
        <v>0.14222222222222222</v>
      </c>
      <c r="I66" s="43">
        <f t="shared" si="7"/>
        <v>68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2">
        <v>26</v>
      </c>
      <c r="E67" s="2">
        <v>14</v>
      </c>
      <c r="F67" s="40">
        <f t="shared" si="4"/>
        <v>40</v>
      </c>
      <c r="G67" s="41">
        <f t="shared" si="5"/>
        <v>67</v>
      </c>
      <c r="H67" s="42">
        <f t="shared" si="6"/>
        <v>0.35</v>
      </c>
      <c r="I67" s="43">
        <f t="shared" si="7"/>
        <v>16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2">
        <v>112</v>
      </c>
      <c r="E68" s="2">
        <v>34</v>
      </c>
      <c r="F68" s="40">
        <f t="shared" si="4"/>
        <v>146</v>
      </c>
      <c r="G68" s="41">
        <f t="shared" si="5"/>
        <v>53</v>
      </c>
      <c r="H68" s="42">
        <f t="shared" si="6"/>
        <v>0.23287671232876711</v>
      </c>
      <c r="I68" s="43">
        <f t="shared" si="7"/>
        <v>38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2">
        <v>733</v>
      </c>
      <c r="E69" s="2">
        <v>350</v>
      </c>
      <c r="F69" s="40">
        <f t="shared" si="4"/>
        <v>1083</v>
      </c>
      <c r="G69" s="41">
        <f t="shared" si="5"/>
        <v>1</v>
      </c>
      <c r="H69" s="42">
        <f t="shared" si="6"/>
        <v>0.32317636195752542</v>
      </c>
      <c r="I69" s="43">
        <f t="shared" si="7"/>
        <v>20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2">
        <v>90</v>
      </c>
      <c r="E70" s="2">
        <v>55</v>
      </c>
      <c r="F70" s="40">
        <f t="shared" si="4"/>
        <v>145</v>
      </c>
      <c r="G70" s="41">
        <f t="shared" si="5"/>
        <v>54</v>
      </c>
      <c r="H70" s="42">
        <f t="shared" si="6"/>
        <v>0.37931034482758619</v>
      </c>
      <c r="I70" s="43">
        <f t="shared" si="7"/>
        <v>15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2">
        <v>522</v>
      </c>
      <c r="E71" s="2">
        <v>149</v>
      </c>
      <c r="F71" s="40">
        <f t="shared" si="4"/>
        <v>671</v>
      </c>
      <c r="G71" s="41">
        <f t="shared" si="5"/>
        <v>4</v>
      </c>
      <c r="H71" s="42">
        <f t="shared" si="6"/>
        <v>0.22205663189269748</v>
      </c>
      <c r="I71" s="43">
        <f t="shared" si="7"/>
        <v>45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2">
        <v>11</v>
      </c>
      <c r="E72" s="2">
        <v>1</v>
      </c>
      <c r="F72" s="40">
        <f t="shared" si="4"/>
        <v>12</v>
      </c>
      <c r="G72" s="41">
        <f t="shared" si="5"/>
        <v>76</v>
      </c>
      <c r="H72" s="42">
        <f t="shared" si="6"/>
        <v>8.3333333333333329E-2</v>
      </c>
      <c r="I72" s="43">
        <f t="shared" si="7"/>
        <v>76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2">
        <v>20</v>
      </c>
      <c r="E73" s="2">
        <v>18</v>
      </c>
      <c r="F73" s="40">
        <f t="shared" si="4"/>
        <v>38</v>
      </c>
      <c r="G73" s="41">
        <f t="shared" si="5"/>
        <v>68</v>
      </c>
      <c r="H73" s="42">
        <f t="shared" si="6"/>
        <v>0.47368421052631576</v>
      </c>
      <c r="I73" s="43">
        <f t="shared" si="7"/>
        <v>7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2">
        <v>0</v>
      </c>
      <c r="E74" s="2">
        <v>31</v>
      </c>
      <c r="F74" s="40">
        <f t="shared" si="4"/>
        <v>31</v>
      </c>
      <c r="G74" s="41">
        <f t="shared" si="5"/>
        <v>70</v>
      </c>
      <c r="H74" s="42">
        <f t="shared" si="6"/>
        <v>1</v>
      </c>
      <c r="I74" s="43">
        <f t="shared" si="7"/>
        <v>1</v>
      </c>
    </row>
    <row r="75" spans="1:9" s="14" customFormat="1">
      <c r="A75" s="70" t="s">
        <v>148</v>
      </c>
      <c r="B75" s="70" t="s">
        <v>248</v>
      </c>
      <c r="C75" s="70" t="s">
        <v>149</v>
      </c>
      <c r="D75" s="44"/>
      <c r="E75" s="45"/>
      <c r="F75" s="46"/>
      <c r="G75" s="47"/>
      <c r="H75" s="48"/>
      <c r="I75" s="49"/>
    </row>
    <row r="76" spans="1:9" s="14" customFormat="1">
      <c r="A76" s="1" t="s">
        <v>150</v>
      </c>
      <c r="B76" s="1" t="s">
        <v>247</v>
      </c>
      <c r="C76" s="1" t="s">
        <v>151</v>
      </c>
      <c r="D76" s="22">
        <v>153</v>
      </c>
      <c r="E76" s="2">
        <v>46</v>
      </c>
      <c r="F76" s="40">
        <f t="shared" ref="F76:F97" si="8">SUM(D76:E76)</f>
        <v>199</v>
      </c>
      <c r="G76" s="41">
        <f t="shared" ref="G76:G97" si="9">_xlfn.RANK.EQ(F76,$F$12:$F$97,0)</f>
        <v>44</v>
      </c>
      <c r="H76" s="42">
        <f t="shared" ref="H76:H97" si="10">E76/F76</f>
        <v>0.23115577889447236</v>
      </c>
      <c r="I76" s="43">
        <f t="shared" ref="I76:I97" si="11">_xlfn.RANK.EQ(H76,$H$12:$H$97,0)</f>
        <v>40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2">
        <v>159</v>
      </c>
      <c r="E77" s="2">
        <v>50</v>
      </c>
      <c r="F77" s="40">
        <f t="shared" si="8"/>
        <v>209</v>
      </c>
      <c r="G77" s="41">
        <f t="shared" si="9"/>
        <v>41</v>
      </c>
      <c r="H77" s="42">
        <f t="shared" si="10"/>
        <v>0.23923444976076555</v>
      </c>
      <c r="I77" s="43">
        <f t="shared" si="11"/>
        <v>35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2">
        <v>171</v>
      </c>
      <c r="E78" s="2">
        <v>78</v>
      </c>
      <c r="F78" s="40">
        <f t="shared" si="8"/>
        <v>249</v>
      </c>
      <c r="G78" s="41">
        <f t="shared" si="9"/>
        <v>33</v>
      </c>
      <c r="H78" s="42">
        <f t="shared" si="10"/>
        <v>0.31325301204819278</v>
      </c>
      <c r="I78" s="43">
        <f t="shared" si="11"/>
        <v>21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2">
        <v>288</v>
      </c>
      <c r="E79" s="2">
        <v>139</v>
      </c>
      <c r="F79" s="40">
        <f t="shared" si="8"/>
        <v>427</v>
      </c>
      <c r="G79" s="41">
        <f t="shared" si="9"/>
        <v>14</v>
      </c>
      <c r="H79" s="42">
        <f t="shared" si="10"/>
        <v>0.32552693208430911</v>
      </c>
      <c r="I79" s="43">
        <f t="shared" si="11"/>
        <v>19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2">
        <v>331</v>
      </c>
      <c r="E80" s="2">
        <v>99</v>
      </c>
      <c r="F80" s="40">
        <f t="shared" si="8"/>
        <v>430</v>
      </c>
      <c r="G80" s="41">
        <f t="shared" si="9"/>
        <v>13</v>
      </c>
      <c r="H80" s="42">
        <f t="shared" si="10"/>
        <v>0.23023255813953489</v>
      </c>
      <c r="I80" s="43">
        <f t="shared" si="11"/>
        <v>42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2">
        <v>319</v>
      </c>
      <c r="E81" s="2">
        <v>86</v>
      </c>
      <c r="F81" s="40">
        <f t="shared" si="8"/>
        <v>405</v>
      </c>
      <c r="G81" s="41">
        <f t="shared" si="9"/>
        <v>16</v>
      </c>
      <c r="H81" s="42">
        <f t="shared" si="10"/>
        <v>0.21234567901234569</v>
      </c>
      <c r="I81" s="43">
        <f t="shared" si="11"/>
        <v>47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2">
        <v>249</v>
      </c>
      <c r="E82" s="2">
        <v>55</v>
      </c>
      <c r="F82" s="40">
        <f t="shared" si="8"/>
        <v>304</v>
      </c>
      <c r="G82" s="41">
        <f t="shared" si="9"/>
        <v>28</v>
      </c>
      <c r="H82" s="42">
        <f t="shared" si="10"/>
        <v>0.18092105263157895</v>
      </c>
      <c r="I82" s="43">
        <f t="shared" si="11"/>
        <v>56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2">
        <v>2</v>
      </c>
      <c r="E83" s="2">
        <v>0</v>
      </c>
      <c r="F83" s="40">
        <f t="shared" si="8"/>
        <v>2</v>
      </c>
      <c r="G83" s="41">
        <f t="shared" si="9"/>
        <v>82</v>
      </c>
      <c r="H83" s="42">
        <f t="shared" si="10"/>
        <v>0</v>
      </c>
      <c r="I83" s="43">
        <f t="shared" si="11"/>
        <v>82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2">
        <v>181</v>
      </c>
      <c r="E84" s="2">
        <v>53</v>
      </c>
      <c r="F84" s="40">
        <f t="shared" si="8"/>
        <v>234</v>
      </c>
      <c r="G84" s="41">
        <f t="shared" si="9"/>
        <v>36</v>
      </c>
      <c r="H84" s="42">
        <f t="shared" si="10"/>
        <v>0.2264957264957265</v>
      </c>
      <c r="I84" s="43">
        <f t="shared" si="11"/>
        <v>43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2">
        <v>238</v>
      </c>
      <c r="E85" s="2">
        <v>72</v>
      </c>
      <c r="F85" s="40">
        <f t="shared" si="8"/>
        <v>310</v>
      </c>
      <c r="G85" s="41">
        <f t="shared" si="9"/>
        <v>27</v>
      </c>
      <c r="H85" s="42">
        <f t="shared" si="10"/>
        <v>0.23225806451612904</v>
      </c>
      <c r="I85" s="43">
        <f t="shared" si="11"/>
        <v>39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0">
        <v>169</v>
      </c>
      <c r="E86" s="51">
        <v>72</v>
      </c>
      <c r="F86" s="52">
        <f t="shared" si="8"/>
        <v>241</v>
      </c>
      <c r="G86" s="53">
        <f t="shared" si="9"/>
        <v>34</v>
      </c>
      <c r="H86" s="54">
        <f t="shared" si="10"/>
        <v>0.29875518672199169</v>
      </c>
      <c r="I86" s="55">
        <f t="shared" si="11"/>
        <v>24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2">
        <v>218</v>
      </c>
      <c r="E87" s="2">
        <v>19</v>
      </c>
      <c r="F87" s="40">
        <f t="shared" si="8"/>
        <v>237</v>
      </c>
      <c r="G87" s="41">
        <f t="shared" si="9"/>
        <v>35</v>
      </c>
      <c r="H87" s="42">
        <f t="shared" si="10"/>
        <v>8.0168776371308023E-2</v>
      </c>
      <c r="I87" s="43">
        <f t="shared" si="11"/>
        <v>78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2">
        <v>53</v>
      </c>
      <c r="E88" s="2">
        <v>27</v>
      </c>
      <c r="F88" s="40">
        <f t="shared" si="8"/>
        <v>80</v>
      </c>
      <c r="G88" s="41">
        <f t="shared" si="9"/>
        <v>64</v>
      </c>
      <c r="H88" s="42">
        <f t="shared" si="10"/>
        <v>0.33750000000000002</v>
      </c>
      <c r="I88" s="43">
        <f t="shared" si="11"/>
        <v>18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2">
        <v>496</v>
      </c>
      <c r="E89" s="2">
        <v>104</v>
      </c>
      <c r="F89" s="40">
        <f t="shared" si="8"/>
        <v>600</v>
      </c>
      <c r="G89" s="41">
        <f t="shared" si="9"/>
        <v>6</v>
      </c>
      <c r="H89" s="42">
        <f t="shared" si="10"/>
        <v>0.17333333333333334</v>
      </c>
      <c r="I89" s="43">
        <f t="shared" si="11"/>
        <v>58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2">
        <v>198</v>
      </c>
      <c r="E90" s="2">
        <v>52</v>
      </c>
      <c r="F90" s="40">
        <f t="shared" si="8"/>
        <v>250</v>
      </c>
      <c r="G90" s="41">
        <f t="shared" si="9"/>
        <v>32</v>
      </c>
      <c r="H90" s="42">
        <f t="shared" si="10"/>
        <v>0.20799999999999999</v>
      </c>
      <c r="I90" s="43">
        <f t="shared" si="11"/>
        <v>49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2">
        <v>297</v>
      </c>
      <c r="E91" s="2">
        <v>101</v>
      </c>
      <c r="F91" s="40">
        <f t="shared" si="8"/>
        <v>398</v>
      </c>
      <c r="G91" s="41">
        <f t="shared" si="9"/>
        <v>18</v>
      </c>
      <c r="H91" s="42">
        <f t="shared" si="10"/>
        <v>0.25376884422110552</v>
      </c>
      <c r="I91" s="43">
        <f t="shared" si="11"/>
        <v>32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2">
        <v>302</v>
      </c>
      <c r="E92" s="2">
        <v>98</v>
      </c>
      <c r="F92" s="40">
        <f t="shared" si="8"/>
        <v>400</v>
      </c>
      <c r="G92" s="41">
        <f t="shared" si="9"/>
        <v>17</v>
      </c>
      <c r="H92" s="42">
        <f t="shared" si="10"/>
        <v>0.245</v>
      </c>
      <c r="I92" s="43">
        <f t="shared" si="11"/>
        <v>34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2">
        <v>194</v>
      </c>
      <c r="E93" s="2">
        <v>37</v>
      </c>
      <c r="F93" s="40">
        <f t="shared" si="8"/>
        <v>231</v>
      </c>
      <c r="G93" s="41">
        <f t="shared" si="9"/>
        <v>37</v>
      </c>
      <c r="H93" s="42">
        <f t="shared" si="10"/>
        <v>0.16017316017316016</v>
      </c>
      <c r="I93" s="43">
        <f t="shared" si="11"/>
        <v>61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2">
        <v>143</v>
      </c>
      <c r="E94" s="2">
        <v>39</v>
      </c>
      <c r="F94" s="40">
        <f t="shared" si="8"/>
        <v>182</v>
      </c>
      <c r="G94" s="41">
        <f t="shared" si="9"/>
        <v>47</v>
      </c>
      <c r="H94" s="42">
        <f t="shared" si="10"/>
        <v>0.21428571428571427</v>
      </c>
      <c r="I94" s="43">
        <f t="shared" si="11"/>
        <v>46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2">
        <v>337</v>
      </c>
      <c r="E95" s="2">
        <v>104</v>
      </c>
      <c r="F95" s="40">
        <f t="shared" si="8"/>
        <v>441</v>
      </c>
      <c r="G95" s="41">
        <f t="shared" si="9"/>
        <v>12</v>
      </c>
      <c r="H95" s="42">
        <f t="shared" si="10"/>
        <v>0.23582766439909297</v>
      </c>
      <c r="I95" s="43">
        <f t="shared" si="11"/>
        <v>37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2">
        <v>8</v>
      </c>
      <c r="E96" s="2">
        <v>1</v>
      </c>
      <c r="F96" s="40">
        <f t="shared" si="8"/>
        <v>9</v>
      </c>
      <c r="G96" s="41">
        <f t="shared" si="9"/>
        <v>78</v>
      </c>
      <c r="H96" s="42">
        <f t="shared" si="10"/>
        <v>0.1111111111111111</v>
      </c>
      <c r="I96" s="43">
        <f t="shared" si="11"/>
        <v>74</v>
      </c>
    </row>
    <row r="97" spans="1:14" s="14" customFormat="1" ht="14.25" thickBot="1">
      <c r="A97" s="1" t="s">
        <v>192</v>
      </c>
      <c r="B97" s="1" t="s">
        <v>246</v>
      </c>
      <c r="C97" s="1" t="s">
        <v>193</v>
      </c>
      <c r="D97" s="27">
        <v>308</v>
      </c>
      <c r="E97" s="28">
        <v>202</v>
      </c>
      <c r="F97" s="56">
        <f t="shared" si="8"/>
        <v>510</v>
      </c>
      <c r="G97" s="57">
        <f t="shared" si="9"/>
        <v>9</v>
      </c>
      <c r="H97" s="58">
        <f t="shared" si="10"/>
        <v>0.396078431372549</v>
      </c>
      <c r="I97" s="59">
        <f t="shared" si="11"/>
        <v>13</v>
      </c>
    </row>
    <row r="98" spans="1:14" s="14" customFormat="1" ht="14.25" thickBot="1">
      <c r="N98"/>
    </row>
    <row r="99" spans="1:14" ht="14.25" thickBot="1">
      <c r="C99" s="229" t="s">
        <v>405</v>
      </c>
      <c r="D99" s="230">
        <f>SUM(D12:D97)</f>
        <v>15738</v>
      </c>
      <c r="E99" s="230">
        <f t="shared" ref="E99:F99" si="12">SUM(E12:E97)</f>
        <v>5029</v>
      </c>
      <c r="F99" s="231">
        <f t="shared" si="12"/>
        <v>20767</v>
      </c>
    </row>
  </sheetData>
  <autoFilter ref="A11:I97" xr:uid="{00000000-0009-0000-0000-000012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24C8B506-42EC-4588-BB6F-4EACB77B2FB7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60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12</v>
      </c>
      <c r="E6" s="17">
        <f>INDEX(E12:E97,MATCH(C6,C12:C97,0),0)</f>
        <v>26</v>
      </c>
      <c r="F6" s="17">
        <f>SUM(D6:E6)</f>
        <v>38</v>
      </c>
      <c r="G6" s="18">
        <f>_xlfn.RANK.EQ(F6,$F$12:$F$97,0)</f>
        <v>33</v>
      </c>
      <c r="H6" s="19">
        <f>E6/F6</f>
        <v>0.68421052631578949</v>
      </c>
      <c r="I6" s="20">
        <f>_xlfn.RANK.EQ(H6,$H$12:$H$97,0)</f>
        <v>4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19.8</v>
      </c>
      <c r="E7" s="90">
        <f>ROUND(SUMIF($B$12:$B$97,"G",E12:E97)/(COUNTIFS(B12:B97,"G",D12:D97,"&lt;&gt;")),1)</f>
        <v>15.1</v>
      </c>
      <c r="F7" s="90">
        <f>ROUND(SUM(D7:E7),1)</f>
        <v>34.9</v>
      </c>
      <c r="G7" s="23"/>
      <c r="H7" s="24">
        <f>E7/F7</f>
        <v>0.43266475644699143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38.1</v>
      </c>
      <c r="E8" s="92">
        <f>ROUND(AVERAGE(E12:E97),1)</f>
        <v>21.2</v>
      </c>
      <c r="F8" s="92">
        <f>ROUND(SUM(D8:E8),1)</f>
        <v>59.3</v>
      </c>
      <c r="G8" s="29"/>
      <c r="H8" s="30">
        <f>E8/F8</f>
        <v>0.35750421585160203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2020年度（基準日：５月１日）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6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115</v>
      </c>
      <c r="E12" s="2">
        <v>57</v>
      </c>
      <c r="F12" s="40">
        <f t="shared" ref="F12:F45" si="0">SUM(D12:E12)</f>
        <v>172</v>
      </c>
      <c r="G12" s="69">
        <f t="shared" ref="G12:G45" si="1">_xlfn.RANK.EQ(F12,$F$12:$F$98,0)</f>
        <v>5</v>
      </c>
      <c r="H12" s="42">
        <f>E12/F12</f>
        <v>0.33139534883720928</v>
      </c>
      <c r="I12" s="2">
        <f t="shared" ref="I12:I45" si="2">_xlfn.RANK.EQ(H12,$H$12:$H$98,0)</f>
        <v>54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6</v>
      </c>
      <c r="E13" s="2">
        <v>12</v>
      </c>
      <c r="F13" s="40">
        <f t="shared" si="0"/>
        <v>18</v>
      </c>
      <c r="G13" s="69">
        <f t="shared" si="1"/>
        <v>63</v>
      </c>
      <c r="H13" s="42">
        <f>E13/F13</f>
        <v>0.66666666666666663</v>
      </c>
      <c r="I13" s="2">
        <f t="shared" si="2"/>
        <v>6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">
        <v>12</v>
      </c>
      <c r="E14" s="2">
        <v>2</v>
      </c>
      <c r="F14" s="40">
        <f t="shared" si="0"/>
        <v>14</v>
      </c>
      <c r="G14" s="69">
        <f t="shared" si="1"/>
        <v>68</v>
      </c>
      <c r="H14" s="42">
        <f>E14/F14</f>
        <v>0.14285714285714285</v>
      </c>
      <c r="I14" s="2">
        <f t="shared" si="2"/>
        <v>75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0</v>
      </c>
      <c r="E15" s="2">
        <v>0</v>
      </c>
      <c r="F15" s="40">
        <f t="shared" si="0"/>
        <v>0</v>
      </c>
      <c r="G15" s="69">
        <f t="shared" si="1"/>
        <v>83</v>
      </c>
      <c r="H15" s="236">
        <v>0</v>
      </c>
      <c r="I15" s="2">
        <f t="shared" si="2"/>
        <v>80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">
        <v>5</v>
      </c>
      <c r="E16" s="2">
        <v>3</v>
      </c>
      <c r="F16" s="40">
        <f t="shared" si="0"/>
        <v>8</v>
      </c>
      <c r="G16" s="69">
        <f t="shared" si="1"/>
        <v>73</v>
      </c>
      <c r="H16" s="42">
        <f t="shared" ref="H16:H33" si="3">E16/F16</f>
        <v>0.375</v>
      </c>
      <c r="I16" s="2">
        <f t="shared" si="2"/>
        <v>39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7</v>
      </c>
      <c r="E17" s="2">
        <v>1</v>
      </c>
      <c r="F17" s="40">
        <f t="shared" si="0"/>
        <v>8</v>
      </c>
      <c r="G17" s="69">
        <f t="shared" si="1"/>
        <v>73</v>
      </c>
      <c r="H17" s="42">
        <f t="shared" si="3"/>
        <v>0.125</v>
      </c>
      <c r="I17" s="2">
        <f t="shared" si="2"/>
        <v>76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7</v>
      </c>
      <c r="E18" s="2">
        <v>15</v>
      </c>
      <c r="F18" s="40">
        <f t="shared" si="0"/>
        <v>22</v>
      </c>
      <c r="G18" s="69">
        <f t="shared" si="1"/>
        <v>57</v>
      </c>
      <c r="H18" s="42">
        <f t="shared" si="3"/>
        <v>0.68181818181818177</v>
      </c>
      <c r="I18" s="2">
        <f t="shared" si="2"/>
        <v>5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14</v>
      </c>
      <c r="E19" s="2">
        <v>11</v>
      </c>
      <c r="F19" s="40">
        <f t="shared" si="0"/>
        <v>25</v>
      </c>
      <c r="G19" s="69">
        <f t="shared" si="1"/>
        <v>51</v>
      </c>
      <c r="H19" s="42">
        <f t="shared" si="3"/>
        <v>0.44</v>
      </c>
      <c r="I19" s="2">
        <f t="shared" si="2"/>
        <v>29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11</v>
      </c>
      <c r="E20" s="2">
        <v>6</v>
      </c>
      <c r="F20" s="40">
        <f t="shared" si="0"/>
        <v>17</v>
      </c>
      <c r="G20" s="69">
        <f t="shared" si="1"/>
        <v>65</v>
      </c>
      <c r="H20" s="42">
        <f t="shared" si="3"/>
        <v>0.35294117647058826</v>
      </c>
      <c r="I20" s="2">
        <f t="shared" si="2"/>
        <v>45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114</v>
      </c>
      <c r="E21" s="2">
        <v>40</v>
      </c>
      <c r="F21" s="40">
        <f t="shared" si="0"/>
        <v>154</v>
      </c>
      <c r="G21" s="69">
        <f t="shared" si="1"/>
        <v>8</v>
      </c>
      <c r="H21" s="42">
        <f t="shared" si="3"/>
        <v>0.25974025974025972</v>
      </c>
      <c r="I21" s="2">
        <f t="shared" si="2"/>
        <v>66</v>
      </c>
    </row>
    <row r="22" spans="1:9" s="14" customFormat="1">
      <c r="A22" s="1" t="s">
        <v>42</v>
      </c>
      <c r="B22" s="1" t="s">
        <v>242</v>
      </c>
      <c r="C22" s="1" t="s">
        <v>43</v>
      </c>
      <c r="D22" s="2">
        <v>1</v>
      </c>
      <c r="E22" s="2">
        <v>1</v>
      </c>
      <c r="F22" s="40">
        <f t="shared" si="0"/>
        <v>2</v>
      </c>
      <c r="G22" s="69">
        <f t="shared" si="1"/>
        <v>79</v>
      </c>
      <c r="H22" s="42">
        <f t="shared" si="3"/>
        <v>0.5</v>
      </c>
      <c r="I22" s="2">
        <f t="shared" si="2"/>
        <v>20</v>
      </c>
    </row>
    <row r="23" spans="1:9" s="14" customFormat="1">
      <c r="A23" s="1" t="s">
        <v>44</v>
      </c>
      <c r="B23" s="1" t="s">
        <v>246</v>
      </c>
      <c r="C23" s="1" t="s">
        <v>45</v>
      </c>
      <c r="D23" s="2">
        <v>7</v>
      </c>
      <c r="E23" s="2">
        <v>5</v>
      </c>
      <c r="F23" s="40">
        <f t="shared" si="0"/>
        <v>12</v>
      </c>
      <c r="G23" s="69">
        <f t="shared" si="1"/>
        <v>70</v>
      </c>
      <c r="H23" s="42">
        <f t="shared" si="3"/>
        <v>0.41666666666666669</v>
      </c>
      <c r="I23" s="2">
        <f t="shared" si="2"/>
        <v>32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27</v>
      </c>
      <c r="E24" s="2">
        <v>22</v>
      </c>
      <c r="F24" s="40">
        <f t="shared" si="0"/>
        <v>49</v>
      </c>
      <c r="G24" s="69">
        <f t="shared" si="1"/>
        <v>26</v>
      </c>
      <c r="H24" s="42">
        <f t="shared" si="3"/>
        <v>0.44897959183673469</v>
      </c>
      <c r="I24" s="2">
        <f t="shared" si="2"/>
        <v>28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10</v>
      </c>
      <c r="E25" s="2">
        <v>5</v>
      </c>
      <c r="F25" s="40">
        <f t="shared" si="0"/>
        <v>15</v>
      </c>
      <c r="G25" s="69">
        <f t="shared" si="1"/>
        <v>67</v>
      </c>
      <c r="H25" s="42">
        <f t="shared" si="3"/>
        <v>0.33333333333333331</v>
      </c>
      <c r="I25" s="2">
        <f t="shared" si="2"/>
        <v>49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21</v>
      </c>
      <c r="E26" s="2">
        <v>9</v>
      </c>
      <c r="F26" s="40">
        <f t="shared" si="0"/>
        <v>30</v>
      </c>
      <c r="G26" s="69">
        <f t="shared" si="1"/>
        <v>41</v>
      </c>
      <c r="H26" s="42">
        <f t="shared" si="3"/>
        <v>0.3</v>
      </c>
      <c r="I26" s="2">
        <f t="shared" si="2"/>
        <v>63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160</v>
      </c>
      <c r="E27" s="2">
        <v>84</v>
      </c>
      <c r="F27" s="40">
        <f t="shared" si="0"/>
        <v>244</v>
      </c>
      <c r="G27" s="69">
        <f t="shared" si="1"/>
        <v>3</v>
      </c>
      <c r="H27" s="42">
        <f t="shared" si="3"/>
        <v>0.34426229508196721</v>
      </c>
      <c r="I27" s="2">
        <f t="shared" si="2"/>
        <v>48</v>
      </c>
    </row>
    <row r="28" spans="1:9" s="14" customFormat="1">
      <c r="A28" s="1" t="s">
        <v>54</v>
      </c>
      <c r="B28" s="1" t="s">
        <v>244</v>
      </c>
      <c r="C28" s="1" t="s">
        <v>55</v>
      </c>
      <c r="D28" s="2">
        <v>1</v>
      </c>
      <c r="E28" s="2">
        <v>0</v>
      </c>
      <c r="F28" s="40">
        <f t="shared" si="0"/>
        <v>1</v>
      </c>
      <c r="G28" s="69">
        <f t="shared" si="1"/>
        <v>82</v>
      </c>
      <c r="H28" s="42">
        <f t="shared" si="3"/>
        <v>0</v>
      </c>
      <c r="I28" s="2">
        <f t="shared" si="2"/>
        <v>80</v>
      </c>
    </row>
    <row r="29" spans="1:9" s="14" customFormat="1">
      <c r="A29" s="1" t="s">
        <v>56</v>
      </c>
      <c r="B29" s="1" t="s">
        <v>247</v>
      </c>
      <c r="C29" s="1" t="s">
        <v>57</v>
      </c>
      <c r="D29" s="2">
        <v>15</v>
      </c>
      <c r="E29" s="2">
        <v>11</v>
      </c>
      <c r="F29" s="40">
        <f t="shared" si="0"/>
        <v>26</v>
      </c>
      <c r="G29" s="69">
        <f t="shared" si="1"/>
        <v>49</v>
      </c>
      <c r="H29" s="42">
        <f t="shared" si="3"/>
        <v>0.42307692307692307</v>
      </c>
      <c r="I29" s="2">
        <f t="shared" si="2"/>
        <v>31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20</v>
      </c>
      <c r="E30" s="2">
        <v>10</v>
      </c>
      <c r="F30" s="40">
        <f t="shared" si="0"/>
        <v>30</v>
      </c>
      <c r="G30" s="69">
        <f t="shared" si="1"/>
        <v>41</v>
      </c>
      <c r="H30" s="42">
        <f t="shared" si="3"/>
        <v>0.33333333333333331</v>
      </c>
      <c r="I30" s="2">
        <f t="shared" si="2"/>
        <v>49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70</v>
      </c>
      <c r="E31" s="2">
        <v>32</v>
      </c>
      <c r="F31" s="40">
        <f t="shared" si="0"/>
        <v>102</v>
      </c>
      <c r="G31" s="69">
        <f t="shared" si="1"/>
        <v>14</v>
      </c>
      <c r="H31" s="42">
        <f t="shared" si="3"/>
        <v>0.31372549019607843</v>
      </c>
      <c r="I31" s="2">
        <f t="shared" si="2"/>
        <v>58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60</v>
      </c>
      <c r="E32" s="2">
        <v>41</v>
      </c>
      <c r="F32" s="40">
        <f t="shared" si="0"/>
        <v>101</v>
      </c>
      <c r="G32" s="69">
        <f t="shared" si="1"/>
        <v>15</v>
      </c>
      <c r="H32" s="42">
        <f t="shared" si="3"/>
        <v>0.40594059405940597</v>
      </c>
      <c r="I32" s="2">
        <f t="shared" si="2"/>
        <v>35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590</v>
      </c>
      <c r="E33" s="2">
        <v>256</v>
      </c>
      <c r="F33" s="40">
        <f t="shared" si="0"/>
        <v>846</v>
      </c>
      <c r="G33" s="69">
        <f t="shared" si="1"/>
        <v>1</v>
      </c>
      <c r="H33" s="42">
        <f t="shared" si="3"/>
        <v>0.30260047281323876</v>
      </c>
      <c r="I33" s="2">
        <f t="shared" si="2"/>
        <v>62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0</v>
      </c>
      <c r="E34" s="2">
        <v>0</v>
      </c>
      <c r="F34" s="40">
        <f t="shared" si="0"/>
        <v>0</v>
      </c>
      <c r="G34" s="69">
        <f t="shared" si="1"/>
        <v>83</v>
      </c>
      <c r="H34" s="236">
        <v>0</v>
      </c>
      <c r="I34" s="2">
        <f t="shared" si="2"/>
        <v>80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19</v>
      </c>
      <c r="E35" s="2">
        <v>22</v>
      </c>
      <c r="F35" s="40">
        <f t="shared" si="0"/>
        <v>41</v>
      </c>
      <c r="G35" s="69">
        <f t="shared" si="1"/>
        <v>29</v>
      </c>
      <c r="H35" s="42">
        <f t="shared" ref="H35:H45" si="4">E35/F35</f>
        <v>0.53658536585365857</v>
      </c>
      <c r="I35" s="2">
        <f t="shared" si="2"/>
        <v>17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63</v>
      </c>
      <c r="E36" s="2">
        <v>122</v>
      </c>
      <c r="F36" s="40">
        <f t="shared" si="0"/>
        <v>185</v>
      </c>
      <c r="G36" s="69">
        <f t="shared" si="1"/>
        <v>4</v>
      </c>
      <c r="H36" s="42">
        <f t="shared" si="4"/>
        <v>0.6594594594594595</v>
      </c>
      <c r="I36" s="2">
        <f t="shared" si="2"/>
        <v>9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136</v>
      </c>
      <c r="E37" s="2">
        <v>33</v>
      </c>
      <c r="F37" s="40">
        <f t="shared" si="0"/>
        <v>169</v>
      </c>
      <c r="G37" s="69">
        <f t="shared" si="1"/>
        <v>6</v>
      </c>
      <c r="H37" s="42">
        <f t="shared" si="4"/>
        <v>0.19526627218934911</v>
      </c>
      <c r="I37" s="2">
        <f t="shared" si="2"/>
        <v>71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28</v>
      </c>
      <c r="F38" s="40">
        <f t="shared" si="0"/>
        <v>28</v>
      </c>
      <c r="G38" s="69">
        <f t="shared" si="1"/>
        <v>47</v>
      </c>
      <c r="H38" s="42">
        <f t="shared" si="4"/>
        <v>1</v>
      </c>
      <c r="I38" s="2">
        <f t="shared" si="2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31</v>
      </c>
      <c r="E39" s="2">
        <v>39</v>
      </c>
      <c r="F39" s="40">
        <f t="shared" si="0"/>
        <v>70</v>
      </c>
      <c r="G39" s="69">
        <f t="shared" si="1"/>
        <v>19</v>
      </c>
      <c r="H39" s="42">
        <f t="shared" si="4"/>
        <v>0.55714285714285716</v>
      </c>
      <c r="I39" s="2">
        <f t="shared" si="2"/>
        <v>13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14</v>
      </c>
      <c r="E40" s="2">
        <v>4</v>
      </c>
      <c r="F40" s="40">
        <f t="shared" si="0"/>
        <v>18</v>
      </c>
      <c r="G40" s="69">
        <f t="shared" si="1"/>
        <v>63</v>
      </c>
      <c r="H40" s="42">
        <f t="shared" si="4"/>
        <v>0.22222222222222221</v>
      </c>
      <c r="I40" s="2">
        <f t="shared" si="2"/>
        <v>69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52</v>
      </c>
      <c r="E41" s="2">
        <v>2</v>
      </c>
      <c r="F41" s="40">
        <f t="shared" si="0"/>
        <v>54</v>
      </c>
      <c r="G41" s="69">
        <f t="shared" si="1"/>
        <v>25</v>
      </c>
      <c r="H41" s="42">
        <f t="shared" si="4"/>
        <v>3.7037037037037035E-2</v>
      </c>
      <c r="I41" s="2">
        <f t="shared" si="2"/>
        <v>79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59</v>
      </c>
      <c r="E42" s="2">
        <v>37</v>
      </c>
      <c r="F42" s="40">
        <f t="shared" si="0"/>
        <v>96</v>
      </c>
      <c r="G42" s="69">
        <f t="shared" si="1"/>
        <v>16</v>
      </c>
      <c r="H42" s="42">
        <f t="shared" si="4"/>
        <v>0.38541666666666669</v>
      </c>
      <c r="I42" s="2">
        <f t="shared" si="2"/>
        <v>37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1</v>
      </c>
      <c r="E43" s="2">
        <v>1</v>
      </c>
      <c r="F43" s="40">
        <f t="shared" si="0"/>
        <v>2</v>
      </c>
      <c r="G43" s="69">
        <f t="shared" si="1"/>
        <v>79</v>
      </c>
      <c r="H43" s="42">
        <f t="shared" si="4"/>
        <v>0.5</v>
      </c>
      <c r="I43" s="2">
        <f t="shared" si="2"/>
        <v>20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12</v>
      </c>
      <c r="E44" s="2">
        <v>12</v>
      </c>
      <c r="F44" s="40">
        <f t="shared" si="0"/>
        <v>24</v>
      </c>
      <c r="G44" s="69">
        <f t="shared" si="1"/>
        <v>52</v>
      </c>
      <c r="H44" s="42">
        <f t="shared" si="4"/>
        <v>0.5</v>
      </c>
      <c r="I44" s="2">
        <f t="shared" si="2"/>
        <v>20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51</v>
      </c>
      <c r="E45" s="2">
        <v>27</v>
      </c>
      <c r="F45" s="40">
        <f t="shared" si="0"/>
        <v>78</v>
      </c>
      <c r="G45" s="69">
        <f t="shared" si="1"/>
        <v>18</v>
      </c>
      <c r="H45" s="42">
        <f t="shared" si="4"/>
        <v>0.34615384615384615</v>
      </c>
      <c r="I45" s="2">
        <f t="shared" si="2"/>
        <v>47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71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34</v>
      </c>
      <c r="E47" s="2">
        <v>24</v>
      </c>
      <c r="F47" s="40">
        <f t="shared" ref="F47:F78" si="5">SUM(D47:E47)</f>
        <v>58</v>
      </c>
      <c r="G47" s="69">
        <f t="shared" ref="G47:G78" si="6">_xlfn.RANK.EQ(F47,$F$12:$F$98,0)</f>
        <v>24</v>
      </c>
      <c r="H47" s="42">
        <f t="shared" ref="H47:H69" si="7">E47/F47</f>
        <v>0.41379310344827586</v>
      </c>
      <c r="I47" s="2">
        <f t="shared" ref="I47:I78" si="8">_xlfn.RANK.EQ(H47,$H$12:$H$98,0)</f>
        <v>34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27</v>
      </c>
      <c r="E48" s="2">
        <v>3</v>
      </c>
      <c r="F48" s="40">
        <f t="shared" si="5"/>
        <v>30</v>
      </c>
      <c r="G48" s="69">
        <f t="shared" si="6"/>
        <v>41</v>
      </c>
      <c r="H48" s="42">
        <f t="shared" si="7"/>
        <v>0.1</v>
      </c>
      <c r="I48" s="2">
        <f t="shared" si="8"/>
        <v>77</v>
      </c>
    </row>
    <row r="49" spans="1:9" s="14" customFormat="1">
      <c r="A49" s="1" t="s">
        <v>96</v>
      </c>
      <c r="B49" s="1" t="s">
        <v>242</v>
      </c>
      <c r="C49" s="1" t="s">
        <v>97</v>
      </c>
      <c r="D49" s="2">
        <v>44</v>
      </c>
      <c r="E49" s="2">
        <v>20</v>
      </c>
      <c r="F49" s="40">
        <f t="shared" si="5"/>
        <v>64</v>
      </c>
      <c r="G49" s="69">
        <f t="shared" si="6"/>
        <v>21</v>
      </c>
      <c r="H49" s="42">
        <f t="shared" si="7"/>
        <v>0.3125</v>
      </c>
      <c r="I49" s="2">
        <f t="shared" si="8"/>
        <v>59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19</v>
      </c>
      <c r="E50" s="2">
        <v>17</v>
      </c>
      <c r="F50" s="40">
        <f t="shared" si="5"/>
        <v>36</v>
      </c>
      <c r="G50" s="69">
        <f t="shared" si="6"/>
        <v>36</v>
      </c>
      <c r="H50" s="42">
        <f t="shared" si="7"/>
        <v>0.47222222222222221</v>
      </c>
      <c r="I50" s="2">
        <f t="shared" si="8"/>
        <v>26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26</v>
      </c>
      <c r="E51" s="2">
        <v>15</v>
      </c>
      <c r="F51" s="40">
        <f t="shared" si="5"/>
        <v>41</v>
      </c>
      <c r="G51" s="69">
        <f t="shared" si="6"/>
        <v>29</v>
      </c>
      <c r="H51" s="42">
        <f t="shared" si="7"/>
        <v>0.36585365853658536</v>
      </c>
      <c r="I51" s="2">
        <f t="shared" si="8"/>
        <v>43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98</v>
      </c>
      <c r="E52" s="2">
        <v>22</v>
      </c>
      <c r="F52" s="40">
        <f t="shared" si="5"/>
        <v>120</v>
      </c>
      <c r="G52" s="69">
        <f t="shared" si="6"/>
        <v>12</v>
      </c>
      <c r="H52" s="42">
        <f t="shared" si="7"/>
        <v>0.18333333333333332</v>
      </c>
      <c r="I52" s="2">
        <f t="shared" si="8"/>
        <v>74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12</v>
      </c>
      <c r="E53" s="2">
        <v>7</v>
      </c>
      <c r="F53" s="40">
        <f t="shared" si="5"/>
        <v>19</v>
      </c>
      <c r="G53" s="69">
        <f t="shared" si="6"/>
        <v>62</v>
      </c>
      <c r="H53" s="42">
        <f t="shared" si="7"/>
        <v>0.36842105263157893</v>
      </c>
      <c r="I53" s="2">
        <f t="shared" si="8"/>
        <v>41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19</v>
      </c>
      <c r="E54" s="2">
        <v>11</v>
      </c>
      <c r="F54" s="40">
        <f t="shared" si="5"/>
        <v>30</v>
      </c>
      <c r="G54" s="69">
        <f t="shared" si="6"/>
        <v>41</v>
      </c>
      <c r="H54" s="42">
        <f t="shared" si="7"/>
        <v>0.36666666666666664</v>
      </c>
      <c r="I54" s="2">
        <f t="shared" si="8"/>
        <v>42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45</v>
      </c>
      <c r="E55" s="2">
        <v>14</v>
      </c>
      <c r="F55" s="40">
        <f t="shared" si="5"/>
        <v>59</v>
      </c>
      <c r="G55" s="69">
        <f t="shared" si="6"/>
        <v>23</v>
      </c>
      <c r="H55" s="42">
        <f t="shared" si="7"/>
        <v>0.23728813559322035</v>
      </c>
      <c r="I55" s="2">
        <f t="shared" si="8"/>
        <v>67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18</v>
      </c>
      <c r="E56" s="2">
        <v>12</v>
      </c>
      <c r="F56" s="40">
        <f t="shared" si="5"/>
        <v>30</v>
      </c>
      <c r="G56" s="69">
        <f t="shared" si="6"/>
        <v>41</v>
      </c>
      <c r="H56" s="42">
        <f t="shared" si="7"/>
        <v>0.4</v>
      </c>
      <c r="I56" s="2">
        <f t="shared" si="8"/>
        <v>36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17</v>
      </c>
      <c r="E57" s="2">
        <v>4</v>
      </c>
      <c r="F57" s="40">
        <f t="shared" si="5"/>
        <v>21</v>
      </c>
      <c r="G57" s="69">
        <f t="shared" si="6"/>
        <v>61</v>
      </c>
      <c r="H57" s="42">
        <f t="shared" si="7"/>
        <v>0.19047619047619047</v>
      </c>
      <c r="I57" s="2">
        <f t="shared" si="8"/>
        <v>72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2</v>
      </c>
      <c r="E58" s="2">
        <v>1</v>
      </c>
      <c r="F58" s="40">
        <f t="shared" si="5"/>
        <v>3</v>
      </c>
      <c r="G58" s="69">
        <f t="shared" si="6"/>
        <v>78</v>
      </c>
      <c r="H58" s="42">
        <f t="shared" si="7"/>
        <v>0.33333333333333331</v>
      </c>
      <c r="I58" s="2">
        <f t="shared" si="8"/>
        <v>49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95</v>
      </c>
      <c r="E59" s="2">
        <v>46</v>
      </c>
      <c r="F59" s="40">
        <f t="shared" si="5"/>
        <v>141</v>
      </c>
      <c r="G59" s="69">
        <f t="shared" si="6"/>
        <v>9</v>
      </c>
      <c r="H59" s="42">
        <f t="shared" si="7"/>
        <v>0.32624113475177308</v>
      </c>
      <c r="I59" s="2">
        <f t="shared" si="8"/>
        <v>55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22</v>
      </c>
      <c r="E60" s="2">
        <v>10</v>
      </c>
      <c r="F60" s="40">
        <f t="shared" si="5"/>
        <v>32</v>
      </c>
      <c r="G60" s="69">
        <f t="shared" si="6"/>
        <v>39</v>
      </c>
      <c r="H60" s="42">
        <f t="shared" si="7"/>
        <v>0.3125</v>
      </c>
      <c r="I60" s="2">
        <f t="shared" si="8"/>
        <v>59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8</v>
      </c>
      <c r="E61" s="2">
        <v>16</v>
      </c>
      <c r="F61" s="40">
        <f t="shared" si="5"/>
        <v>24</v>
      </c>
      <c r="G61" s="69">
        <f t="shared" si="6"/>
        <v>52</v>
      </c>
      <c r="H61" s="42">
        <f t="shared" si="7"/>
        <v>0.66666666666666663</v>
      </c>
      <c r="I61" s="2">
        <f t="shared" si="8"/>
        <v>6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21</v>
      </c>
      <c r="E62" s="2">
        <v>1</v>
      </c>
      <c r="F62" s="40">
        <f t="shared" si="5"/>
        <v>22</v>
      </c>
      <c r="G62" s="69">
        <f t="shared" si="6"/>
        <v>57</v>
      </c>
      <c r="H62" s="42">
        <f t="shared" si="7"/>
        <v>4.5454545454545456E-2</v>
      </c>
      <c r="I62" s="2">
        <f t="shared" si="8"/>
        <v>78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21</v>
      </c>
      <c r="E63" s="2">
        <v>23</v>
      </c>
      <c r="F63" s="40">
        <f t="shared" si="5"/>
        <v>44</v>
      </c>
      <c r="G63" s="69">
        <f t="shared" si="6"/>
        <v>28</v>
      </c>
      <c r="H63" s="42">
        <f t="shared" si="7"/>
        <v>0.52272727272727271</v>
      </c>
      <c r="I63" s="2">
        <f t="shared" si="8"/>
        <v>19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10</v>
      </c>
      <c r="E64" s="2">
        <v>12</v>
      </c>
      <c r="F64" s="40">
        <f t="shared" si="5"/>
        <v>22</v>
      </c>
      <c r="G64" s="69">
        <f t="shared" si="6"/>
        <v>57</v>
      </c>
      <c r="H64" s="42">
        <f t="shared" si="7"/>
        <v>0.54545454545454541</v>
      </c>
      <c r="I64" s="2">
        <f t="shared" si="8"/>
        <v>14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1</v>
      </c>
      <c r="E65" s="2">
        <v>5</v>
      </c>
      <c r="F65" s="40">
        <f t="shared" si="5"/>
        <v>6</v>
      </c>
      <c r="G65" s="69">
        <f t="shared" si="6"/>
        <v>76</v>
      </c>
      <c r="H65" s="42">
        <f t="shared" si="7"/>
        <v>0.83333333333333337</v>
      </c>
      <c r="I65" s="2">
        <f t="shared" si="8"/>
        <v>3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181</v>
      </c>
      <c r="E66" s="2">
        <v>67</v>
      </c>
      <c r="F66" s="40">
        <f t="shared" si="5"/>
        <v>248</v>
      </c>
      <c r="G66" s="69">
        <f t="shared" si="6"/>
        <v>2</v>
      </c>
      <c r="H66" s="42">
        <f t="shared" si="7"/>
        <v>0.27016129032258063</v>
      </c>
      <c r="I66" s="2">
        <f t="shared" si="8"/>
        <v>65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6</v>
      </c>
      <c r="E67" s="2">
        <v>8</v>
      </c>
      <c r="F67" s="40">
        <f t="shared" si="5"/>
        <v>14</v>
      </c>
      <c r="G67" s="69">
        <f t="shared" si="6"/>
        <v>68</v>
      </c>
      <c r="H67" s="42">
        <f t="shared" si="7"/>
        <v>0.5714285714285714</v>
      </c>
      <c r="I67" s="2">
        <f t="shared" si="8"/>
        <v>12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20</v>
      </c>
      <c r="E68" s="2">
        <v>17</v>
      </c>
      <c r="F68" s="40">
        <f t="shared" si="5"/>
        <v>37</v>
      </c>
      <c r="G68" s="69">
        <f t="shared" si="6"/>
        <v>34</v>
      </c>
      <c r="H68" s="42">
        <f t="shared" si="7"/>
        <v>0.45945945945945948</v>
      </c>
      <c r="I68" s="2">
        <f t="shared" si="8"/>
        <v>27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108</v>
      </c>
      <c r="E69" s="2">
        <v>54</v>
      </c>
      <c r="F69" s="40">
        <f t="shared" si="5"/>
        <v>162</v>
      </c>
      <c r="G69" s="69">
        <f t="shared" si="6"/>
        <v>7</v>
      </c>
      <c r="H69" s="42">
        <f t="shared" si="7"/>
        <v>0.33333333333333331</v>
      </c>
      <c r="I69" s="2">
        <f t="shared" si="8"/>
        <v>49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0</v>
      </c>
      <c r="E70" s="2">
        <v>0</v>
      </c>
      <c r="F70" s="40">
        <f t="shared" si="5"/>
        <v>0</v>
      </c>
      <c r="G70" s="69">
        <f t="shared" si="6"/>
        <v>83</v>
      </c>
      <c r="H70" s="236">
        <v>0</v>
      </c>
      <c r="I70" s="2">
        <f t="shared" si="8"/>
        <v>80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86</v>
      </c>
      <c r="E71" s="2">
        <v>38</v>
      </c>
      <c r="F71" s="40">
        <f t="shared" si="5"/>
        <v>124</v>
      </c>
      <c r="G71" s="69">
        <f t="shared" si="6"/>
        <v>11</v>
      </c>
      <c r="H71" s="42">
        <f t="shared" ref="H71:H97" si="9">E71/F71</f>
        <v>0.30645161290322581</v>
      </c>
      <c r="I71" s="2">
        <f t="shared" si="8"/>
        <v>61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12</v>
      </c>
      <c r="E72" s="2">
        <v>14</v>
      </c>
      <c r="F72" s="40">
        <f t="shared" si="5"/>
        <v>26</v>
      </c>
      <c r="G72" s="69">
        <f t="shared" si="6"/>
        <v>49</v>
      </c>
      <c r="H72" s="42">
        <f t="shared" si="9"/>
        <v>0.53846153846153844</v>
      </c>
      <c r="I72" s="2">
        <f t="shared" si="8"/>
        <v>16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5</v>
      </c>
      <c r="E73" s="2">
        <v>6</v>
      </c>
      <c r="F73" s="40">
        <f t="shared" si="5"/>
        <v>11</v>
      </c>
      <c r="G73" s="69">
        <f t="shared" si="6"/>
        <v>71</v>
      </c>
      <c r="H73" s="42">
        <f t="shared" si="9"/>
        <v>0.54545454545454541</v>
      </c>
      <c r="I73" s="2">
        <f t="shared" si="8"/>
        <v>14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7</v>
      </c>
      <c r="F74" s="40">
        <f t="shared" si="5"/>
        <v>7</v>
      </c>
      <c r="G74" s="69">
        <f t="shared" si="6"/>
        <v>75</v>
      </c>
      <c r="H74" s="42">
        <f t="shared" si="9"/>
        <v>1</v>
      </c>
      <c r="I74" s="2">
        <f t="shared" si="8"/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6</v>
      </c>
      <c r="E75" s="2">
        <v>0</v>
      </c>
      <c r="F75" s="40">
        <f t="shared" si="5"/>
        <v>6</v>
      </c>
      <c r="G75" s="69">
        <f t="shared" si="6"/>
        <v>76</v>
      </c>
      <c r="H75" s="42">
        <f t="shared" si="9"/>
        <v>0</v>
      </c>
      <c r="I75" s="2">
        <f t="shared" si="8"/>
        <v>80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18</v>
      </c>
      <c r="E76" s="2">
        <v>5</v>
      </c>
      <c r="F76" s="40">
        <f t="shared" si="5"/>
        <v>23</v>
      </c>
      <c r="G76" s="69">
        <f t="shared" si="6"/>
        <v>55</v>
      </c>
      <c r="H76" s="42">
        <f t="shared" si="9"/>
        <v>0.21739130434782608</v>
      </c>
      <c r="I76" s="2">
        <f t="shared" si="8"/>
        <v>70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11</v>
      </c>
      <c r="E77" s="2">
        <v>11</v>
      </c>
      <c r="F77" s="40">
        <f t="shared" si="5"/>
        <v>22</v>
      </c>
      <c r="G77" s="69">
        <f t="shared" si="6"/>
        <v>57</v>
      </c>
      <c r="H77" s="42">
        <f t="shared" si="9"/>
        <v>0.5</v>
      </c>
      <c r="I77" s="2">
        <f t="shared" si="8"/>
        <v>20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11</v>
      </c>
      <c r="E78" s="2">
        <v>22</v>
      </c>
      <c r="F78" s="40">
        <f t="shared" si="5"/>
        <v>33</v>
      </c>
      <c r="G78" s="69">
        <f t="shared" si="6"/>
        <v>37</v>
      </c>
      <c r="H78" s="42">
        <f t="shared" si="9"/>
        <v>0.66666666666666663</v>
      </c>
      <c r="I78" s="2">
        <f t="shared" si="8"/>
        <v>6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44</v>
      </c>
      <c r="E79" s="2">
        <v>26</v>
      </c>
      <c r="F79" s="40">
        <f t="shared" ref="F79:F110" si="10">SUM(D79:E79)</f>
        <v>70</v>
      </c>
      <c r="G79" s="69">
        <f t="shared" ref="G79:G110" si="11">_xlfn.RANK.EQ(F79,$F$12:$F$98,0)</f>
        <v>19</v>
      </c>
      <c r="H79" s="42">
        <f t="shared" si="9"/>
        <v>0.37142857142857144</v>
      </c>
      <c r="I79" s="2">
        <f t="shared" ref="I79:I110" si="12">_xlfn.RANK.EQ(H79,$H$12:$H$98,0)</f>
        <v>40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73</v>
      </c>
      <c r="E80" s="2">
        <v>39</v>
      </c>
      <c r="F80" s="40">
        <f t="shared" si="10"/>
        <v>112</v>
      </c>
      <c r="G80" s="69">
        <f t="shared" si="11"/>
        <v>13</v>
      </c>
      <c r="H80" s="42">
        <f t="shared" si="9"/>
        <v>0.3482142857142857</v>
      </c>
      <c r="I80" s="2">
        <f t="shared" si="12"/>
        <v>46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13</v>
      </c>
      <c r="E81" s="2">
        <v>3</v>
      </c>
      <c r="F81" s="40">
        <f t="shared" si="10"/>
        <v>16</v>
      </c>
      <c r="G81" s="69">
        <f t="shared" si="11"/>
        <v>66</v>
      </c>
      <c r="H81" s="42">
        <f t="shared" si="9"/>
        <v>0.1875</v>
      </c>
      <c r="I81" s="2">
        <f t="shared" si="12"/>
        <v>73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28</v>
      </c>
      <c r="E82" s="2">
        <v>13</v>
      </c>
      <c r="F82" s="40">
        <f t="shared" si="10"/>
        <v>41</v>
      </c>
      <c r="G82" s="69">
        <f t="shared" si="11"/>
        <v>29</v>
      </c>
      <c r="H82" s="42">
        <f t="shared" si="9"/>
        <v>0.31707317073170732</v>
      </c>
      <c r="I82" s="2">
        <f t="shared" si="12"/>
        <v>57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33</v>
      </c>
      <c r="E83" s="2">
        <v>30</v>
      </c>
      <c r="F83" s="40">
        <f t="shared" si="10"/>
        <v>63</v>
      </c>
      <c r="G83" s="69">
        <f t="shared" si="11"/>
        <v>22</v>
      </c>
      <c r="H83" s="42">
        <f t="shared" si="9"/>
        <v>0.47619047619047616</v>
      </c>
      <c r="I83" s="2">
        <f t="shared" si="12"/>
        <v>25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23</v>
      </c>
      <c r="E84" s="2">
        <v>14</v>
      </c>
      <c r="F84" s="40">
        <f t="shared" si="10"/>
        <v>37</v>
      </c>
      <c r="G84" s="69">
        <f t="shared" si="11"/>
        <v>34</v>
      </c>
      <c r="H84" s="42">
        <f t="shared" si="9"/>
        <v>0.3783783783783784</v>
      </c>
      <c r="I84" s="2">
        <f t="shared" si="12"/>
        <v>38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15</v>
      </c>
      <c r="E85" s="2">
        <v>15</v>
      </c>
      <c r="F85" s="40">
        <f t="shared" si="10"/>
        <v>30</v>
      </c>
      <c r="G85" s="69">
        <f t="shared" si="11"/>
        <v>41</v>
      </c>
      <c r="H85" s="42">
        <f t="shared" si="9"/>
        <v>0.5</v>
      </c>
      <c r="I85" s="2">
        <f t="shared" si="12"/>
        <v>20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12</v>
      </c>
      <c r="E86" s="51">
        <v>26</v>
      </c>
      <c r="F86" s="52">
        <f t="shared" si="10"/>
        <v>38</v>
      </c>
      <c r="G86" s="72">
        <f t="shared" si="11"/>
        <v>33</v>
      </c>
      <c r="H86" s="54">
        <f t="shared" si="9"/>
        <v>0.68421052631578949</v>
      </c>
      <c r="I86" s="51">
        <f t="shared" si="12"/>
        <v>4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24</v>
      </c>
      <c r="E87" s="2">
        <v>7</v>
      </c>
      <c r="F87" s="40">
        <f t="shared" si="10"/>
        <v>31</v>
      </c>
      <c r="G87" s="69">
        <f t="shared" si="11"/>
        <v>40</v>
      </c>
      <c r="H87" s="42">
        <f t="shared" si="9"/>
        <v>0.22580645161290322</v>
      </c>
      <c r="I87" s="2">
        <f t="shared" si="12"/>
        <v>68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6</v>
      </c>
      <c r="E88" s="2">
        <v>3</v>
      </c>
      <c r="F88" s="40">
        <f t="shared" si="10"/>
        <v>9</v>
      </c>
      <c r="G88" s="69">
        <f t="shared" si="11"/>
        <v>72</v>
      </c>
      <c r="H88" s="42">
        <f t="shared" si="9"/>
        <v>0.33333333333333331</v>
      </c>
      <c r="I88" s="2">
        <f t="shared" si="12"/>
        <v>49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95</v>
      </c>
      <c r="E89" s="2">
        <v>40</v>
      </c>
      <c r="F89" s="40">
        <f t="shared" si="10"/>
        <v>135</v>
      </c>
      <c r="G89" s="69">
        <f t="shared" si="11"/>
        <v>10</v>
      </c>
      <c r="H89" s="42">
        <f t="shared" si="9"/>
        <v>0.29629629629629628</v>
      </c>
      <c r="I89" s="2">
        <f t="shared" si="12"/>
        <v>64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19</v>
      </c>
      <c r="E90" s="2">
        <v>22</v>
      </c>
      <c r="F90" s="40">
        <f t="shared" si="10"/>
        <v>41</v>
      </c>
      <c r="G90" s="69">
        <f t="shared" si="11"/>
        <v>29</v>
      </c>
      <c r="H90" s="42">
        <f t="shared" si="9"/>
        <v>0.53658536585365857</v>
      </c>
      <c r="I90" s="2">
        <f t="shared" si="12"/>
        <v>17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13</v>
      </c>
      <c r="E91" s="2">
        <v>10</v>
      </c>
      <c r="F91" s="40">
        <f t="shared" si="10"/>
        <v>23</v>
      </c>
      <c r="G91" s="69">
        <f t="shared" si="11"/>
        <v>55</v>
      </c>
      <c r="H91" s="42">
        <f t="shared" si="9"/>
        <v>0.43478260869565216</v>
      </c>
      <c r="I91" s="2">
        <f t="shared" si="12"/>
        <v>30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58</v>
      </c>
      <c r="E92" s="2">
        <v>27</v>
      </c>
      <c r="F92" s="40">
        <f t="shared" si="10"/>
        <v>85</v>
      </c>
      <c r="G92" s="69">
        <f t="shared" si="11"/>
        <v>17</v>
      </c>
      <c r="H92" s="42">
        <f t="shared" si="9"/>
        <v>0.31764705882352939</v>
      </c>
      <c r="I92" s="2">
        <f t="shared" si="12"/>
        <v>56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20</v>
      </c>
      <c r="E93" s="2">
        <v>27</v>
      </c>
      <c r="F93" s="40">
        <f t="shared" si="10"/>
        <v>47</v>
      </c>
      <c r="G93" s="69">
        <f t="shared" si="11"/>
        <v>27</v>
      </c>
      <c r="H93" s="42">
        <f t="shared" si="9"/>
        <v>0.57446808510638303</v>
      </c>
      <c r="I93" s="2">
        <f t="shared" si="12"/>
        <v>11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13</v>
      </c>
      <c r="E94" s="2">
        <v>20</v>
      </c>
      <c r="F94" s="40">
        <f t="shared" si="10"/>
        <v>33</v>
      </c>
      <c r="G94" s="69">
        <f t="shared" si="11"/>
        <v>37</v>
      </c>
      <c r="H94" s="42">
        <f t="shared" si="9"/>
        <v>0.60606060606060608</v>
      </c>
      <c r="I94" s="2">
        <f t="shared" si="12"/>
        <v>10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18</v>
      </c>
      <c r="E95" s="2">
        <v>10</v>
      </c>
      <c r="F95" s="40">
        <f t="shared" si="10"/>
        <v>28</v>
      </c>
      <c r="G95" s="69">
        <f t="shared" si="11"/>
        <v>47</v>
      </c>
      <c r="H95" s="42">
        <f t="shared" si="9"/>
        <v>0.35714285714285715</v>
      </c>
      <c r="I95" s="2">
        <f t="shared" si="12"/>
        <v>44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2</v>
      </c>
      <c r="E96" s="2">
        <v>0</v>
      </c>
      <c r="F96" s="40">
        <f t="shared" si="10"/>
        <v>2</v>
      </c>
      <c r="G96" s="69">
        <f t="shared" si="11"/>
        <v>79</v>
      </c>
      <c r="H96" s="42">
        <f t="shared" si="9"/>
        <v>0</v>
      </c>
      <c r="I96" s="2">
        <f t="shared" si="12"/>
        <v>80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14</v>
      </c>
      <c r="E97" s="2">
        <v>10</v>
      </c>
      <c r="F97" s="40">
        <f t="shared" si="10"/>
        <v>24</v>
      </c>
      <c r="G97" s="69">
        <f t="shared" si="11"/>
        <v>52</v>
      </c>
      <c r="H97" s="42">
        <f t="shared" si="9"/>
        <v>0.41666666666666669</v>
      </c>
      <c r="I97" s="2">
        <f t="shared" si="12"/>
        <v>32</v>
      </c>
    </row>
    <row r="98" spans="1:9" s="14" customFormat="1" ht="14.25" thickBot="1"/>
    <row r="99" spans="1:9" ht="14.25" thickBot="1">
      <c r="C99" s="229" t="s">
        <v>405</v>
      </c>
      <c r="D99" s="230">
        <f>SUM(D12:D97)</f>
        <v>3237</v>
      </c>
      <c r="E99" s="230">
        <f t="shared" ref="E99:F99" si="13">SUM(E12:E97)</f>
        <v>1804</v>
      </c>
      <c r="F99" s="231">
        <f t="shared" si="13"/>
        <v>5041</v>
      </c>
    </row>
  </sheetData>
  <autoFilter ref="A11:I97" xr:uid="{00000000-0009-0000-0000-000016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6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60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14</v>
      </c>
      <c r="E6" s="17">
        <f>INDEX(E12:E97,MATCH(C6,C12:C97,0),0)</f>
        <v>18</v>
      </c>
      <c r="F6" s="17">
        <f>SUM(D6:E6)</f>
        <v>32</v>
      </c>
      <c r="G6" s="18">
        <f>_xlfn.RANK.EQ(F6,$F$12:$F$97,0)</f>
        <v>39</v>
      </c>
      <c r="H6" s="19">
        <f>E6/F6</f>
        <v>0.5625</v>
      </c>
      <c r="I6" s="20">
        <f>_xlfn.RANK.EQ(H6,$H$12:$H$97,0)</f>
        <v>14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21.4</v>
      </c>
      <c r="E7" s="90">
        <f>ROUND(SUMIF($B$12:$B$97,"G",E12:E97)/(COUNTIFS(B12:B97,"G",D12:D97,"&lt;&gt;")),1)</f>
        <v>13.7</v>
      </c>
      <c r="F7" s="90">
        <f>ROUND(SUM(D7:E7),1)</f>
        <v>35.1</v>
      </c>
      <c r="G7" s="23"/>
      <c r="H7" s="24">
        <f>E7/F7</f>
        <v>0.3903133903133903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39.4</v>
      </c>
      <c r="E8" s="92">
        <f>ROUND(AVERAGE(E12:E97),1)</f>
        <v>21.9</v>
      </c>
      <c r="F8" s="92">
        <f>ROUND(SUM(D8:E8),1)</f>
        <v>61.3</v>
      </c>
      <c r="G8" s="29"/>
      <c r="H8" s="30">
        <f>E8/F8</f>
        <v>0.35725938009787928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2021年度（基準日：５月１日）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6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115</v>
      </c>
      <c r="E12" s="2">
        <v>58</v>
      </c>
      <c r="F12" s="40">
        <f t="shared" ref="F12:F45" si="0">SUM(D12:E12)</f>
        <v>173</v>
      </c>
      <c r="G12" s="69">
        <f t="shared" ref="G12:G45" si="1">_xlfn.RANK.EQ(F12,$F$12:$F$98,0)</f>
        <v>8</v>
      </c>
      <c r="H12" s="42">
        <f>E12/F12</f>
        <v>0.33526011560693642</v>
      </c>
      <c r="I12" s="2">
        <f t="shared" ref="I12:I45" si="2">_xlfn.RANK.EQ(H12,$H$12:$H$98,0)</f>
        <v>50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16</v>
      </c>
      <c r="E13" s="2">
        <v>10</v>
      </c>
      <c r="F13" s="40">
        <f t="shared" si="0"/>
        <v>26</v>
      </c>
      <c r="G13" s="69">
        <f t="shared" si="1"/>
        <v>50</v>
      </c>
      <c r="H13" s="42">
        <f>E13/F13</f>
        <v>0.38461538461538464</v>
      </c>
      <c r="I13" s="2">
        <f t="shared" si="2"/>
        <v>40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">
        <v>10</v>
      </c>
      <c r="E14" s="2">
        <v>1</v>
      </c>
      <c r="F14" s="40">
        <f t="shared" si="0"/>
        <v>11</v>
      </c>
      <c r="G14" s="69">
        <f t="shared" si="1"/>
        <v>71</v>
      </c>
      <c r="H14" s="42">
        <f>E14/F14</f>
        <v>9.0909090909090912E-2</v>
      </c>
      <c r="I14" s="2">
        <f t="shared" si="2"/>
        <v>78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0</v>
      </c>
      <c r="E15" s="2">
        <v>0</v>
      </c>
      <c r="F15" s="40">
        <f t="shared" si="0"/>
        <v>0</v>
      </c>
      <c r="G15" s="69">
        <f t="shared" si="1"/>
        <v>85</v>
      </c>
      <c r="H15" s="236">
        <v>0</v>
      </c>
      <c r="I15" s="2">
        <f t="shared" si="2"/>
        <v>82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">
        <v>1</v>
      </c>
      <c r="E16" s="2">
        <v>1</v>
      </c>
      <c r="F16" s="40">
        <f t="shared" si="0"/>
        <v>2</v>
      </c>
      <c r="G16" s="69">
        <f t="shared" si="1"/>
        <v>79</v>
      </c>
      <c r="H16" s="42">
        <f t="shared" ref="H16:H45" si="3">E16/F16</f>
        <v>0.5</v>
      </c>
      <c r="I16" s="2">
        <f t="shared" si="2"/>
        <v>20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2</v>
      </c>
      <c r="E17" s="2">
        <v>0</v>
      </c>
      <c r="F17" s="40">
        <f t="shared" si="0"/>
        <v>2</v>
      </c>
      <c r="G17" s="69">
        <f t="shared" si="1"/>
        <v>79</v>
      </c>
      <c r="H17" s="42">
        <f t="shared" si="3"/>
        <v>0</v>
      </c>
      <c r="I17" s="2">
        <f t="shared" si="2"/>
        <v>82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9</v>
      </c>
      <c r="E18" s="2">
        <v>16</v>
      </c>
      <c r="F18" s="40">
        <f t="shared" si="0"/>
        <v>25</v>
      </c>
      <c r="G18" s="69">
        <f t="shared" si="1"/>
        <v>52</v>
      </c>
      <c r="H18" s="42">
        <f t="shared" si="3"/>
        <v>0.64</v>
      </c>
      <c r="I18" s="2">
        <f t="shared" si="2"/>
        <v>9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19</v>
      </c>
      <c r="E19" s="2">
        <v>11</v>
      </c>
      <c r="F19" s="40">
        <f t="shared" si="0"/>
        <v>30</v>
      </c>
      <c r="G19" s="69">
        <f t="shared" si="1"/>
        <v>43</v>
      </c>
      <c r="H19" s="42">
        <f t="shared" si="3"/>
        <v>0.36666666666666664</v>
      </c>
      <c r="I19" s="2">
        <f t="shared" si="2"/>
        <v>44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8</v>
      </c>
      <c r="E20" s="2">
        <v>6</v>
      </c>
      <c r="F20" s="40">
        <f t="shared" si="0"/>
        <v>14</v>
      </c>
      <c r="G20" s="69">
        <f t="shared" si="1"/>
        <v>68</v>
      </c>
      <c r="H20" s="42">
        <f t="shared" si="3"/>
        <v>0.42857142857142855</v>
      </c>
      <c r="I20" s="2">
        <f t="shared" si="2"/>
        <v>31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127</v>
      </c>
      <c r="E21" s="2">
        <v>37</v>
      </c>
      <c r="F21" s="40">
        <f t="shared" si="0"/>
        <v>164</v>
      </c>
      <c r="G21" s="69">
        <f t="shared" si="1"/>
        <v>9</v>
      </c>
      <c r="H21" s="42">
        <f t="shared" si="3"/>
        <v>0.22560975609756098</v>
      </c>
      <c r="I21" s="2">
        <f t="shared" si="2"/>
        <v>66</v>
      </c>
    </row>
    <row r="22" spans="1:9" s="14" customFormat="1">
      <c r="A22" s="1" t="s">
        <v>42</v>
      </c>
      <c r="B22" s="1" t="s">
        <v>242</v>
      </c>
      <c r="C22" s="1" t="s">
        <v>43</v>
      </c>
      <c r="D22" s="2">
        <v>0</v>
      </c>
      <c r="E22" s="2">
        <v>1</v>
      </c>
      <c r="F22" s="40">
        <f t="shared" si="0"/>
        <v>1</v>
      </c>
      <c r="G22" s="69">
        <f t="shared" si="1"/>
        <v>83</v>
      </c>
      <c r="H22" s="42">
        <f t="shared" si="3"/>
        <v>1</v>
      </c>
      <c r="I22" s="2">
        <f t="shared" si="2"/>
        <v>1</v>
      </c>
    </row>
    <row r="23" spans="1:9" s="14" customFormat="1">
      <c r="A23" s="1" t="s">
        <v>44</v>
      </c>
      <c r="B23" s="1" t="s">
        <v>246</v>
      </c>
      <c r="C23" s="1" t="s">
        <v>45</v>
      </c>
      <c r="D23" s="2">
        <v>15</v>
      </c>
      <c r="E23" s="2">
        <v>10</v>
      </c>
      <c r="F23" s="40">
        <f t="shared" si="0"/>
        <v>25</v>
      </c>
      <c r="G23" s="69">
        <f t="shared" si="1"/>
        <v>52</v>
      </c>
      <c r="H23" s="42">
        <f t="shared" si="3"/>
        <v>0.4</v>
      </c>
      <c r="I23" s="2">
        <f t="shared" si="2"/>
        <v>37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33</v>
      </c>
      <c r="E24" s="2">
        <v>14</v>
      </c>
      <c r="F24" s="40">
        <f t="shared" si="0"/>
        <v>47</v>
      </c>
      <c r="G24" s="69">
        <f t="shared" si="1"/>
        <v>26</v>
      </c>
      <c r="H24" s="42">
        <f t="shared" si="3"/>
        <v>0.2978723404255319</v>
      </c>
      <c r="I24" s="2">
        <f t="shared" si="2"/>
        <v>58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22</v>
      </c>
      <c r="E25" s="2">
        <v>9</v>
      </c>
      <c r="F25" s="40">
        <f t="shared" si="0"/>
        <v>31</v>
      </c>
      <c r="G25" s="69">
        <f t="shared" si="1"/>
        <v>40</v>
      </c>
      <c r="H25" s="42">
        <f t="shared" si="3"/>
        <v>0.29032258064516131</v>
      </c>
      <c r="I25" s="2">
        <f t="shared" si="2"/>
        <v>61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37</v>
      </c>
      <c r="E26" s="2">
        <v>15</v>
      </c>
      <c r="F26" s="40">
        <f t="shared" si="0"/>
        <v>52</v>
      </c>
      <c r="G26" s="69">
        <f t="shared" si="1"/>
        <v>21</v>
      </c>
      <c r="H26" s="42">
        <f t="shared" si="3"/>
        <v>0.28846153846153844</v>
      </c>
      <c r="I26" s="2">
        <f t="shared" si="2"/>
        <v>62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160</v>
      </c>
      <c r="E27" s="2">
        <v>99</v>
      </c>
      <c r="F27" s="40">
        <f t="shared" si="0"/>
        <v>259</v>
      </c>
      <c r="G27" s="69">
        <f t="shared" si="1"/>
        <v>3</v>
      </c>
      <c r="H27" s="42">
        <f t="shared" si="3"/>
        <v>0.38223938223938225</v>
      </c>
      <c r="I27" s="2">
        <f t="shared" si="2"/>
        <v>41</v>
      </c>
    </row>
    <row r="28" spans="1:9" s="14" customFormat="1">
      <c r="A28" s="1" t="s">
        <v>54</v>
      </c>
      <c r="B28" s="1" t="s">
        <v>244</v>
      </c>
      <c r="C28" s="1" t="s">
        <v>55</v>
      </c>
      <c r="D28" s="2">
        <v>3</v>
      </c>
      <c r="E28" s="2">
        <v>5</v>
      </c>
      <c r="F28" s="40">
        <f t="shared" si="0"/>
        <v>8</v>
      </c>
      <c r="G28" s="69">
        <f t="shared" si="1"/>
        <v>74</v>
      </c>
      <c r="H28" s="42">
        <f t="shared" si="3"/>
        <v>0.625</v>
      </c>
      <c r="I28" s="2">
        <f t="shared" si="2"/>
        <v>11</v>
      </c>
    </row>
    <row r="29" spans="1:9" s="14" customFormat="1">
      <c r="A29" s="1" t="s">
        <v>56</v>
      </c>
      <c r="B29" s="1" t="s">
        <v>247</v>
      </c>
      <c r="C29" s="1" t="s">
        <v>57</v>
      </c>
      <c r="D29" s="2">
        <v>19</v>
      </c>
      <c r="E29" s="2">
        <v>9</v>
      </c>
      <c r="F29" s="40">
        <f t="shared" si="0"/>
        <v>28</v>
      </c>
      <c r="G29" s="69">
        <f t="shared" si="1"/>
        <v>47</v>
      </c>
      <c r="H29" s="42">
        <f t="shared" si="3"/>
        <v>0.32142857142857145</v>
      </c>
      <c r="I29" s="2">
        <f t="shared" si="2"/>
        <v>52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22</v>
      </c>
      <c r="E30" s="2">
        <v>8</v>
      </c>
      <c r="F30" s="40">
        <f t="shared" si="0"/>
        <v>30</v>
      </c>
      <c r="G30" s="69">
        <f t="shared" si="1"/>
        <v>43</v>
      </c>
      <c r="H30" s="42">
        <f t="shared" si="3"/>
        <v>0.26666666666666666</v>
      </c>
      <c r="I30" s="2">
        <f t="shared" si="2"/>
        <v>63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57</v>
      </c>
      <c r="E31" s="2">
        <v>25</v>
      </c>
      <c r="F31" s="40">
        <f t="shared" si="0"/>
        <v>82</v>
      </c>
      <c r="G31" s="69">
        <f t="shared" si="1"/>
        <v>16</v>
      </c>
      <c r="H31" s="42">
        <f t="shared" si="3"/>
        <v>0.3048780487804878</v>
      </c>
      <c r="I31" s="2">
        <f t="shared" si="2"/>
        <v>57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57</v>
      </c>
      <c r="E32" s="2">
        <v>51</v>
      </c>
      <c r="F32" s="40">
        <f t="shared" si="0"/>
        <v>108</v>
      </c>
      <c r="G32" s="69">
        <f t="shared" si="1"/>
        <v>14</v>
      </c>
      <c r="H32" s="42">
        <f t="shared" si="3"/>
        <v>0.47222222222222221</v>
      </c>
      <c r="I32" s="2">
        <f t="shared" si="2"/>
        <v>27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601</v>
      </c>
      <c r="E33" s="2">
        <v>253</v>
      </c>
      <c r="F33" s="40">
        <f t="shared" si="0"/>
        <v>854</v>
      </c>
      <c r="G33" s="69">
        <f t="shared" si="1"/>
        <v>1</v>
      </c>
      <c r="H33" s="42">
        <f t="shared" si="3"/>
        <v>0.29625292740046838</v>
      </c>
      <c r="I33" s="2">
        <f t="shared" si="2"/>
        <v>60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2</v>
      </c>
      <c r="E34" s="2">
        <v>0</v>
      </c>
      <c r="F34" s="40">
        <f t="shared" si="0"/>
        <v>2</v>
      </c>
      <c r="G34" s="69">
        <f t="shared" si="1"/>
        <v>79</v>
      </c>
      <c r="H34" s="42">
        <f t="shared" si="3"/>
        <v>0</v>
      </c>
      <c r="I34" s="2">
        <f t="shared" si="2"/>
        <v>82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21</v>
      </c>
      <c r="E35" s="2">
        <v>25</v>
      </c>
      <c r="F35" s="40">
        <f t="shared" si="0"/>
        <v>46</v>
      </c>
      <c r="G35" s="69">
        <f t="shared" si="1"/>
        <v>27</v>
      </c>
      <c r="H35" s="42">
        <f t="shared" si="3"/>
        <v>0.54347826086956519</v>
      </c>
      <c r="I35" s="2">
        <f t="shared" si="2"/>
        <v>17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63</v>
      </c>
      <c r="E36" s="2">
        <v>165</v>
      </c>
      <c r="F36" s="40">
        <f t="shared" si="0"/>
        <v>228</v>
      </c>
      <c r="G36" s="69">
        <f t="shared" si="1"/>
        <v>4</v>
      </c>
      <c r="H36" s="42">
        <f t="shared" si="3"/>
        <v>0.72368421052631582</v>
      </c>
      <c r="I36" s="2">
        <f t="shared" si="2"/>
        <v>4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155</v>
      </c>
      <c r="E37" s="2">
        <v>39</v>
      </c>
      <c r="F37" s="40">
        <f t="shared" si="0"/>
        <v>194</v>
      </c>
      <c r="G37" s="69">
        <f t="shared" si="1"/>
        <v>5</v>
      </c>
      <c r="H37" s="42">
        <f t="shared" si="3"/>
        <v>0.20103092783505155</v>
      </c>
      <c r="I37" s="2">
        <f t="shared" si="2"/>
        <v>68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29</v>
      </c>
      <c r="F38" s="40">
        <f t="shared" si="0"/>
        <v>29</v>
      </c>
      <c r="G38" s="69">
        <f t="shared" si="1"/>
        <v>45</v>
      </c>
      <c r="H38" s="42">
        <f t="shared" si="3"/>
        <v>1</v>
      </c>
      <c r="I38" s="2">
        <f t="shared" si="2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17</v>
      </c>
      <c r="E39" s="2">
        <v>23</v>
      </c>
      <c r="F39" s="40">
        <f t="shared" si="0"/>
        <v>40</v>
      </c>
      <c r="G39" s="69">
        <f t="shared" si="1"/>
        <v>32</v>
      </c>
      <c r="H39" s="42">
        <f t="shared" si="3"/>
        <v>0.57499999999999996</v>
      </c>
      <c r="I39" s="2">
        <f t="shared" si="2"/>
        <v>13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19</v>
      </c>
      <c r="E40" s="2">
        <v>10</v>
      </c>
      <c r="F40" s="40">
        <f t="shared" si="0"/>
        <v>29</v>
      </c>
      <c r="G40" s="69">
        <f t="shared" si="1"/>
        <v>45</v>
      </c>
      <c r="H40" s="42">
        <f t="shared" si="3"/>
        <v>0.34482758620689657</v>
      </c>
      <c r="I40" s="2">
        <f t="shared" si="2"/>
        <v>48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48</v>
      </c>
      <c r="E41" s="2">
        <v>2</v>
      </c>
      <c r="F41" s="40">
        <f t="shared" si="0"/>
        <v>50</v>
      </c>
      <c r="G41" s="69">
        <f t="shared" si="1"/>
        <v>23</v>
      </c>
      <c r="H41" s="42">
        <f t="shared" si="3"/>
        <v>0.04</v>
      </c>
      <c r="I41" s="2">
        <f t="shared" si="2"/>
        <v>81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57</v>
      </c>
      <c r="E42" s="2">
        <v>41</v>
      </c>
      <c r="F42" s="40">
        <f t="shared" si="0"/>
        <v>98</v>
      </c>
      <c r="G42" s="69">
        <f t="shared" si="1"/>
        <v>15</v>
      </c>
      <c r="H42" s="42">
        <f t="shared" si="3"/>
        <v>0.41836734693877553</v>
      </c>
      <c r="I42" s="2">
        <f t="shared" si="2"/>
        <v>34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1</v>
      </c>
      <c r="E43" s="2">
        <v>0</v>
      </c>
      <c r="F43" s="40">
        <f t="shared" si="0"/>
        <v>1</v>
      </c>
      <c r="G43" s="69">
        <f t="shared" si="1"/>
        <v>83</v>
      </c>
      <c r="H43" s="42">
        <f t="shared" si="3"/>
        <v>0</v>
      </c>
      <c r="I43" s="2">
        <f t="shared" si="2"/>
        <v>82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13</v>
      </c>
      <c r="E44" s="2">
        <v>4</v>
      </c>
      <c r="F44" s="40">
        <f t="shared" si="0"/>
        <v>17</v>
      </c>
      <c r="G44" s="69">
        <f t="shared" si="1"/>
        <v>65</v>
      </c>
      <c r="H44" s="42">
        <f t="shared" si="3"/>
        <v>0.23529411764705882</v>
      </c>
      <c r="I44" s="2">
        <f t="shared" si="2"/>
        <v>65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31</v>
      </c>
      <c r="E45" s="2">
        <v>21</v>
      </c>
      <c r="F45" s="40">
        <f t="shared" si="0"/>
        <v>52</v>
      </c>
      <c r="G45" s="69">
        <f t="shared" si="1"/>
        <v>21</v>
      </c>
      <c r="H45" s="42">
        <f t="shared" si="3"/>
        <v>0.40384615384615385</v>
      </c>
      <c r="I45" s="2">
        <f t="shared" si="2"/>
        <v>35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71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39</v>
      </c>
      <c r="E47" s="2">
        <v>25</v>
      </c>
      <c r="F47" s="40">
        <f t="shared" ref="F47:F78" si="4">SUM(D47:E47)</f>
        <v>64</v>
      </c>
      <c r="G47" s="69">
        <f t="shared" ref="G47:G78" si="5">_xlfn.RANK.EQ(F47,$F$12:$F$98,0)</f>
        <v>19</v>
      </c>
      <c r="H47" s="42">
        <f t="shared" ref="H47:H78" si="6">E47/F47</f>
        <v>0.390625</v>
      </c>
      <c r="I47" s="2">
        <f t="shared" ref="I47:I78" si="7">_xlfn.RANK.EQ(H47,$H$12:$H$98,0)</f>
        <v>39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31</v>
      </c>
      <c r="E48" s="2">
        <v>4</v>
      </c>
      <c r="F48" s="40">
        <f t="shared" si="4"/>
        <v>35</v>
      </c>
      <c r="G48" s="69">
        <f t="shared" si="5"/>
        <v>36</v>
      </c>
      <c r="H48" s="42">
        <f t="shared" si="6"/>
        <v>0.11428571428571428</v>
      </c>
      <c r="I48" s="2">
        <f t="shared" si="7"/>
        <v>76</v>
      </c>
    </row>
    <row r="49" spans="1:9" s="14" customFormat="1">
      <c r="A49" s="1" t="s">
        <v>96</v>
      </c>
      <c r="B49" s="1" t="s">
        <v>242</v>
      </c>
      <c r="C49" s="1" t="s">
        <v>97</v>
      </c>
      <c r="D49" s="2">
        <v>28</v>
      </c>
      <c r="E49" s="2">
        <v>16</v>
      </c>
      <c r="F49" s="40">
        <f t="shared" si="4"/>
        <v>44</v>
      </c>
      <c r="G49" s="69">
        <f t="shared" si="5"/>
        <v>28</v>
      </c>
      <c r="H49" s="42">
        <f t="shared" si="6"/>
        <v>0.36363636363636365</v>
      </c>
      <c r="I49" s="2">
        <f t="shared" si="7"/>
        <v>45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18</v>
      </c>
      <c r="E50" s="2">
        <v>16</v>
      </c>
      <c r="F50" s="40">
        <f t="shared" si="4"/>
        <v>34</v>
      </c>
      <c r="G50" s="69">
        <f t="shared" si="5"/>
        <v>37</v>
      </c>
      <c r="H50" s="42">
        <f t="shared" si="6"/>
        <v>0.47058823529411764</v>
      </c>
      <c r="I50" s="2">
        <f t="shared" si="7"/>
        <v>28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38</v>
      </c>
      <c r="E51" s="2">
        <v>16</v>
      </c>
      <c r="F51" s="40">
        <f t="shared" si="4"/>
        <v>54</v>
      </c>
      <c r="G51" s="69">
        <f t="shared" si="5"/>
        <v>20</v>
      </c>
      <c r="H51" s="42">
        <f t="shared" si="6"/>
        <v>0.29629629629629628</v>
      </c>
      <c r="I51" s="2">
        <f t="shared" si="7"/>
        <v>59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121</v>
      </c>
      <c r="E52" s="2">
        <v>27</v>
      </c>
      <c r="F52" s="40">
        <f t="shared" si="4"/>
        <v>148</v>
      </c>
      <c r="G52" s="69">
        <f t="shared" si="5"/>
        <v>10</v>
      </c>
      <c r="H52" s="42">
        <f t="shared" si="6"/>
        <v>0.18243243243243243</v>
      </c>
      <c r="I52" s="2">
        <f t="shared" si="7"/>
        <v>70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15</v>
      </c>
      <c r="E53" s="2">
        <v>7</v>
      </c>
      <c r="F53" s="40">
        <f t="shared" si="4"/>
        <v>22</v>
      </c>
      <c r="G53" s="69">
        <f t="shared" si="5"/>
        <v>60</v>
      </c>
      <c r="H53" s="42">
        <f t="shared" si="6"/>
        <v>0.31818181818181818</v>
      </c>
      <c r="I53" s="2">
        <f t="shared" si="7"/>
        <v>55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20</v>
      </c>
      <c r="E54" s="2">
        <v>17</v>
      </c>
      <c r="F54" s="40">
        <f t="shared" si="4"/>
        <v>37</v>
      </c>
      <c r="G54" s="69">
        <f t="shared" si="5"/>
        <v>33</v>
      </c>
      <c r="H54" s="42">
        <f t="shared" si="6"/>
        <v>0.45945945945945948</v>
      </c>
      <c r="I54" s="2">
        <f t="shared" si="7"/>
        <v>29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39</v>
      </c>
      <c r="E55" s="2">
        <v>10</v>
      </c>
      <c r="F55" s="40">
        <f t="shared" si="4"/>
        <v>49</v>
      </c>
      <c r="G55" s="69">
        <f t="shared" si="5"/>
        <v>24</v>
      </c>
      <c r="H55" s="42">
        <f t="shared" si="6"/>
        <v>0.20408163265306123</v>
      </c>
      <c r="I55" s="2">
        <f t="shared" si="7"/>
        <v>67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17</v>
      </c>
      <c r="E56" s="2">
        <v>8</v>
      </c>
      <c r="F56" s="40">
        <f t="shared" si="4"/>
        <v>25</v>
      </c>
      <c r="G56" s="69">
        <f t="shared" si="5"/>
        <v>52</v>
      </c>
      <c r="H56" s="42">
        <f t="shared" si="6"/>
        <v>0.32</v>
      </c>
      <c r="I56" s="2">
        <f t="shared" si="7"/>
        <v>53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26</v>
      </c>
      <c r="E57" s="2">
        <v>5</v>
      </c>
      <c r="F57" s="40">
        <f t="shared" si="4"/>
        <v>31</v>
      </c>
      <c r="G57" s="69">
        <f t="shared" si="5"/>
        <v>40</v>
      </c>
      <c r="H57" s="42">
        <f t="shared" si="6"/>
        <v>0.16129032258064516</v>
      </c>
      <c r="I57" s="2">
        <f t="shared" si="7"/>
        <v>73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1</v>
      </c>
      <c r="E58" s="2">
        <v>1</v>
      </c>
      <c r="F58" s="40">
        <f t="shared" si="4"/>
        <v>2</v>
      </c>
      <c r="G58" s="69">
        <f t="shared" si="5"/>
        <v>79</v>
      </c>
      <c r="H58" s="42">
        <f t="shared" si="6"/>
        <v>0.5</v>
      </c>
      <c r="I58" s="2">
        <f t="shared" si="7"/>
        <v>20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91</v>
      </c>
      <c r="E59" s="2">
        <v>48</v>
      </c>
      <c r="F59" s="40">
        <f t="shared" si="4"/>
        <v>139</v>
      </c>
      <c r="G59" s="69">
        <f t="shared" si="5"/>
        <v>11</v>
      </c>
      <c r="H59" s="42">
        <f t="shared" si="6"/>
        <v>0.34532374100719426</v>
      </c>
      <c r="I59" s="2">
        <f t="shared" si="7"/>
        <v>47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17</v>
      </c>
      <c r="E60" s="2">
        <v>1</v>
      </c>
      <c r="F60" s="40">
        <f t="shared" si="4"/>
        <v>18</v>
      </c>
      <c r="G60" s="69">
        <f t="shared" si="5"/>
        <v>63</v>
      </c>
      <c r="H60" s="42">
        <f t="shared" si="6"/>
        <v>5.5555555555555552E-2</v>
      </c>
      <c r="I60" s="2">
        <f t="shared" si="7"/>
        <v>80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9</v>
      </c>
      <c r="E61" s="2">
        <v>16</v>
      </c>
      <c r="F61" s="40">
        <f t="shared" si="4"/>
        <v>25</v>
      </c>
      <c r="G61" s="69">
        <f t="shared" si="5"/>
        <v>52</v>
      </c>
      <c r="H61" s="42">
        <f t="shared" si="6"/>
        <v>0.64</v>
      </c>
      <c r="I61" s="2">
        <f t="shared" si="7"/>
        <v>9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12</v>
      </c>
      <c r="E62" s="2">
        <v>1</v>
      </c>
      <c r="F62" s="40">
        <f t="shared" si="4"/>
        <v>13</v>
      </c>
      <c r="G62" s="69">
        <f t="shared" si="5"/>
        <v>70</v>
      </c>
      <c r="H62" s="42">
        <f t="shared" si="6"/>
        <v>7.6923076923076927E-2</v>
      </c>
      <c r="I62" s="2">
        <f t="shared" si="7"/>
        <v>79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25</v>
      </c>
      <c r="E63" s="2">
        <v>19</v>
      </c>
      <c r="F63" s="40">
        <f t="shared" si="4"/>
        <v>44</v>
      </c>
      <c r="G63" s="69">
        <f t="shared" si="5"/>
        <v>28</v>
      </c>
      <c r="H63" s="42">
        <f t="shared" si="6"/>
        <v>0.43181818181818182</v>
      </c>
      <c r="I63" s="2">
        <f t="shared" si="7"/>
        <v>30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8</v>
      </c>
      <c r="E64" s="2">
        <v>9</v>
      </c>
      <c r="F64" s="40">
        <f t="shared" si="4"/>
        <v>17</v>
      </c>
      <c r="G64" s="69">
        <f t="shared" si="5"/>
        <v>65</v>
      </c>
      <c r="H64" s="42">
        <f t="shared" si="6"/>
        <v>0.52941176470588236</v>
      </c>
      <c r="I64" s="2">
        <f t="shared" si="7"/>
        <v>19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3</v>
      </c>
      <c r="E65" s="2">
        <v>6</v>
      </c>
      <c r="F65" s="40">
        <f t="shared" si="4"/>
        <v>9</v>
      </c>
      <c r="G65" s="69">
        <f t="shared" si="5"/>
        <v>73</v>
      </c>
      <c r="H65" s="42">
        <f t="shared" si="6"/>
        <v>0.66666666666666663</v>
      </c>
      <c r="I65" s="2">
        <f t="shared" si="7"/>
        <v>7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198</v>
      </c>
      <c r="E66" s="2">
        <v>93</v>
      </c>
      <c r="F66" s="40">
        <f t="shared" si="4"/>
        <v>291</v>
      </c>
      <c r="G66" s="69">
        <f t="shared" si="5"/>
        <v>2</v>
      </c>
      <c r="H66" s="42">
        <f t="shared" si="6"/>
        <v>0.31958762886597936</v>
      </c>
      <c r="I66" s="2">
        <f t="shared" si="7"/>
        <v>54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4</v>
      </c>
      <c r="E67" s="2">
        <v>4</v>
      </c>
      <c r="F67" s="40">
        <f t="shared" si="4"/>
        <v>8</v>
      </c>
      <c r="G67" s="69">
        <f t="shared" si="5"/>
        <v>74</v>
      </c>
      <c r="H67" s="42">
        <f t="shared" si="6"/>
        <v>0.5</v>
      </c>
      <c r="I67" s="2">
        <f t="shared" si="7"/>
        <v>20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24</v>
      </c>
      <c r="E68" s="2">
        <v>18</v>
      </c>
      <c r="F68" s="40">
        <f t="shared" si="4"/>
        <v>42</v>
      </c>
      <c r="G68" s="69">
        <f t="shared" si="5"/>
        <v>30</v>
      </c>
      <c r="H68" s="42">
        <f t="shared" si="6"/>
        <v>0.42857142857142855</v>
      </c>
      <c r="I68" s="2">
        <f t="shared" si="7"/>
        <v>31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116</v>
      </c>
      <c r="E69" s="2">
        <v>75</v>
      </c>
      <c r="F69" s="40">
        <f t="shared" si="4"/>
        <v>191</v>
      </c>
      <c r="G69" s="69">
        <f t="shared" si="5"/>
        <v>6</v>
      </c>
      <c r="H69" s="42">
        <f t="shared" si="6"/>
        <v>0.39267015706806285</v>
      </c>
      <c r="I69" s="2">
        <f t="shared" si="7"/>
        <v>38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7</v>
      </c>
      <c r="E70" s="2">
        <v>16</v>
      </c>
      <c r="F70" s="40">
        <f t="shared" si="4"/>
        <v>23</v>
      </c>
      <c r="G70" s="69">
        <f t="shared" si="5"/>
        <v>58</v>
      </c>
      <c r="H70" s="42">
        <f t="shared" si="6"/>
        <v>0.69565217391304346</v>
      </c>
      <c r="I70" s="2">
        <f t="shared" si="7"/>
        <v>6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70</v>
      </c>
      <c r="E71" s="2">
        <v>43</v>
      </c>
      <c r="F71" s="40">
        <f t="shared" si="4"/>
        <v>113</v>
      </c>
      <c r="G71" s="69">
        <f t="shared" si="5"/>
        <v>13</v>
      </c>
      <c r="H71" s="42">
        <f t="shared" si="6"/>
        <v>0.38053097345132741</v>
      </c>
      <c r="I71" s="2">
        <f t="shared" si="7"/>
        <v>42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11</v>
      </c>
      <c r="E72" s="2">
        <v>14</v>
      </c>
      <c r="F72" s="40">
        <f t="shared" si="4"/>
        <v>25</v>
      </c>
      <c r="G72" s="69">
        <f t="shared" si="5"/>
        <v>52</v>
      </c>
      <c r="H72" s="42">
        <f t="shared" si="6"/>
        <v>0.56000000000000005</v>
      </c>
      <c r="I72" s="2">
        <f t="shared" si="7"/>
        <v>15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3</v>
      </c>
      <c r="E73" s="2">
        <v>7</v>
      </c>
      <c r="F73" s="40">
        <f t="shared" si="4"/>
        <v>10</v>
      </c>
      <c r="G73" s="69">
        <f t="shared" si="5"/>
        <v>72</v>
      </c>
      <c r="H73" s="42">
        <f t="shared" si="6"/>
        <v>0.7</v>
      </c>
      <c r="I73" s="2">
        <f t="shared" si="7"/>
        <v>5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8</v>
      </c>
      <c r="F74" s="40">
        <f t="shared" si="4"/>
        <v>8</v>
      </c>
      <c r="G74" s="69">
        <f t="shared" si="5"/>
        <v>74</v>
      </c>
      <c r="H74" s="42">
        <f t="shared" si="6"/>
        <v>1</v>
      </c>
      <c r="I74" s="2">
        <f t="shared" si="7"/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12</v>
      </c>
      <c r="E75" s="2">
        <v>2</v>
      </c>
      <c r="F75" s="40">
        <f t="shared" si="4"/>
        <v>14</v>
      </c>
      <c r="G75" s="69">
        <f t="shared" si="5"/>
        <v>68</v>
      </c>
      <c r="H75" s="42">
        <f t="shared" si="6"/>
        <v>0.14285714285714285</v>
      </c>
      <c r="I75" s="2">
        <f t="shared" si="7"/>
        <v>74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14</v>
      </c>
      <c r="E76" s="2">
        <v>2</v>
      </c>
      <c r="F76" s="40">
        <f t="shared" si="4"/>
        <v>16</v>
      </c>
      <c r="G76" s="69">
        <f t="shared" si="5"/>
        <v>67</v>
      </c>
      <c r="H76" s="42">
        <f t="shared" si="6"/>
        <v>0.125</v>
      </c>
      <c r="I76" s="2">
        <f t="shared" si="7"/>
        <v>75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12</v>
      </c>
      <c r="E77" s="2">
        <v>7</v>
      </c>
      <c r="F77" s="40">
        <f t="shared" si="4"/>
        <v>19</v>
      </c>
      <c r="G77" s="69">
        <f t="shared" si="5"/>
        <v>62</v>
      </c>
      <c r="H77" s="42">
        <f t="shared" si="6"/>
        <v>0.36842105263157893</v>
      </c>
      <c r="I77" s="2">
        <f t="shared" si="7"/>
        <v>43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13</v>
      </c>
      <c r="E78" s="2">
        <v>15</v>
      </c>
      <c r="F78" s="40">
        <f t="shared" si="4"/>
        <v>28</v>
      </c>
      <c r="G78" s="69">
        <f t="shared" si="5"/>
        <v>47</v>
      </c>
      <c r="H78" s="42">
        <f t="shared" si="6"/>
        <v>0.5357142857142857</v>
      </c>
      <c r="I78" s="2">
        <f t="shared" si="7"/>
        <v>18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40</v>
      </c>
      <c r="E79" s="2">
        <v>30</v>
      </c>
      <c r="F79" s="40">
        <f t="shared" ref="F79:F110" si="8">SUM(D79:E79)</f>
        <v>70</v>
      </c>
      <c r="G79" s="69">
        <f t="shared" ref="G79:G110" si="9">_xlfn.RANK.EQ(F79,$F$12:$F$98,0)</f>
        <v>18</v>
      </c>
      <c r="H79" s="42">
        <f t="shared" ref="H79:H97" si="10">E79/F79</f>
        <v>0.42857142857142855</v>
      </c>
      <c r="I79" s="2">
        <f t="shared" ref="I79:I110" si="11">_xlfn.RANK.EQ(H79,$H$12:$H$98,0)</f>
        <v>31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84</v>
      </c>
      <c r="E80" s="2">
        <v>43</v>
      </c>
      <c r="F80" s="40">
        <f t="shared" si="8"/>
        <v>127</v>
      </c>
      <c r="G80" s="69">
        <f t="shared" si="9"/>
        <v>12</v>
      </c>
      <c r="H80" s="42">
        <f t="shared" si="10"/>
        <v>0.33858267716535434</v>
      </c>
      <c r="I80" s="2">
        <f t="shared" si="11"/>
        <v>49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19</v>
      </c>
      <c r="E81" s="2">
        <v>4</v>
      </c>
      <c r="F81" s="40">
        <f t="shared" si="8"/>
        <v>23</v>
      </c>
      <c r="G81" s="69">
        <f t="shared" si="9"/>
        <v>58</v>
      </c>
      <c r="H81" s="42">
        <f t="shared" si="10"/>
        <v>0.17391304347826086</v>
      </c>
      <c r="I81" s="2">
        <f t="shared" si="11"/>
        <v>72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23</v>
      </c>
      <c r="E82" s="2">
        <v>5</v>
      </c>
      <c r="F82" s="40">
        <f t="shared" si="8"/>
        <v>28</v>
      </c>
      <c r="G82" s="69">
        <f t="shared" si="9"/>
        <v>47</v>
      </c>
      <c r="H82" s="42">
        <f t="shared" si="10"/>
        <v>0.17857142857142858</v>
      </c>
      <c r="I82" s="2">
        <f t="shared" si="11"/>
        <v>71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9</v>
      </c>
      <c r="E83" s="2">
        <v>13</v>
      </c>
      <c r="F83" s="40">
        <f t="shared" si="8"/>
        <v>22</v>
      </c>
      <c r="G83" s="69">
        <f t="shared" si="9"/>
        <v>60</v>
      </c>
      <c r="H83" s="42">
        <f t="shared" si="10"/>
        <v>0.59090909090909094</v>
      </c>
      <c r="I83" s="2">
        <f t="shared" si="11"/>
        <v>12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13</v>
      </c>
      <c r="E84" s="2">
        <v>12</v>
      </c>
      <c r="F84" s="40">
        <f t="shared" si="8"/>
        <v>25</v>
      </c>
      <c r="G84" s="69">
        <f t="shared" si="9"/>
        <v>52</v>
      </c>
      <c r="H84" s="42">
        <f t="shared" si="10"/>
        <v>0.48</v>
      </c>
      <c r="I84" s="2">
        <f t="shared" si="11"/>
        <v>25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22</v>
      </c>
      <c r="E85" s="2">
        <v>20</v>
      </c>
      <c r="F85" s="40">
        <f t="shared" si="8"/>
        <v>42</v>
      </c>
      <c r="G85" s="69">
        <f t="shared" si="9"/>
        <v>30</v>
      </c>
      <c r="H85" s="42">
        <f t="shared" si="10"/>
        <v>0.47619047619047616</v>
      </c>
      <c r="I85" s="2">
        <f t="shared" si="11"/>
        <v>26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14</v>
      </c>
      <c r="E86" s="51">
        <v>18</v>
      </c>
      <c r="F86" s="52">
        <f t="shared" si="8"/>
        <v>32</v>
      </c>
      <c r="G86" s="72">
        <f t="shared" si="9"/>
        <v>39</v>
      </c>
      <c r="H86" s="54">
        <f t="shared" si="10"/>
        <v>0.5625</v>
      </c>
      <c r="I86" s="51">
        <f t="shared" si="11"/>
        <v>14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16</v>
      </c>
      <c r="E87" s="2">
        <v>2</v>
      </c>
      <c r="F87" s="40">
        <f t="shared" si="8"/>
        <v>18</v>
      </c>
      <c r="G87" s="69">
        <f t="shared" si="9"/>
        <v>63</v>
      </c>
      <c r="H87" s="42">
        <f t="shared" si="10"/>
        <v>0.1111111111111111</v>
      </c>
      <c r="I87" s="2">
        <f t="shared" si="11"/>
        <v>77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3</v>
      </c>
      <c r="E88" s="2">
        <v>3</v>
      </c>
      <c r="F88" s="40">
        <f t="shared" si="8"/>
        <v>6</v>
      </c>
      <c r="G88" s="69">
        <f t="shared" si="9"/>
        <v>77</v>
      </c>
      <c r="H88" s="42">
        <f t="shared" si="10"/>
        <v>0.5</v>
      </c>
      <c r="I88" s="2">
        <f t="shared" si="11"/>
        <v>20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140</v>
      </c>
      <c r="E89" s="2">
        <v>35</v>
      </c>
      <c r="F89" s="40">
        <f t="shared" si="8"/>
        <v>175</v>
      </c>
      <c r="G89" s="69">
        <f t="shared" si="9"/>
        <v>7</v>
      </c>
      <c r="H89" s="42">
        <f t="shared" si="10"/>
        <v>0.2</v>
      </c>
      <c r="I89" s="2">
        <f t="shared" si="11"/>
        <v>69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11</v>
      </c>
      <c r="E90" s="2">
        <v>20</v>
      </c>
      <c r="F90" s="40">
        <f t="shared" si="8"/>
        <v>31</v>
      </c>
      <c r="G90" s="69">
        <f t="shared" si="9"/>
        <v>40</v>
      </c>
      <c r="H90" s="42">
        <f t="shared" si="10"/>
        <v>0.64516129032258063</v>
      </c>
      <c r="I90" s="2">
        <f t="shared" si="11"/>
        <v>8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21</v>
      </c>
      <c r="E91" s="2">
        <v>12</v>
      </c>
      <c r="F91" s="40">
        <f t="shared" si="8"/>
        <v>33</v>
      </c>
      <c r="G91" s="69">
        <f t="shared" si="9"/>
        <v>38</v>
      </c>
      <c r="H91" s="42">
        <f t="shared" si="10"/>
        <v>0.36363636363636365</v>
      </c>
      <c r="I91" s="2">
        <f t="shared" si="11"/>
        <v>45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43</v>
      </c>
      <c r="E92" s="2">
        <v>29</v>
      </c>
      <c r="F92" s="40">
        <f t="shared" si="8"/>
        <v>72</v>
      </c>
      <c r="G92" s="69">
        <f t="shared" si="9"/>
        <v>17</v>
      </c>
      <c r="H92" s="42">
        <f t="shared" si="10"/>
        <v>0.40277777777777779</v>
      </c>
      <c r="I92" s="2">
        <f t="shared" si="11"/>
        <v>36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25</v>
      </c>
      <c r="E93" s="2">
        <v>24</v>
      </c>
      <c r="F93" s="40">
        <f t="shared" si="8"/>
        <v>49</v>
      </c>
      <c r="G93" s="69">
        <f t="shared" si="9"/>
        <v>24</v>
      </c>
      <c r="H93" s="42">
        <f t="shared" si="10"/>
        <v>0.48979591836734693</v>
      </c>
      <c r="I93" s="2">
        <f t="shared" si="11"/>
        <v>24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16</v>
      </c>
      <c r="E94" s="2">
        <v>20</v>
      </c>
      <c r="F94" s="40">
        <f t="shared" si="8"/>
        <v>36</v>
      </c>
      <c r="G94" s="69">
        <f t="shared" si="9"/>
        <v>34</v>
      </c>
      <c r="H94" s="42">
        <f t="shared" si="10"/>
        <v>0.55555555555555558</v>
      </c>
      <c r="I94" s="2">
        <f t="shared" si="11"/>
        <v>16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18</v>
      </c>
      <c r="E95" s="2">
        <v>8</v>
      </c>
      <c r="F95" s="40">
        <f t="shared" si="8"/>
        <v>26</v>
      </c>
      <c r="G95" s="69">
        <f t="shared" si="9"/>
        <v>50</v>
      </c>
      <c r="H95" s="42">
        <f t="shared" si="10"/>
        <v>0.30769230769230771</v>
      </c>
      <c r="I95" s="2">
        <f t="shared" si="11"/>
        <v>56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3</v>
      </c>
      <c r="E96" s="2">
        <v>1</v>
      </c>
      <c r="F96" s="40">
        <f t="shared" si="8"/>
        <v>4</v>
      </c>
      <c r="G96" s="69">
        <f t="shared" si="9"/>
        <v>78</v>
      </c>
      <c r="H96" s="42">
        <f t="shared" si="10"/>
        <v>0.25</v>
      </c>
      <c r="I96" s="2">
        <f t="shared" si="11"/>
        <v>64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24</v>
      </c>
      <c r="E97" s="2">
        <v>12</v>
      </c>
      <c r="F97" s="40">
        <f t="shared" si="8"/>
        <v>36</v>
      </c>
      <c r="G97" s="69">
        <f t="shared" si="9"/>
        <v>34</v>
      </c>
      <c r="H97" s="42">
        <f t="shared" si="10"/>
        <v>0.33333333333333331</v>
      </c>
      <c r="I97" s="2">
        <f t="shared" si="11"/>
        <v>51</v>
      </c>
    </row>
    <row r="98" spans="1:9" s="14" customFormat="1" ht="14.25" thickBot="1"/>
    <row r="99" spans="1:9" ht="14.25" thickBot="1">
      <c r="C99" s="229" t="s">
        <v>405</v>
      </c>
      <c r="D99" s="230">
        <f>SUM(D12:D97)</f>
        <v>3346</v>
      </c>
      <c r="E99" s="230">
        <f t="shared" ref="E99:F99" si="12">SUM(E12:E97)</f>
        <v>1865</v>
      </c>
      <c r="F99" s="231">
        <f t="shared" si="12"/>
        <v>5211</v>
      </c>
    </row>
  </sheetData>
  <autoFilter ref="A11:I11" xr:uid="{00000000-0009-0000-0000-000017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7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4"/>
  <sheetViews>
    <sheetView view="pageBreakPreview" zoomScaleNormal="145" zoomScaleSheetLayoutView="100" workbookViewId="0">
      <selection activeCell="A14" sqref="A14:B14"/>
    </sheetView>
  </sheetViews>
  <sheetFormatPr defaultRowHeight="13.5"/>
  <cols>
    <col min="1" max="1" width="0.625" style="75" customWidth="1"/>
    <col min="2" max="2" width="11.625" style="75" customWidth="1"/>
    <col min="3" max="3" width="11.25" style="75" customWidth="1"/>
    <col min="4" max="4" width="10" style="75" customWidth="1"/>
    <col min="5" max="5" width="12" style="75" customWidth="1"/>
    <col min="6" max="6" width="2.875" style="75" customWidth="1"/>
    <col min="7" max="7" width="11.625" style="75" customWidth="1"/>
    <col min="8" max="8" width="11.25" style="75" customWidth="1"/>
    <col min="9" max="9" width="10" style="75" customWidth="1"/>
    <col min="10" max="10" width="12" style="75" customWidth="1"/>
    <col min="11" max="11" width="0.625" style="75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2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L1" s="74" t="s">
        <v>204</v>
      </c>
    </row>
    <row r="2" spans="1:12" ht="24" customHeight="1">
      <c r="A2" s="3" t="s">
        <v>206</v>
      </c>
      <c r="B2" s="3"/>
      <c r="C2" s="3"/>
      <c r="D2"/>
      <c r="E2"/>
      <c r="F2"/>
      <c r="G2"/>
      <c r="H2"/>
      <c r="I2"/>
      <c r="J2"/>
    </row>
    <row r="3" spans="1:12" ht="24" customHeight="1">
      <c r="A3"/>
      <c r="B3" s="3" t="s">
        <v>207</v>
      </c>
      <c r="C3" s="3"/>
      <c r="D3"/>
      <c r="E3"/>
      <c r="F3"/>
      <c r="G3"/>
      <c r="H3"/>
      <c r="I3"/>
      <c r="J3"/>
    </row>
    <row r="4" spans="1:12">
      <c r="A4" s="3"/>
      <c r="B4" s="10"/>
      <c r="C4" s="10"/>
      <c r="D4" s="10"/>
      <c r="E4" s="10"/>
      <c r="F4" s="10"/>
      <c r="G4" s="10"/>
      <c r="H4" s="10"/>
      <c r="I4" s="10"/>
      <c r="J4" s="10"/>
      <c r="K4"/>
    </row>
    <row r="5" spans="1:12" s="8" customFormat="1" ht="18" customHeight="1">
      <c r="A5" s="76"/>
      <c r="B5" s="11" t="s">
        <v>2</v>
      </c>
      <c r="C5" s="76"/>
      <c r="D5" s="76"/>
      <c r="E5" s="76"/>
      <c r="F5" s="10"/>
      <c r="G5" s="11"/>
      <c r="H5" s="76"/>
      <c r="I5" s="76"/>
      <c r="J5" s="76"/>
      <c r="K5" s="76"/>
    </row>
    <row r="6" spans="1:12" s="8" customFormat="1" ht="17.25" customHeight="1">
      <c r="A6" s="79"/>
      <c r="B6" s="249" t="s">
        <v>389</v>
      </c>
      <c r="C6" s="85" t="s">
        <v>210</v>
      </c>
      <c r="D6" s="86">
        <f>AVERAGE('8.グラフデータ'!D9:H9)</f>
        <v>228.2</v>
      </c>
      <c r="E6" s="251" t="str">
        <f>'8.グラフデータ'!AD9</f>
        <v>年度により増減</v>
      </c>
      <c r="F6" s="10"/>
      <c r="G6" s="253" t="s">
        <v>388</v>
      </c>
      <c r="H6" s="85" t="s">
        <v>210</v>
      </c>
      <c r="I6" s="80">
        <f>AVERAGE('8.グラフデータ'!D10:H10)</f>
        <v>0.28660000000000002</v>
      </c>
      <c r="J6" s="251" t="str">
        <f>'8.グラフデータ'!AD10</f>
        <v>同程度で推移</v>
      </c>
      <c r="K6" s="77"/>
    </row>
    <row r="7" spans="1:12" s="8" customFormat="1" ht="17.25" customHeight="1">
      <c r="A7" s="79"/>
      <c r="B7" s="250"/>
      <c r="C7" s="87" t="s">
        <v>211</v>
      </c>
      <c r="D7" s="88">
        <f>'8.グラフデータ'!H9-'8.グラフデータ'!D9</f>
        <v>10</v>
      </c>
      <c r="E7" s="252"/>
      <c r="F7" s="10"/>
      <c r="G7" s="254"/>
      <c r="H7" s="87" t="s">
        <v>211</v>
      </c>
      <c r="I7" s="81">
        <f>'8.グラフデータ'!H10-'8.グラフデータ'!D10</f>
        <v>3.4999999999999976E-2</v>
      </c>
      <c r="J7" s="252"/>
      <c r="K7" s="77"/>
    </row>
    <row r="8" spans="1:12" s="8" customFormat="1">
      <c r="A8" s="78"/>
      <c r="B8" s="78"/>
      <c r="C8" s="78"/>
      <c r="D8" s="78"/>
      <c r="E8" s="78"/>
      <c r="F8" s="10"/>
      <c r="G8" s="78"/>
      <c r="H8" s="78"/>
      <c r="I8" s="78"/>
      <c r="J8" s="78"/>
      <c r="K8" s="78"/>
    </row>
    <row r="9" spans="1:12" s="8" customFormat="1" ht="18.75" customHeight="1">
      <c r="A9" s="78"/>
      <c r="B9" s="78"/>
      <c r="C9" s="78"/>
      <c r="D9" s="78"/>
      <c r="E9" s="78"/>
      <c r="F9" s="10"/>
      <c r="G9" s="78"/>
      <c r="H9" s="78"/>
      <c r="I9" s="78"/>
      <c r="J9" s="78"/>
      <c r="K9" s="78"/>
    </row>
    <row r="10" spans="1:12" s="8" customFormat="1" ht="18.75" customHeight="1">
      <c r="A10" s="78"/>
      <c r="B10" s="78"/>
      <c r="C10" s="78"/>
      <c r="D10" s="78"/>
      <c r="E10" s="78"/>
      <c r="F10" s="10"/>
      <c r="G10" s="78"/>
      <c r="H10" s="78"/>
      <c r="I10" s="78"/>
      <c r="J10" s="78"/>
      <c r="K10" s="78"/>
    </row>
    <row r="11" spans="1:12" s="8" customFormat="1" ht="18.75" customHeight="1">
      <c r="A11" s="78"/>
      <c r="B11" s="78"/>
      <c r="C11" s="78"/>
      <c r="D11" s="78"/>
      <c r="E11" s="78"/>
      <c r="F11" s="10"/>
      <c r="G11" s="78"/>
      <c r="H11" s="78"/>
      <c r="I11" s="78"/>
      <c r="J11" s="78"/>
      <c r="K11" s="78"/>
    </row>
    <row r="12" spans="1:12" s="8" customFormat="1" ht="18.75" customHeight="1">
      <c r="A12" s="78"/>
      <c r="B12" s="78"/>
      <c r="C12" s="78"/>
      <c r="D12" s="78"/>
      <c r="E12" s="78"/>
      <c r="F12" s="10"/>
      <c r="G12" s="78"/>
      <c r="H12" s="78"/>
      <c r="I12" s="78"/>
      <c r="J12" s="78"/>
      <c r="K12" s="78"/>
    </row>
    <row r="13" spans="1:12" s="8" customFormat="1" ht="18.75" customHeight="1">
      <c r="A13" s="78"/>
      <c r="B13" s="78"/>
      <c r="C13" s="78"/>
      <c r="D13" s="78"/>
      <c r="E13" s="78"/>
      <c r="F13" s="10"/>
      <c r="G13" s="78"/>
      <c r="H13" s="78"/>
      <c r="I13" s="78"/>
      <c r="J13" s="78"/>
      <c r="K13" s="78"/>
    </row>
    <row r="14" spans="1:12" s="8" customFormat="1" ht="18.75" customHeight="1">
      <c r="A14" s="78"/>
      <c r="B14" s="78"/>
      <c r="C14" s="78"/>
      <c r="D14" s="78"/>
      <c r="E14" s="78"/>
      <c r="F14" s="10"/>
      <c r="G14" s="78"/>
      <c r="H14" s="78"/>
      <c r="I14" s="78"/>
      <c r="J14" s="78"/>
      <c r="K14" s="78"/>
    </row>
    <row r="15" spans="1:12" s="8" customFormat="1" ht="18.75" customHeight="1">
      <c r="A15" s="78"/>
      <c r="B15" s="78"/>
      <c r="C15" s="78"/>
      <c r="D15" s="78"/>
      <c r="E15" s="78"/>
      <c r="F15" s="10"/>
      <c r="G15" s="78"/>
      <c r="H15" s="78"/>
      <c r="I15" s="78"/>
      <c r="J15" s="78"/>
      <c r="K15" s="78"/>
    </row>
    <row r="16" spans="1:12" s="8" customFormat="1" ht="18.75" customHeight="1">
      <c r="A16" s="78"/>
      <c r="B16" s="78"/>
      <c r="C16" s="78"/>
      <c r="D16" s="78"/>
      <c r="E16" s="78"/>
      <c r="F16" s="10"/>
      <c r="G16" s="78"/>
      <c r="H16" s="78"/>
      <c r="I16" s="78"/>
      <c r="J16" s="78"/>
      <c r="K16" s="78"/>
    </row>
    <row r="17" spans="1:11" s="8" customFormat="1" ht="18.75" customHeight="1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8" customFormat="1" ht="18.75" customHeigh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8" customFormat="1" ht="18.75" customHeight="1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8" customFormat="1" ht="18.75" customHeight="1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8" customFormat="1" ht="18.75" customHeight="1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8" customFormat="1" ht="18.75" customHeight="1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8" customFormat="1" ht="18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8" customFormat="1" ht="9" customHeigh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8" customFormat="1" ht="18.75" customHeight="1">
      <c r="A25" s="76"/>
      <c r="B25" s="11" t="s">
        <v>219</v>
      </c>
      <c r="C25" s="76"/>
      <c r="D25" s="76"/>
      <c r="E25" s="76"/>
      <c r="F25" s="76"/>
      <c r="G25" s="11"/>
      <c r="H25" s="76"/>
      <c r="I25" s="76"/>
      <c r="J25" s="76"/>
      <c r="K25" s="76"/>
    </row>
    <row r="26" spans="1:11" s="8" customFormat="1" ht="17.25" customHeight="1">
      <c r="A26" s="79"/>
      <c r="B26" s="249" t="s">
        <v>389</v>
      </c>
      <c r="C26" s="85" t="s">
        <v>210</v>
      </c>
      <c r="D26" s="86">
        <f>AVERAGE('8.グラフデータ'!D16:H16)</f>
        <v>19978.8</v>
      </c>
      <c r="E26" s="251" t="str">
        <f>'8.グラフデータ'!AD16</f>
        <v>年度により増減</v>
      </c>
      <c r="F26" s="10"/>
      <c r="G26" s="253" t="s">
        <v>388</v>
      </c>
      <c r="H26" s="85" t="s">
        <v>210</v>
      </c>
      <c r="I26" s="80">
        <f>AVERAGE('8.グラフデータ'!D17:H17)</f>
        <v>0.23040000000000002</v>
      </c>
      <c r="J26" s="251" t="str">
        <f>'8.グラフデータ'!AD17</f>
        <v>同程度で推移</v>
      </c>
      <c r="K26" s="77"/>
    </row>
    <row r="27" spans="1:11" s="8" customFormat="1" ht="17.25" customHeight="1">
      <c r="A27" s="79"/>
      <c r="B27" s="250"/>
      <c r="C27" s="87" t="s">
        <v>211</v>
      </c>
      <c r="D27" s="88">
        <f>'8.グラフデータ'!H16-'8.グラフデータ'!D16</f>
        <v>135</v>
      </c>
      <c r="E27" s="252"/>
      <c r="F27" s="10"/>
      <c r="G27" s="254"/>
      <c r="H27" s="87" t="s">
        <v>211</v>
      </c>
      <c r="I27" s="81">
        <f>'8.グラフデータ'!H17-'8.グラフデータ'!D17</f>
        <v>1.0999999999999982E-2</v>
      </c>
      <c r="J27" s="252"/>
      <c r="K27" s="77"/>
    </row>
    <row r="28" spans="1:11" s="8" customFormat="1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8" customFormat="1" ht="18.75" customHeight="1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8" customFormat="1" ht="18.75" customHeight="1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8" customFormat="1" ht="18.75" customHeigh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8" customFormat="1" ht="18.75" customHeigh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8" s="8" customFormat="1" ht="18.75" customHeight="1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8" s="8" customFormat="1" ht="18.75" customHeight="1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8" s="8" customFormat="1" ht="18.75" customHeight="1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8" s="8" customFormat="1" ht="18.75" customHeight="1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8" s="8" customFormat="1" ht="18.75" customHeight="1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8" s="8" customFormat="1" ht="18.75" customHeight="1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8" s="8" customFormat="1" ht="18.75" customHeight="1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8" s="8" customFormat="1" ht="18.75" customHeight="1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8" s="8" customFormat="1" ht="18.75" customHeight="1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8"/>
      <c r="M42" s="8"/>
      <c r="N42" s="8"/>
      <c r="O42" s="8"/>
      <c r="P42" s="8"/>
      <c r="Q42" s="8"/>
      <c r="R42" s="8"/>
    </row>
    <row r="43" spans="1:18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8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E6:E7">
    <cfRule type="containsText" dxfId="463" priority="25" operator="containsText" text="最新年度のみ減少">
      <formula>NOT(ISERROR(SEARCH("最新年度のみ減少",E6)))</formula>
    </cfRule>
    <cfRule type="containsText" dxfId="462" priority="26" operator="containsText" text="最新年度のみ増加">
      <formula>NOT(ISERROR(SEARCH("最新年度のみ増加",E6)))</formula>
    </cfRule>
  </conditionalFormatting>
  <conditionalFormatting sqref="E6">
    <cfRule type="containsText" dxfId="461" priority="27" operator="containsText" text="―">
      <formula>NOT(ISERROR(SEARCH("―",E6)))</formula>
    </cfRule>
    <cfRule type="containsText" dxfId="460" priority="28" operator="containsText" text="隔年で">
      <formula>NOT(ISERROR(SEARCH("隔年で",E6)))</formula>
    </cfRule>
    <cfRule type="containsText" dxfId="459" priority="29" operator="containsText" text="年度により">
      <formula>NOT(ISERROR(SEARCH("年度により",E6)))</formula>
    </cfRule>
    <cfRule type="containsText" dxfId="458" priority="30" operator="containsText" text="減少傾向">
      <formula>NOT(ISERROR(SEARCH("減少傾向",E6)))</formula>
    </cfRule>
    <cfRule type="containsText" dxfId="457" priority="31" operator="containsText" text="増加傾向">
      <formula>NOT(ISERROR(SEARCH("増加傾向",E6)))</formula>
    </cfRule>
    <cfRule type="containsText" dxfId="456" priority="32" operator="containsText" text="同程度">
      <formula>NOT(ISERROR(SEARCH("同程度",E6)))</formula>
    </cfRule>
  </conditionalFormatting>
  <conditionalFormatting sqref="J6:J7">
    <cfRule type="containsText" dxfId="455" priority="17" operator="containsText" text="最新年度のみ減少">
      <formula>NOT(ISERROR(SEARCH("最新年度のみ減少",J6)))</formula>
    </cfRule>
    <cfRule type="containsText" dxfId="454" priority="18" operator="containsText" text="最新年度のみ増加">
      <formula>NOT(ISERROR(SEARCH("最新年度のみ増加",J6)))</formula>
    </cfRule>
  </conditionalFormatting>
  <conditionalFormatting sqref="J6">
    <cfRule type="containsText" dxfId="453" priority="19" operator="containsText" text="―">
      <formula>NOT(ISERROR(SEARCH("―",J6)))</formula>
    </cfRule>
    <cfRule type="containsText" dxfId="452" priority="20" operator="containsText" text="隔年で">
      <formula>NOT(ISERROR(SEARCH("隔年で",J6)))</formula>
    </cfRule>
    <cfRule type="containsText" dxfId="451" priority="21" operator="containsText" text="年度により">
      <formula>NOT(ISERROR(SEARCH("年度により",J6)))</formula>
    </cfRule>
    <cfRule type="containsText" dxfId="450" priority="22" operator="containsText" text="減少傾向">
      <formula>NOT(ISERROR(SEARCH("減少傾向",J6)))</formula>
    </cfRule>
    <cfRule type="containsText" dxfId="449" priority="23" operator="containsText" text="増加傾向">
      <formula>NOT(ISERROR(SEARCH("増加傾向",J6)))</formula>
    </cfRule>
    <cfRule type="containsText" dxfId="448" priority="24" operator="containsText" text="同程度">
      <formula>NOT(ISERROR(SEARCH("同程度",J6)))</formula>
    </cfRule>
  </conditionalFormatting>
  <conditionalFormatting sqref="E26:E27">
    <cfRule type="containsText" dxfId="447" priority="9" operator="containsText" text="最新年度のみ減少">
      <formula>NOT(ISERROR(SEARCH("最新年度のみ減少",E26)))</formula>
    </cfRule>
    <cfRule type="containsText" dxfId="446" priority="10" operator="containsText" text="最新年度のみ増加">
      <formula>NOT(ISERROR(SEARCH("最新年度のみ増加",E26)))</formula>
    </cfRule>
  </conditionalFormatting>
  <conditionalFormatting sqref="E26">
    <cfRule type="containsText" dxfId="445" priority="11" operator="containsText" text="―">
      <formula>NOT(ISERROR(SEARCH("―",E26)))</formula>
    </cfRule>
    <cfRule type="containsText" dxfId="444" priority="12" operator="containsText" text="隔年で">
      <formula>NOT(ISERROR(SEARCH("隔年で",E26)))</formula>
    </cfRule>
    <cfRule type="containsText" dxfId="443" priority="13" operator="containsText" text="年度により">
      <formula>NOT(ISERROR(SEARCH("年度により",E26)))</formula>
    </cfRule>
    <cfRule type="containsText" dxfId="442" priority="14" operator="containsText" text="減少傾向">
      <formula>NOT(ISERROR(SEARCH("減少傾向",E26)))</formula>
    </cfRule>
    <cfRule type="containsText" dxfId="441" priority="15" operator="containsText" text="増加傾向">
      <formula>NOT(ISERROR(SEARCH("増加傾向",E26)))</formula>
    </cfRule>
    <cfRule type="containsText" dxfId="440" priority="16" operator="containsText" text="同程度">
      <formula>NOT(ISERROR(SEARCH("同程度",E26)))</formula>
    </cfRule>
  </conditionalFormatting>
  <conditionalFormatting sqref="J26:J27">
    <cfRule type="containsText" dxfId="439" priority="1" operator="containsText" text="最新年度のみ減少">
      <formula>NOT(ISERROR(SEARCH("最新年度のみ減少",J26)))</formula>
    </cfRule>
    <cfRule type="containsText" dxfId="438" priority="2" operator="containsText" text="最新年度のみ増加">
      <formula>NOT(ISERROR(SEARCH("最新年度のみ増加",J26)))</formula>
    </cfRule>
  </conditionalFormatting>
  <conditionalFormatting sqref="J26">
    <cfRule type="containsText" dxfId="437" priority="3" operator="containsText" text="―">
      <formula>NOT(ISERROR(SEARCH("―",J26)))</formula>
    </cfRule>
    <cfRule type="containsText" dxfId="436" priority="4" operator="containsText" text="隔年で">
      <formula>NOT(ISERROR(SEARCH("隔年で",J26)))</formula>
    </cfRule>
    <cfRule type="containsText" dxfId="435" priority="5" operator="containsText" text="年度により">
      <formula>NOT(ISERROR(SEARCH("年度により",J26)))</formula>
    </cfRule>
    <cfRule type="containsText" dxfId="434" priority="6" operator="containsText" text="減少傾向">
      <formula>NOT(ISERROR(SEARCH("減少傾向",J26)))</formula>
    </cfRule>
    <cfRule type="containsText" dxfId="433" priority="7" operator="containsText" text="増加傾向">
      <formula>NOT(ISERROR(SEARCH("増加傾向",J26)))</formula>
    </cfRule>
    <cfRule type="containsText" dxfId="432" priority="8" operator="containsText" text="同程度">
      <formula>NOT(ISERROR(SEARCH("同程度",J26)))</formula>
    </cfRule>
  </conditionalFormatting>
  <dataValidations count="1">
    <dataValidation type="list" allowBlank="1" showInputMessage="1" showErrorMessage="1" sqref="K6:K7" xr:uid="{00000000-0002-0000-0100-000001000000}">
      <formula1>#REF!</formula1>
    </dataValidation>
  </dataValidations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8F143523-9E0E-4967-B5DC-D526385EEF4B}">
            <xm:f>NOT(ISERROR(SEARCH("無し",'8-1-2.学士課程(平均)'!K10)))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ED3FAE35-1562-4883-89C3-6F5FA3471C0C}">
            <xm:f>NOT(ISERROR(SEARCH("変動",'8-1-2.学士課程(平均)'!K10)))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B1FB9BDC-6629-430A-90BD-5B62A987EEFB}">
            <xm:f>NOT(ISERROR(SEARCH("減少",'8-1-2.学士課程(平均)'!K10)))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A0EB4069-F13B-44E8-AFE1-0E125F744730}">
            <xm:f>NOT(ISERROR(SEARCH("増加",'8-1-2.学士課程(平均)'!K10)))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0894E61E-9417-47A7-898E-D7DB1CD59AAE}">
            <xm:f>NOT(ISERROR(SEARCH("安定",'8-1-2.学士課程(平均)'!K10)))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8</v>
      </c>
      <c r="E6" s="17">
        <f>INDEX(E12:E97,MATCH(C6,C12:C97,0),0)</f>
        <v>16</v>
      </c>
      <c r="F6" s="17">
        <f>SUM(D6:E6)</f>
        <v>24</v>
      </c>
      <c r="G6" s="18">
        <f>_xlfn.RANK.EQ(F6,$F$12:$F$97,0)</f>
        <v>51</v>
      </c>
      <c r="H6" s="19">
        <f>E6/F6</f>
        <v>0.66666666666666663</v>
      </c>
      <c r="I6" s="20">
        <f>_xlfn.RANK.EQ(H6,$H$12:$H$97,0)</f>
        <v>10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19.399999999999999</v>
      </c>
      <c r="E7" s="90">
        <f>ROUND(SUMIF($B$12:$B$97,"G",E12:E97)/(COUNTIFS(B12:B97,"G",D12:D97,"&lt;&gt;")),1)</f>
        <v>14.4</v>
      </c>
      <c r="F7" s="90">
        <f>ROUND(SUM(D7:E7),1)</f>
        <v>33.799999999999997</v>
      </c>
      <c r="G7" s="23"/>
      <c r="H7" s="24">
        <f>E7/F7</f>
        <v>0.42603550295857995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39.200000000000003</v>
      </c>
      <c r="E8" s="92">
        <f>ROUND(AVERAGE(E12:E97),1)</f>
        <v>21.7</v>
      </c>
      <c r="F8" s="92">
        <f>ROUND(SUM(D8:E8),1)</f>
        <v>60.9</v>
      </c>
      <c r="G8" s="29"/>
      <c r="H8" s="30">
        <f>E8/F8</f>
        <v>0.35632183908045978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2022年度（基準日：５月１日）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6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120</v>
      </c>
      <c r="E12" s="2">
        <v>61</v>
      </c>
      <c r="F12" s="40">
        <f t="shared" ref="F12:F45" si="0">SUM(D12:E12)</f>
        <v>181</v>
      </c>
      <c r="G12" s="69">
        <f t="shared" ref="G12:G45" si="1">_xlfn.RANK.EQ(F12,$F$12:$F$98,0)</f>
        <v>6</v>
      </c>
      <c r="H12" s="42">
        <f t="shared" ref="H12:H45" si="2">E12/F12</f>
        <v>0.33701657458563539</v>
      </c>
      <c r="I12" s="2">
        <f t="shared" ref="I12:I45" si="3">_xlfn.RANK.EQ(H12,$H$12:$H$98,0)</f>
        <v>54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21</v>
      </c>
      <c r="E13" s="2">
        <v>15</v>
      </c>
      <c r="F13" s="40">
        <f t="shared" si="0"/>
        <v>36</v>
      </c>
      <c r="G13" s="69">
        <f t="shared" si="1"/>
        <v>34</v>
      </c>
      <c r="H13" s="42">
        <f t="shared" si="2"/>
        <v>0.41666666666666669</v>
      </c>
      <c r="I13" s="2">
        <f t="shared" si="3"/>
        <v>35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">
        <v>15</v>
      </c>
      <c r="E14" s="2">
        <v>0</v>
      </c>
      <c r="F14" s="40">
        <f t="shared" si="0"/>
        <v>15</v>
      </c>
      <c r="G14" s="69">
        <f t="shared" si="1"/>
        <v>69</v>
      </c>
      <c r="H14" s="42">
        <f t="shared" si="2"/>
        <v>0</v>
      </c>
      <c r="I14" s="2">
        <f t="shared" si="3"/>
        <v>81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3</v>
      </c>
      <c r="E15" s="2">
        <v>0</v>
      </c>
      <c r="F15" s="40">
        <f t="shared" si="0"/>
        <v>3</v>
      </c>
      <c r="G15" s="69">
        <f t="shared" si="1"/>
        <v>79</v>
      </c>
      <c r="H15" s="42">
        <f t="shared" si="2"/>
        <v>0</v>
      </c>
      <c r="I15" s="2">
        <f t="shared" si="3"/>
        <v>81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">
        <v>0</v>
      </c>
      <c r="E16" s="2">
        <v>1</v>
      </c>
      <c r="F16" s="40">
        <f t="shared" si="0"/>
        <v>1</v>
      </c>
      <c r="G16" s="69">
        <f t="shared" si="1"/>
        <v>82</v>
      </c>
      <c r="H16" s="42">
        <f t="shared" si="2"/>
        <v>1</v>
      </c>
      <c r="I16" s="2">
        <f t="shared" si="3"/>
        <v>1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8</v>
      </c>
      <c r="E17" s="2">
        <v>0</v>
      </c>
      <c r="F17" s="40">
        <f t="shared" si="0"/>
        <v>8</v>
      </c>
      <c r="G17" s="69">
        <f t="shared" si="1"/>
        <v>76</v>
      </c>
      <c r="H17" s="42">
        <f t="shared" si="2"/>
        <v>0</v>
      </c>
      <c r="I17" s="2">
        <f t="shared" si="3"/>
        <v>81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8</v>
      </c>
      <c r="E18" s="2">
        <v>14</v>
      </c>
      <c r="F18" s="40">
        <f t="shared" si="0"/>
        <v>22</v>
      </c>
      <c r="G18" s="69">
        <f t="shared" si="1"/>
        <v>55</v>
      </c>
      <c r="H18" s="42">
        <f t="shared" si="2"/>
        <v>0.63636363636363635</v>
      </c>
      <c r="I18" s="2">
        <f t="shared" si="3"/>
        <v>15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15</v>
      </c>
      <c r="E19" s="2">
        <v>10</v>
      </c>
      <c r="F19" s="40">
        <f t="shared" si="0"/>
        <v>25</v>
      </c>
      <c r="G19" s="69">
        <f t="shared" si="1"/>
        <v>49</v>
      </c>
      <c r="H19" s="42">
        <f t="shared" si="2"/>
        <v>0.4</v>
      </c>
      <c r="I19" s="2">
        <f t="shared" si="3"/>
        <v>39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21</v>
      </c>
      <c r="E20" s="2">
        <v>8</v>
      </c>
      <c r="F20" s="40">
        <f t="shared" si="0"/>
        <v>29</v>
      </c>
      <c r="G20" s="69">
        <f t="shared" si="1"/>
        <v>42</v>
      </c>
      <c r="H20" s="42">
        <f t="shared" si="2"/>
        <v>0.27586206896551724</v>
      </c>
      <c r="I20" s="2">
        <f t="shared" si="3"/>
        <v>66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117</v>
      </c>
      <c r="E21" s="2">
        <v>59</v>
      </c>
      <c r="F21" s="40">
        <f t="shared" si="0"/>
        <v>176</v>
      </c>
      <c r="G21" s="69">
        <f t="shared" si="1"/>
        <v>7</v>
      </c>
      <c r="H21" s="42">
        <f t="shared" si="2"/>
        <v>0.33522727272727271</v>
      </c>
      <c r="I21" s="2">
        <f t="shared" si="3"/>
        <v>55</v>
      </c>
    </row>
    <row r="22" spans="1:9" s="14" customFormat="1">
      <c r="A22" s="1" t="s">
        <v>42</v>
      </c>
      <c r="B22" s="1" t="s">
        <v>242</v>
      </c>
      <c r="C22" s="1" t="s">
        <v>43</v>
      </c>
      <c r="D22" s="2">
        <v>0</v>
      </c>
      <c r="E22" s="2">
        <v>1</v>
      </c>
      <c r="F22" s="40">
        <f t="shared" si="0"/>
        <v>1</v>
      </c>
      <c r="G22" s="69">
        <f t="shared" si="1"/>
        <v>82</v>
      </c>
      <c r="H22" s="42">
        <f t="shared" si="2"/>
        <v>1</v>
      </c>
      <c r="I22" s="2">
        <f t="shared" si="3"/>
        <v>1</v>
      </c>
    </row>
    <row r="23" spans="1:9" s="14" customFormat="1">
      <c r="A23" s="1" t="s">
        <v>44</v>
      </c>
      <c r="B23" s="1" t="s">
        <v>246</v>
      </c>
      <c r="C23" s="1" t="s">
        <v>45</v>
      </c>
      <c r="D23" s="2">
        <v>12</v>
      </c>
      <c r="E23" s="2">
        <v>5</v>
      </c>
      <c r="F23" s="40">
        <f t="shared" si="0"/>
        <v>17</v>
      </c>
      <c r="G23" s="69">
        <f t="shared" si="1"/>
        <v>66</v>
      </c>
      <c r="H23" s="42">
        <f t="shared" si="2"/>
        <v>0.29411764705882354</v>
      </c>
      <c r="I23" s="2">
        <f t="shared" si="3"/>
        <v>63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32</v>
      </c>
      <c r="E24" s="2">
        <v>21</v>
      </c>
      <c r="F24" s="40">
        <f t="shared" si="0"/>
        <v>53</v>
      </c>
      <c r="G24" s="69">
        <f t="shared" si="1"/>
        <v>23</v>
      </c>
      <c r="H24" s="42">
        <f t="shared" si="2"/>
        <v>0.39622641509433965</v>
      </c>
      <c r="I24" s="2">
        <f t="shared" si="3"/>
        <v>44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21</v>
      </c>
      <c r="E25" s="2">
        <v>3</v>
      </c>
      <c r="F25" s="40">
        <f t="shared" si="0"/>
        <v>24</v>
      </c>
      <c r="G25" s="69">
        <f t="shared" si="1"/>
        <v>51</v>
      </c>
      <c r="H25" s="42">
        <f t="shared" si="2"/>
        <v>0.125</v>
      </c>
      <c r="I25" s="2">
        <f t="shared" si="3"/>
        <v>77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39</v>
      </c>
      <c r="E26" s="2">
        <v>12</v>
      </c>
      <c r="F26" s="40">
        <f t="shared" si="0"/>
        <v>51</v>
      </c>
      <c r="G26" s="69">
        <f t="shared" si="1"/>
        <v>24</v>
      </c>
      <c r="H26" s="42">
        <f t="shared" si="2"/>
        <v>0.23529411764705882</v>
      </c>
      <c r="I26" s="2">
        <f t="shared" si="3"/>
        <v>69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189</v>
      </c>
      <c r="E27" s="2">
        <v>99</v>
      </c>
      <c r="F27" s="40">
        <f t="shared" si="0"/>
        <v>288</v>
      </c>
      <c r="G27" s="69">
        <f t="shared" si="1"/>
        <v>2</v>
      </c>
      <c r="H27" s="42">
        <f t="shared" si="2"/>
        <v>0.34375</v>
      </c>
      <c r="I27" s="2">
        <f t="shared" si="3"/>
        <v>52</v>
      </c>
    </row>
    <row r="28" spans="1:9" s="14" customFormat="1">
      <c r="A28" s="1" t="s">
        <v>54</v>
      </c>
      <c r="B28" s="1" t="s">
        <v>244</v>
      </c>
      <c r="C28" s="1" t="s">
        <v>55</v>
      </c>
      <c r="D28" s="2">
        <v>0</v>
      </c>
      <c r="E28" s="2">
        <v>1</v>
      </c>
      <c r="F28" s="40">
        <f t="shared" si="0"/>
        <v>1</v>
      </c>
      <c r="G28" s="69">
        <f t="shared" si="1"/>
        <v>82</v>
      </c>
      <c r="H28" s="42">
        <f t="shared" si="2"/>
        <v>1</v>
      </c>
      <c r="I28" s="2">
        <f t="shared" si="3"/>
        <v>1</v>
      </c>
    </row>
    <row r="29" spans="1:9" s="14" customFormat="1">
      <c r="A29" s="1" t="s">
        <v>56</v>
      </c>
      <c r="B29" s="1" t="s">
        <v>247</v>
      </c>
      <c r="C29" s="1" t="s">
        <v>57</v>
      </c>
      <c r="D29" s="2">
        <v>12</v>
      </c>
      <c r="E29" s="2">
        <v>8</v>
      </c>
      <c r="F29" s="40">
        <f t="shared" si="0"/>
        <v>20</v>
      </c>
      <c r="G29" s="69">
        <f t="shared" si="1"/>
        <v>58</v>
      </c>
      <c r="H29" s="42">
        <f t="shared" si="2"/>
        <v>0.4</v>
      </c>
      <c r="I29" s="2">
        <f t="shared" si="3"/>
        <v>39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11</v>
      </c>
      <c r="E30" s="2">
        <v>11</v>
      </c>
      <c r="F30" s="40">
        <f t="shared" si="0"/>
        <v>22</v>
      </c>
      <c r="G30" s="69">
        <f t="shared" si="1"/>
        <v>55</v>
      </c>
      <c r="H30" s="42">
        <f t="shared" si="2"/>
        <v>0.5</v>
      </c>
      <c r="I30" s="2">
        <f t="shared" si="3"/>
        <v>27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47</v>
      </c>
      <c r="E31" s="2">
        <v>22</v>
      </c>
      <c r="F31" s="40">
        <f t="shared" si="0"/>
        <v>69</v>
      </c>
      <c r="G31" s="69">
        <f t="shared" si="1"/>
        <v>16</v>
      </c>
      <c r="H31" s="42">
        <f t="shared" si="2"/>
        <v>0.3188405797101449</v>
      </c>
      <c r="I31" s="2">
        <f t="shared" si="3"/>
        <v>59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32</v>
      </c>
      <c r="E32" s="2">
        <v>35</v>
      </c>
      <c r="F32" s="40">
        <f t="shared" si="0"/>
        <v>67</v>
      </c>
      <c r="G32" s="69">
        <f t="shared" si="1"/>
        <v>18</v>
      </c>
      <c r="H32" s="42">
        <f t="shared" si="2"/>
        <v>0.52238805970149249</v>
      </c>
      <c r="I32" s="2">
        <f t="shared" si="3"/>
        <v>24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611</v>
      </c>
      <c r="E33" s="2">
        <v>247</v>
      </c>
      <c r="F33" s="40">
        <f t="shared" si="0"/>
        <v>858</v>
      </c>
      <c r="G33" s="69">
        <f t="shared" si="1"/>
        <v>1</v>
      </c>
      <c r="H33" s="42">
        <f t="shared" si="2"/>
        <v>0.2878787878787879</v>
      </c>
      <c r="I33" s="2">
        <f t="shared" si="3"/>
        <v>64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2</v>
      </c>
      <c r="E34" s="2">
        <v>5</v>
      </c>
      <c r="F34" s="40">
        <f t="shared" si="0"/>
        <v>7</v>
      </c>
      <c r="G34" s="69">
        <f t="shared" si="1"/>
        <v>77</v>
      </c>
      <c r="H34" s="42">
        <f t="shared" si="2"/>
        <v>0.7142857142857143</v>
      </c>
      <c r="I34" s="2">
        <f t="shared" si="3"/>
        <v>9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18</v>
      </c>
      <c r="E35" s="2">
        <v>24</v>
      </c>
      <c r="F35" s="40">
        <f t="shared" si="0"/>
        <v>42</v>
      </c>
      <c r="G35" s="69">
        <f t="shared" si="1"/>
        <v>30</v>
      </c>
      <c r="H35" s="42">
        <f t="shared" si="2"/>
        <v>0.5714285714285714</v>
      </c>
      <c r="I35" s="2">
        <f t="shared" si="3"/>
        <v>20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78</v>
      </c>
      <c r="E36" s="2">
        <v>155</v>
      </c>
      <c r="F36" s="40">
        <f t="shared" si="0"/>
        <v>233</v>
      </c>
      <c r="G36" s="69">
        <f t="shared" si="1"/>
        <v>4</v>
      </c>
      <c r="H36" s="42">
        <f t="shared" si="2"/>
        <v>0.66523605150214593</v>
      </c>
      <c r="I36" s="2">
        <f t="shared" si="3"/>
        <v>13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146</v>
      </c>
      <c r="E37" s="2">
        <v>38</v>
      </c>
      <c r="F37" s="40">
        <f t="shared" si="0"/>
        <v>184</v>
      </c>
      <c r="G37" s="69">
        <f t="shared" si="1"/>
        <v>5</v>
      </c>
      <c r="H37" s="42">
        <f t="shared" si="2"/>
        <v>0.20652173913043478</v>
      </c>
      <c r="I37" s="2">
        <f t="shared" si="3"/>
        <v>71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23</v>
      </c>
      <c r="F38" s="40">
        <f t="shared" si="0"/>
        <v>23</v>
      </c>
      <c r="G38" s="69">
        <f t="shared" si="1"/>
        <v>54</v>
      </c>
      <c r="H38" s="42">
        <f t="shared" si="2"/>
        <v>1</v>
      </c>
      <c r="I38" s="2">
        <f t="shared" si="3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12</v>
      </c>
      <c r="E39" s="2">
        <v>17</v>
      </c>
      <c r="F39" s="40">
        <f t="shared" si="0"/>
        <v>29</v>
      </c>
      <c r="G39" s="69">
        <f t="shared" si="1"/>
        <v>42</v>
      </c>
      <c r="H39" s="42">
        <f t="shared" si="2"/>
        <v>0.58620689655172409</v>
      </c>
      <c r="I39" s="2">
        <f t="shared" si="3"/>
        <v>18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23</v>
      </c>
      <c r="E40" s="2">
        <v>11</v>
      </c>
      <c r="F40" s="40">
        <f t="shared" si="0"/>
        <v>34</v>
      </c>
      <c r="G40" s="69">
        <f t="shared" si="1"/>
        <v>35</v>
      </c>
      <c r="H40" s="42">
        <f t="shared" si="2"/>
        <v>0.3235294117647059</v>
      </c>
      <c r="I40" s="2">
        <f t="shared" si="3"/>
        <v>58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50</v>
      </c>
      <c r="E41" s="2">
        <v>4</v>
      </c>
      <c r="F41" s="40">
        <f t="shared" si="0"/>
        <v>54</v>
      </c>
      <c r="G41" s="69">
        <f t="shared" si="1"/>
        <v>22</v>
      </c>
      <c r="H41" s="42">
        <f t="shared" si="2"/>
        <v>7.407407407407407E-2</v>
      </c>
      <c r="I41" s="2">
        <f t="shared" si="3"/>
        <v>79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53</v>
      </c>
      <c r="E42" s="2">
        <v>36</v>
      </c>
      <c r="F42" s="40">
        <f t="shared" si="0"/>
        <v>89</v>
      </c>
      <c r="G42" s="69">
        <f t="shared" si="1"/>
        <v>14</v>
      </c>
      <c r="H42" s="42">
        <f t="shared" si="2"/>
        <v>0.4044943820224719</v>
      </c>
      <c r="I42" s="2">
        <f t="shared" si="3"/>
        <v>38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0</v>
      </c>
      <c r="E43" s="2">
        <v>1</v>
      </c>
      <c r="F43" s="40">
        <f t="shared" si="0"/>
        <v>1</v>
      </c>
      <c r="G43" s="69">
        <f t="shared" si="1"/>
        <v>82</v>
      </c>
      <c r="H43" s="42">
        <f t="shared" si="2"/>
        <v>1</v>
      </c>
      <c r="I43" s="2">
        <f t="shared" si="3"/>
        <v>1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13</v>
      </c>
      <c r="E44" s="2">
        <v>7</v>
      </c>
      <c r="F44" s="40">
        <f t="shared" si="0"/>
        <v>20</v>
      </c>
      <c r="G44" s="69">
        <f t="shared" si="1"/>
        <v>58</v>
      </c>
      <c r="H44" s="42">
        <f t="shared" si="2"/>
        <v>0.35</v>
      </c>
      <c r="I44" s="2">
        <f t="shared" si="3"/>
        <v>49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41</v>
      </c>
      <c r="E45" s="2">
        <v>22</v>
      </c>
      <c r="F45" s="40">
        <f t="shared" si="0"/>
        <v>63</v>
      </c>
      <c r="G45" s="69">
        <f t="shared" si="1"/>
        <v>19</v>
      </c>
      <c r="H45" s="42">
        <f t="shared" si="2"/>
        <v>0.34920634920634919</v>
      </c>
      <c r="I45" s="2">
        <f t="shared" si="3"/>
        <v>50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71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29</v>
      </c>
      <c r="E47" s="2">
        <v>17</v>
      </c>
      <c r="F47" s="40">
        <f t="shared" ref="F47:F78" si="4">SUM(D47:E47)</f>
        <v>46</v>
      </c>
      <c r="G47" s="69">
        <f t="shared" ref="G47:G78" si="5">_xlfn.RANK.EQ(F47,$F$12:$F$98,0)</f>
        <v>27</v>
      </c>
      <c r="H47" s="42">
        <f t="shared" ref="H47:H78" si="6">E47/F47</f>
        <v>0.36956521739130432</v>
      </c>
      <c r="I47" s="2">
        <f t="shared" ref="I47:I78" si="7">_xlfn.RANK.EQ(H47,$H$12:$H$98,0)</f>
        <v>47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21</v>
      </c>
      <c r="E48" s="2">
        <v>0</v>
      </c>
      <c r="F48" s="40">
        <f t="shared" si="4"/>
        <v>21</v>
      </c>
      <c r="G48" s="69">
        <f t="shared" si="5"/>
        <v>57</v>
      </c>
      <c r="H48" s="42">
        <f t="shared" si="6"/>
        <v>0</v>
      </c>
      <c r="I48" s="2">
        <f t="shared" si="7"/>
        <v>81</v>
      </c>
    </row>
    <row r="49" spans="1:9" s="14" customFormat="1">
      <c r="A49" s="1" t="s">
        <v>96</v>
      </c>
      <c r="B49" s="1" t="s">
        <v>242</v>
      </c>
      <c r="C49" s="1" t="s">
        <v>97</v>
      </c>
      <c r="D49" s="2">
        <v>34</v>
      </c>
      <c r="E49" s="2">
        <v>25</v>
      </c>
      <c r="F49" s="40">
        <f t="shared" si="4"/>
        <v>59</v>
      </c>
      <c r="G49" s="69">
        <f t="shared" si="5"/>
        <v>20</v>
      </c>
      <c r="H49" s="42">
        <f t="shared" si="6"/>
        <v>0.42372881355932202</v>
      </c>
      <c r="I49" s="2">
        <f t="shared" si="7"/>
        <v>34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14</v>
      </c>
      <c r="E50" s="2">
        <v>17</v>
      </c>
      <c r="F50" s="40">
        <f t="shared" si="4"/>
        <v>31</v>
      </c>
      <c r="G50" s="69">
        <f t="shared" si="5"/>
        <v>37</v>
      </c>
      <c r="H50" s="42">
        <f t="shared" si="6"/>
        <v>0.54838709677419351</v>
      </c>
      <c r="I50" s="2">
        <f t="shared" si="7"/>
        <v>21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39</v>
      </c>
      <c r="E51" s="2">
        <v>17</v>
      </c>
      <c r="F51" s="40">
        <f t="shared" si="4"/>
        <v>56</v>
      </c>
      <c r="G51" s="69">
        <f t="shared" si="5"/>
        <v>21</v>
      </c>
      <c r="H51" s="42">
        <f t="shared" si="6"/>
        <v>0.30357142857142855</v>
      </c>
      <c r="I51" s="2">
        <f t="shared" si="7"/>
        <v>62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138</v>
      </c>
      <c r="E52" s="2">
        <v>25</v>
      </c>
      <c r="F52" s="40">
        <f t="shared" si="4"/>
        <v>163</v>
      </c>
      <c r="G52" s="69">
        <f t="shared" si="5"/>
        <v>10</v>
      </c>
      <c r="H52" s="42">
        <f t="shared" si="6"/>
        <v>0.15337423312883436</v>
      </c>
      <c r="I52" s="2">
        <f t="shared" si="7"/>
        <v>76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22</v>
      </c>
      <c r="E53" s="2">
        <v>8</v>
      </c>
      <c r="F53" s="40">
        <f t="shared" si="4"/>
        <v>30</v>
      </c>
      <c r="G53" s="69">
        <f t="shared" si="5"/>
        <v>40</v>
      </c>
      <c r="H53" s="42">
        <f t="shared" si="6"/>
        <v>0.26666666666666666</v>
      </c>
      <c r="I53" s="2">
        <f t="shared" si="7"/>
        <v>68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11</v>
      </c>
      <c r="E54" s="2">
        <v>16</v>
      </c>
      <c r="F54" s="40">
        <f t="shared" si="4"/>
        <v>27</v>
      </c>
      <c r="G54" s="69">
        <f t="shared" si="5"/>
        <v>46</v>
      </c>
      <c r="H54" s="42">
        <f t="shared" si="6"/>
        <v>0.59259259259259256</v>
      </c>
      <c r="I54" s="2">
        <f t="shared" si="7"/>
        <v>17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30</v>
      </c>
      <c r="E55" s="2">
        <v>20</v>
      </c>
      <c r="F55" s="40">
        <f t="shared" si="4"/>
        <v>50</v>
      </c>
      <c r="G55" s="69">
        <f t="shared" si="5"/>
        <v>25</v>
      </c>
      <c r="H55" s="42">
        <f t="shared" si="6"/>
        <v>0.4</v>
      </c>
      <c r="I55" s="2">
        <f t="shared" si="7"/>
        <v>39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14</v>
      </c>
      <c r="E56" s="2">
        <v>10</v>
      </c>
      <c r="F56" s="40">
        <f t="shared" si="4"/>
        <v>24</v>
      </c>
      <c r="G56" s="69">
        <f t="shared" si="5"/>
        <v>51</v>
      </c>
      <c r="H56" s="42">
        <f t="shared" si="6"/>
        <v>0.41666666666666669</v>
      </c>
      <c r="I56" s="2">
        <f t="shared" si="7"/>
        <v>35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26</v>
      </c>
      <c r="E57" s="2">
        <v>5</v>
      </c>
      <c r="F57" s="40">
        <f t="shared" si="4"/>
        <v>31</v>
      </c>
      <c r="G57" s="69">
        <f t="shared" si="5"/>
        <v>37</v>
      </c>
      <c r="H57" s="42">
        <f t="shared" si="6"/>
        <v>0.16129032258064516</v>
      </c>
      <c r="I57" s="2">
        <f t="shared" si="7"/>
        <v>74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0</v>
      </c>
      <c r="E58" s="2">
        <v>2</v>
      </c>
      <c r="F58" s="40">
        <f t="shared" si="4"/>
        <v>2</v>
      </c>
      <c r="G58" s="69">
        <f t="shared" si="5"/>
        <v>80</v>
      </c>
      <c r="H58" s="42">
        <f t="shared" si="6"/>
        <v>1</v>
      </c>
      <c r="I58" s="2">
        <f t="shared" si="7"/>
        <v>1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103</v>
      </c>
      <c r="E59" s="2">
        <v>46</v>
      </c>
      <c r="F59" s="40">
        <f t="shared" si="4"/>
        <v>149</v>
      </c>
      <c r="G59" s="69">
        <f t="shared" si="5"/>
        <v>11</v>
      </c>
      <c r="H59" s="42">
        <f t="shared" si="6"/>
        <v>0.3087248322147651</v>
      </c>
      <c r="I59" s="2">
        <f t="shared" si="7"/>
        <v>60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20</v>
      </c>
      <c r="E60" s="2">
        <v>6</v>
      </c>
      <c r="F60" s="40">
        <f t="shared" si="4"/>
        <v>26</v>
      </c>
      <c r="G60" s="69">
        <f t="shared" si="5"/>
        <v>47</v>
      </c>
      <c r="H60" s="42">
        <f t="shared" si="6"/>
        <v>0.23076923076923078</v>
      </c>
      <c r="I60" s="2">
        <f t="shared" si="7"/>
        <v>70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4</v>
      </c>
      <c r="E61" s="2">
        <v>8</v>
      </c>
      <c r="F61" s="40">
        <f t="shared" si="4"/>
        <v>12</v>
      </c>
      <c r="G61" s="69">
        <f t="shared" si="5"/>
        <v>71</v>
      </c>
      <c r="H61" s="42">
        <f t="shared" si="6"/>
        <v>0.66666666666666663</v>
      </c>
      <c r="I61" s="2">
        <f t="shared" si="7"/>
        <v>10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19</v>
      </c>
      <c r="E62" s="2">
        <v>0</v>
      </c>
      <c r="F62" s="40">
        <f t="shared" si="4"/>
        <v>19</v>
      </c>
      <c r="G62" s="69">
        <f t="shared" si="5"/>
        <v>62</v>
      </c>
      <c r="H62" s="42">
        <f t="shared" si="6"/>
        <v>0</v>
      </c>
      <c r="I62" s="2">
        <f t="shared" si="7"/>
        <v>81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21</v>
      </c>
      <c r="E63" s="2">
        <v>24</v>
      </c>
      <c r="F63" s="40">
        <f t="shared" si="4"/>
        <v>45</v>
      </c>
      <c r="G63" s="69">
        <f t="shared" si="5"/>
        <v>29</v>
      </c>
      <c r="H63" s="42">
        <f t="shared" si="6"/>
        <v>0.53333333333333333</v>
      </c>
      <c r="I63" s="2">
        <f t="shared" si="7"/>
        <v>23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12</v>
      </c>
      <c r="E64" s="2">
        <v>8</v>
      </c>
      <c r="F64" s="40">
        <f t="shared" si="4"/>
        <v>20</v>
      </c>
      <c r="G64" s="69">
        <f t="shared" si="5"/>
        <v>58</v>
      </c>
      <c r="H64" s="42">
        <f t="shared" si="6"/>
        <v>0.4</v>
      </c>
      <c r="I64" s="2">
        <f t="shared" si="7"/>
        <v>39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0</v>
      </c>
      <c r="E65" s="2">
        <v>2</v>
      </c>
      <c r="F65" s="40">
        <f t="shared" si="4"/>
        <v>2</v>
      </c>
      <c r="G65" s="69">
        <f t="shared" si="5"/>
        <v>80</v>
      </c>
      <c r="H65" s="42">
        <f t="shared" si="6"/>
        <v>1</v>
      </c>
      <c r="I65" s="2">
        <f t="shared" si="7"/>
        <v>1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195</v>
      </c>
      <c r="E66" s="2">
        <v>73</v>
      </c>
      <c r="F66" s="40">
        <f t="shared" si="4"/>
        <v>268</v>
      </c>
      <c r="G66" s="69">
        <f t="shared" si="5"/>
        <v>3</v>
      </c>
      <c r="H66" s="42">
        <f t="shared" si="6"/>
        <v>0.27238805970149255</v>
      </c>
      <c r="I66" s="2">
        <f t="shared" si="7"/>
        <v>67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8</v>
      </c>
      <c r="E67" s="2">
        <v>6</v>
      </c>
      <c r="F67" s="40">
        <f t="shared" si="4"/>
        <v>14</v>
      </c>
      <c r="G67" s="69">
        <f t="shared" si="5"/>
        <v>70</v>
      </c>
      <c r="H67" s="42">
        <f t="shared" si="6"/>
        <v>0.42857142857142855</v>
      </c>
      <c r="I67" s="2">
        <f t="shared" si="7"/>
        <v>32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27</v>
      </c>
      <c r="E68" s="2">
        <v>20</v>
      </c>
      <c r="F68" s="40">
        <f t="shared" si="4"/>
        <v>47</v>
      </c>
      <c r="G68" s="69">
        <f t="shared" si="5"/>
        <v>26</v>
      </c>
      <c r="H68" s="42">
        <f t="shared" si="6"/>
        <v>0.42553191489361702</v>
      </c>
      <c r="I68" s="2">
        <f t="shared" si="7"/>
        <v>33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108</v>
      </c>
      <c r="E69" s="2">
        <v>68</v>
      </c>
      <c r="F69" s="40">
        <f t="shared" si="4"/>
        <v>176</v>
      </c>
      <c r="G69" s="69">
        <f t="shared" si="5"/>
        <v>7</v>
      </c>
      <c r="H69" s="42">
        <f t="shared" si="6"/>
        <v>0.38636363636363635</v>
      </c>
      <c r="I69" s="2">
        <f t="shared" si="7"/>
        <v>45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6</v>
      </c>
      <c r="E70" s="2">
        <v>11</v>
      </c>
      <c r="F70" s="40">
        <f t="shared" si="4"/>
        <v>17</v>
      </c>
      <c r="G70" s="69">
        <f t="shared" si="5"/>
        <v>66</v>
      </c>
      <c r="H70" s="42">
        <f t="shared" si="6"/>
        <v>0.6470588235294118</v>
      </c>
      <c r="I70" s="2">
        <f t="shared" si="7"/>
        <v>14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71</v>
      </c>
      <c r="E71" s="2">
        <v>54</v>
      </c>
      <c r="F71" s="40">
        <f t="shared" si="4"/>
        <v>125</v>
      </c>
      <c r="G71" s="69">
        <f t="shared" si="5"/>
        <v>12</v>
      </c>
      <c r="H71" s="42">
        <f t="shared" si="6"/>
        <v>0.432</v>
      </c>
      <c r="I71" s="2">
        <f t="shared" si="7"/>
        <v>31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12</v>
      </c>
      <c r="E72" s="2">
        <v>8</v>
      </c>
      <c r="F72" s="40">
        <f t="shared" si="4"/>
        <v>20</v>
      </c>
      <c r="G72" s="69">
        <f t="shared" si="5"/>
        <v>58</v>
      </c>
      <c r="H72" s="42">
        <f t="shared" si="6"/>
        <v>0.4</v>
      </c>
      <c r="I72" s="2">
        <f t="shared" si="7"/>
        <v>39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5</v>
      </c>
      <c r="E73" s="2">
        <v>5</v>
      </c>
      <c r="F73" s="40">
        <f t="shared" si="4"/>
        <v>10</v>
      </c>
      <c r="G73" s="69">
        <f t="shared" si="5"/>
        <v>74</v>
      </c>
      <c r="H73" s="42">
        <f t="shared" si="6"/>
        <v>0.5</v>
      </c>
      <c r="I73" s="2">
        <f t="shared" si="7"/>
        <v>27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6</v>
      </c>
      <c r="F74" s="40">
        <f t="shared" si="4"/>
        <v>6</v>
      </c>
      <c r="G74" s="69">
        <f t="shared" si="5"/>
        <v>78</v>
      </c>
      <c r="H74" s="42">
        <f t="shared" si="6"/>
        <v>1</v>
      </c>
      <c r="I74" s="2">
        <f t="shared" si="7"/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16</v>
      </c>
      <c r="E75" s="2">
        <v>1</v>
      </c>
      <c r="F75" s="40">
        <f t="shared" si="4"/>
        <v>17</v>
      </c>
      <c r="G75" s="69">
        <f t="shared" si="5"/>
        <v>66</v>
      </c>
      <c r="H75" s="42">
        <f t="shared" si="6"/>
        <v>5.8823529411764705E-2</v>
      </c>
      <c r="I75" s="2">
        <f t="shared" si="7"/>
        <v>80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15</v>
      </c>
      <c r="E76" s="2">
        <v>3</v>
      </c>
      <c r="F76" s="40">
        <f t="shared" si="4"/>
        <v>18</v>
      </c>
      <c r="G76" s="69">
        <f t="shared" si="5"/>
        <v>64</v>
      </c>
      <c r="H76" s="42">
        <f t="shared" si="6"/>
        <v>0.16666666666666666</v>
      </c>
      <c r="I76" s="2">
        <f t="shared" si="7"/>
        <v>73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13</v>
      </c>
      <c r="E77" s="2">
        <v>5</v>
      </c>
      <c r="F77" s="40">
        <f t="shared" si="4"/>
        <v>18</v>
      </c>
      <c r="G77" s="69">
        <f t="shared" si="5"/>
        <v>64</v>
      </c>
      <c r="H77" s="42">
        <f t="shared" si="6"/>
        <v>0.27777777777777779</v>
      </c>
      <c r="I77" s="2">
        <f t="shared" si="7"/>
        <v>65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14</v>
      </c>
      <c r="E78" s="2">
        <v>15</v>
      </c>
      <c r="F78" s="40">
        <f t="shared" si="4"/>
        <v>29</v>
      </c>
      <c r="G78" s="69">
        <f t="shared" si="5"/>
        <v>42</v>
      </c>
      <c r="H78" s="42">
        <f t="shared" si="6"/>
        <v>0.51724137931034486</v>
      </c>
      <c r="I78" s="2">
        <f t="shared" si="7"/>
        <v>25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55</v>
      </c>
      <c r="E79" s="2">
        <v>24</v>
      </c>
      <c r="F79" s="40">
        <f t="shared" ref="F79:F110" si="8">SUM(D79:E79)</f>
        <v>79</v>
      </c>
      <c r="G79" s="69">
        <f t="shared" ref="G79:G110" si="9">_xlfn.RANK.EQ(F79,$F$12:$F$98,0)</f>
        <v>15</v>
      </c>
      <c r="H79" s="42">
        <f t="shared" ref="H79:H97" si="10">E79/F79</f>
        <v>0.30379746835443039</v>
      </c>
      <c r="I79" s="2">
        <f t="shared" ref="I79:I110" si="11">_xlfn.RANK.EQ(H79,$H$12:$H$98,0)</f>
        <v>61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58</v>
      </c>
      <c r="E80" s="2">
        <v>52</v>
      </c>
      <c r="F80" s="40">
        <f t="shared" si="8"/>
        <v>110</v>
      </c>
      <c r="G80" s="69">
        <f t="shared" si="9"/>
        <v>13</v>
      </c>
      <c r="H80" s="42">
        <f t="shared" si="10"/>
        <v>0.47272727272727272</v>
      </c>
      <c r="I80" s="2">
        <f t="shared" si="11"/>
        <v>30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16</v>
      </c>
      <c r="E81" s="2">
        <v>3</v>
      </c>
      <c r="F81" s="40">
        <f t="shared" si="8"/>
        <v>19</v>
      </c>
      <c r="G81" s="69">
        <f t="shared" si="9"/>
        <v>62</v>
      </c>
      <c r="H81" s="42">
        <f t="shared" si="10"/>
        <v>0.15789473684210525</v>
      </c>
      <c r="I81" s="2">
        <f t="shared" si="11"/>
        <v>75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17</v>
      </c>
      <c r="E82" s="2">
        <v>9</v>
      </c>
      <c r="F82" s="40">
        <f t="shared" si="8"/>
        <v>26</v>
      </c>
      <c r="G82" s="69">
        <f t="shared" si="9"/>
        <v>47</v>
      </c>
      <c r="H82" s="42">
        <f t="shared" si="10"/>
        <v>0.34615384615384615</v>
      </c>
      <c r="I82" s="2">
        <f t="shared" si="11"/>
        <v>51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5</v>
      </c>
      <c r="E83" s="2">
        <v>6</v>
      </c>
      <c r="F83" s="40">
        <f t="shared" si="8"/>
        <v>11</v>
      </c>
      <c r="G83" s="69">
        <f t="shared" si="9"/>
        <v>73</v>
      </c>
      <c r="H83" s="42">
        <f t="shared" si="10"/>
        <v>0.54545454545454541</v>
      </c>
      <c r="I83" s="2">
        <f t="shared" si="11"/>
        <v>22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16</v>
      </c>
      <c r="E84" s="2">
        <v>9</v>
      </c>
      <c r="F84" s="40">
        <f t="shared" si="8"/>
        <v>25</v>
      </c>
      <c r="G84" s="69">
        <f t="shared" si="9"/>
        <v>49</v>
      </c>
      <c r="H84" s="42">
        <f t="shared" si="10"/>
        <v>0.36</v>
      </c>
      <c r="I84" s="2">
        <f t="shared" si="11"/>
        <v>48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21</v>
      </c>
      <c r="E85" s="2">
        <v>13</v>
      </c>
      <c r="F85" s="40">
        <f t="shared" si="8"/>
        <v>34</v>
      </c>
      <c r="G85" s="69">
        <f t="shared" si="9"/>
        <v>35</v>
      </c>
      <c r="H85" s="42">
        <f t="shared" si="10"/>
        <v>0.38235294117647056</v>
      </c>
      <c r="I85" s="2">
        <f t="shared" si="11"/>
        <v>46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8</v>
      </c>
      <c r="E86" s="51">
        <v>16</v>
      </c>
      <c r="F86" s="52">
        <f t="shared" si="8"/>
        <v>24</v>
      </c>
      <c r="G86" s="72">
        <f t="shared" si="9"/>
        <v>51</v>
      </c>
      <c r="H86" s="54">
        <f t="shared" si="10"/>
        <v>0.66666666666666663</v>
      </c>
      <c r="I86" s="51">
        <f t="shared" si="11"/>
        <v>10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28</v>
      </c>
      <c r="E87" s="2">
        <v>3</v>
      </c>
      <c r="F87" s="40">
        <f t="shared" si="8"/>
        <v>31</v>
      </c>
      <c r="G87" s="69">
        <f t="shared" si="9"/>
        <v>37</v>
      </c>
      <c r="H87" s="42">
        <f t="shared" si="10"/>
        <v>9.6774193548387094E-2</v>
      </c>
      <c r="I87" s="2">
        <f t="shared" si="11"/>
        <v>78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4</v>
      </c>
      <c r="E88" s="2">
        <v>8</v>
      </c>
      <c r="F88" s="40">
        <f t="shared" si="8"/>
        <v>12</v>
      </c>
      <c r="G88" s="69">
        <f t="shared" si="9"/>
        <v>71</v>
      </c>
      <c r="H88" s="42">
        <f t="shared" si="10"/>
        <v>0.66666666666666663</v>
      </c>
      <c r="I88" s="2">
        <f t="shared" si="11"/>
        <v>10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116</v>
      </c>
      <c r="E89" s="2">
        <v>60</v>
      </c>
      <c r="F89" s="40">
        <f t="shared" si="8"/>
        <v>176</v>
      </c>
      <c r="G89" s="69">
        <f t="shared" si="9"/>
        <v>7</v>
      </c>
      <c r="H89" s="42">
        <f t="shared" si="10"/>
        <v>0.34090909090909088</v>
      </c>
      <c r="I89" s="2">
        <f t="shared" si="11"/>
        <v>53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12</v>
      </c>
      <c r="E90" s="2">
        <v>17</v>
      </c>
      <c r="F90" s="40">
        <f t="shared" si="8"/>
        <v>29</v>
      </c>
      <c r="G90" s="69">
        <f t="shared" si="9"/>
        <v>42</v>
      </c>
      <c r="H90" s="42">
        <f t="shared" si="10"/>
        <v>0.58620689655172409</v>
      </c>
      <c r="I90" s="2">
        <f t="shared" si="11"/>
        <v>18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21</v>
      </c>
      <c r="E91" s="2">
        <v>19</v>
      </c>
      <c r="F91" s="40">
        <f t="shared" si="8"/>
        <v>40</v>
      </c>
      <c r="G91" s="69">
        <f t="shared" si="9"/>
        <v>31</v>
      </c>
      <c r="H91" s="42">
        <f t="shared" si="10"/>
        <v>0.47499999999999998</v>
      </c>
      <c r="I91" s="2">
        <f t="shared" si="11"/>
        <v>29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46</v>
      </c>
      <c r="E92" s="2">
        <v>23</v>
      </c>
      <c r="F92" s="40">
        <f t="shared" si="8"/>
        <v>69</v>
      </c>
      <c r="G92" s="69">
        <f t="shared" si="9"/>
        <v>16</v>
      </c>
      <c r="H92" s="42">
        <f t="shared" si="10"/>
        <v>0.33333333333333331</v>
      </c>
      <c r="I92" s="2">
        <f t="shared" si="11"/>
        <v>56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27</v>
      </c>
      <c r="E93" s="2">
        <v>19</v>
      </c>
      <c r="F93" s="40">
        <f t="shared" si="8"/>
        <v>46</v>
      </c>
      <c r="G93" s="69">
        <f t="shared" si="9"/>
        <v>27</v>
      </c>
      <c r="H93" s="42">
        <f t="shared" si="10"/>
        <v>0.41304347826086957</v>
      </c>
      <c r="I93" s="2">
        <f t="shared" si="11"/>
        <v>37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15</v>
      </c>
      <c r="E94" s="2">
        <v>25</v>
      </c>
      <c r="F94" s="40">
        <f t="shared" si="8"/>
        <v>40</v>
      </c>
      <c r="G94" s="69">
        <f t="shared" si="9"/>
        <v>31</v>
      </c>
      <c r="H94" s="42">
        <f t="shared" si="10"/>
        <v>0.625</v>
      </c>
      <c r="I94" s="2">
        <f t="shared" si="11"/>
        <v>16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20</v>
      </c>
      <c r="E95" s="2">
        <v>10</v>
      </c>
      <c r="F95" s="40">
        <f t="shared" si="8"/>
        <v>30</v>
      </c>
      <c r="G95" s="69">
        <f t="shared" si="9"/>
        <v>40</v>
      </c>
      <c r="H95" s="42">
        <f t="shared" si="10"/>
        <v>0.33333333333333331</v>
      </c>
      <c r="I95" s="2">
        <f t="shared" si="11"/>
        <v>56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8</v>
      </c>
      <c r="E96" s="2">
        <v>2</v>
      </c>
      <c r="F96" s="40">
        <f t="shared" si="8"/>
        <v>10</v>
      </c>
      <c r="G96" s="69">
        <f t="shared" si="9"/>
        <v>74</v>
      </c>
      <c r="H96" s="42">
        <f t="shared" si="10"/>
        <v>0.2</v>
      </c>
      <c r="I96" s="2">
        <f t="shared" si="11"/>
        <v>72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18</v>
      </c>
      <c r="E97" s="2">
        <v>19</v>
      </c>
      <c r="F97" s="40">
        <f t="shared" si="8"/>
        <v>37</v>
      </c>
      <c r="G97" s="69">
        <f t="shared" si="9"/>
        <v>33</v>
      </c>
      <c r="H97" s="42">
        <f t="shared" si="10"/>
        <v>0.51351351351351349</v>
      </c>
      <c r="I97" s="2">
        <f t="shared" si="11"/>
        <v>26</v>
      </c>
    </row>
    <row r="98" spans="1:9" s="14" customFormat="1" ht="14.25" thickBot="1"/>
    <row r="99" spans="1:9" ht="14.25" thickBot="1">
      <c r="C99" s="229" t="s">
        <v>405</v>
      </c>
      <c r="D99" s="230">
        <f>SUM(D12:D97)</f>
        <v>3328</v>
      </c>
      <c r="E99" s="230">
        <f t="shared" ref="E99:F99" si="12">SUM(E12:E97)</f>
        <v>1844</v>
      </c>
      <c r="F99" s="231">
        <f t="shared" si="12"/>
        <v>5172</v>
      </c>
    </row>
  </sheetData>
  <autoFilter ref="A11:I11" xr:uid="{00000000-0009-0000-0000-000018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8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E800-8594-44DE-B568-20F2156C2003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18</v>
      </c>
      <c r="E6" s="17">
        <f>INDEX(E12:E97,MATCH(C6,C12:C97,0),0)</f>
        <v>9</v>
      </c>
      <c r="F6" s="17">
        <f>SUM(D6:E6)</f>
        <v>27</v>
      </c>
      <c r="G6" s="18">
        <f>_xlfn.RANK.EQ(F6,$F$12:$F$97,0)</f>
        <v>48</v>
      </c>
      <c r="H6" s="19">
        <f>E6/F6</f>
        <v>0.33333333333333331</v>
      </c>
      <c r="I6" s="20">
        <f>_xlfn.RANK.EQ(H6,$H$12:$H$97,0)</f>
        <v>47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20.7</v>
      </c>
      <c r="E7" s="90">
        <f>ROUND(SUMIF($B$12:$B$97,"G",E12:E97)/(COUNTIFS(B12:B97,"G",D12:D97,"&lt;&gt;")),1)</f>
        <v>13.1</v>
      </c>
      <c r="F7" s="90">
        <f>ROUND(SUM(D7:E7),1)</f>
        <v>33.799999999999997</v>
      </c>
      <c r="G7" s="23"/>
      <c r="H7" s="24">
        <f>E7/F7</f>
        <v>0.38757396449704146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39.299999999999997</v>
      </c>
      <c r="E8" s="92">
        <f>ROUND(AVERAGE(E12:E97),1)</f>
        <v>21.1</v>
      </c>
      <c r="F8" s="92">
        <f>ROUND(SUM(D8:E8),1)</f>
        <v>60.4</v>
      </c>
      <c r="G8" s="29"/>
      <c r="H8" s="30">
        <f>E8/F8</f>
        <v>0.34933774834437087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2023年度（基準日：５月１日）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6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125</v>
      </c>
      <c r="E12" s="2">
        <v>60</v>
      </c>
      <c r="F12" s="40">
        <f t="shared" ref="F12:F21" si="0">SUM(D12:E12)</f>
        <v>185</v>
      </c>
      <c r="G12" s="69">
        <f t="shared" ref="G12:G21" si="1">_xlfn.RANK.EQ(F12,$F$12:$F$98,0)</f>
        <v>6</v>
      </c>
      <c r="H12" s="42">
        <f t="shared" ref="H12:H21" si="2">E12/F12</f>
        <v>0.32432432432432434</v>
      </c>
      <c r="I12" s="2">
        <f t="shared" ref="I12:I21" si="3">_xlfn.RANK.EQ(H12,$H$12:$H$98,0)</f>
        <v>50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10</v>
      </c>
      <c r="E13" s="2">
        <v>10</v>
      </c>
      <c r="F13" s="40">
        <f t="shared" si="0"/>
        <v>20</v>
      </c>
      <c r="G13" s="69">
        <f t="shared" si="1"/>
        <v>62</v>
      </c>
      <c r="H13" s="42">
        <f t="shared" si="2"/>
        <v>0.5</v>
      </c>
      <c r="I13" s="2">
        <f t="shared" si="3"/>
        <v>21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">
        <v>13</v>
      </c>
      <c r="E14" s="2">
        <v>0</v>
      </c>
      <c r="F14" s="40">
        <f t="shared" si="0"/>
        <v>13</v>
      </c>
      <c r="G14" s="69">
        <f t="shared" si="1"/>
        <v>68</v>
      </c>
      <c r="H14" s="42">
        <f t="shared" si="2"/>
        <v>0</v>
      </c>
      <c r="I14" s="2">
        <f t="shared" si="3"/>
        <v>82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2</v>
      </c>
      <c r="E15" s="2">
        <v>0</v>
      </c>
      <c r="F15" s="40">
        <f t="shared" si="0"/>
        <v>2</v>
      </c>
      <c r="G15" s="69">
        <f t="shared" si="1"/>
        <v>83</v>
      </c>
      <c r="H15" s="42">
        <f t="shared" si="2"/>
        <v>0</v>
      </c>
      <c r="I15" s="2">
        <f t="shared" si="3"/>
        <v>82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">
        <v>2</v>
      </c>
      <c r="E16" s="2">
        <v>4</v>
      </c>
      <c r="F16" s="40">
        <f t="shared" si="0"/>
        <v>6</v>
      </c>
      <c r="G16" s="69">
        <f t="shared" si="1"/>
        <v>77</v>
      </c>
      <c r="H16" s="42">
        <f t="shared" si="2"/>
        <v>0.66666666666666663</v>
      </c>
      <c r="I16" s="2">
        <f t="shared" si="3"/>
        <v>11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8</v>
      </c>
      <c r="E17" s="2">
        <v>0</v>
      </c>
      <c r="F17" s="40">
        <f t="shared" si="0"/>
        <v>8</v>
      </c>
      <c r="G17" s="69">
        <f t="shared" si="1"/>
        <v>74</v>
      </c>
      <c r="H17" s="42">
        <f t="shared" si="2"/>
        <v>0</v>
      </c>
      <c r="I17" s="2">
        <f t="shared" si="3"/>
        <v>82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4</v>
      </c>
      <c r="E18" s="2">
        <v>8</v>
      </c>
      <c r="F18" s="40">
        <f t="shared" si="0"/>
        <v>12</v>
      </c>
      <c r="G18" s="69">
        <f t="shared" si="1"/>
        <v>71</v>
      </c>
      <c r="H18" s="42">
        <f t="shared" si="2"/>
        <v>0.66666666666666663</v>
      </c>
      <c r="I18" s="2">
        <f t="shared" si="3"/>
        <v>11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13</v>
      </c>
      <c r="E19" s="2">
        <v>14</v>
      </c>
      <c r="F19" s="40">
        <f t="shared" si="0"/>
        <v>27</v>
      </c>
      <c r="G19" s="69">
        <f t="shared" si="1"/>
        <v>48</v>
      </c>
      <c r="H19" s="42">
        <f t="shared" si="2"/>
        <v>0.51851851851851849</v>
      </c>
      <c r="I19" s="2">
        <f t="shared" si="3"/>
        <v>20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15</v>
      </c>
      <c r="E20" s="2">
        <v>2</v>
      </c>
      <c r="F20" s="40">
        <f t="shared" si="0"/>
        <v>17</v>
      </c>
      <c r="G20" s="69">
        <f t="shared" si="1"/>
        <v>65</v>
      </c>
      <c r="H20" s="42">
        <f t="shared" si="2"/>
        <v>0.11764705882352941</v>
      </c>
      <c r="I20" s="2">
        <f t="shared" si="3"/>
        <v>77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121</v>
      </c>
      <c r="E21" s="2">
        <v>47</v>
      </c>
      <c r="F21" s="40">
        <f t="shared" si="0"/>
        <v>168</v>
      </c>
      <c r="G21" s="69">
        <f t="shared" si="1"/>
        <v>10</v>
      </c>
      <c r="H21" s="42">
        <f t="shared" si="2"/>
        <v>0.27976190476190477</v>
      </c>
      <c r="I21" s="2">
        <f t="shared" si="3"/>
        <v>57</v>
      </c>
    </row>
    <row r="22" spans="1:9" s="14" customFormat="1">
      <c r="A22" s="70" t="s">
        <v>42</v>
      </c>
      <c r="B22" s="70" t="s">
        <v>242</v>
      </c>
      <c r="C22" s="70" t="s">
        <v>43</v>
      </c>
      <c r="D22" s="45"/>
      <c r="E22" s="45"/>
      <c r="F22" s="46"/>
      <c r="G22" s="71"/>
      <c r="H22" s="48"/>
      <c r="I22" s="45"/>
    </row>
    <row r="23" spans="1:9" s="14" customFormat="1">
      <c r="A23" s="1" t="s">
        <v>44</v>
      </c>
      <c r="B23" s="1" t="s">
        <v>246</v>
      </c>
      <c r="C23" s="1" t="s">
        <v>45</v>
      </c>
      <c r="D23" s="2">
        <v>13</v>
      </c>
      <c r="E23" s="2">
        <v>5</v>
      </c>
      <c r="F23" s="40">
        <f t="shared" ref="F23:F45" si="4">SUM(D23:E23)</f>
        <v>18</v>
      </c>
      <c r="G23" s="69">
        <f t="shared" ref="G23:G45" si="5">_xlfn.RANK.EQ(F23,$F$12:$F$98,0)</f>
        <v>64</v>
      </c>
      <c r="H23" s="42">
        <f t="shared" ref="H23:H45" si="6">E23/F23</f>
        <v>0.27777777777777779</v>
      </c>
      <c r="I23" s="2">
        <f t="shared" ref="I23:I45" si="7">_xlfn.RANK.EQ(H23,$H$12:$H$98,0)</f>
        <v>59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36</v>
      </c>
      <c r="E24" s="2">
        <v>16</v>
      </c>
      <c r="F24" s="40">
        <f t="shared" si="4"/>
        <v>52</v>
      </c>
      <c r="G24" s="69">
        <f t="shared" si="5"/>
        <v>24</v>
      </c>
      <c r="H24" s="42">
        <f t="shared" si="6"/>
        <v>0.30769230769230771</v>
      </c>
      <c r="I24" s="2">
        <f t="shared" si="7"/>
        <v>53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18</v>
      </c>
      <c r="E25" s="2">
        <v>3</v>
      </c>
      <c r="F25" s="40">
        <f t="shared" si="4"/>
        <v>21</v>
      </c>
      <c r="G25" s="69">
        <f t="shared" si="5"/>
        <v>60</v>
      </c>
      <c r="H25" s="42">
        <f t="shared" si="6"/>
        <v>0.14285714285714285</v>
      </c>
      <c r="I25" s="2">
        <f t="shared" si="7"/>
        <v>75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29</v>
      </c>
      <c r="E26" s="2">
        <v>7</v>
      </c>
      <c r="F26" s="40">
        <f t="shared" si="4"/>
        <v>36</v>
      </c>
      <c r="G26" s="69">
        <f t="shared" si="5"/>
        <v>32</v>
      </c>
      <c r="H26" s="42">
        <f t="shared" si="6"/>
        <v>0.19444444444444445</v>
      </c>
      <c r="I26" s="2">
        <f t="shared" si="7"/>
        <v>70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184</v>
      </c>
      <c r="E27" s="2">
        <v>101</v>
      </c>
      <c r="F27" s="40">
        <f t="shared" si="4"/>
        <v>285</v>
      </c>
      <c r="G27" s="69">
        <f t="shared" si="5"/>
        <v>2</v>
      </c>
      <c r="H27" s="42">
        <f t="shared" si="6"/>
        <v>0.35438596491228069</v>
      </c>
      <c r="I27" s="2">
        <f t="shared" si="7"/>
        <v>44</v>
      </c>
    </row>
    <row r="28" spans="1:9" s="14" customFormat="1">
      <c r="A28" s="1" t="s">
        <v>54</v>
      </c>
      <c r="B28" s="1" t="s">
        <v>244</v>
      </c>
      <c r="C28" s="1" t="s">
        <v>55</v>
      </c>
      <c r="D28" s="2">
        <v>1</v>
      </c>
      <c r="E28" s="2">
        <v>2</v>
      </c>
      <c r="F28" s="40">
        <f t="shared" si="4"/>
        <v>3</v>
      </c>
      <c r="G28" s="69">
        <f t="shared" si="5"/>
        <v>82</v>
      </c>
      <c r="H28" s="42">
        <f t="shared" si="6"/>
        <v>0.66666666666666663</v>
      </c>
      <c r="I28" s="2">
        <f t="shared" si="7"/>
        <v>11</v>
      </c>
    </row>
    <row r="29" spans="1:9" s="14" customFormat="1">
      <c r="A29" s="1" t="s">
        <v>56</v>
      </c>
      <c r="B29" s="1" t="s">
        <v>247</v>
      </c>
      <c r="C29" s="1" t="s">
        <v>57</v>
      </c>
      <c r="D29" s="2">
        <v>18</v>
      </c>
      <c r="E29" s="2">
        <v>13</v>
      </c>
      <c r="F29" s="40">
        <f t="shared" si="4"/>
        <v>31</v>
      </c>
      <c r="G29" s="69">
        <f t="shared" si="5"/>
        <v>36</v>
      </c>
      <c r="H29" s="42">
        <f t="shared" si="6"/>
        <v>0.41935483870967744</v>
      </c>
      <c r="I29" s="2">
        <f t="shared" si="7"/>
        <v>36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18</v>
      </c>
      <c r="E30" s="2">
        <v>11</v>
      </c>
      <c r="F30" s="40">
        <f t="shared" si="4"/>
        <v>29</v>
      </c>
      <c r="G30" s="69">
        <f t="shared" si="5"/>
        <v>40</v>
      </c>
      <c r="H30" s="42">
        <f t="shared" si="6"/>
        <v>0.37931034482758619</v>
      </c>
      <c r="I30" s="2">
        <f t="shared" si="7"/>
        <v>38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39</v>
      </c>
      <c r="E31" s="2">
        <v>22</v>
      </c>
      <c r="F31" s="40">
        <f t="shared" si="4"/>
        <v>61</v>
      </c>
      <c r="G31" s="69">
        <f t="shared" si="5"/>
        <v>18</v>
      </c>
      <c r="H31" s="42">
        <f t="shared" si="6"/>
        <v>0.36065573770491804</v>
      </c>
      <c r="I31" s="2">
        <f t="shared" si="7"/>
        <v>42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45</v>
      </c>
      <c r="E32" s="2">
        <v>43</v>
      </c>
      <c r="F32" s="40">
        <f t="shared" si="4"/>
        <v>88</v>
      </c>
      <c r="G32" s="69">
        <f t="shared" si="5"/>
        <v>16</v>
      </c>
      <c r="H32" s="42">
        <f t="shared" si="6"/>
        <v>0.48863636363636365</v>
      </c>
      <c r="I32" s="2">
        <f t="shared" si="7"/>
        <v>22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546</v>
      </c>
      <c r="E33" s="2">
        <v>199</v>
      </c>
      <c r="F33" s="40">
        <f t="shared" si="4"/>
        <v>745</v>
      </c>
      <c r="G33" s="69">
        <f t="shared" si="5"/>
        <v>1</v>
      </c>
      <c r="H33" s="42">
        <f t="shared" si="6"/>
        <v>0.26711409395973157</v>
      </c>
      <c r="I33" s="2">
        <f t="shared" si="7"/>
        <v>61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5</v>
      </c>
      <c r="E34" s="2">
        <v>2</v>
      </c>
      <c r="F34" s="40">
        <f t="shared" si="4"/>
        <v>7</v>
      </c>
      <c r="G34" s="69">
        <f t="shared" si="5"/>
        <v>76</v>
      </c>
      <c r="H34" s="42">
        <f t="shared" si="6"/>
        <v>0.2857142857142857</v>
      </c>
      <c r="I34" s="2">
        <f t="shared" si="7"/>
        <v>55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18</v>
      </c>
      <c r="E35" s="2">
        <v>11</v>
      </c>
      <c r="F35" s="40">
        <f t="shared" si="4"/>
        <v>29</v>
      </c>
      <c r="G35" s="69">
        <f t="shared" si="5"/>
        <v>40</v>
      </c>
      <c r="H35" s="42">
        <f t="shared" si="6"/>
        <v>0.37931034482758619</v>
      </c>
      <c r="I35" s="2">
        <f t="shared" si="7"/>
        <v>38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65</v>
      </c>
      <c r="E36" s="2">
        <v>134</v>
      </c>
      <c r="F36" s="40">
        <f t="shared" si="4"/>
        <v>199</v>
      </c>
      <c r="G36" s="69">
        <f t="shared" si="5"/>
        <v>4</v>
      </c>
      <c r="H36" s="42">
        <f t="shared" si="6"/>
        <v>0.6733668341708543</v>
      </c>
      <c r="I36" s="2">
        <f t="shared" si="7"/>
        <v>10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145</v>
      </c>
      <c r="E37" s="2">
        <v>31</v>
      </c>
      <c r="F37" s="40">
        <f t="shared" si="4"/>
        <v>176</v>
      </c>
      <c r="G37" s="69">
        <f t="shared" si="5"/>
        <v>9</v>
      </c>
      <c r="H37" s="42">
        <f t="shared" si="6"/>
        <v>0.17613636363636365</v>
      </c>
      <c r="I37" s="2">
        <f t="shared" si="7"/>
        <v>71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29</v>
      </c>
      <c r="F38" s="40">
        <f t="shared" si="4"/>
        <v>29</v>
      </c>
      <c r="G38" s="69">
        <f t="shared" si="5"/>
        <v>40</v>
      </c>
      <c r="H38" s="42">
        <f t="shared" si="6"/>
        <v>1</v>
      </c>
      <c r="I38" s="2">
        <f t="shared" si="7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15</v>
      </c>
      <c r="E39" s="2">
        <v>21</v>
      </c>
      <c r="F39" s="40">
        <f t="shared" si="4"/>
        <v>36</v>
      </c>
      <c r="G39" s="69">
        <f t="shared" si="5"/>
        <v>32</v>
      </c>
      <c r="H39" s="42">
        <f t="shared" si="6"/>
        <v>0.58333333333333337</v>
      </c>
      <c r="I39" s="2">
        <f t="shared" si="7"/>
        <v>16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23</v>
      </c>
      <c r="E40" s="2">
        <v>8</v>
      </c>
      <c r="F40" s="40">
        <f t="shared" si="4"/>
        <v>31</v>
      </c>
      <c r="G40" s="69">
        <f t="shared" si="5"/>
        <v>36</v>
      </c>
      <c r="H40" s="42">
        <f t="shared" si="6"/>
        <v>0.25806451612903225</v>
      </c>
      <c r="I40" s="2">
        <f t="shared" si="7"/>
        <v>65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49</v>
      </c>
      <c r="E41" s="2">
        <v>6</v>
      </c>
      <c r="F41" s="40">
        <f t="shared" si="4"/>
        <v>55</v>
      </c>
      <c r="G41" s="69">
        <f t="shared" si="5"/>
        <v>19</v>
      </c>
      <c r="H41" s="42">
        <f t="shared" si="6"/>
        <v>0.10909090909090909</v>
      </c>
      <c r="I41" s="2">
        <f t="shared" si="7"/>
        <v>78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53</v>
      </c>
      <c r="E42" s="2">
        <v>41</v>
      </c>
      <c r="F42" s="40">
        <f t="shared" si="4"/>
        <v>94</v>
      </c>
      <c r="G42" s="69">
        <f t="shared" si="5"/>
        <v>15</v>
      </c>
      <c r="H42" s="42">
        <f t="shared" si="6"/>
        <v>0.43617021276595747</v>
      </c>
      <c r="I42" s="2">
        <f t="shared" si="7"/>
        <v>32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0</v>
      </c>
      <c r="E43" s="2">
        <v>1</v>
      </c>
      <c r="F43" s="40">
        <f t="shared" si="4"/>
        <v>1</v>
      </c>
      <c r="G43" s="69">
        <f t="shared" si="5"/>
        <v>84</v>
      </c>
      <c r="H43" s="42">
        <f t="shared" si="6"/>
        <v>1</v>
      </c>
      <c r="I43" s="2">
        <f t="shared" si="7"/>
        <v>1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18</v>
      </c>
      <c r="E44" s="2">
        <v>6</v>
      </c>
      <c r="F44" s="40">
        <f t="shared" si="4"/>
        <v>24</v>
      </c>
      <c r="G44" s="69">
        <f t="shared" si="5"/>
        <v>55</v>
      </c>
      <c r="H44" s="42">
        <f t="shared" si="6"/>
        <v>0.25</v>
      </c>
      <c r="I44" s="2">
        <f t="shared" si="7"/>
        <v>66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32</v>
      </c>
      <c r="E45" s="2">
        <v>21</v>
      </c>
      <c r="F45" s="40">
        <f t="shared" si="4"/>
        <v>53</v>
      </c>
      <c r="G45" s="69">
        <f t="shared" si="5"/>
        <v>23</v>
      </c>
      <c r="H45" s="42">
        <f t="shared" si="6"/>
        <v>0.39622641509433965</v>
      </c>
      <c r="I45" s="2">
        <f t="shared" si="7"/>
        <v>37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71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31</v>
      </c>
      <c r="E47" s="2">
        <v>12</v>
      </c>
      <c r="F47" s="40">
        <f t="shared" ref="F47:F78" si="8">SUM(D47:E47)</f>
        <v>43</v>
      </c>
      <c r="G47" s="69">
        <f t="shared" ref="G47:G78" si="9">_xlfn.RANK.EQ(F47,$F$12:$F$98,0)</f>
        <v>27</v>
      </c>
      <c r="H47" s="42">
        <f t="shared" ref="H47:H78" si="10">E47/F47</f>
        <v>0.27906976744186046</v>
      </c>
      <c r="I47" s="2">
        <f t="shared" ref="I47:I78" si="11">_xlfn.RANK.EQ(H47,$H$12:$H$98,0)</f>
        <v>58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30</v>
      </c>
      <c r="E48" s="2">
        <v>1</v>
      </c>
      <c r="F48" s="40">
        <f t="shared" si="8"/>
        <v>31</v>
      </c>
      <c r="G48" s="69">
        <f t="shared" si="9"/>
        <v>36</v>
      </c>
      <c r="H48" s="42">
        <f t="shared" si="10"/>
        <v>3.2258064516129031E-2</v>
      </c>
      <c r="I48" s="2">
        <f t="shared" si="11"/>
        <v>81</v>
      </c>
    </row>
    <row r="49" spans="1:9" s="14" customFormat="1">
      <c r="A49" s="1" t="s">
        <v>96</v>
      </c>
      <c r="B49" s="1" t="s">
        <v>242</v>
      </c>
      <c r="C49" s="1" t="s">
        <v>97</v>
      </c>
      <c r="D49" s="2">
        <v>22</v>
      </c>
      <c r="E49" s="2">
        <v>18</v>
      </c>
      <c r="F49" s="40">
        <f t="shared" si="8"/>
        <v>40</v>
      </c>
      <c r="G49" s="69">
        <f t="shared" si="9"/>
        <v>30</v>
      </c>
      <c r="H49" s="42">
        <f t="shared" si="10"/>
        <v>0.45</v>
      </c>
      <c r="I49" s="2">
        <f t="shared" si="11"/>
        <v>29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11</v>
      </c>
      <c r="E50" s="2">
        <v>12</v>
      </c>
      <c r="F50" s="40">
        <f t="shared" si="8"/>
        <v>23</v>
      </c>
      <c r="G50" s="69">
        <f t="shared" si="9"/>
        <v>58</v>
      </c>
      <c r="H50" s="42">
        <f t="shared" si="10"/>
        <v>0.52173913043478259</v>
      </c>
      <c r="I50" s="2">
        <f t="shared" si="11"/>
        <v>19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42</v>
      </c>
      <c r="E51" s="2">
        <v>13</v>
      </c>
      <c r="F51" s="40">
        <f t="shared" si="8"/>
        <v>55</v>
      </c>
      <c r="G51" s="69">
        <f t="shared" si="9"/>
        <v>19</v>
      </c>
      <c r="H51" s="42">
        <f t="shared" si="10"/>
        <v>0.23636363636363636</v>
      </c>
      <c r="I51" s="2">
        <f t="shared" si="11"/>
        <v>68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117</v>
      </c>
      <c r="E52" s="2">
        <v>31</v>
      </c>
      <c r="F52" s="40">
        <f t="shared" si="8"/>
        <v>148</v>
      </c>
      <c r="G52" s="69">
        <f t="shared" si="9"/>
        <v>11</v>
      </c>
      <c r="H52" s="42">
        <f t="shared" si="10"/>
        <v>0.20945945945945946</v>
      </c>
      <c r="I52" s="2">
        <f t="shared" si="11"/>
        <v>69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20</v>
      </c>
      <c r="E53" s="2">
        <v>8</v>
      </c>
      <c r="F53" s="40">
        <f t="shared" si="8"/>
        <v>28</v>
      </c>
      <c r="G53" s="69">
        <f t="shared" si="9"/>
        <v>44</v>
      </c>
      <c r="H53" s="42">
        <f t="shared" si="10"/>
        <v>0.2857142857142857</v>
      </c>
      <c r="I53" s="2">
        <f t="shared" si="11"/>
        <v>55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17</v>
      </c>
      <c r="E54" s="2">
        <v>14</v>
      </c>
      <c r="F54" s="40">
        <f t="shared" si="8"/>
        <v>31</v>
      </c>
      <c r="G54" s="69">
        <f t="shared" si="9"/>
        <v>36</v>
      </c>
      <c r="H54" s="42">
        <f t="shared" si="10"/>
        <v>0.45161290322580644</v>
      </c>
      <c r="I54" s="2">
        <f t="shared" si="11"/>
        <v>27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29</v>
      </c>
      <c r="E55" s="2">
        <v>13</v>
      </c>
      <c r="F55" s="40">
        <f t="shared" si="8"/>
        <v>42</v>
      </c>
      <c r="G55" s="69">
        <f t="shared" si="9"/>
        <v>29</v>
      </c>
      <c r="H55" s="42">
        <f t="shared" si="10"/>
        <v>0.30952380952380953</v>
      </c>
      <c r="I55" s="2">
        <f t="shared" si="11"/>
        <v>52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18</v>
      </c>
      <c r="E56" s="2">
        <v>14</v>
      </c>
      <c r="F56" s="40">
        <f t="shared" si="8"/>
        <v>32</v>
      </c>
      <c r="G56" s="69">
        <f t="shared" si="9"/>
        <v>35</v>
      </c>
      <c r="H56" s="42">
        <f t="shared" si="10"/>
        <v>0.4375</v>
      </c>
      <c r="I56" s="2">
        <f t="shared" si="11"/>
        <v>30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20</v>
      </c>
      <c r="E57" s="2">
        <v>7</v>
      </c>
      <c r="F57" s="40">
        <f t="shared" si="8"/>
        <v>27</v>
      </c>
      <c r="G57" s="69">
        <f t="shared" si="9"/>
        <v>48</v>
      </c>
      <c r="H57" s="42">
        <f t="shared" si="10"/>
        <v>0.25925925925925924</v>
      </c>
      <c r="I57" s="2">
        <f t="shared" si="11"/>
        <v>64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3</v>
      </c>
      <c r="E58" s="2">
        <v>8</v>
      </c>
      <c r="F58" s="40">
        <f t="shared" si="8"/>
        <v>11</v>
      </c>
      <c r="G58" s="69">
        <f t="shared" si="9"/>
        <v>72</v>
      </c>
      <c r="H58" s="42">
        <f t="shared" si="10"/>
        <v>0.72727272727272729</v>
      </c>
      <c r="I58" s="2">
        <f t="shared" si="11"/>
        <v>6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119</v>
      </c>
      <c r="E59" s="2">
        <v>59</v>
      </c>
      <c r="F59" s="40">
        <f t="shared" si="8"/>
        <v>178</v>
      </c>
      <c r="G59" s="69">
        <f t="shared" si="9"/>
        <v>8</v>
      </c>
      <c r="H59" s="42">
        <f t="shared" si="10"/>
        <v>0.33146067415730335</v>
      </c>
      <c r="I59" s="2">
        <f t="shared" si="11"/>
        <v>48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21</v>
      </c>
      <c r="E60" s="2">
        <v>3</v>
      </c>
      <c r="F60" s="40">
        <f t="shared" si="8"/>
        <v>24</v>
      </c>
      <c r="G60" s="69">
        <f t="shared" si="9"/>
        <v>55</v>
      </c>
      <c r="H60" s="42">
        <f t="shared" si="10"/>
        <v>0.125</v>
      </c>
      <c r="I60" s="2">
        <f t="shared" si="11"/>
        <v>76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0</v>
      </c>
      <c r="E61" s="2">
        <v>5</v>
      </c>
      <c r="F61" s="40">
        <f t="shared" si="8"/>
        <v>5</v>
      </c>
      <c r="G61" s="69">
        <f t="shared" si="9"/>
        <v>79</v>
      </c>
      <c r="H61" s="42">
        <f t="shared" si="10"/>
        <v>1</v>
      </c>
      <c r="I61" s="2">
        <f t="shared" si="11"/>
        <v>1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24</v>
      </c>
      <c r="E62" s="2">
        <v>1</v>
      </c>
      <c r="F62" s="40">
        <f t="shared" si="8"/>
        <v>25</v>
      </c>
      <c r="G62" s="69">
        <f t="shared" si="9"/>
        <v>52</v>
      </c>
      <c r="H62" s="42">
        <f t="shared" si="10"/>
        <v>0.04</v>
      </c>
      <c r="I62" s="2">
        <f t="shared" si="11"/>
        <v>80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30</v>
      </c>
      <c r="E63" s="2">
        <v>22</v>
      </c>
      <c r="F63" s="40">
        <f t="shared" si="8"/>
        <v>52</v>
      </c>
      <c r="G63" s="69">
        <f t="shared" si="9"/>
        <v>24</v>
      </c>
      <c r="H63" s="42">
        <f t="shared" si="10"/>
        <v>0.42307692307692307</v>
      </c>
      <c r="I63" s="2">
        <f t="shared" si="11"/>
        <v>35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6</v>
      </c>
      <c r="E64" s="2">
        <v>5</v>
      </c>
      <c r="F64" s="40">
        <f t="shared" si="8"/>
        <v>11</v>
      </c>
      <c r="G64" s="69">
        <f t="shared" si="9"/>
        <v>72</v>
      </c>
      <c r="H64" s="42">
        <f t="shared" si="10"/>
        <v>0.45454545454545453</v>
      </c>
      <c r="I64" s="2">
        <f t="shared" si="11"/>
        <v>25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0</v>
      </c>
      <c r="E65" s="2">
        <v>4</v>
      </c>
      <c r="F65" s="40">
        <f t="shared" si="8"/>
        <v>4</v>
      </c>
      <c r="G65" s="69">
        <f t="shared" si="9"/>
        <v>80</v>
      </c>
      <c r="H65" s="42">
        <f t="shared" si="10"/>
        <v>1</v>
      </c>
      <c r="I65" s="2">
        <f t="shared" si="11"/>
        <v>1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190</v>
      </c>
      <c r="E66" s="2">
        <v>69</v>
      </c>
      <c r="F66" s="40">
        <f t="shared" si="8"/>
        <v>259</v>
      </c>
      <c r="G66" s="69">
        <f t="shared" si="9"/>
        <v>3</v>
      </c>
      <c r="H66" s="42">
        <f t="shared" si="10"/>
        <v>0.26640926640926643</v>
      </c>
      <c r="I66" s="2">
        <f t="shared" si="11"/>
        <v>62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3</v>
      </c>
      <c r="E67" s="2">
        <v>5</v>
      </c>
      <c r="F67" s="40">
        <f t="shared" si="8"/>
        <v>8</v>
      </c>
      <c r="G67" s="69">
        <f t="shared" si="9"/>
        <v>74</v>
      </c>
      <c r="H67" s="42">
        <f t="shared" si="10"/>
        <v>0.625</v>
      </c>
      <c r="I67" s="2">
        <f t="shared" si="11"/>
        <v>15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31</v>
      </c>
      <c r="E68" s="2">
        <v>17</v>
      </c>
      <c r="F68" s="40">
        <f t="shared" si="8"/>
        <v>48</v>
      </c>
      <c r="G68" s="69">
        <f t="shared" si="9"/>
        <v>26</v>
      </c>
      <c r="H68" s="42">
        <f t="shared" si="10"/>
        <v>0.35416666666666669</v>
      </c>
      <c r="I68" s="2">
        <f t="shared" si="11"/>
        <v>45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116</v>
      </c>
      <c r="E69" s="2">
        <v>69</v>
      </c>
      <c r="F69" s="40">
        <f t="shared" si="8"/>
        <v>185</v>
      </c>
      <c r="G69" s="69">
        <f t="shared" si="9"/>
        <v>6</v>
      </c>
      <c r="H69" s="42">
        <f t="shared" si="10"/>
        <v>0.37297297297297299</v>
      </c>
      <c r="I69" s="2">
        <f t="shared" si="11"/>
        <v>40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5</v>
      </c>
      <c r="E70" s="2">
        <v>11</v>
      </c>
      <c r="F70" s="40">
        <f t="shared" si="8"/>
        <v>16</v>
      </c>
      <c r="G70" s="69">
        <f t="shared" si="9"/>
        <v>66</v>
      </c>
      <c r="H70" s="42">
        <f t="shared" si="10"/>
        <v>0.6875</v>
      </c>
      <c r="I70" s="2">
        <f t="shared" si="11"/>
        <v>8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65</v>
      </c>
      <c r="E71" s="2">
        <v>54</v>
      </c>
      <c r="F71" s="40">
        <f t="shared" si="8"/>
        <v>119</v>
      </c>
      <c r="G71" s="69">
        <f t="shared" si="9"/>
        <v>13</v>
      </c>
      <c r="H71" s="42">
        <f t="shared" si="10"/>
        <v>0.45378151260504201</v>
      </c>
      <c r="I71" s="2">
        <f t="shared" si="11"/>
        <v>26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18</v>
      </c>
      <c r="E72" s="2">
        <v>36</v>
      </c>
      <c r="F72" s="40">
        <f t="shared" si="8"/>
        <v>54</v>
      </c>
      <c r="G72" s="69">
        <f t="shared" si="9"/>
        <v>21</v>
      </c>
      <c r="H72" s="42">
        <f t="shared" si="10"/>
        <v>0.66666666666666663</v>
      </c>
      <c r="I72" s="2">
        <f t="shared" si="11"/>
        <v>11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6</v>
      </c>
      <c r="E73" s="2">
        <v>7</v>
      </c>
      <c r="F73" s="40">
        <f t="shared" si="8"/>
        <v>13</v>
      </c>
      <c r="G73" s="69">
        <f t="shared" si="9"/>
        <v>68</v>
      </c>
      <c r="H73" s="42">
        <f t="shared" si="10"/>
        <v>0.53846153846153844</v>
      </c>
      <c r="I73" s="2">
        <f t="shared" si="11"/>
        <v>18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6</v>
      </c>
      <c r="F74" s="40">
        <f t="shared" si="8"/>
        <v>6</v>
      </c>
      <c r="G74" s="69">
        <f t="shared" si="9"/>
        <v>77</v>
      </c>
      <c r="H74" s="42">
        <f t="shared" si="10"/>
        <v>1</v>
      </c>
      <c r="I74" s="2">
        <f t="shared" si="11"/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21</v>
      </c>
      <c r="E75" s="2">
        <v>4</v>
      </c>
      <c r="F75" s="40">
        <f t="shared" si="8"/>
        <v>25</v>
      </c>
      <c r="G75" s="69">
        <f t="shared" si="9"/>
        <v>52</v>
      </c>
      <c r="H75" s="42">
        <f t="shared" si="10"/>
        <v>0.16</v>
      </c>
      <c r="I75" s="2">
        <f t="shared" si="11"/>
        <v>72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16</v>
      </c>
      <c r="E76" s="2">
        <v>3</v>
      </c>
      <c r="F76" s="40">
        <f t="shared" si="8"/>
        <v>19</v>
      </c>
      <c r="G76" s="69">
        <f t="shared" si="9"/>
        <v>63</v>
      </c>
      <c r="H76" s="42">
        <f t="shared" si="10"/>
        <v>0.15789473684210525</v>
      </c>
      <c r="I76" s="2">
        <f t="shared" si="11"/>
        <v>73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17</v>
      </c>
      <c r="E77" s="2">
        <v>6</v>
      </c>
      <c r="F77" s="40">
        <f t="shared" si="8"/>
        <v>23</v>
      </c>
      <c r="G77" s="69">
        <f t="shared" si="9"/>
        <v>58</v>
      </c>
      <c r="H77" s="42">
        <f t="shared" si="10"/>
        <v>0.2608695652173913</v>
      </c>
      <c r="I77" s="2">
        <f t="shared" si="11"/>
        <v>63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8</v>
      </c>
      <c r="E78" s="2">
        <v>19</v>
      </c>
      <c r="F78" s="40">
        <f t="shared" si="8"/>
        <v>27</v>
      </c>
      <c r="G78" s="69">
        <f t="shared" si="9"/>
        <v>48</v>
      </c>
      <c r="H78" s="42">
        <f t="shared" si="10"/>
        <v>0.70370370370370372</v>
      </c>
      <c r="I78" s="2">
        <f t="shared" si="11"/>
        <v>7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59</v>
      </c>
      <c r="E79" s="2">
        <v>45</v>
      </c>
      <c r="F79" s="40">
        <f t="shared" ref="F79:F97" si="12">SUM(D79:E79)</f>
        <v>104</v>
      </c>
      <c r="G79" s="69">
        <f t="shared" ref="G79:G97" si="13">_xlfn.RANK.EQ(F79,$F$12:$F$98,0)</f>
        <v>14</v>
      </c>
      <c r="H79" s="42">
        <f t="shared" ref="H79:H97" si="14">E79/F79</f>
        <v>0.43269230769230771</v>
      </c>
      <c r="I79" s="2">
        <f t="shared" ref="I79:I97" si="15">_xlfn.RANK.EQ(H79,$H$12:$H$98,0)</f>
        <v>33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73</v>
      </c>
      <c r="E80" s="2">
        <v>60</v>
      </c>
      <c r="F80" s="40">
        <f t="shared" si="12"/>
        <v>133</v>
      </c>
      <c r="G80" s="69">
        <f t="shared" si="13"/>
        <v>12</v>
      </c>
      <c r="H80" s="42">
        <f t="shared" si="14"/>
        <v>0.45112781954887216</v>
      </c>
      <c r="I80" s="2">
        <f t="shared" si="15"/>
        <v>28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9</v>
      </c>
      <c r="E81" s="2">
        <v>7</v>
      </c>
      <c r="F81" s="40">
        <f t="shared" si="12"/>
        <v>16</v>
      </c>
      <c r="G81" s="69">
        <f t="shared" si="13"/>
        <v>66</v>
      </c>
      <c r="H81" s="42">
        <f t="shared" si="14"/>
        <v>0.4375</v>
      </c>
      <c r="I81" s="2">
        <f t="shared" si="15"/>
        <v>30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18</v>
      </c>
      <c r="E82" s="2">
        <v>10</v>
      </c>
      <c r="F82" s="40">
        <f t="shared" si="12"/>
        <v>28</v>
      </c>
      <c r="G82" s="69">
        <f t="shared" si="13"/>
        <v>44</v>
      </c>
      <c r="H82" s="42">
        <f t="shared" si="14"/>
        <v>0.35714285714285715</v>
      </c>
      <c r="I82" s="2">
        <f t="shared" si="15"/>
        <v>43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13</v>
      </c>
      <c r="E83" s="2">
        <v>11</v>
      </c>
      <c r="F83" s="40">
        <f t="shared" si="12"/>
        <v>24</v>
      </c>
      <c r="G83" s="69">
        <f t="shared" si="13"/>
        <v>55</v>
      </c>
      <c r="H83" s="42">
        <f t="shared" si="14"/>
        <v>0.45833333333333331</v>
      </c>
      <c r="I83" s="2">
        <f t="shared" si="15"/>
        <v>24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12</v>
      </c>
      <c r="E84" s="2">
        <v>9</v>
      </c>
      <c r="F84" s="40">
        <f t="shared" si="12"/>
        <v>21</v>
      </c>
      <c r="G84" s="69">
        <f t="shared" si="13"/>
        <v>60</v>
      </c>
      <c r="H84" s="42">
        <f t="shared" si="14"/>
        <v>0.42857142857142855</v>
      </c>
      <c r="I84" s="2">
        <f t="shared" si="15"/>
        <v>34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19</v>
      </c>
      <c r="E85" s="2">
        <v>10</v>
      </c>
      <c r="F85" s="40">
        <f t="shared" si="12"/>
        <v>29</v>
      </c>
      <c r="G85" s="69">
        <f t="shared" si="13"/>
        <v>40</v>
      </c>
      <c r="H85" s="42">
        <f t="shared" si="14"/>
        <v>0.34482758620689657</v>
      </c>
      <c r="I85" s="2">
        <f t="shared" si="15"/>
        <v>46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18</v>
      </c>
      <c r="E86" s="51">
        <v>9</v>
      </c>
      <c r="F86" s="52">
        <f t="shared" si="12"/>
        <v>27</v>
      </c>
      <c r="G86" s="72">
        <f t="shared" si="13"/>
        <v>48</v>
      </c>
      <c r="H86" s="54">
        <f t="shared" si="14"/>
        <v>0.33333333333333331</v>
      </c>
      <c r="I86" s="51">
        <f t="shared" si="15"/>
        <v>47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26</v>
      </c>
      <c r="E87" s="2">
        <v>2</v>
      </c>
      <c r="F87" s="40">
        <f t="shared" si="12"/>
        <v>28</v>
      </c>
      <c r="G87" s="69">
        <f t="shared" si="13"/>
        <v>44</v>
      </c>
      <c r="H87" s="42">
        <f t="shared" si="14"/>
        <v>7.1428571428571425E-2</v>
      </c>
      <c r="I87" s="2">
        <f t="shared" si="15"/>
        <v>79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3</v>
      </c>
      <c r="E88" s="2">
        <v>1</v>
      </c>
      <c r="F88" s="40">
        <f t="shared" si="12"/>
        <v>4</v>
      </c>
      <c r="G88" s="69">
        <f t="shared" si="13"/>
        <v>80</v>
      </c>
      <c r="H88" s="42">
        <f t="shared" si="14"/>
        <v>0.25</v>
      </c>
      <c r="I88" s="2">
        <f t="shared" si="15"/>
        <v>66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129</v>
      </c>
      <c r="E89" s="2">
        <v>57</v>
      </c>
      <c r="F89" s="40">
        <f t="shared" si="12"/>
        <v>186</v>
      </c>
      <c r="G89" s="69">
        <f t="shared" si="13"/>
        <v>5</v>
      </c>
      <c r="H89" s="42">
        <f t="shared" si="14"/>
        <v>0.30645161290322581</v>
      </c>
      <c r="I89" s="2">
        <f t="shared" si="15"/>
        <v>54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13</v>
      </c>
      <c r="E90" s="2">
        <v>12</v>
      </c>
      <c r="F90" s="40">
        <f t="shared" si="12"/>
        <v>25</v>
      </c>
      <c r="G90" s="69">
        <f t="shared" si="13"/>
        <v>52</v>
      </c>
      <c r="H90" s="42">
        <f t="shared" si="14"/>
        <v>0.48</v>
      </c>
      <c r="I90" s="2">
        <f t="shared" si="15"/>
        <v>23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17</v>
      </c>
      <c r="E91" s="2">
        <v>20</v>
      </c>
      <c r="F91" s="40">
        <f t="shared" si="12"/>
        <v>37</v>
      </c>
      <c r="G91" s="69">
        <f t="shared" si="13"/>
        <v>31</v>
      </c>
      <c r="H91" s="42">
        <f t="shared" si="14"/>
        <v>0.54054054054054057</v>
      </c>
      <c r="I91" s="2">
        <f t="shared" si="15"/>
        <v>17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42</v>
      </c>
      <c r="E92" s="2">
        <v>20</v>
      </c>
      <c r="F92" s="40">
        <f t="shared" si="12"/>
        <v>62</v>
      </c>
      <c r="G92" s="69">
        <f t="shared" si="13"/>
        <v>17</v>
      </c>
      <c r="H92" s="42">
        <f t="shared" si="14"/>
        <v>0.32258064516129031</v>
      </c>
      <c r="I92" s="2">
        <f t="shared" si="15"/>
        <v>51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26</v>
      </c>
      <c r="E93" s="2">
        <v>10</v>
      </c>
      <c r="F93" s="40">
        <f t="shared" si="12"/>
        <v>36</v>
      </c>
      <c r="G93" s="69">
        <f t="shared" si="13"/>
        <v>32</v>
      </c>
      <c r="H93" s="42">
        <f t="shared" si="14"/>
        <v>0.27777777777777779</v>
      </c>
      <c r="I93" s="2">
        <f t="shared" si="15"/>
        <v>59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9</v>
      </c>
      <c r="E94" s="2">
        <v>19</v>
      </c>
      <c r="F94" s="40">
        <f t="shared" si="12"/>
        <v>28</v>
      </c>
      <c r="G94" s="69">
        <f t="shared" si="13"/>
        <v>44</v>
      </c>
      <c r="H94" s="42">
        <f t="shared" si="14"/>
        <v>0.6785714285714286</v>
      </c>
      <c r="I94" s="2">
        <f t="shared" si="15"/>
        <v>9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29</v>
      </c>
      <c r="E95" s="2">
        <v>14</v>
      </c>
      <c r="F95" s="40">
        <f t="shared" si="12"/>
        <v>43</v>
      </c>
      <c r="G95" s="69">
        <f t="shared" si="13"/>
        <v>27</v>
      </c>
      <c r="H95" s="42">
        <f t="shared" si="14"/>
        <v>0.32558139534883723</v>
      </c>
      <c r="I95" s="2">
        <f t="shared" si="15"/>
        <v>49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11</v>
      </c>
      <c r="E96" s="2">
        <v>2</v>
      </c>
      <c r="F96" s="40">
        <f t="shared" si="12"/>
        <v>13</v>
      </c>
      <c r="G96" s="69">
        <f t="shared" si="13"/>
        <v>68</v>
      </c>
      <c r="H96" s="42">
        <f t="shared" si="14"/>
        <v>0.15384615384615385</v>
      </c>
      <c r="I96" s="2">
        <f t="shared" si="15"/>
        <v>74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34</v>
      </c>
      <c r="E97" s="2">
        <v>20</v>
      </c>
      <c r="F97" s="40">
        <f t="shared" si="12"/>
        <v>54</v>
      </c>
      <c r="G97" s="69">
        <f t="shared" si="13"/>
        <v>21</v>
      </c>
      <c r="H97" s="42">
        <f t="shared" si="14"/>
        <v>0.37037037037037035</v>
      </c>
      <c r="I97" s="2">
        <f t="shared" si="15"/>
        <v>41</v>
      </c>
    </row>
    <row r="98" spans="1:9" s="14" customFormat="1" ht="14.25" thickBot="1"/>
    <row r="99" spans="1:9" ht="14.25" thickBot="1">
      <c r="C99" s="229" t="s">
        <v>405</v>
      </c>
      <c r="D99" s="230">
        <f>SUM(D12:D97)</f>
        <v>3299</v>
      </c>
      <c r="E99" s="230">
        <f t="shared" ref="E99:F99" si="16">SUM(E12:E97)</f>
        <v>1772</v>
      </c>
      <c r="F99" s="231">
        <f t="shared" si="16"/>
        <v>5071</v>
      </c>
    </row>
  </sheetData>
  <autoFilter ref="A11:I11" xr:uid="{00000000-0009-0000-0000-000018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75C777AC-BE9F-47B5-9311-9A8AE7B8DBDC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A5631-1642-47A6-9B0B-5849447341BF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5" customWidth="1"/>
    <col min="3" max="3" width="29.375" bestFit="1" customWidth="1"/>
    <col min="4" max="6" width="7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216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14</v>
      </c>
      <c r="E6" s="17">
        <f>INDEX(E12:E97,MATCH(C6,C12:C97,0),0)</f>
        <v>8</v>
      </c>
      <c r="F6" s="17">
        <f>SUM(D6:E6)</f>
        <v>22</v>
      </c>
      <c r="G6" s="18">
        <f>_xlfn.RANK.EQ(F6,$F$12:$F$97,0)</f>
        <v>53</v>
      </c>
      <c r="H6" s="19">
        <f>E6/F6</f>
        <v>0.36363636363636365</v>
      </c>
      <c r="I6" s="20">
        <f>_xlfn.RANK.EQ(H6,$H$12:$H$97,0)</f>
        <v>34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20.6</v>
      </c>
      <c r="E7" s="90">
        <f>ROUND(SUMIF($B$12:$B$97,"G",E12:E97)/(COUNTIFS(B12:B97,"G",D12:D97,"&lt;&gt;")),1)</f>
        <v>11.5</v>
      </c>
      <c r="F7" s="90">
        <f>ROUND(SUM(D7:E7),1)</f>
        <v>32.1</v>
      </c>
      <c r="G7" s="23"/>
      <c r="H7" s="24">
        <f>E7/F7</f>
        <v>0.35825545171339562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36.6</v>
      </c>
      <c r="E8" s="92">
        <f>ROUND(AVERAGE(E12:E97),1)</f>
        <v>20.100000000000001</v>
      </c>
      <c r="F8" s="92">
        <f>ROUND(SUM(D8:E8),1)</f>
        <v>56.7</v>
      </c>
      <c r="G8" s="29"/>
      <c r="H8" s="30">
        <f>E8/F8</f>
        <v>0.35449735449735448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2024年度（基準日：５月１日）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235" t="s">
        <v>19</v>
      </c>
      <c r="B11" s="33" t="s">
        <v>20</v>
      </c>
      <c r="C11" s="235" t="s">
        <v>21</v>
      </c>
      <c r="D11" s="35" t="s">
        <v>0</v>
      </c>
      <c r="E11" s="35" t="s">
        <v>1</v>
      </c>
      <c r="F11" s="36" t="s">
        <v>13</v>
      </c>
      <c r="G11" s="6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117</v>
      </c>
      <c r="E12" s="2">
        <v>75</v>
      </c>
      <c r="F12" s="40">
        <f t="shared" ref="F12:F21" si="0">SUM(D12:E12)</f>
        <v>192</v>
      </c>
      <c r="G12" s="69">
        <f t="shared" ref="G12:G21" si="1">_xlfn.RANK.EQ(F12,$F$12:$F$98,0)</f>
        <v>4</v>
      </c>
      <c r="H12" s="42">
        <f>E12/F12</f>
        <v>0.390625</v>
      </c>
      <c r="I12" s="2">
        <f t="shared" ref="I12:I21" si="2">_xlfn.RANK.EQ(H12,$H$12:$H$98,0)</f>
        <v>31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4</v>
      </c>
      <c r="E13" s="2">
        <v>9</v>
      </c>
      <c r="F13" s="40">
        <f t="shared" si="0"/>
        <v>13</v>
      </c>
      <c r="G13" s="69">
        <f t="shared" si="1"/>
        <v>68</v>
      </c>
      <c r="H13" s="42">
        <f>E13/F13</f>
        <v>0.69230769230769229</v>
      </c>
      <c r="I13" s="2">
        <f t="shared" si="2"/>
        <v>6</v>
      </c>
    </row>
    <row r="14" spans="1:13" s="14" customFormat="1">
      <c r="A14" s="1" t="s">
        <v>26</v>
      </c>
      <c r="B14" s="1" t="s">
        <v>243</v>
      </c>
      <c r="C14" s="1" t="s">
        <v>27</v>
      </c>
      <c r="D14" s="2">
        <v>16</v>
      </c>
      <c r="E14" s="2">
        <v>2</v>
      </c>
      <c r="F14" s="40">
        <f t="shared" si="0"/>
        <v>18</v>
      </c>
      <c r="G14" s="69">
        <f t="shared" si="1"/>
        <v>59</v>
      </c>
      <c r="H14" s="42">
        <f>E14/F14</f>
        <v>0.1111111111111111</v>
      </c>
      <c r="I14" s="2">
        <f t="shared" si="2"/>
        <v>76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3</v>
      </c>
      <c r="E15" s="2">
        <v>0</v>
      </c>
      <c r="F15" s="40">
        <f t="shared" si="0"/>
        <v>3</v>
      </c>
      <c r="G15" s="69">
        <f t="shared" si="1"/>
        <v>79</v>
      </c>
      <c r="H15" s="42">
        <f>E15/F15</f>
        <v>0</v>
      </c>
      <c r="I15" s="2">
        <f t="shared" si="2"/>
        <v>80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">
        <v>0</v>
      </c>
      <c r="E16" s="2">
        <v>0</v>
      </c>
      <c r="F16" s="40">
        <f t="shared" si="0"/>
        <v>0</v>
      </c>
      <c r="G16" s="69">
        <f t="shared" si="1"/>
        <v>84</v>
      </c>
      <c r="H16" s="236">
        <v>0</v>
      </c>
      <c r="I16" s="2">
        <f t="shared" si="2"/>
        <v>80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11</v>
      </c>
      <c r="E17" s="2">
        <v>2</v>
      </c>
      <c r="F17" s="40">
        <f t="shared" si="0"/>
        <v>13</v>
      </c>
      <c r="G17" s="69">
        <f t="shared" si="1"/>
        <v>68</v>
      </c>
      <c r="H17" s="42">
        <f>E17/F17</f>
        <v>0.15384615384615385</v>
      </c>
      <c r="I17" s="2">
        <f t="shared" si="2"/>
        <v>71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5</v>
      </c>
      <c r="E18" s="2">
        <v>10</v>
      </c>
      <c r="F18" s="40">
        <f t="shared" si="0"/>
        <v>15</v>
      </c>
      <c r="G18" s="69">
        <f t="shared" si="1"/>
        <v>64</v>
      </c>
      <c r="H18" s="42">
        <f>E18/F18</f>
        <v>0.66666666666666663</v>
      </c>
      <c r="I18" s="2">
        <f t="shared" si="2"/>
        <v>7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13</v>
      </c>
      <c r="E19" s="2">
        <v>8</v>
      </c>
      <c r="F19" s="40">
        <f t="shared" si="0"/>
        <v>21</v>
      </c>
      <c r="G19" s="69">
        <f t="shared" si="1"/>
        <v>54</v>
      </c>
      <c r="H19" s="42">
        <f>E19/F19</f>
        <v>0.38095238095238093</v>
      </c>
      <c r="I19" s="2">
        <f t="shared" si="2"/>
        <v>33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18</v>
      </c>
      <c r="E20" s="2">
        <v>2</v>
      </c>
      <c r="F20" s="40">
        <f t="shared" si="0"/>
        <v>20</v>
      </c>
      <c r="G20" s="69">
        <f t="shared" si="1"/>
        <v>56</v>
      </c>
      <c r="H20" s="42">
        <f>E20/F20</f>
        <v>0.1</v>
      </c>
      <c r="I20" s="2">
        <f t="shared" si="2"/>
        <v>77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122</v>
      </c>
      <c r="E21" s="2">
        <v>42</v>
      </c>
      <c r="F21" s="40">
        <f t="shared" si="0"/>
        <v>164</v>
      </c>
      <c r="G21" s="69">
        <f t="shared" si="1"/>
        <v>8</v>
      </c>
      <c r="H21" s="42">
        <f>E21/F21</f>
        <v>0.25609756097560976</v>
      </c>
      <c r="I21" s="2">
        <f t="shared" si="2"/>
        <v>60</v>
      </c>
    </row>
    <row r="22" spans="1:9" s="14" customFormat="1">
      <c r="A22" s="70" t="s">
        <v>42</v>
      </c>
      <c r="B22" s="70" t="s">
        <v>242</v>
      </c>
      <c r="C22" s="70" t="s">
        <v>43</v>
      </c>
      <c r="D22" s="45"/>
      <c r="E22" s="45"/>
      <c r="F22" s="46"/>
      <c r="G22" s="71"/>
      <c r="H22" s="48"/>
      <c r="I22" s="45"/>
    </row>
    <row r="23" spans="1:9" s="14" customFormat="1">
      <c r="A23" s="1" t="s">
        <v>44</v>
      </c>
      <c r="B23" s="1" t="s">
        <v>246</v>
      </c>
      <c r="C23" s="1" t="s">
        <v>45</v>
      </c>
      <c r="D23" s="2">
        <v>18</v>
      </c>
      <c r="E23" s="2">
        <v>9</v>
      </c>
      <c r="F23" s="40">
        <f t="shared" ref="F23:F45" si="3">SUM(D23:E23)</f>
        <v>27</v>
      </c>
      <c r="G23" s="69">
        <f t="shared" ref="G23:G45" si="4">_xlfn.RANK.EQ(F23,$F$12:$F$98,0)</f>
        <v>43</v>
      </c>
      <c r="H23" s="42">
        <f t="shared" ref="H23:H45" si="5">E23/F23</f>
        <v>0.33333333333333331</v>
      </c>
      <c r="I23" s="2">
        <f t="shared" ref="I23:I45" si="6">_xlfn.RANK.EQ(H23,$H$12:$H$98,0)</f>
        <v>45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41</v>
      </c>
      <c r="E24" s="2">
        <v>17</v>
      </c>
      <c r="F24" s="40">
        <f t="shared" si="3"/>
        <v>58</v>
      </c>
      <c r="G24" s="69">
        <f t="shared" si="4"/>
        <v>20</v>
      </c>
      <c r="H24" s="42">
        <f t="shared" si="5"/>
        <v>0.29310344827586204</v>
      </c>
      <c r="I24" s="2">
        <f t="shared" si="6"/>
        <v>52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17</v>
      </c>
      <c r="E25" s="2">
        <v>8</v>
      </c>
      <c r="F25" s="40">
        <f t="shared" si="3"/>
        <v>25</v>
      </c>
      <c r="G25" s="69">
        <f t="shared" si="4"/>
        <v>45</v>
      </c>
      <c r="H25" s="42">
        <f t="shared" si="5"/>
        <v>0.32</v>
      </c>
      <c r="I25" s="2">
        <f t="shared" si="6"/>
        <v>48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23</v>
      </c>
      <c r="E26" s="2">
        <v>7</v>
      </c>
      <c r="F26" s="40">
        <f t="shared" si="3"/>
        <v>30</v>
      </c>
      <c r="G26" s="69">
        <f t="shared" si="4"/>
        <v>38</v>
      </c>
      <c r="H26" s="42">
        <f t="shared" si="5"/>
        <v>0.23333333333333334</v>
      </c>
      <c r="I26" s="2">
        <f t="shared" si="6"/>
        <v>65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188</v>
      </c>
      <c r="E27" s="2">
        <v>102</v>
      </c>
      <c r="F27" s="40">
        <f t="shared" si="3"/>
        <v>290</v>
      </c>
      <c r="G27" s="69">
        <f t="shared" si="4"/>
        <v>2</v>
      </c>
      <c r="H27" s="42">
        <f t="shared" si="5"/>
        <v>0.35172413793103446</v>
      </c>
      <c r="I27" s="2">
        <f t="shared" si="6"/>
        <v>39</v>
      </c>
    </row>
    <row r="28" spans="1:9" s="14" customFormat="1">
      <c r="A28" s="1" t="s">
        <v>54</v>
      </c>
      <c r="B28" s="1" t="s">
        <v>244</v>
      </c>
      <c r="C28" s="1" t="s">
        <v>55</v>
      </c>
      <c r="D28" s="2">
        <v>1</v>
      </c>
      <c r="E28" s="2">
        <v>0</v>
      </c>
      <c r="F28" s="40">
        <f t="shared" si="3"/>
        <v>1</v>
      </c>
      <c r="G28" s="69">
        <f t="shared" si="4"/>
        <v>82</v>
      </c>
      <c r="H28" s="42">
        <f t="shared" si="5"/>
        <v>0</v>
      </c>
      <c r="I28" s="2">
        <f t="shared" si="6"/>
        <v>80</v>
      </c>
    </row>
    <row r="29" spans="1:9" s="14" customFormat="1">
      <c r="A29" s="1" t="s">
        <v>56</v>
      </c>
      <c r="B29" s="1" t="s">
        <v>247</v>
      </c>
      <c r="C29" s="1" t="s">
        <v>57</v>
      </c>
      <c r="D29" s="2">
        <v>12</v>
      </c>
      <c r="E29" s="2">
        <v>8</v>
      </c>
      <c r="F29" s="40">
        <f t="shared" si="3"/>
        <v>20</v>
      </c>
      <c r="G29" s="69">
        <f t="shared" si="4"/>
        <v>56</v>
      </c>
      <c r="H29" s="42">
        <f t="shared" si="5"/>
        <v>0.4</v>
      </c>
      <c r="I29" s="2">
        <f t="shared" si="6"/>
        <v>30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17</v>
      </c>
      <c r="E30" s="2">
        <v>6</v>
      </c>
      <c r="F30" s="40">
        <f t="shared" si="3"/>
        <v>23</v>
      </c>
      <c r="G30" s="69">
        <f t="shared" si="4"/>
        <v>50</v>
      </c>
      <c r="H30" s="42">
        <f t="shared" si="5"/>
        <v>0.2608695652173913</v>
      </c>
      <c r="I30" s="2">
        <f t="shared" si="6"/>
        <v>59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34</v>
      </c>
      <c r="E31" s="2">
        <v>14</v>
      </c>
      <c r="F31" s="40">
        <f t="shared" si="3"/>
        <v>48</v>
      </c>
      <c r="G31" s="69">
        <f t="shared" si="4"/>
        <v>24</v>
      </c>
      <c r="H31" s="42">
        <f t="shared" si="5"/>
        <v>0.29166666666666669</v>
      </c>
      <c r="I31" s="2">
        <f t="shared" si="6"/>
        <v>53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48</v>
      </c>
      <c r="E32" s="2">
        <v>42</v>
      </c>
      <c r="F32" s="40">
        <f t="shared" si="3"/>
        <v>90</v>
      </c>
      <c r="G32" s="69">
        <f t="shared" si="4"/>
        <v>16</v>
      </c>
      <c r="H32" s="42">
        <f t="shared" si="5"/>
        <v>0.46666666666666667</v>
      </c>
      <c r="I32" s="2">
        <f t="shared" si="6"/>
        <v>21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498</v>
      </c>
      <c r="E33" s="2">
        <v>201</v>
      </c>
      <c r="F33" s="40">
        <f t="shared" si="3"/>
        <v>699</v>
      </c>
      <c r="G33" s="69">
        <f t="shared" si="4"/>
        <v>1</v>
      </c>
      <c r="H33" s="42">
        <f t="shared" si="5"/>
        <v>0.28755364806866951</v>
      </c>
      <c r="I33" s="2">
        <f t="shared" si="6"/>
        <v>54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4</v>
      </c>
      <c r="E34" s="2">
        <v>3</v>
      </c>
      <c r="F34" s="40">
        <f t="shared" si="3"/>
        <v>7</v>
      </c>
      <c r="G34" s="69">
        <f t="shared" si="4"/>
        <v>73</v>
      </c>
      <c r="H34" s="42">
        <f t="shared" si="5"/>
        <v>0.42857142857142855</v>
      </c>
      <c r="I34" s="2">
        <f t="shared" si="6"/>
        <v>24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13</v>
      </c>
      <c r="E35" s="2">
        <v>18</v>
      </c>
      <c r="F35" s="40">
        <f t="shared" si="3"/>
        <v>31</v>
      </c>
      <c r="G35" s="69">
        <f t="shared" si="4"/>
        <v>37</v>
      </c>
      <c r="H35" s="42">
        <f t="shared" si="5"/>
        <v>0.58064516129032262</v>
      </c>
      <c r="I35" s="2">
        <f t="shared" si="6"/>
        <v>14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65</v>
      </c>
      <c r="E36" s="2">
        <v>127</v>
      </c>
      <c r="F36" s="40">
        <f t="shared" si="3"/>
        <v>192</v>
      </c>
      <c r="G36" s="69">
        <f t="shared" si="4"/>
        <v>4</v>
      </c>
      <c r="H36" s="42">
        <f t="shared" si="5"/>
        <v>0.66145833333333337</v>
      </c>
      <c r="I36" s="2">
        <f t="shared" si="6"/>
        <v>10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141</v>
      </c>
      <c r="E37" s="2">
        <v>40</v>
      </c>
      <c r="F37" s="40">
        <f t="shared" si="3"/>
        <v>181</v>
      </c>
      <c r="G37" s="69">
        <f t="shared" si="4"/>
        <v>6</v>
      </c>
      <c r="H37" s="42">
        <f t="shared" si="5"/>
        <v>0.22099447513812154</v>
      </c>
      <c r="I37" s="2">
        <f t="shared" si="6"/>
        <v>67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37</v>
      </c>
      <c r="F38" s="40">
        <f t="shared" si="3"/>
        <v>37</v>
      </c>
      <c r="G38" s="69">
        <f t="shared" si="4"/>
        <v>30</v>
      </c>
      <c r="H38" s="42">
        <f t="shared" si="5"/>
        <v>1</v>
      </c>
      <c r="I38" s="2">
        <f t="shared" si="6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12</v>
      </c>
      <c r="E39" s="2">
        <v>22</v>
      </c>
      <c r="F39" s="40">
        <f t="shared" si="3"/>
        <v>34</v>
      </c>
      <c r="G39" s="69">
        <f t="shared" si="4"/>
        <v>34</v>
      </c>
      <c r="H39" s="42">
        <f t="shared" si="5"/>
        <v>0.6470588235294118</v>
      </c>
      <c r="I39" s="2">
        <f t="shared" si="6"/>
        <v>11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20</v>
      </c>
      <c r="E40" s="2">
        <v>9</v>
      </c>
      <c r="F40" s="40">
        <f t="shared" si="3"/>
        <v>29</v>
      </c>
      <c r="G40" s="69">
        <f t="shared" si="4"/>
        <v>39</v>
      </c>
      <c r="H40" s="42">
        <f t="shared" si="5"/>
        <v>0.31034482758620691</v>
      </c>
      <c r="I40" s="2">
        <f t="shared" si="6"/>
        <v>49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40</v>
      </c>
      <c r="E41" s="2">
        <v>4</v>
      </c>
      <c r="F41" s="40">
        <f t="shared" si="3"/>
        <v>44</v>
      </c>
      <c r="G41" s="69">
        <f t="shared" si="4"/>
        <v>26</v>
      </c>
      <c r="H41" s="42">
        <f t="shared" si="5"/>
        <v>9.0909090909090912E-2</v>
      </c>
      <c r="I41" s="2">
        <f t="shared" si="6"/>
        <v>78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61</v>
      </c>
      <c r="E42" s="2">
        <v>38</v>
      </c>
      <c r="F42" s="40">
        <f t="shared" si="3"/>
        <v>99</v>
      </c>
      <c r="G42" s="69">
        <f t="shared" si="4"/>
        <v>15</v>
      </c>
      <c r="H42" s="42">
        <f t="shared" si="5"/>
        <v>0.38383838383838381</v>
      </c>
      <c r="I42" s="2">
        <f t="shared" si="6"/>
        <v>32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2</v>
      </c>
      <c r="E43" s="2">
        <v>2</v>
      </c>
      <c r="F43" s="40">
        <f t="shared" si="3"/>
        <v>4</v>
      </c>
      <c r="G43" s="69">
        <f t="shared" si="4"/>
        <v>76</v>
      </c>
      <c r="H43" s="42">
        <f t="shared" si="5"/>
        <v>0.5</v>
      </c>
      <c r="I43" s="2">
        <f t="shared" si="6"/>
        <v>16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12</v>
      </c>
      <c r="E44" s="2">
        <v>4</v>
      </c>
      <c r="F44" s="40">
        <f t="shared" si="3"/>
        <v>16</v>
      </c>
      <c r="G44" s="69">
        <f t="shared" si="4"/>
        <v>62</v>
      </c>
      <c r="H44" s="42">
        <f t="shared" si="5"/>
        <v>0.25</v>
      </c>
      <c r="I44" s="2">
        <f t="shared" si="6"/>
        <v>61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36</v>
      </c>
      <c r="E45" s="2">
        <v>15</v>
      </c>
      <c r="F45" s="40">
        <f t="shared" si="3"/>
        <v>51</v>
      </c>
      <c r="G45" s="69">
        <f t="shared" si="4"/>
        <v>23</v>
      </c>
      <c r="H45" s="42">
        <f t="shared" si="5"/>
        <v>0.29411764705882354</v>
      </c>
      <c r="I45" s="2">
        <f t="shared" si="6"/>
        <v>51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71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30</v>
      </c>
      <c r="E47" s="2">
        <v>16</v>
      </c>
      <c r="F47" s="40">
        <f t="shared" ref="F47:F78" si="7">SUM(D47:E47)</f>
        <v>46</v>
      </c>
      <c r="G47" s="69">
        <f t="shared" ref="G47:G78" si="8">_xlfn.RANK.EQ(F47,$F$12:$F$98,0)</f>
        <v>25</v>
      </c>
      <c r="H47" s="42">
        <f t="shared" ref="H47:H78" si="9">E47/F47</f>
        <v>0.34782608695652173</v>
      </c>
      <c r="I47" s="2">
        <f t="shared" ref="I47:I78" si="10">_xlfn.RANK.EQ(H47,$H$12:$H$98,0)</f>
        <v>40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22</v>
      </c>
      <c r="E48" s="2">
        <v>3</v>
      </c>
      <c r="F48" s="40">
        <f t="shared" si="7"/>
        <v>25</v>
      </c>
      <c r="G48" s="69">
        <f t="shared" si="8"/>
        <v>45</v>
      </c>
      <c r="H48" s="42">
        <f t="shared" si="9"/>
        <v>0.12</v>
      </c>
      <c r="I48" s="2">
        <f t="shared" si="10"/>
        <v>75</v>
      </c>
    </row>
    <row r="49" spans="1:9" s="14" customFormat="1">
      <c r="A49" s="1" t="s">
        <v>96</v>
      </c>
      <c r="B49" s="1" t="s">
        <v>242</v>
      </c>
      <c r="C49" s="1" t="s">
        <v>97</v>
      </c>
      <c r="D49" s="2">
        <v>3</v>
      </c>
      <c r="E49" s="2">
        <v>1</v>
      </c>
      <c r="F49" s="40">
        <f t="shared" si="7"/>
        <v>4</v>
      </c>
      <c r="G49" s="69">
        <f t="shared" si="8"/>
        <v>76</v>
      </c>
      <c r="H49" s="42">
        <f t="shared" si="9"/>
        <v>0.25</v>
      </c>
      <c r="I49" s="2">
        <f t="shared" si="10"/>
        <v>61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11</v>
      </c>
      <c r="E50" s="2">
        <v>10</v>
      </c>
      <c r="F50" s="40">
        <f t="shared" si="7"/>
        <v>21</v>
      </c>
      <c r="G50" s="69">
        <f t="shared" si="8"/>
        <v>54</v>
      </c>
      <c r="H50" s="42">
        <f t="shared" si="9"/>
        <v>0.47619047619047616</v>
      </c>
      <c r="I50" s="2">
        <f t="shared" si="10"/>
        <v>20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44</v>
      </c>
      <c r="E51" s="2">
        <v>22</v>
      </c>
      <c r="F51" s="40">
        <f t="shared" si="7"/>
        <v>66</v>
      </c>
      <c r="G51" s="69">
        <f t="shared" si="8"/>
        <v>17</v>
      </c>
      <c r="H51" s="42">
        <f t="shared" si="9"/>
        <v>0.33333333333333331</v>
      </c>
      <c r="I51" s="2">
        <f t="shared" si="10"/>
        <v>45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94</v>
      </c>
      <c r="E52" s="2">
        <v>22</v>
      </c>
      <c r="F52" s="40">
        <f t="shared" si="7"/>
        <v>116</v>
      </c>
      <c r="G52" s="69">
        <f t="shared" si="8"/>
        <v>12</v>
      </c>
      <c r="H52" s="42">
        <f t="shared" si="9"/>
        <v>0.18965517241379309</v>
      </c>
      <c r="I52" s="2">
        <f t="shared" si="10"/>
        <v>69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16</v>
      </c>
      <c r="E53" s="2">
        <v>8</v>
      </c>
      <c r="F53" s="40">
        <f t="shared" si="7"/>
        <v>24</v>
      </c>
      <c r="G53" s="69">
        <f t="shared" si="8"/>
        <v>48</v>
      </c>
      <c r="H53" s="42">
        <f t="shared" si="9"/>
        <v>0.33333333333333331</v>
      </c>
      <c r="I53" s="2">
        <f t="shared" si="10"/>
        <v>45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11</v>
      </c>
      <c r="E54" s="2">
        <v>18</v>
      </c>
      <c r="F54" s="40">
        <f t="shared" si="7"/>
        <v>29</v>
      </c>
      <c r="G54" s="69">
        <f t="shared" si="8"/>
        <v>39</v>
      </c>
      <c r="H54" s="42">
        <f t="shared" si="9"/>
        <v>0.62068965517241381</v>
      </c>
      <c r="I54" s="2">
        <f t="shared" si="10"/>
        <v>12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29</v>
      </c>
      <c r="E55" s="2">
        <v>11</v>
      </c>
      <c r="F55" s="40">
        <f t="shared" si="7"/>
        <v>40</v>
      </c>
      <c r="G55" s="69">
        <f t="shared" si="8"/>
        <v>28</v>
      </c>
      <c r="H55" s="42">
        <f t="shared" si="9"/>
        <v>0.27500000000000002</v>
      </c>
      <c r="I55" s="2">
        <f t="shared" si="10"/>
        <v>57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10</v>
      </c>
      <c r="E56" s="2">
        <v>10</v>
      </c>
      <c r="F56" s="40">
        <f t="shared" si="7"/>
        <v>20</v>
      </c>
      <c r="G56" s="69">
        <f t="shared" si="8"/>
        <v>56</v>
      </c>
      <c r="H56" s="42">
        <f t="shared" si="9"/>
        <v>0.5</v>
      </c>
      <c r="I56" s="2">
        <f t="shared" si="10"/>
        <v>16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20</v>
      </c>
      <c r="E57" s="2">
        <v>14</v>
      </c>
      <c r="F57" s="40">
        <f t="shared" si="7"/>
        <v>34</v>
      </c>
      <c r="G57" s="69">
        <f t="shared" si="8"/>
        <v>34</v>
      </c>
      <c r="H57" s="42">
        <f t="shared" si="9"/>
        <v>0.41176470588235292</v>
      </c>
      <c r="I57" s="2">
        <f t="shared" si="10"/>
        <v>28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5</v>
      </c>
      <c r="E58" s="2">
        <v>7</v>
      </c>
      <c r="F58" s="40">
        <f t="shared" si="7"/>
        <v>12</v>
      </c>
      <c r="G58" s="69">
        <f t="shared" si="8"/>
        <v>70</v>
      </c>
      <c r="H58" s="42">
        <f t="shared" si="9"/>
        <v>0.58333333333333337</v>
      </c>
      <c r="I58" s="2">
        <f t="shared" si="10"/>
        <v>13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87</v>
      </c>
      <c r="E59" s="2">
        <v>48</v>
      </c>
      <c r="F59" s="40">
        <f t="shared" si="7"/>
        <v>135</v>
      </c>
      <c r="G59" s="69">
        <f t="shared" si="8"/>
        <v>10</v>
      </c>
      <c r="H59" s="42">
        <f t="shared" si="9"/>
        <v>0.35555555555555557</v>
      </c>
      <c r="I59" s="2">
        <f t="shared" si="10"/>
        <v>36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27</v>
      </c>
      <c r="E60" s="2">
        <v>9</v>
      </c>
      <c r="F60" s="40">
        <f t="shared" si="7"/>
        <v>36</v>
      </c>
      <c r="G60" s="69">
        <f t="shared" si="8"/>
        <v>32</v>
      </c>
      <c r="H60" s="42">
        <f t="shared" si="9"/>
        <v>0.25</v>
      </c>
      <c r="I60" s="2">
        <f t="shared" si="10"/>
        <v>61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1</v>
      </c>
      <c r="E61" s="2">
        <v>1</v>
      </c>
      <c r="F61" s="40">
        <f t="shared" si="7"/>
        <v>2</v>
      </c>
      <c r="G61" s="69">
        <f t="shared" si="8"/>
        <v>81</v>
      </c>
      <c r="H61" s="42">
        <f t="shared" si="9"/>
        <v>0.5</v>
      </c>
      <c r="I61" s="2">
        <f t="shared" si="10"/>
        <v>16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14</v>
      </c>
      <c r="E62" s="2">
        <v>2</v>
      </c>
      <c r="F62" s="40">
        <f t="shared" si="7"/>
        <v>16</v>
      </c>
      <c r="G62" s="69">
        <f t="shared" si="8"/>
        <v>62</v>
      </c>
      <c r="H62" s="42">
        <f t="shared" si="9"/>
        <v>0.125</v>
      </c>
      <c r="I62" s="2">
        <f t="shared" si="10"/>
        <v>74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30</v>
      </c>
      <c r="E63" s="2">
        <v>13</v>
      </c>
      <c r="F63" s="40">
        <f t="shared" si="7"/>
        <v>43</v>
      </c>
      <c r="G63" s="69">
        <f t="shared" si="8"/>
        <v>27</v>
      </c>
      <c r="H63" s="42">
        <f t="shared" si="9"/>
        <v>0.30232558139534882</v>
      </c>
      <c r="I63" s="2">
        <f t="shared" si="10"/>
        <v>50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4</v>
      </c>
      <c r="E64" s="2">
        <v>4</v>
      </c>
      <c r="F64" s="40">
        <f t="shared" si="7"/>
        <v>8</v>
      </c>
      <c r="G64" s="69">
        <f t="shared" si="8"/>
        <v>72</v>
      </c>
      <c r="H64" s="42">
        <f t="shared" si="9"/>
        <v>0.5</v>
      </c>
      <c r="I64" s="2">
        <f t="shared" si="10"/>
        <v>16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1</v>
      </c>
      <c r="E65" s="2">
        <v>4</v>
      </c>
      <c r="F65" s="40">
        <f t="shared" si="7"/>
        <v>5</v>
      </c>
      <c r="G65" s="69">
        <f t="shared" si="8"/>
        <v>75</v>
      </c>
      <c r="H65" s="42">
        <f t="shared" si="9"/>
        <v>0.8</v>
      </c>
      <c r="I65" s="2">
        <f t="shared" si="10"/>
        <v>3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188</v>
      </c>
      <c r="E66" s="2">
        <v>61</v>
      </c>
      <c r="F66" s="40">
        <f t="shared" si="7"/>
        <v>249</v>
      </c>
      <c r="G66" s="69">
        <f t="shared" si="8"/>
        <v>3</v>
      </c>
      <c r="H66" s="42">
        <f t="shared" si="9"/>
        <v>0.24497991967871485</v>
      </c>
      <c r="I66" s="2">
        <f t="shared" si="10"/>
        <v>64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1</v>
      </c>
      <c r="E67" s="2">
        <v>2</v>
      </c>
      <c r="F67" s="40">
        <f t="shared" si="7"/>
        <v>3</v>
      </c>
      <c r="G67" s="69">
        <f t="shared" si="8"/>
        <v>79</v>
      </c>
      <c r="H67" s="42">
        <f t="shared" si="9"/>
        <v>0.66666666666666663</v>
      </c>
      <c r="I67" s="2">
        <f t="shared" si="10"/>
        <v>7</v>
      </c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35</v>
      </c>
      <c r="E68" s="2">
        <v>19</v>
      </c>
      <c r="F68" s="40">
        <f t="shared" si="7"/>
        <v>54</v>
      </c>
      <c r="G68" s="69">
        <f t="shared" si="8"/>
        <v>21</v>
      </c>
      <c r="H68" s="42">
        <f t="shared" si="9"/>
        <v>0.35185185185185186</v>
      </c>
      <c r="I68" s="2">
        <f t="shared" si="10"/>
        <v>37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103</v>
      </c>
      <c r="E69" s="2">
        <v>74</v>
      </c>
      <c r="F69" s="40">
        <f t="shared" si="7"/>
        <v>177</v>
      </c>
      <c r="G69" s="69">
        <f t="shared" si="8"/>
        <v>7</v>
      </c>
      <c r="H69" s="42">
        <f t="shared" si="9"/>
        <v>0.41807909604519772</v>
      </c>
      <c r="I69" s="2">
        <f t="shared" si="10"/>
        <v>26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5</v>
      </c>
      <c r="E70" s="2">
        <v>12</v>
      </c>
      <c r="F70" s="40">
        <f t="shared" si="7"/>
        <v>17</v>
      </c>
      <c r="G70" s="69">
        <f t="shared" si="8"/>
        <v>60</v>
      </c>
      <c r="H70" s="42">
        <f t="shared" si="9"/>
        <v>0.70588235294117652</v>
      </c>
      <c r="I70" s="2">
        <f t="shared" si="10"/>
        <v>5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65</v>
      </c>
      <c r="E71" s="2">
        <v>55</v>
      </c>
      <c r="F71" s="40">
        <f t="shared" si="7"/>
        <v>120</v>
      </c>
      <c r="G71" s="69">
        <f t="shared" si="8"/>
        <v>11</v>
      </c>
      <c r="H71" s="42">
        <f t="shared" si="9"/>
        <v>0.45833333333333331</v>
      </c>
      <c r="I71" s="2">
        <f t="shared" si="10"/>
        <v>22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17</v>
      </c>
      <c r="E72" s="2">
        <v>42</v>
      </c>
      <c r="F72" s="40">
        <f t="shared" si="7"/>
        <v>59</v>
      </c>
      <c r="G72" s="69">
        <f t="shared" si="8"/>
        <v>19</v>
      </c>
      <c r="H72" s="42">
        <f t="shared" si="9"/>
        <v>0.71186440677966101</v>
      </c>
      <c r="I72" s="2">
        <f t="shared" si="10"/>
        <v>4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5</v>
      </c>
      <c r="E73" s="2">
        <v>2</v>
      </c>
      <c r="F73" s="40">
        <f t="shared" si="7"/>
        <v>7</v>
      </c>
      <c r="G73" s="69">
        <f t="shared" si="8"/>
        <v>73</v>
      </c>
      <c r="H73" s="42">
        <f t="shared" si="9"/>
        <v>0.2857142857142857</v>
      </c>
      <c r="I73" s="2">
        <f t="shared" si="10"/>
        <v>55</v>
      </c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12</v>
      </c>
      <c r="F74" s="40">
        <f t="shared" si="7"/>
        <v>12</v>
      </c>
      <c r="G74" s="69">
        <f t="shared" si="8"/>
        <v>70</v>
      </c>
      <c r="H74" s="42">
        <f t="shared" si="9"/>
        <v>1</v>
      </c>
      <c r="I74" s="2">
        <f t="shared" si="10"/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13</v>
      </c>
      <c r="E75" s="2">
        <v>2</v>
      </c>
      <c r="F75" s="40">
        <f t="shared" si="7"/>
        <v>15</v>
      </c>
      <c r="G75" s="69">
        <f t="shared" si="8"/>
        <v>64</v>
      </c>
      <c r="H75" s="42">
        <f t="shared" si="9"/>
        <v>0.13333333333333333</v>
      </c>
      <c r="I75" s="2">
        <f t="shared" si="10"/>
        <v>72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24</v>
      </c>
      <c r="E76" s="2">
        <v>1</v>
      </c>
      <c r="F76" s="40">
        <f t="shared" si="7"/>
        <v>25</v>
      </c>
      <c r="G76" s="69">
        <f t="shared" si="8"/>
        <v>45</v>
      </c>
      <c r="H76" s="42">
        <f t="shared" si="9"/>
        <v>0.04</v>
      </c>
      <c r="I76" s="2">
        <f t="shared" si="10"/>
        <v>79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21</v>
      </c>
      <c r="E77" s="2">
        <v>8</v>
      </c>
      <c r="F77" s="40">
        <f t="shared" si="7"/>
        <v>29</v>
      </c>
      <c r="G77" s="69">
        <f t="shared" si="8"/>
        <v>39</v>
      </c>
      <c r="H77" s="42">
        <f t="shared" si="9"/>
        <v>0.27586206896551724</v>
      </c>
      <c r="I77" s="2">
        <f t="shared" si="10"/>
        <v>56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13</v>
      </c>
      <c r="E78" s="2">
        <v>11</v>
      </c>
      <c r="F78" s="40">
        <f t="shared" si="7"/>
        <v>24</v>
      </c>
      <c r="G78" s="69">
        <f t="shared" si="8"/>
        <v>48</v>
      </c>
      <c r="H78" s="42">
        <f t="shared" si="9"/>
        <v>0.45833333333333331</v>
      </c>
      <c r="I78" s="2">
        <f t="shared" si="10"/>
        <v>22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67</v>
      </c>
      <c r="E79" s="2">
        <v>48</v>
      </c>
      <c r="F79" s="40">
        <f t="shared" ref="F79:F110" si="11">SUM(D79:E79)</f>
        <v>115</v>
      </c>
      <c r="G79" s="69">
        <f t="shared" ref="G79:G110" si="12">_xlfn.RANK.EQ(F79,$F$12:$F$98,0)</f>
        <v>13</v>
      </c>
      <c r="H79" s="42">
        <f t="shared" ref="H79:H97" si="13">E79/F79</f>
        <v>0.41739130434782606</v>
      </c>
      <c r="I79" s="2">
        <f t="shared" ref="I79:I110" si="14">_xlfn.RANK.EQ(H79,$H$12:$H$98,0)</f>
        <v>27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64</v>
      </c>
      <c r="E80" s="2">
        <v>44</v>
      </c>
      <c r="F80" s="40">
        <f t="shared" si="11"/>
        <v>108</v>
      </c>
      <c r="G80" s="69">
        <f t="shared" si="12"/>
        <v>14</v>
      </c>
      <c r="H80" s="42">
        <f t="shared" si="13"/>
        <v>0.40740740740740738</v>
      </c>
      <c r="I80" s="2">
        <f t="shared" si="14"/>
        <v>29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14</v>
      </c>
      <c r="E81" s="2">
        <v>3</v>
      </c>
      <c r="F81" s="40">
        <f t="shared" si="11"/>
        <v>17</v>
      </c>
      <c r="G81" s="69">
        <f t="shared" si="12"/>
        <v>60</v>
      </c>
      <c r="H81" s="42">
        <f t="shared" si="13"/>
        <v>0.17647058823529413</v>
      </c>
      <c r="I81" s="2">
        <f t="shared" si="14"/>
        <v>70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19</v>
      </c>
      <c r="E82" s="2">
        <v>10</v>
      </c>
      <c r="F82" s="40">
        <f t="shared" si="11"/>
        <v>29</v>
      </c>
      <c r="G82" s="69">
        <f t="shared" si="12"/>
        <v>39</v>
      </c>
      <c r="H82" s="42">
        <f t="shared" si="13"/>
        <v>0.34482758620689657</v>
      </c>
      <c r="I82" s="2">
        <f t="shared" si="14"/>
        <v>42</v>
      </c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15</v>
      </c>
      <c r="E83" s="2">
        <v>11</v>
      </c>
      <c r="F83" s="40">
        <f t="shared" si="11"/>
        <v>26</v>
      </c>
      <c r="G83" s="69">
        <f t="shared" si="12"/>
        <v>44</v>
      </c>
      <c r="H83" s="42">
        <f t="shared" si="13"/>
        <v>0.42307692307692307</v>
      </c>
      <c r="I83" s="2">
        <f t="shared" si="14"/>
        <v>25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11</v>
      </c>
      <c r="E84" s="2">
        <v>3</v>
      </c>
      <c r="F84" s="40">
        <f t="shared" si="11"/>
        <v>14</v>
      </c>
      <c r="G84" s="69">
        <f t="shared" si="12"/>
        <v>67</v>
      </c>
      <c r="H84" s="42">
        <f t="shared" si="13"/>
        <v>0.21428571428571427</v>
      </c>
      <c r="I84" s="2">
        <f t="shared" si="14"/>
        <v>68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21</v>
      </c>
      <c r="E85" s="2">
        <v>11</v>
      </c>
      <c r="F85" s="40">
        <f t="shared" si="11"/>
        <v>32</v>
      </c>
      <c r="G85" s="69">
        <f t="shared" si="12"/>
        <v>36</v>
      </c>
      <c r="H85" s="42">
        <f t="shared" si="13"/>
        <v>0.34375</v>
      </c>
      <c r="I85" s="2">
        <f t="shared" si="14"/>
        <v>43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14</v>
      </c>
      <c r="E86" s="51">
        <v>8</v>
      </c>
      <c r="F86" s="52">
        <f t="shared" si="11"/>
        <v>22</v>
      </c>
      <c r="G86" s="72">
        <f t="shared" si="12"/>
        <v>53</v>
      </c>
      <c r="H86" s="54">
        <f t="shared" si="13"/>
        <v>0.36363636363636365</v>
      </c>
      <c r="I86" s="51">
        <f t="shared" si="14"/>
        <v>34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20</v>
      </c>
      <c r="E87" s="2">
        <v>3</v>
      </c>
      <c r="F87" s="40">
        <f t="shared" si="11"/>
        <v>23</v>
      </c>
      <c r="G87" s="69">
        <f t="shared" si="12"/>
        <v>50</v>
      </c>
      <c r="H87" s="42">
        <f t="shared" si="13"/>
        <v>0.13043478260869565</v>
      </c>
      <c r="I87" s="2">
        <f t="shared" si="14"/>
        <v>73</v>
      </c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1</v>
      </c>
      <c r="E88" s="2">
        <v>0</v>
      </c>
      <c r="F88" s="40">
        <f t="shared" si="11"/>
        <v>1</v>
      </c>
      <c r="G88" s="69">
        <f t="shared" si="12"/>
        <v>82</v>
      </c>
      <c r="H88" s="42">
        <f t="shared" si="13"/>
        <v>0</v>
      </c>
      <c r="I88" s="2">
        <f t="shared" si="14"/>
        <v>80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104</v>
      </c>
      <c r="E89" s="2">
        <v>38</v>
      </c>
      <c r="F89" s="40">
        <f t="shared" si="11"/>
        <v>142</v>
      </c>
      <c r="G89" s="69">
        <f t="shared" si="12"/>
        <v>9</v>
      </c>
      <c r="H89" s="42">
        <f t="shared" si="13"/>
        <v>0.26760563380281688</v>
      </c>
      <c r="I89" s="2">
        <f t="shared" si="14"/>
        <v>58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15</v>
      </c>
      <c r="E90" s="2">
        <v>8</v>
      </c>
      <c r="F90" s="40">
        <f t="shared" si="11"/>
        <v>23</v>
      </c>
      <c r="G90" s="69">
        <f t="shared" si="12"/>
        <v>50</v>
      </c>
      <c r="H90" s="42">
        <f t="shared" si="13"/>
        <v>0.34782608695652173</v>
      </c>
      <c r="I90" s="2">
        <f t="shared" si="14"/>
        <v>40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16</v>
      </c>
      <c r="E91" s="2">
        <v>21</v>
      </c>
      <c r="F91" s="40">
        <f t="shared" si="11"/>
        <v>37</v>
      </c>
      <c r="G91" s="69">
        <f t="shared" si="12"/>
        <v>30</v>
      </c>
      <c r="H91" s="42">
        <f t="shared" si="13"/>
        <v>0.56756756756756754</v>
      </c>
      <c r="I91" s="2">
        <f t="shared" si="14"/>
        <v>15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35</v>
      </c>
      <c r="E92" s="2">
        <v>19</v>
      </c>
      <c r="F92" s="40">
        <f t="shared" si="11"/>
        <v>54</v>
      </c>
      <c r="G92" s="69">
        <f t="shared" si="12"/>
        <v>21</v>
      </c>
      <c r="H92" s="42">
        <f t="shared" si="13"/>
        <v>0.35185185185185186</v>
      </c>
      <c r="I92" s="2">
        <f t="shared" si="14"/>
        <v>37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25</v>
      </c>
      <c r="E93" s="2">
        <v>13</v>
      </c>
      <c r="F93" s="40">
        <f t="shared" si="11"/>
        <v>38</v>
      </c>
      <c r="G93" s="69">
        <f t="shared" si="12"/>
        <v>29</v>
      </c>
      <c r="H93" s="42">
        <f t="shared" si="13"/>
        <v>0.34210526315789475</v>
      </c>
      <c r="I93" s="2">
        <f t="shared" si="14"/>
        <v>44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5</v>
      </c>
      <c r="E94" s="2">
        <v>10</v>
      </c>
      <c r="F94" s="40">
        <f t="shared" si="11"/>
        <v>15</v>
      </c>
      <c r="G94" s="69">
        <f t="shared" si="12"/>
        <v>64</v>
      </c>
      <c r="H94" s="42">
        <f t="shared" si="13"/>
        <v>0.66666666666666663</v>
      </c>
      <c r="I94" s="2">
        <f t="shared" si="14"/>
        <v>7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27</v>
      </c>
      <c r="E95" s="2">
        <v>8</v>
      </c>
      <c r="F95" s="40">
        <f t="shared" si="11"/>
        <v>35</v>
      </c>
      <c r="G95" s="69">
        <f t="shared" si="12"/>
        <v>33</v>
      </c>
      <c r="H95" s="42">
        <f t="shared" si="13"/>
        <v>0.22857142857142856</v>
      </c>
      <c r="I95" s="2">
        <f t="shared" si="14"/>
        <v>66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4</v>
      </c>
      <c r="E96" s="2">
        <v>0</v>
      </c>
      <c r="F96" s="40">
        <f t="shared" si="11"/>
        <v>4</v>
      </c>
      <c r="G96" s="69">
        <f t="shared" si="12"/>
        <v>76</v>
      </c>
      <c r="H96" s="42">
        <f t="shared" si="13"/>
        <v>0</v>
      </c>
      <c r="I96" s="2">
        <f t="shared" si="14"/>
        <v>80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39</v>
      </c>
      <c r="E97" s="2">
        <v>22</v>
      </c>
      <c r="F97" s="40">
        <f t="shared" si="11"/>
        <v>61</v>
      </c>
      <c r="G97" s="69">
        <f t="shared" si="12"/>
        <v>18</v>
      </c>
      <c r="H97" s="42">
        <f t="shared" si="13"/>
        <v>0.36065573770491804</v>
      </c>
      <c r="I97" s="2">
        <f t="shared" si="14"/>
        <v>35</v>
      </c>
    </row>
    <row r="98" spans="1:9" s="14" customFormat="1" ht="14.25" thickBot="1"/>
    <row r="99" spans="1:9" ht="14.25" thickBot="1">
      <c r="C99" s="229" t="s">
        <v>405</v>
      </c>
      <c r="D99" s="230">
        <f>SUM(D12:D97)</f>
        <v>3077</v>
      </c>
      <c r="E99" s="230">
        <f t="shared" ref="E99:F99" si="15">SUM(E12:E97)</f>
        <v>1687</v>
      </c>
      <c r="F99" s="231">
        <f t="shared" si="15"/>
        <v>4764</v>
      </c>
    </row>
  </sheetData>
  <autoFilter ref="A11:I11" xr:uid="{00000000-0009-0000-0000-000018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57F0EFE1-FF0C-4E06-B2CA-56BABACC5B68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9"/>
  </sheetPr>
  <dimension ref="A1:L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2" width="9" style="14"/>
  </cols>
  <sheetData>
    <row r="1" spans="1:11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</row>
    <row r="2" spans="1:11" ht="24" customHeight="1">
      <c r="A2" s="3" t="s">
        <v>391</v>
      </c>
      <c r="B2" s="3"/>
      <c r="C2" s="3"/>
      <c r="D2"/>
      <c r="E2"/>
      <c r="F2"/>
      <c r="G2"/>
      <c r="H2"/>
      <c r="I2"/>
      <c r="J2"/>
      <c r="K2" s="75"/>
    </row>
    <row r="3" spans="1:11" ht="24" customHeight="1">
      <c r="A3" s="3" t="s">
        <v>390</v>
      </c>
      <c r="C3" s="3"/>
      <c r="D3"/>
      <c r="E3"/>
      <c r="F3"/>
      <c r="G3"/>
      <c r="H3"/>
      <c r="I3"/>
      <c r="J3"/>
      <c r="K3" s="75"/>
    </row>
    <row r="4" spans="1:11" ht="14.25" thickBot="1">
      <c r="A4" s="3"/>
      <c r="C4" s="3"/>
      <c r="D4"/>
      <c r="E4"/>
      <c r="F4"/>
      <c r="G4"/>
      <c r="H4"/>
      <c r="I4"/>
      <c r="J4"/>
      <c r="K4" s="75"/>
    </row>
    <row r="5" spans="1:11" s="14" customFormat="1" ht="27.75" thickBot="1">
      <c r="A5"/>
      <c r="B5"/>
      <c r="C5" s="60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1" s="14" customFormat="1">
      <c r="A6"/>
      <c r="B6"/>
      <c r="C6" s="15" t="s">
        <v>10</v>
      </c>
      <c r="D6" s="16">
        <f>INDEX(D12:D97,MATCH(C6,C12:C97,0),0)</f>
        <v>41</v>
      </c>
      <c r="E6" s="17">
        <f>INDEX(E12:E97,MATCH(C6,C12:C97,0),0)</f>
        <v>25</v>
      </c>
      <c r="F6" s="17">
        <f>SUM(D6:E6)</f>
        <v>66</v>
      </c>
      <c r="G6" s="18">
        <f>_xlfn.RANK.EQ(F6,$F$12:$F$97,0)</f>
        <v>40</v>
      </c>
      <c r="H6" s="19">
        <f>E6/F6</f>
        <v>0.37878787878787878</v>
      </c>
      <c r="I6" s="20">
        <f>_xlfn.RANK.EQ(H6,$H$12:$H$97,0)</f>
        <v>30</v>
      </c>
    </row>
    <row r="7" spans="1:11" s="14" customFormat="1">
      <c r="A7"/>
      <c r="B7"/>
      <c r="C7" s="21" t="s">
        <v>17</v>
      </c>
      <c r="D7" s="89">
        <f>ROUND(SUMIF($B$12:$B$97,"G",D12:D97)/(COUNTIFS(B12:B97,"G",D12:D97,"&lt;&gt;")),1)</f>
        <v>62.8</v>
      </c>
      <c r="E7" s="90">
        <f>ROUND(SUMIF($B$12:$B$97,"G",E12:E97)/(COUNTIFS(B12:B97,"G",D12:D97,"&lt;&gt;")),1)</f>
        <v>30.4</v>
      </c>
      <c r="F7" s="90">
        <f>ROUND(SUM(D7:E7),1)</f>
        <v>93.2</v>
      </c>
      <c r="G7" s="23"/>
      <c r="H7" s="24">
        <f>E7/F7</f>
        <v>0.3261802575107296</v>
      </c>
      <c r="I7" s="25"/>
    </row>
    <row r="8" spans="1:11" s="14" customFormat="1" ht="14.25" thickBot="1">
      <c r="A8"/>
      <c r="B8"/>
      <c r="C8" s="26" t="s">
        <v>18</v>
      </c>
      <c r="D8" s="91">
        <f>ROUND(AVERAGE(D12:D97),1)</f>
        <v>92.6</v>
      </c>
      <c r="E8" s="92">
        <f>ROUND(AVERAGE(E12:E97),1)</f>
        <v>56.2</v>
      </c>
      <c r="F8" s="92">
        <f>ROUND(SUM(D8:E8),1)</f>
        <v>148.80000000000001</v>
      </c>
      <c r="G8" s="29"/>
      <c r="H8" s="30">
        <f>E8/F8</f>
        <v>0.37768817204301075</v>
      </c>
      <c r="I8" s="31"/>
    </row>
    <row r="9" spans="1:11" ht="14.25" thickBot="1"/>
    <row r="10" spans="1:11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2020年度（基準日：５月１日）</v>
      </c>
      <c r="E10" s="284"/>
      <c r="F10" s="284"/>
      <c r="G10" s="284"/>
      <c r="H10" s="284"/>
      <c r="I10" s="285"/>
    </row>
    <row r="11" spans="1:11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1" s="14" customFormat="1">
      <c r="A12" s="1" t="s">
        <v>22</v>
      </c>
      <c r="B12" s="1" t="s">
        <v>241</v>
      </c>
      <c r="C12" s="1" t="s">
        <v>23</v>
      </c>
      <c r="D12" s="2">
        <v>312</v>
      </c>
      <c r="E12" s="2">
        <v>158</v>
      </c>
      <c r="F12" s="40">
        <f>SUM(D12:E12)</f>
        <v>470</v>
      </c>
      <c r="G12" s="41">
        <f>_xlfn.RANK.EQ(F12,$F$12:$F$97,0)</f>
        <v>6</v>
      </c>
      <c r="H12" s="42">
        <f>E12/F12</f>
        <v>0.33617021276595743</v>
      </c>
      <c r="I12" s="2">
        <f>_xlfn.RANK.EQ(H12,$H$12:$H$97,0)</f>
        <v>40</v>
      </c>
    </row>
    <row r="13" spans="1:11" s="14" customFormat="1">
      <c r="A13" s="70" t="s">
        <v>24</v>
      </c>
      <c r="B13" s="70" t="s">
        <v>242</v>
      </c>
      <c r="C13" s="70" t="s">
        <v>25</v>
      </c>
      <c r="D13" s="45"/>
      <c r="E13" s="45"/>
      <c r="F13" s="46"/>
      <c r="G13" s="47"/>
      <c r="H13" s="48"/>
      <c r="I13" s="45"/>
    </row>
    <row r="14" spans="1:11" s="14" customFormat="1">
      <c r="A14" s="1" t="s">
        <v>26</v>
      </c>
      <c r="B14" s="1" t="s">
        <v>243</v>
      </c>
      <c r="C14" s="1" t="s">
        <v>27</v>
      </c>
      <c r="D14" s="2">
        <v>7</v>
      </c>
      <c r="E14" s="2">
        <v>7</v>
      </c>
      <c r="F14" s="40">
        <f t="shared" ref="F14:F21" si="0">SUM(D14:E14)</f>
        <v>14</v>
      </c>
      <c r="G14" s="41">
        <f t="shared" ref="G14:G21" si="1">_xlfn.RANK.EQ(F14,$F$12:$F$97,0)</f>
        <v>69</v>
      </c>
      <c r="H14" s="42">
        <f t="shared" ref="H14:H21" si="2">E14/F14</f>
        <v>0.5</v>
      </c>
      <c r="I14" s="2">
        <f t="shared" ref="I14:I21" si="3">_xlfn.RANK.EQ(H14,$H$12:$H$97,0)</f>
        <v>8</v>
      </c>
    </row>
    <row r="15" spans="1:11" s="14" customFormat="1">
      <c r="A15" s="1" t="s">
        <v>28</v>
      </c>
      <c r="B15" s="1" t="s">
        <v>244</v>
      </c>
      <c r="C15" s="1" t="s">
        <v>29</v>
      </c>
      <c r="D15" s="2">
        <v>2</v>
      </c>
      <c r="E15" s="2">
        <v>0</v>
      </c>
      <c r="F15" s="40">
        <f t="shared" si="0"/>
        <v>2</v>
      </c>
      <c r="G15" s="41">
        <f t="shared" si="1"/>
        <v>77</v>
      </c>
      <c r="H15" s="42">
        <f t="shared" si="2"/>
        <v>0</v>
      </c>
      <c r="I15" s="2">
        <f t="shared" si="3"/>
        <v>77</v>
      </c>
    </row>
    <row r="16" spans="1:11" s="14" customFormat="1">
      <c r="A16" s="1" t="s">
        <v>30</v>
      </c>
      <c r="B16" s="1" t="s">
        <v>243</v>
      </c>
      <c r="C16" s="1" t="s">
        <v>31</v>
      </c>
      <c r="D16" s="2">
        <v>4</v>
      </c>
      <c r="E16" s="2">
        <v>4</v>
      </c>
      <c r="F16" s="40">
        <f t="shared" si="0"/>
        <v>8</v>
      </c>
      <c r="G16" s="41">
        <f t="shared" si="1"/>
        <v>73</v>
      </c>
      <c r="H16" s="42">
        <f t="shared" si="2"/>
        <v>0.5</v>
      </c>
      <c r="I16" s="2">
        <f t="shared" si="3"/>
        <v>8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8</v>
      </c>
      <c r="E17" s="2">
        <v>1</v>
      </c>
      <c r="F17" s="40">
        <f t="shared" si="0"/>
        <v>9</v>
      </c>
      <c r="G17" s="41">
        <f t="shared" si="1"/>
        <v>71</v>
      </c>
      <c r="H17" s="42">
        <f t="shared" si="2"/>
        <v>0.1111111111111111</v>
      </c>
      <c r="I17" s="2">
        <f t="shared" si="3"/>
        <v>75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17</v>
      </c>
      <c r="E18" s="2">
        <v>4</v>
      </c>
      <c r="F18" s="40">
        <f t="shared" si="0"/>
        <v>21</v>
      </c>
      <c r="G18" s="41">
        <f t="shared" si="1"/>
        <v>66</v>
      </c>
      <c r="H18" s="42">
        <f t="shared" si="2"/>
        <v>0.19047619047619047</v>
      </c>
      <c r="I18" s="2">
        <f t="shared" si="3"/>
        <v>71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78</v>
      </c>
      <c r="E19" s="2">
        <v>26</v>
      </c>
      <c r="F19" s="40">
        <f t="shared" si="0"/>
        <v>104</v>
      </c>
      <c r="G19" s="41">
        <f t="shared" si="1"/>
        <v>27</v>
      </c>
      <c r="H19" s="42">
        <f t="shared" si="2"/>
        <v>0.25</v>
      </c>
      <c r="I19" s="2">
        <f t="shared" si="3"/>
        <v>63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13</v>
      </c>
      <c r="E20" s="2">
        <v>10</v>
      </c>
      <c r="F20" s="40">
        <f t="shared" si="0"/>
        <v>23</v>
      </c>
      <c r="G20" s="41">
        <f t="shared" si="1"/>
        <v>65</v>
      </c>
      <c r="H20" s="42">
        <f t="shared" si="2"/>
        <v>0.43478260869565216</v>
      </c>
      <c r="I20" s="2">
        <f t="shared" si="3"/>
        <v>19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262</v>
      </c>
      <c r="E21" s="2">
        <v>143</v>
      </c>
      <c r="F21" s="40">
        <f t="shared" si="0"/>
        <v>405</v>
      </c>
      <c r="G21" s="41">
        <f t="shared" si="1"/>
        <v>9</v>
      </c>
      <c r="H21" s="42">
        <f t="shared" si="2"/>
        <v>0.35308641975308641</v>
      </c>
      <c r="I21" s="2">
        <f t="shared" si="3"/>
        <v>37</v>
      </c>
    </row>
    <row r="22" spans="1:9" s="14" customFormat="1">
      <c r="A22" s="70" t="s">
        <v>42</v>
      </c>
      <c r="B22" s="70" t="s">
        <v>242</v>
      </c>
      <c r="C22" s="70" t="s">
        <v>43</v>
      </c>
      <c r="D22" s="45"/>
      <c r="E22" s="45"/>
      <c r="F22" s="46"/>
      <c r="G22" s="47"/>
      <c r="H22" s="48"/>
      <c r="I22" s="45"/>
    </row>
    <row r="23" spans="1:9" s="14" customFormat="1">
      <c r="A23" s="1" t="s">
        <v>44</v>
      </c>
      <c r="B23" s="1" t="s">
        <v>246</v>
      </c>
      <c r="C23" s="1" t="s">
        <v>45</v>
      </c>
      <c r="D23" s="2">
        <v>45</v>
      </c>
      <c r="E23" s="2">
        <v>17</v>
      </c>
      <c r="F23" s="40">
        <f>SUM(D23:E23)</f>
        <v>62</v>
      </c>
      <c r="G23" s="41">
        <f>_xlfn.RANK.EQ(F23,$F$12:$F$97,0)</f>
        <v>42</v>
      </c>
      <c r="H23" s="42">
        <f>E23/F23</f>
        <v>0.27419354838709675</v>
      </c>
      <c r="I23" s="2">
        <f>_xlfn.RANK.EQ(H23,$H$12:$H$97,0)</f>
        <v>55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44</v>
      </c>
      <c r="E24" s="2">
        <v>14</v>
      </c>
      <c r="F24" s="40">
        <f>SUM(D24:E24)</f>
        <v>58</v>
      </c>
      <c r="G24" s="41">
        <f>_xlfn.RANK.EQ(F24,$F$12:$F$97,0)</f>
        <v>46</v>
      </c>
      <c r="H24" s="42">
        <f>E24/F24</f>
        <v>0.2413793103448276</v>
      </c>
      <c r="I24" s="2">
        <f>_xlfn.RANK.EQ(H24,$H$12:$H$97,0)</f>
        <v>66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2</v>
      </c>
      <c r="E25" s="2">
        <v>2</v>
      </c>
      <c r="F25" s="40">
        <f>SUM(D25:E25)</f>
        <v>4</v>
      </c>
      <c r="G25" s="41">
        <f>_xlfn.RANK.EQ(F25,$F$12:$F$97,0)</f>
        <v>76</v>
      </c>
      <c r="H25" s="42">
        <f>E25/F25</f>
        <v>0.5</v>
      </c>
      <c r="I25" s="2">
        <f>_xlfn.RANK.EQ(H25,$H$12:$H$97,0)</f>
        <v>8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12</v>
      </c>
      <c r="E26" s="2">
        <v>5</v>
      </c>
      <c r="F26" s="40">
        <f>SUM(D26:E26)</f>
        <v>17</v>
      </c>
      <c r="G26" s="41">
        <f>_xlfn.RANK.EQ(F26,$F$12:$F$97,0)</f>
        <v>68</v>
      </c>
      <c r="H26" s="42">
        <f>E26/F26</f>
        <v>0.29411764705882354</v>
      </c>
      <c r="I26" s="2">
        <f>_xlfn.RANK.EQ(H26,$H$12:$H$97,0)</f>
        <v>52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408</v>
      </c>
      <c r="E27" s="2">
        <v>285</v>
      </c>
      <c r="F27" s="40">
        <f>SUM(D27:E27)</f>
        <v>693</v>
      </c>
      <c r="G27" s="41">
        <f>_xlfn.RANK.EQ(F27,$F$12:$F$97,0)</f>
        <v>2</v>
      </c>
      <c r="H27" s="42">
        <f>E27/F27</f>
        <v>0.41125541125541126</v>
      </c>
      <c r="I27" s="2">
        <f>_xlfn.RANK.EQ(H27,$H$12:$H$97,0)</f>
        <v>24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25</v>
      </c>
      <c r="E29" s="2">
        <v>2</v>
      </c>
      <c r="F29" s="40">
        <f t="shared" ref="F29:F48" si="4">SUM(D29:E29)</f>
        <v>27</v>
      </c>
      <c r="G29" s="41">
        <f t="shared" ref="G29:G48" si="5">_xlfn.RANK.EQ(F29,$F$12:$F$97,0)</f>
        <v>63</v>
      </c>
      <c r="H29" s="42">
        <f t="shared" ref="H29:H48" si="6">E29/F29</f>
        <v>7.407407407407407E-2</v>
      </c>
      <c r="I29" s="2">
        <f t="shared" ref="I29:I48" si="7">_xlfn.RANK.EQ(H29,$H$12:$H$97,0)</f>
        <v>76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62</v>
      </c>
      <c r="E30" s="2">
        <v>35</v>
      </c>
      <c r="F30" s="40">
        <f t="shared" si="4"/>
        <v>97</v>
      </c>
      <c r="G30" s="41">
        <f t="shared" si="5"/>
        <v>28</v>
      </c>
      <c r="H30" s="42">
        <f t="shared" si="6"/>
        <v>0.36082474226804123</v>
      </c>
      <c r="I30" s="2">
        <f t="shared" si="7"/>
        <v>34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51</v>
      </c>
      <c r="E31" s="2">
        <v>23</v>
      </c>
      <c r="F31" s="40">
        <f t="shared" si="4"/>
        <v>74</v>
      </c>
      <c r="G31" s="41">
        <f t="shared" si="5"/>
        <v>36</v>
      </c>
      <c r="H31" s="42">
        <f t="shared" si="6"/>
        <v>0.3108108108108108</v>
      </c>
      <c r="I31" s="2">
        <f t="shared" si="7"/>
        <v>46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138</v>
      </c>
      <c r="E32" s="2">
        <v>85</v>
      </c>
      <c r="F32" s="40">
        <f t="shared" si="4"/>
        <v>223</v>
      </c>
      <c r="G32" s="41">
        <f t="shared" si="5"/>
        <v>15</v>
      </c>
      <c r="H32" s="42">
        <f t="shared" si="6"/>
        <v>0.3811659192825112</v>
      </c>
      <c r="I32" s="2">
        <f t="shared" si="7"/>
        <v>29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918</v>
      </c>
      <c r="E33" s="2">
        <v>522</v>
      </c>
      <c r="F33" s="40">
        <f t="shared" si="4"/>
        <v>1440</v>
      </c>
      <c r="G33" s="41">
        <f t="shared" si="5"/>
        <v>1</v>
      </c>
      <c r="H33" s="42">
        <f t="shared" si="6"/>
        <v>0.36249999999999999</v>
      </c>
      <c r="I33" s="2">
        <f t="shared" si="7"/>
        <v>33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114</v>
      </c>
      <c r="E34" s="2">
        <v>80</v>
      </c>
      <c r="F34" s="40">
        <f t="shared" si="4"/>
        <v>194</v>
      </c>
      <c r="G34" s="41">
        <f t="shared" si="5"/>
        <v>17</v>
      </c>
      <c r="H34" s="42">
        <f t="shared" si="6"/>
        <v>0.41237113402061853</v>
      </c>
      <c r="I34" s="2">
        <f t="shared" si="7"/>
        <v>23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33</v>
      </c>
      <c r="E35" s="2">
        <v>50</v>
      </c>
      <c r="F35" s="40">
        <f t="shared" si="4"/>
        <v>83</v>
      </c>
      <c r="G35" s="41">
        <f t="shared" si="5"/>
        <v>31</v>
      </c>
      <c r="H35" s="42">
        <f t="shared" si="6"/>
        <v>0.60240963855421692</v>
      </c>
      <c r="I35" s="2">
        <f t="shared" si="7"/>
        <v>5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24</v>
      </c>
      <c r="E36" s="2">
        <v>54</v>
      </c>
      <c r="F36" s="40">
        <f t="shared" si="4"/>
        <v>78</v>
      </c>
      <c r="G36" s="41">
        <f t="shared" si="5"/>
        <v>32</v>
      </c>
      <c r="H36" s="42">
        <f t="shared" si="6"/>
        <v>0.69230769230769229</v>
      </c>
      <c r="I36" s="2">
        <f t="shared" si="7"/>
        <v>4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211</v>
      </c>
      <c r="E37" s="2">
        <v>64</v>
      </c>
      <c r="F37" s="40">
        <f t="shared" si="4"/>
        <v>275</v>
      </c>
      <c r="G37" s="41">
        <f t="shared" si="5"/>
        <v>14</v>
      </c>
      <c r="H37" s="42">
        <f t="shared" si="6"/>
        <v>0.23272727272727273</v>
      </c>
      <c r="I37" s="2">
        <f t="shared" si="7"/>
        <v>67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145</v>
      </c>
      <c r="F38" s="40">
        <f t="shared" si="4"/>
        <v>145</v>
      </c>
      <c r="G38" s="41">
        <f t="shared" si="5"/>
        <v>20</v>
      </c>
      <c r="H38" s="42">
        <f t="shared" si="6"/>
        <v>1</v>
      </c>
      <c r="I38" s="2">
        <f t="shared" si="7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35</v>
      </c>
      <c r="E39" s="2">
        <v>29</v>
      </c>
      <c r="F39" s="40">
        <f t="shared" si="4"/>
        <v>64</v>
      </c>
      <c r="G39" s="41">
        <f t="shared" si="5"/>
        <v>41</v>
      </c>
      <c r="H39" s="42">
        <f t="shared" si="6"/>
        <v>0.453125</v>
      </c>
      <c r="I39" s="2">
        <f t="shared" si="7"/>
        <v>15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41</v>
      </c>
      <c r="E40" s="2">
        <v>27</v>
      </c>
      <c r="F40" s="40">
        <f t="shared" si="4"/>
        <v>68</v>
      </c>
      <c r="G40" s="41">
        <f t="shared" si="5"/>
        <v>38</v>
      </c>
      <c r="H40" s="42">
        <f t="shared" si="6"/>
        <v>0.39705882352941174</v>
      </c>
      <c r="I40" s="2">
        <f t="shared" si="7"/>
        <v>26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65</v>
      </c>
      <c r="E41" s="2">
        <v>11</v>
      </c>
      <c r="F41" s="40">
        <f t="shared" si="4"/>
        <v>76</v>
      </c>
      <c r="G41" s="41">
        <f t="shared" si="5"/>
        <v>34</v>
      </c>
      <c r="H41" s="42">
        <f t="shared" si="6"/>
        <v>0.14473684210526316</v>
      </c>
      <c r="I41" s="2">
        <f t="shared" si="7"/>
        <v>74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176</v>
      </c>
      <c r="E42" s="2">
        <v>112</v>
      </c>
      <c r="F42" s="40">
        <f t="shared" si="4"/>
        <v>288</v>
      </c>
      <c r="G42" s="41">
        <f t="shared" si="5"/>
        <v>13</v>
      </c>
      <c r="H42" s="42">
        <f t="shared" si="6"/>
        <v>0.3888888888888889</v>
      </c>
      <c r="I42" s="2">
        <f t="shared" si="7"/>
        <v>28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21</v>
      </c>
      <c r="E43" s="2">
        <v>18</v>
      </c>
      <c r="F43" s="40">
        <f t="shared" si="4"/>
        <v>39</v>
      </c>
      <c r="G43" s="41">
        <f t="shared" si="5"/>
        <v>59</v>
      </c>
      <c r="H43" s="42">
        <f t="shared" si="6"/>
        <v>0.46153846153846156</v>
      </c>
      <c r="I43" s="2">
        <f t="shared" si="7"/>
        <v>14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26</v>
      </c>
      <c r="E44" s="2">
        <v>9</v>
      </c>
      <c r="F44" s="40">
        <f t="shared" si="4"/>
        <v>35</v>
      </c>
      <c r="G44" s="41">
        <f t="shared" si="5"/>
        <v>61</v>
      </c>
      <c r="H44" s="42">
        <f t="shared" si="6"/>
        <v>0.25714285714285712</v>
      </c>
      <c r="I44" s="2">
        <f t="shared" si="7"/>
        <v>61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109</v>
      </c>
      <c r="E45" s="2">
        <v>38</v>
      </c>
      <c r="F45" s="40">
        <f t="shared" si="4"/>
        <v>147</v>
      </c>
      <c r="G45" s="41">
        <f t="shared" si="5"/>
        <v>19</v>
      </c>
      <c r="H45" s="42">
        <f t="shared" si="6"/>
        <v>0.25850340136054423</v>
      </c>
      <c r="I45" s="2">
        <f t="shared" si="7"/>
        <v>60</v>
      </c>
    </row>
    <row r="46" spans="1:9" s="14" customFormat="1">
      <c r="A46" s="1" t="s">
        <v>90</v>
      </c>
      <c r="B46" s="1" t="s">
        <v>248</v>
      </c>
      <c r="C46" s="1" t="s">
        <v>91</v>
      </c>
      <c r="D46" s="2">
        <v>33</v>
      </c>
      <c r="E46" s="2">
        <v>26</v>
      </c>
      <c r="F46" s="40">
        <f t="shared" si="4"/>
        <v>59</v>
      </c>
      <c r="G46" s="41">
        <f t="shared" si="5"/>
        <v>45</v>
      </c>
      <c r="H46" s="42">
        <f t="shared" si="6"/>
        <v>0.44067796610169491</v>
      </c>
      <c r="I46" s="2">
        <f t="shared" si="7"/>
        <v>17</v>
      </c>
    </row>
    <row r="47" spans="1:9" s="14" customFormat="1">
      <c r="A47" s="1" t="s">
        <v>92</v>
      </c>
      <c r="B47" s="1" t="s">
        <v>241</v>
      </c>
      <c r="C47" s="1" t="s">
        <v>93</v>
      </c>
      <c r="D47" s="2">
        <v>122</v>
      </c>
      <c r="E47" s="2">
        <v>72</v>
      </c>
      <c r="F47" s="40">
        <f t="shared" si="4"/>
        <v>194</v>
      </c>
      <c r="G47" s="41">
        <f t="shared" si="5"/>
        <v>17</v>
      </c>
      <c r="H47" s="42">
        <f t="shared" si="6"/>
        <v>0.37113402061855671</v>
      </c>
      <c r="I47" s="2">
        <f t="shared" si="7"/>
        <v>32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34</v>
      </c>
      <c r="E48" s="2">
        <v>16</v>
      </c>
      <c r="F48" s="40">
        <f t="shared" si="4"/>
        <v>50</v>
      </c>
      <c r="G48" s="41">
        <f t="shared" si="5"/>
        <v>51</v>
      </c>
      <c r="H48" s="42">
        <f t="shared" si="6"/>
        <v>0.32</v>
      </c>
      <c r="I48" s="2">
        <f t="shared" si="7"/>
        <v>45</v>
      </c>
    </row>
    <row r="49" spans="1:9" s="14" customFormat="1">
      <c r="A49" s="70" t="s">
        <v>96</v>
      </c>
      <c r="B49" s="70" t="s">
        <v>242</v>
      </c>
      <c r="C49" s="70" t="s">
        <v>97</v>
      </c>
      <c r="D49" s="45"/>
      <c r="E49" s="45"/>
      <c r="F49" s="46"/>
      <c r="G49" s="47"/>
      <c r="H49" s="48"/>
      <c r="I49" s="45"/>
    </row>
    <row r="50" spans="1:9" s="14" customFormat="1">
      <c r="A50" s="1" t="s">
        <v>98</v>
      </c>
      <c r="B50" s="1" t="s">
        <v>246</v>
      </c>
      <c r="C50" s="1" t="s">
        <v>99</v>
      </c>
      <c r="D50" s="2">
        <v>27</v>
      </c>
      <c r="E50" s="2">
        <v>27</v>
      </c>
      <c r="F50" s="40">
        <f t="shared" ref="F50:F66" si="8">SUM(D50:E50)</f>
        <v>54</v>
      </c>
      <c r="G50" s="41">
        <f t="shared" ref="G50:G66" si="9">_xlfn.RANK.EQ(F50,$F$12:$F$97,0)</f>
        <v>50</v>
      </c>
      <c r="H50" s="42">
        <f t="shared" ref="H50:H66" si="10">E50/F50</f>
        <v>0.5</v>
      </c>
      <c r="I50" s="2">
        <f t="shared" ref="I50:I66" si="11">_xlfn.RANK.EQ(H50,$H$12:$H$97,0)</f>
        <v>8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214</v>
      </c>
      <c r="E51" s="2">
        <v>93</v>
      </c>
      <c r="F51" s="40">
        <f t="shared" si="8"/>
        <v>307</v>
      </c>
      <c r="G51" s="41">
        <f t="shared" si="9"/>
        <v>12</v>
      </c>
      <c r="H51" s="42">
        <f t="shared" si="10"/>
        <v>0.30293159609120524</v>
      </c>
      <c r="I51" s="2">
        <f t="shared" si="11"/>
        <v>49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78</v>
      </c>
      <c r="E52" s="2">
        <v>16</v>
      </c>
      <c r="F52" s="40">
        <f t="shared" si="8"/>
        <v>94</v>
      </c>
      <c r="G52" s="41">
        <f t="shared" si="9"/>
        <v>29</v>
      </c>
      <c r="H52" s="42">
        <f t="shared" si="10"/>
        <v>0.1702127659574468</v>
      </c>
      <c r="I52" s="2">
        <f t="shared" si="11"/>
        <v>72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64</v>
      </c>
      <c r="E53" s="2">
        <v>28</v>
      </c>
      <c r="F53" s="40">
        <f t="shared" si="8"/>
        <v>92</v>
      </c>
      <c r="G53" s="41">
        <f t="shared" si="9"/>
        <v>30</v>
      </c>
      <c r="H53" s="42">
        <f t="shared" si="10"/>
        <v>0.30434782608695654</v>
      </c>
      <c r="I53" s="2">
        <f t="shared" si="11"/>
        <v>47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40</v>
      </c>
      <c r="E54" s="2">
        <v>22</v>
      </c>
      <c r="F54" s="40">
        <f t="shared" si="8"/>
        <v>62</v>
      </c>
      <c r="G54" s="41">
        <f t="shared" si="9"/>
        <v>42</v>
      </c>
      <c r="H54" s="42">
        <f t="shared" si="10"/>
        <v>0.35483870967741937</v>
      </c>
      <c r="I54" s="2">
        <f t="shared" si="11"/>
        <v>35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52</v>
      </c>
      <c r="E55" s="2">
        <v>21</v>
      </c>
      <c r="F55" s="40">
        <f t="shared" si="8"/>
        <v>73</v>
      </c>
      <c r="G55" s="41">
        <f t="shared" si="9"/>
        <v>37</v>
      </c>
      <c r="H55" s="42">
        <f t="shared" si="10"/>
        <v>0.28767123287671231</v>
      </c>
      <c r="I55" s="2">
        <f t="shared" si="11"/>
        <v>53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75</v>
      </c>
      <c r="E56" s="2">
        <v>41</v>
      </c>
      <c r="F56" s="40">
        <f t="shared" si="8"/>
        <v>116</v>
      </c>
      <c r="G56" s="41">
        <f t="shared" si="9"/>
        <v>25</v>
      </c>
      <c r="H56" s="42">
        <f t="shared" si="10"/>
        <v>0.35344827586206895</v>
      </c>
      <c r="I56" s="2">
        <f t="shared" si="11"/>
        <v>36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32</v>
      </c>
      <c r="E57" s="2">
        <v>9</v>
      </c>
      <c r="F57" s="40">
        <f t="shared" si="8"/>
        <v>41</v>
      </c>
      <c r="G57" s="41">
        <f t="shared" si="9"/>
        <v>57</v>
      </c>
      <c r="H57" s="42">
        <f t="shared" si="10"/>
        <v>0.21951219512195122</v>
      </c>
      <c r="I57" s="2">
        <f t="shared" si="11"/>
        <v>68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26</v>
      </c>
      <c r="E58" s="2">
        <v>9</v>
      </c>
      <c r="F58" s="40">
        <f t="shared" si="8"/>
        <v>35</v>
      </c>
      <c r="G58" s="41">
        <f t="shared" si="9"/>
        <v>61</v>
      </c>
      <c r="H58" s="42">
        <f t="shared" si="10"/>
        <v>0.25714285714285712</v>
      </c>
      <c r="I58" s="2">
        <f t="shared" si="11"/>
        <v>61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219</v>
      </c>
      <c r="E59" s="2">
        <v>217</v>
      </c>
      <c r="F59" s="40">
        <f t="shared" si="8"/>
        <v>436</v>
      </c>
      <c r="G59" s="41">
        <f t="shared" si="9"/>
        <v>8</v>
      </c>
      <c r="H59" s="42">
        <f t="shared" si="10"/>
        <v>0.49770642201834864</v>
      </c>
      <c r="I59" s="2">
        <f t="shared" si="11"/>
        <v>12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42</v>
      </c>
      <c r="E60" s="2">
        <v>16</v>
      </c>
      <c r="F60" s="40">
        <f t="shared" si="8"/>
        <v>58</v>
      </c>
      <c r="G60" s="41">
        <f t="shared" si="9"/>
        <v>46</v>
      </c>
      <c r="H60" s="42">
        <f t="shared" si="10"/>
        <v>0.27586206896551724</v>
      </c>
      <c r="I60" s="2">
        <f t="shared" si="11"/>
        <v>54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5</v>
      </c>
      <c r="E61" s="2">
        <v>4</v>
      </c>
      <c r="F61" s="40">
        <f t="shared" si="8"/>
        <v>9</v>
      </c>
      <c r="G61" s="41">
        <f t="shared" si="9"/>
        <v>71</v>
      </c>
      <c r="H61" s="42">
        <f t="shared" si="10"/>
        <v>0.44444444444444442</v>
      </c>
      <c r="I61" s="2">
        <f t="shared" si="11"/>
        <v>16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11</v>
      </c>
      <c r="E62" s="2">
        <v>2</v>
      </c>
      <c r="F62" s="40">
        <f t="shared" si="8"/>
        <v>13</v>
      </c>
      <c r="G62" s="41">
        <f t="shared" si="9"/>
        <v>70</v>
      </c>
      <c r="H62" s="42">
        <f t="shared" si="10"/>
        <v>0.15384615384615385</v>
      </c>
      <c r="I62" s="2">
        <f t="shared" si="11"/>
        <v>73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20</v>
      </c>
      <c r="E63" s="2">
        <v>21</v>
      </c>
      <c r="F63" s="40">
        <f t="shared" si="8"/>
        <v>41</v>
      </c>
      <c r="G63" s="41">
        <f t="shared" si="9"/>
        <v>57</v>
      </c>
      <c r="H63" s="42">
        <f t="shared" si="10"/>
        <v>0.51219512195121952</v>
      </c>
      <c r="I63" s="2">
        <f t="shared" si="11"/>
        <v>7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1</v>
      </c>
      <c r="E64" s="2">
        <v>5</v>
      </c>
      <c r="F64" s="40">
        <f t="shared" si="8"/>
        <v>6</v>
      </c>
      <c r="G64" s="41">
        <f t="shared" si="9"/>
        <v>74</v>
      </c>
      <c r="H64" s="42">
        <f t="shared" si="10"/>
        <v>0.83333333333333337</v>
      </c>
      <c r="I64" s="2">
        <f t="shared" si="11"/>
        <v>3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32</v>
      </c>
      <c r="E65" s="2">
        <v>12</v>
      </c>
      <c r="F65" s="40">
        <f t="shared" si="8"/>
        <v>44</v>
      </c>
      <c r="G65" s="41">
        <f t="shared" si="9"/>
        <v>55</v>
      </c>
      <c r="H65" s="42">
        <f t="shared" si="10"/>
        <v>0.27272727272727271</v>
      </c>
      <c r="I65" s="2">
        <f t="shared" si="11"/>
        <v>56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388</v>
      </c>
      <c r="E66" s="2">
        <v>236</v>
      </c>
      <c r="F66" s="40">
        <f t="shared" si="8"/>
        <v>624</v>
      </c>
      <c r="G66" s="41">
        <f t="shared" si="9"/>
        <v>3</v>
      </c>
      <c r="H66" s="42">
        <f t="shared" si="10"/>
        <v>0.37820512820512819</v>
      </c>
      <c r="I66" s="2">
        <f t="shared" si="11"/>
        <v>31</v>
      </c>
    </row>
    <row r="67" spans="1:9" s="14" customFormat="1">
      <c r="A67" s="70" t="s">
        <v>132</v>
      </c>
      <c r="B67" s="70" t="s">
        <v>242</v>
      </c>
      <c r="C67" s="70" t="s">
        <v>133</v>
      </c>
      <c r="D67" s="45"/>
      <c r="E67" s="45"/>
      <c r="F67" s="46"/>
      <c r="G67" s="47"/>
      <c r="H67" s="48"/>
      <c r="I67" s="45"/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33</v>
      </c>
      <c r="E68" s="2">
        <v>17</v>
      </c>
      <c r="F68" s="40">
        <f>SUM(D68:E68)</f>
        <v>50</v>
      </c>
      <c r="G68" s="41">
        <f>_xlfn.RANK.EQ(F68,$F$12:$F$97,0)</f>
        <v>51</v>
      </c>
      <c r="H68" s="42">
        <f>E68/F68</f>
        <v>0.34</v>
      </c>
      <c r="I68" s="2">
        <f>_xlfn.RANK.EQ(H68,$H$12:$H$97,0)</f>
        <v>39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333</v>
      </c>
      <c r="E69" s="2">
        <v>242</v>
      </c>
      <c r="F69" s="40">
        <f>SUM(D69:E69)</f>
        <v>575</v>
      </c>
      <c r="G69" s="41">
        <f>_xlfn.RANK.EQ(F69,$F$12:$F$97,0)</f>
        <v>4</v>
      </c>
      <c r="H69" s="42">
        <f>E69/F69</f>
        <v>0.42086956521739133</v>
      </c>
      <c r="I69" s="2">
        <f>_xlfn.RANK.EQ(H69,$H$12:$H$97,0)</f>
        <v>21</v>
      </c>
    </row>
    <row r="70" spans="1:9" s="14" customFormat="1">
      <c r="A70" s="70" t="s">
        <v>138</v>
      </c>
      <c r="B70" s="70" t="s">
        <v>242</v>
      </c>
      <c r="C70" s="70" t="s">
        <v>139</v>
      </c>
      <c r="D70" s="45"/>
      <c r="E70" s="45"/>
      <c r="F70" s="46"/>
      <c r="G70" s="47"/>
      <c r="H70" s="48"/>
      <c r="I70" s="45"/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281</v>
      </c>
      <c r="E71" s="2">
        <v>183</v>
      </c>
      <c r="F71" s="40">
        <f>SUM(D71:E71)</f>
        <v>464</v>
      </c>
      <c r="G71" s="41">
        <f>_xlfn.RANK.EQ(F71,$F$12:$F$97,0)</f>
        <v>7</v>
      </c>
      <c r="H71" s="42">
        <f>E71/F71</f>
        <v>0.39439655172413796</v>
      </c>
      <c r="I71" s="2">
        <f>_xlfn.RANK.EQ(H71,$H$12:$H$97,0)</f>
        <v>27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27</v>
      </c>
      <c r="E72" s="2">
        <v>31</v>
      </c>
      <c r="F72" s="40">
        <f>SUM(D72:E72)</f>
        <v>58</v>
      </c>
      <c r="G72" s="41">
        <f>_xlfn.RANK.EQ(F72,$F$12:$F$97,0)</f>
        <v>46</v>
      </c>
      <c r="H72" s="42">
        <f>E72/F72</f>
        <v>0.53448275862068961</v>
      </c>
      <c r="I72" s="2">
        <f>_xlfn.RANK.EQ(H72,$H$12:$H$97,0)</f>
        <v>6</v>
      </c>
    </row>
    <row r="73" spans="1:9" s="14" customFormat="1">
      <c r="A73" s="70" t="s">
        <v>144</v>
      </c>
      <c r="B73" s="70" t="s">
        <v>242</v>
      </c>
      <c r="C73" s="70" t="s">
        <v>145</v>
      </c>
      <c r="D73" s="45"/>
      <c r="E73" s="45"/>
      <c r="F73" s="46"/>
      <c r="G73" s="47"/>
      <c r="H73" s="48"/>
      <c r="I73" s="45"/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67</v>
      </c>
      <c r="F74" s="40">
        <f t="shared" ref="F74:F82" si="12">SUM(D74:E74)</f>
        <v>67</v>
      </c>
      <c r="G74" s="41">
        <f t="shared" ref="G74:G82" si="13">_xlfn.RANK.EQ(F74,$F$12:$F$97,0)</f>
        <v>39</v>
      </c>
      <c r="H74" s="42">
        <f t="shared" ref="H74:H82" si="14">E74/F74</f>
        <v>1</v>
      </c>
      <c r="I74" s="2">
        <f t="shared" ref="I74:I82" si="15">_xlfn.RANK.EQ(H74,$H$12:$H$97,0)</f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14</v>
      </c>
      <c r="E75" s="2">
        <v>7</v>
      </c>
      <c r="F75" s="40">
        <f t="shared" si="12"/>
        <v>21</v>
      </c>
      <c r="G75" s="41">
        <f t="shared" si="13"/>
        <v>66</v>
      </c>
      <c r="H75" s="42">
        <f t="shared" si="14"/>
        <v>0.33333333333333331</v>
      </c>
      <c r="I75" s="2">
        <f t="shared" si="15"/>
        <v>42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20</v>
      </c>
      <c r="E76" s="2">
        <v>7</v>
      </c>
      <c r="F76" s="40">
        <f t="shared" si="12"/>
        <v>27</v>
      </c>
      <c r="G76" s="41">
        <f t="shared" si="13"/>
        <v>63</v>
      </c>
      <c r="H76" s="42">
        <f t="shared" si="14"/>
        <v>0.25925925925925924</v>
      </c>
      <c r="I76" s="2">
        <f t="shared" si="15"/>
        <v>59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85</v>
      </c>
      <c r="E77" s="2">
        <v>43</v>
      </c>
      <c r="F77" s="40">
        <f t="shared" si="12"/>
        <v>128</v>
      </c>
      <c r="G77" s="41">
        <f t="shared" si="13"/>
        <v>23</v>
      </c>
      <c r="H77" s="42">
        <f t="shared" si="14"/>
        <v>0.3359375</v>
      </c>
      <c r="I77" s="2">
        <f t="shared" si="15"/>
        <v>41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23</v>
      </c>
      <c r="E78" s="2">
        <v>21</v>
      </c>
      <c r="F78" s="40">
        <f t="shared" si="12"/>
        <v>44</v>
      </c>
      <c r="G78" s="41">
        <f t="shared" si="13"/>
        <v>55</v>
      </c>
      <c r="H78" s="42">
        <f t="shared" si="14"/>
        <v>0.47727272727272729</v>
      </c>
      <c r="I78" s="2">
        <f t="shared" si="15"/>
        <v>13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231</v>
      </c>
      <c r="E79" s="2">
        <v>100</v>
      </c>
      <c r="F79" s="40">
        <f t="shared" si="12"/>
        <v>331</v>
      </c>
      <c r="G79" s="41">
        <f t="shared" si="13"/>
        <v>11</v>
      </c>
      <c r="H79" s="42">
        <f t="shared" si="14"/>
        <v>0.30211480362537763</v>
      </c>
      <c r="I79" s="2">
        <f t="shared" si="15"/>
        <v>50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276</v>
      </c>
      <c r="E80" s="2">
        <v>211</v>
      </c>
      <c r="F80" s="40">
        <f t="shared" si="12"/>
        <v>487</v>
      </c>
      <c r="G80" s="41">
        <f t="shared" si="13"/>
        <v>5</v>
      </c>
      <c r="H80" s="42">
        <f t="shared" si="14"/>
        <v>0.43326488706365501</v>
      </c>
      <c r="I80" s="2">
        <f t="shared" si="15"/>
        <v>20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79</v>
      </c>
      <c r="E81" s="2">
        <v>29</v>
      </c>
      <c r="F81" s="40">
        <f t="shared" si="12"/>
        <v>108</v>
      </c>
      <c r="G81" s="41">
        <f t="shared" si="13"/>
        <v>26</v>
      </c>
      <c r="H81" s="42">
        <f t="shared" si="14"/>
        <v>0.26851851851851855</v>
      </c>
      <c r="I81" s="2">
        <f t="shared" si="15"/>
        <v>57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98</v>
      </c>
      <c r="E82" s="2">
        <v>47</v>
      </c>
      <c r="F82" s="40">
        <f t="shared" si="12"/>
        <v>145</v>
      </c>
      <c r="G82" s="41">
        <f t="shared" si="13"/>
        <v>20</v>
      </c>
      <c r="H82" s="42">
        <f t="shared" si="14"/>
        <v>0.32413793103448274</v>
      </c>
      <c r="I82" s="2">
        <f t="shared" si="15"/>
        <v>43</v>
      </c>
    </row>
    <row r="83" spans="1:9" s="14" customFormat="1">
      <c r="A83" s="70" t="s">
        <v>164</v>
      </c>
      <c r="B83" s="70" t="s">
        <v>242</v>
      </c>
      <c r="C83" s="70" t="s">
        <v>165</v>
      </c>
      <c r="D83" s="45"/>
      <c r="E83" s="45"/>
      <c r="F83" s="46"/>
      <c r="G83" s="47"/>
      <c r="H83" s="48"/>
      <c r="I83" s="45"/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40</v>
      </c>
      <c r="E84" s="2">
        <v>17</v>
      </c>
      <c r="F84" s="40">
        <f>SUM(D84:E84)</f>
        <v>57</v>
      </c>
      <c r="G84" s="41">
        <f>_xlfn.RANK.EQ(F84,$F$12:$F$97,0)</f>
        <v>49</v>
      </c>
      <c r="H84" s="42">
        <f>E84/F84</f>
        <v>0.2982456140350877</v>
      </c>
      <c r="I84" s="2">
        <f>_xlfn.RANK.EQ(H84,$H$12:$H$97,0)</f>
        <v>51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27</v>
      </c>
      <c r="E85" s="2">
        <v>9</v>
      </c>
      <c r="F85" s="40">
        <f>SUM(D85:E85)</f>
        <v>36</v>
      </c>
      <c r="G85" s="41">
        <f>_xlfn.RANK.EQ(F85,$F$12:$F$97,0)</f>
        <v>60</v>
      </c>
      <c r="H85" s="42">
        <f>E85/F85</f>
        <v>0.25</v>
      </c>
      <c r="I85" s="2">
        <f>_xlfn.RANK.EQ(H85,$H$12:$H$97,0)</f>
        <v>63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41</v>
      </c>
      <c r="E86" s="51">
        <v>25</v>
      </c>
      <c r="F86" s="52">
        <f>SUM(D86:E86)</f>
        <v>66</v>
      </c>
      <c r="G86" s="53">
        <f>_xlfn.RANK.EQ(F86,$F$12:$F$97,0)</f>
        <v>40</v>
      </c>
      <c r="H86" s="54">
        <f>E86/F86</f>
        <v>0.37878787878787878</v>
      </c>
      <c r="I86" s="51">
        <f>_xlfn.RANK.EQ(H86,$H$12:$H$97,0)</f>
        <v>30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57</v>
      </c>
      <c r="E87" s="2">
        <v>19</v>
      </c>
      <c r="F87" s="40">
        <f>SUM(D87:E87)</f>
        <v>76</v>
      </c>
      <c r="G87" s="41">
        <f>_xlfn.RANK.EQ(F87,$F$12:$F$97,0)</f>
        <v>34</v>
      </c>
      <c r="H87" s="42">
        <f>E87/F87</f>
        <v>0.25</v>
      </c>
      <c r="I87" s="2">
        <f>_xlfn.RANK.EQ(H87,$H$12:$H$97,0)</f>
        <v>63</v>
      </c>
    </row>
    <row r="88" spans="1:9" s="14" customFormat="1">
      <c r="A88" s="70" t="s">
        <v>174</v>
      </c>
      <c r="B88" s="70" t="s">
        <v>242</v>
      </c>
      <c r="C88" s="70" t="s">
        <v>175</v>
      </c>
      <c r="D88" s="45"/>
      <c r="E88" s="45"/>
      <c r="F88" s="46"/>
      <c r="G88" s="47"/>
      <c r="H88" s="48"/>
      <c r="I88" s="45"/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228</v>
      </c>
      <c r="E89" s="2">
        <v>158</v>
      </c>
      <c r="F89" s="40">
        <f t="shared" ref="F89:F97" si="16">SUM(D89:E89)</f>
        <v>386</v>
      </c>
      <c r="G89" s="41">
        <f t="shared" ref="G89:G97" si="17">_xlfn.RANK.EQ(F89,$F$12:$F$97,0)</f>
        <v>10</v>
      </c>
      <c r="H89" s="42">
        <f t="shared" ref="H89:H97" si="18">E89/F89</f>
        <v>0.40932642487046633</v>
      </c>
      <c r="I89" s="2">
        <f t="shared" ref="I89:I97" si="19">_xlfn.RANK.EQ(H89,$H$12:$H$97,0)</f>
        <v>25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28</v>
      </c>
      <c r="E90" s="2">
        <v>20</v>
      </c>
      <c r="F90" s="40">
        <f t="shared" si="16"/>
        <v>48</v>
      </c>
      <c r="G90" s="41">
        <f t="shared" si="17"/>
        <v>53</v>
      </c>
      <c r="H90" s="42">
        <f t="shared" si="18"/>
        <v>0.41666666666666669</v>
      </c>
      <c r="I90" s="2">
        <f t="shared" si="19"/>
        <v>22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132</v>
      </c>
      <c r="E91" s="2">
        <v>63</v>
      </c>
      <c r="F91" s="40">
        <f t="shared" si="16"/>
        <v>195</v>
      </c>
      <c r="G91" s="41">
        <f t="shared" si="17"/>
        <v>16</v>
      </c>
      <c r="H91" s="42">
        <f t="shared" si="18"/>
        <v>0.32307692307692309</v>
      </c>
      <c r="I91" s="2">
        <f t="shared" si="19"/>
        <v>44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67</v>
      </c>
      <c r="E92" s="2">
        <v>52</v>
      </c>
      <c r="F92" s="40">
        <f t="shared" si="16"/>
        <v>119</v>
      </c>
      <c r="G92" s="41">
        <f t="shared" si="17"/>
        <v>24</v>
      </c>
      <c r="H92" s="42">
        <f t="shared" si="18"/>
        <v>0.43697478991596639</v>
      </c>
      <c r="I92" s="2">
        <f t="shared" si="19"/>
        <v>18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47</v>
      </c>
      <c r="E93" s="2">
        <v>13</v>
      </c>
      <c r="F93" s="40">
        <f t="shared" si="16"/>
        <v>60</v>
      </c>
      <c r="G93" s="41">
        <f t="shared" si="17"/>
        <v>44</v>
      </c>
      <c r="H93" s="42">
        <f t="shared" si="18"/>
        <v>0.21666666666666667</v>
      </c>
      <c r="I93" s="2">
        <f t="shared" si="19"/>
        <v>69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50</v>
      </c>
      <c r="E94" s="2">
        <v>27</v>
      </c>
      <c r="F94" s="40">
        <f t="shared" si="16"/>
        <v>77</v>
      </c>
      <c r="G94" s="41">
        <f t="shared" si="17"/>
        <v>33</v>
      </c>
      <c r="H94" s="42">
        <f t="shared" si="18"/>
        <v>0.35064935064935066</v>
      </c>
      <c r="I94" s="2">
        <f t="shared" si="19"/>
        <v>38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99</v>
      </c>
      <c r="E95" s="2">
        <v>35</v>
      </c>
      <c r="F95" s="40">
        <f t="shared" si="16"/>
        <v>134</v>
      </c>
      <c r="G95" s="41">
        <f t="shared" si="17"/>
        <v>22</v>
      </c>
      <c r="H95" s="42">
        <f t="shared" si="18"/>
        <v>0.26119402985074625</v>
      </c>
      <c r="I95" s="2">
        <f t="shared" si="19"/>
        <v>58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4</v>
      </c>
      <c r="E96" s="2">
        <v>1</v>
      </c>
      <c r="F96" s="40">
        <f t="shared" si="16"/>
        <v>5</v>
      </c>
      <c r="G96" s="41">
        <f t="shared" si="17"/>
        <v>75</v>
      </c>
      <c r="H96" s="42">
        <f t="shared" si="18"/>
        <v>0.2</v>
      </c>
      <c r="I96" s="2">
        <f t="shared" si="19"/>
        <v>70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32</v>
      </c>
      <c r="E97" s="2">
        <v>14</v>
      </c>
      <c r="F97" s="40">
        <f t="shared" si="16"/>
        <v>46</v>
      </c>
      <c r="G97" s="41">
        <f t="shared" si="17"/>
        <v>54</v>
      </c>
      <c r="H97" s="42">
        <f t="shared" si="18"/>
        <v>0.30434782608695654</v>
      </c>
      <c r="I97" s="2">
        <f t="shared" si="19"/>
        <v>47</v>
      </c>
    </row>
    <row r="98" spans="1:9" ht="14.25" thickBot="1"/>
    <row r="99" spans="1:9" ht="14.25" thickBot="1">
      <c r="C99" s="229" t="s">
        <v>405</v>
      </c>
      <c r="D99" s="230">
        <f>SUM(D12:D97)</f>
        <v>7130</v>
      </c>
      <c r="E99" s="230">
        <f t="shared" ref="E99:F99" si="20">SUM(E12:E97)</f>
        <v>4331</v>
      </c>
      <c r="F99" s="231">
        <f t="shared" si="20"/>
        <v>11461</v>
      </c>
    </row>
  </sheetData>
  <autoFilter ref="A11:I97" xr:uid="{00000000-0009-0000-0000-00001C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C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391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60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37</v>
      </c>
      <c r="E6" s="17">
        <f>INDEX(E12:E97,MATCH(C6,C12:C97,0),0)</f>
        <v>19</v>
      </c>
      <c r="F6" s="17">
        <f>SUM(D6:E6)</f>
        <v>56</v>
      </c>
      <c r="G6" s="18">
        <f>_xlfn.RANK.EQ(F6,$F$12:$F$97,0)</f>
        <v>46</v>
      </c>
      <c r="H6" s="19">
        <f>E6/F6</f>
        <v>0.3392857142857143</v>
      </c>
      <c r="I6" s="20">
        <f>_xlfn.RANK.EQ(H6,$H$12:$H$97,0)</f>
        <v>38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60.5</v>
      </c>
      <c r="E7" s="90">
        <f>ROUND(SUMIF($B$12:$B$97,"G",E12:E97)/(COUNTIFS(B12:B97,"G",D12:D97,"&lt;&gt;")),1)</f>
        <v>30.1</v>
      </c>
      <c r="F7" s="90">
        <f>ROUND(SUM(D7:E7),1)</f>
        <v>90.6</v>
      </c>
      <c r="G7" s="23"/>
      <c r="H7" s="24">
        <f>E7/F7</f>
        <v>0.33222958057395147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95.3</v>
      </c>
      <c r="E8" s="92">
        <f>ROUND(AVERAGE(E12:E97),1)</f>
        <v>55.5</v>
      </c>
      <c r="F8" s="92">
        <f>ROUND(SUM(D8:E8),1)</f>
        <v>150.80000000000001</v>
      </c>
      <c r="G8" s="29"/>
      <c r="H8" s="30">
        <f>E8/F8</f>
        <v>0.36803713527851456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2021年度（基準日：５月１日）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339</v>
      </c>
      <c r="E12" s="2">
        <v>154</v>
      </c>
      <c r="F12" s="40">
        <f>SUM(D12:E12)</f>
        <v>493</v>
      </c>
      <c r="G12" s="41">
        <f>_xlfn.RANK.EQ(F12,$F$12:$F$97,0)</f>
        <v>7</v>
      </c>
      <c r="H12" s="42">
        <f>E12/F12</f>
        <v>0.31237322515212984</v>
      </c>
      <c r="I12" s="2">
        <f>_xlfn.RANK.EQ(H12,$H$12:$H$97,0)</f>
        <v>47</v>
      </c>
    </row>
    <row r="13" spans="1:13" s="14" customFormat="1">
      <c r="A13" s="70" t="s">
        <v>24</v>
      </c>
      <c r="B13" s="70" t="s">
        <v>242</v>
      </c>
      <c r="C13" s="70" t="s">
        <v>25</v>
      </c>
      <c r="D13" s="45"/>
      <c r="E13" s="45"/>
      <c r="F13" s="46"/>
      <c r="G13" s="47"/>
      <c r="H13" s="48"/>
      <c r="I13" s="45"/>
    </row>
    <row r="14" spans="1:13" s="14" customFormat="1">
      <c r="A14" s="1" t="s">
        <v>26</v>
      </c>
      <c r="B14" s="1" t="s">
        <v>243</v>
      </c>
      <c r="C14" s="1" t="s">
        <v>27</v>
      </c>
      <c r="D14" s="2">
        <v>5</v>
      </c>
      <c r="E14" s="2">
        <v>3</v>
      </c>
      <c r="F14" s="40">
        <f t="shared" ref="F14:F21" si="0">SUM(D14:E14)</f>
        <v>8</v>
      </c>
      <c r="G14" s="41">
        <f t="shared" ref="G14:G21" si="1">_xlfn.RANK.EQ(F14,$F$12:$F$97,0)</f>
        <v>71</v>
      </c>
      <c r="H14" s="42">
        <f t="shared" ref="H14:H21" si="2">E14/F14</f>
        <v>0.375</v>
      </c>
      <c r="I14" s="2">
        <f t="shared" ref="I14:I21" si="3">_xlfn.RANK.EQ(H14,$H$12:$H$97,0)</f>
        <v>25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3</v>
      </c>
      <c r="E15" s="2">
        <v>1</v>
      </c>
      <c r="F15" s="40">
        <f t="shared" si="0"/>
        <v>4</v>
      </c>
      <c r="G15" s="41">
        <f t="shared" si="1"/>
        <v>75</v>
      </c>
      <c r="H15" s="42">
        <f t="shared" si="2"/>
        <v>0.25</v>
      </c>
      <c r="I15" s="2">
        <f t="shared" si="3"/>
        <v>66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">
        <v>1</v>
      </c>
      <c r="E16" s="2">
        <v>0</v>
      </c>
      <c r="F16" s="40">
        <f t="shared" si="0"/>
        <v>1</v>
      </c>
      <c r="G16" s="41">
        <f t="shared" si="1"/>
        <v>77</v>
      </c>
      <c r="H16" s="42">
        <f t="shared" si="2"/>
        <v>0</v>
      </c>
      <c r="I16" s="2">
        <f t="shared" si="3"/>
        <v>76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9</v>
      </c>
      <c r="E17" s="2">
        <v>2</v>
      </c>
      <c r="F17" s="40">
        <f t="shared" si="0"/>
        <v>11</v>
      </c>
      <c r="G17" s="41">
        <f t="shared" si="1"/>
        <v>70</v>
      </c>
      <c r="H17" s="42">
        <f t="shared" si="2"/>
        <v>0.18181818181818182</v>
      </c>
      <c r="I17" s="2">
        <f t="shared" si="3"/>
        <v>72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14</v>
      </c>
      <c r="E18" s="2">
        <v>7</v>
      </c>
      <c r="F18" s="40">
        <f t="shared" si="0"/>
        <v>21</v>
      </c>
      <c r="G18" s="41">
        <f t="shared" si="1"/>
        <v>67</v>
      </c>
      <c r="H18" s="42">
        <f t="shared" si="2"/>
        <v>0.33333333333333331</v>
      </c>
      <c r="I18" s="2">
        <f t="shared" si="3"/>
        <v>40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68</v>
      </c>
      <c r="E19" s="2">
        <v>38</v>
      </c>
      <c r="F19" s="40">
        <f t="shared" si="0"/>
        <v>106</v>
      </c>
      <c r="G19" s="41">
        <f t="shared" si="1"/>
        <v>24</v>
      </c>
      <c r="H19" s="42">
        <f t="shared" si="2"/>
        <v>0.35849056603773582</v>
      </c>
      <c r="I19" s="2">
        <f t="shared" si="3"/>
        <v>32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16</v>
      </c>
      <c r="E20" s="2">
        <v>15</v>
      </c>
      <c r="F20" s="40">
        <f t="shared" si="0"/>
        <v>31</v>
      </c>
      <c r="G20" s="41">
        <f t="shared" si="1"/>
        <v>62</v>
      </c>
      <c r="H20" s="42">
        <f t="shared" si="2"/>
        <v>0.4838709677419355</v>
      </c>
      <c r="I20" s="2">
        <f t="shared" si="3"/>
        <v>8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287</v>
      </c>
      <c r="E21" s="2">
        <v>160</v>
      </c>
      <c r="F21" s="40">
        <f t="shared" si="0"/>
        <v>447</v>
      </c>
      <c r="G21" s="41">
        <f t="shared" si="1"/>
        <v>9</v>
      </c>
      <c r="H21" s="42">
        <f t="shared" si="2"/>
        <v>0.35794183445190159</v>
      </c>
      <c r="I21" s="2">
        <f t="shared" si="3"/>
        <v>33</v>
      </c>
    </row>
    <row r="22" spans="1:9" s="14" customFormat="1">
      <c r="A22" s="70" t="s">
        <v>42</v>
      </c>
      <c r="B22" s="70" t="s">
        <v>242</v>
      </c>
      <c r="C22" s="70" t="s">
        <v>43</v>
      </c>
      <c r="D22" s="45"/>
      <c r="E22" s="45"/>
      <c r="F22" s="46"/>
      <c r="G22" s="47"/>
      <c r="H22" s="48"/>
      <c r="I22" s="45"/>
    </row>
    <row r="23" spans="1:9" s="14" customFormat="1">
      <c r="A23" s="1" t="s">
        <v>44</v>
      </c>
      <c r="B23" s="1" t="s">
        <v>246</v>
      </c>
      <c r="C23" s="1" t="s">
        <v>45</v>
      </c>
      <c r="D23" s="2">
        <v>51</v>
      </c>
      <c r="E23" s="2">
        <v>21</v>
      </c>
      <c r="F23" s="40">
        <f>SUM(D23:E23)</f>
        <v>72</v>
      </c>
      <c r="G23" s="41">
        <f>_xlfn.RANK.EQ(F23,$F$12:$F$97,0)</f>
        <v>38</v>
      </c>
      <c r="H23" s="42">
        <f>E23/F23</f>
        <v>0.29166666666666669</v>
      </c>
      <c r="I23" s="2">
        <f>_xlfn.RANK.EQ(H23,$H$12:$H$97,0)</f>
        <v>53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45</v>
      </c>
      <c r="E24" s="2">
        <v>16</v>
      </c>
      <c r="F24" s="40">
        <f>SUM(D24:E24)</f>
        <v>61</v>
      </c>
      <c r="G24" s="41">
        <f>_xlfn.RANK.EQ(F24,$F$12:$F$97,0)</f>
        <v>43</v>
      </c>
      <c r="H24" s="42">
        <f>E24/F24</f>
        <v>0.26229508196721313</v>
      </c>
      <c r="I24" s="2">
        <f>_xlfn.RANK.EQ(H24,$H$12:$H$97,0)</f>
        <v>60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3</v>
      </c>
      <c r="E25" s="2">
        <v>3</v>
      </c>
      <c r="F25" s="40">
        <f>SUM(D25:E25)</f>
        <v>6</v>
      </c>
      <c r="G25" s="41">
        <f>_xlfn.RANK.EQ(F25,$F$12:$F$97,0)</f>
        <v>73</v>
      </c>
      <c r="H25" s="42">
        <f>E25/F25</f>
        <v>0.5</v>
      </c>
      <c r="I25" s="2">
        <f>_xlfn.RANK.EQ(H25,$H$12:$H$97,0)</f>
        <v>6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11</v>
      </c>
      <c r="E26" s="2">
        <v>6</v>
      </c>
      <c r="F26" s="40">
        <f>SUM(D26:E26)</f>
        <v>17</v>
      </c>
      <c r="G26" s="41">
        <f>_xlfn.RANK.EQ(F26,$F$12:$F$97,0)</f>
        <v>68</v>
      </c>
      <c r="H26" s="42">
        <f>E26/F26</f>
        <v>0.35294117647058826</v>
      </c>
      <c r="I26" s="2">
        <f>_xlfn.RANK.EQ(H26,$H$12:$H$97,0)</f>
        <v>35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439</v>
      </c>
      <c r="E27" s="2">
        <v>277</v>
      </c>
      <c r="F27" s="40">
        <f>SUM(D27:E27)</f>
        <v>716</v>
      </c>
      <c r="G27" s="41">
        <f>_xlfn.RANK.EQ(F27,$F$12:$F$97,0)</f>
        <v>2</v>
      </c>
      <c r="H27" s="42">
        <f>E27/F27</f>
        <v>0.38687150837988826</v>
      </c>
      <c r="I27" s="2">
        <f>_xlfn.RANK.EQ(H27,$H$12:$H$97,0)</f>
        <v>22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22</v>
      </c>
      <c r="E29" s="2">
        <v>5</v>
      </c>
      <c r="F29" s="40">
        <f t="shared" ref="F29:F48" si="4">SUM(D29:E29)</f>
        <v>27</v>
      </c>
      <c r="G29" s="41">
        <f t="shared" ref="G29:G48" si="5">_xlfn.RANK.EQ(F29,$F$12:$F$97,0)</f>
        <v>63</v>
      </c>
      <c r="H29" s="42">
        <f t="shared" ref="H29:H48" si="6">E29/F29</f>
        <v>0.18518518518518517</v>
      </c>
      <c r="I29" s="2">
        <f t="shared" ref="I29:I48" si="7">_xlfn.RANK.EQ(H29,$H$12:$H$97,0)</f>
        <v>71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53</v>
      </c>
      <c r="E30" s="2">
        <v>27</v>
      </c>
      <c r="F30" s="40">
        <f t="shared" si="4"/>
        <v>80</v>
      </c>
      <c r="G30" s="41">
        <f t="shared" si="5"/>
        <v>34</v>
      </c>
      <c r="H30" s="42">
        <f t="shared" si="6"/>
        <v>0.33750000000000002</v>
      </c>
      <c r="I30" s="2">
        <f t="shared" si="7"/>
        <v>39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41</v>
      </c>
      <c r="E31" s="2">
        <v>15</v>
      </c>
      <c r="F31" s="40">
        <f t="shared" si="4"/>
        <v>56</v>
      </c>
      <c r="G31" s="41">
        <f t="shared" si="5"/>
        <v>46</v>
      </c>
      <c r="H31" s="42">
        <f t="shared" si="6"/>
        <v>0.26785714285714285</v>
      </c>
      <c r="I31" s="2">
        <f t="shared" si="7"/>
        <v>59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130</v>
      </c>
      <c r="E32" s="2">
        <v>98</v>
      </c>
      <c r="F32" s="40">
        <f t="shared" si="4"/>
        <v>228</v>
      </c>
      <c r="G32" s="41">
        <f t="shared" si="5"/>
        <v>15</v>
      </c>
      <c r="H32" s="42">
        <f t="shared" si="6"/>
        <v>0.42982456140350878</v>
      </c>
      <c r="I32" s="2">
        <f t="shared" si="7"/>
        <v>14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940</v>
      </c>
      <c r="E33" s="2">
        <v>500</v>
      </c>
      <c r="F33" s="40">
        <f t="shared" si="4"/>
        <v>1440</v>
      </c>
      <c r="G33" s="41">
        <f t="shared" si="5"/>
        <v>1</v>
      </c>
      <c r="H33" s="42">
        <f t="shared" si="6"/>
        <v>0.34722222222222221</v>
      </c>
      <c r="I33" s="2">
        <f t="shared" si="7"/>
        <v>37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122</v>
      </c>
      <c r="E34" s="2">
        <v>83</v>
      </c>
      <c r="F34" s="40">
        <f t="shared" si="4"/>
        <v>205</v>
      </c>
      <c r="G34" s="41">
        <f t="shared" si="5"/>
        <v>16</v>
      </c>
      <c r="H34" s="42">
        <f t="shared" si="6"/>
        <v>0.40487804878048783</v>
      </c>
      <c r="I34" s="2">
        <f t="shared" si="7"/>
        <v>19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36</v>
      </c>
      <c r="E35" s="2">
        <v>58</v>
      </c>
      <c r="F35" s="40">
        <f t="shared" si="4"/>
        <v>94</v>
      </c>
      <c r="G35" s="41">
        <f t="shared" si="5"/>
        <v>29</v>
      </c>
      <c r="H35" s="42">
        <f t="shared" si="6"/>
        <v>0.61702127659574468</v>
      </c>
      <c r="I35" s="2">
        <f t="shared" si="7"/>
        <v>3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41</v>
      </c>
      <c r="E36" s="2">
        <v>55</v>
      </c>
      <c r="F36" s="40">
        <f t="shared" si="4"/>
        <v>96</v>
      </c>
      <c r="G36" s="41">
        <f t="shared" si="5"/>
        <v>28</v>
      </c>
      <c r="H36" s="42">
        <f t="shared" si="6"/>
        <v>0.57291666666666663</v>
      </c>
      <c r="I36" s="2">
        <f t="shared" si="7"/>
        <v>4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235</v>
      </c>
      <c r="E37" s="2">
        <v>57</v>
      </c>
      <c r="F37" s="40">
        <f t="shared" si="4"/>
        <v>292</v>
      </c>
      <c r="G37" s="41">
        <f t="shared" si="5"/>
        <v>13</v>
      </c>
      <c r="H37" s="42">
        <f t="shared" si="6"/>
        <v>0.1952054794520548</v>
      </c>
      <c r="I37" s="2">
        <f t="shared" si="7"/>
        <v>70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122</v>
      </c>
      <c r="F38" s="40">
        <f t="shared" si="4"/>
        <v>122</v>
      </c>
      <c r="G38" s="41">
        <f t="shared" si="5"/>
        <v>23</v>
      </c>
      <c r="H38" s="42">
        <f t="shared" si="6"/>
        <v>1</v>
      </c>
      <c r="I38" s="2">
        <f t="shared" si="7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36</v>
      </c>
      <c r="E39" s="2">
        <v>31</v>
      </c>
      <c r="F39" s="40">
        <f t="shared" si="4"/>
        <v>67</v>
      </c>
      <c r="G39" s="41">
        <f t="shared" si="5"/>
        <v>40</v>
      </c>
      <c r="H39" s="42">
        <f t="shared" si="6"/>
        <v>0.46268656716417911</v>
      </c>
      <c r="I39" s="2">
        <f t="shared" si="7"/>
        <v>10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55</v>
      </c>
      <c r="E40" s="2">
        <v>19</v>
      </c>
      <c r="F40" s="40">
        <f t="shared" si="4"/>
        <v>74</v>
      </c>
      <c r="G40" s="41">
        <f t="shared" si="5"/>
        <v>36</v>
      </c>
      <c r="H40" s="42">
        <f t="shared" si="6"/>
        <v>0.25675675675675674</v>
      </c>
      <c r="I40" s="2">
        <f t="shared" si="7"/>
        <v>63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59</v>
      </c>
      <c r="E41" s="2">
        <v>12</v>
      </c>
      <c r="F41" s="40">
        <f t="shared" si="4"/>
        <v>71</v>
      </c>
      <c r="G41" s="41">
        <f t="shared" si="5"/>
        <v>39</v>
      </c>
      <c r="H41" s="42">
        <f t="shared" si="6"/>
        <v>0.16901408450704225</v>
      </c>
      <c r="I41" s="2">
        <f t="shared" si="7"/>
        <v>74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184</v>
      </c>
      <c r="E42" s="2">
        <v>117</v>
      </c>
      <c r="F42" s="40">
        <f t="shared" si="4"/>
        <v>301</v>
      </c>
      <c r="G42" s="41">
        <f t="shared" si="5"/>
        <v>12</v>
      </c>
      <c r="H42" s="42">
        <f t="shared" si="6"/>
        <v>0.38870431893687707</v>
      </c>
      <c r="I42" s="2">
        <f t="shared" si="7"/>
        <v>21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21</v>
      </c>
      <c r="E43" s="2">
        <v>15</v>
      </c>
      <c r="F43" s="40">
        <f t="shared" si="4"/>
        <v>36</v>
      </c>
      <c r="G43" s="41">
        <f t="shared" si="5"/>
        <v>57</v>
      </c>
      <c r="H43" s="42">
        <f t="shared" si="6"/>
        <v>0.41666666666666669</v>
      </c>
      <c r="I43" s="2">
        <f t="shared" si="7"/>
        <v>17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23</v>
      </c>
      <c r="E44" s="2">
        <v>9</v>
      </c>
      <c r="F44" s="40">
        <f t="shared" si="4"/>
        <v>32</v>
      </c>
      <c r="G44" s="41">
        <f t="shared" si="5"/>
        <v>60</v>
      </c>
      <c r="H44" s="42">
        <f t="shared" si="6"/>
        <v>0.28125</v>
      </c>
      <c r="I44" s="2">
        <f t="shared" si="7"/>
        <v>57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110</v>
      </c>
      <c r="E45" s="2">
        <v>39</v>
      </c>
      <c r="F45" s="40">
        <f t="shared" si="4"/>
        <v>149</v>
      </c>
      <c r="G45" s="41">
        <f t="shared" si="5"/>
        <v>19</v>
      </c>
      <c r="H45" s="42">
        <f t="shared" si="6"/>
        <v>0.26174496644295303</v>
      </c>
      <c r="I45" s="2">
        <f t="shared" si="7"/>
        <v>61</v>
      </c>
    </row>
    <row r="46" spans="1:9" s="14" customFormat="1">
      <c r="A46" s="1" t="s">
        <v>90</v>
      </c>
      <c r="B46" s="1" t="s">
        <v>248</v>
      </c>
      <c r="C46" s="1" t="s">
        <v>91</v>
      </c>
      <c r="D46" s="2">
        <v>27</v>
      </c>
      <c r="E46" s="2">
        <v>22</v>
      </c>
      <c r="F46" s="40">
        <f t="shared" si="4"/>
        <v>49</v>
      </c>
      <c r="G46" s="41">
        <f t="shared" si="5"/>
        <v>51</v>
      </c>
      <c r="H46" s="42">
        <f t="shared" si="6"/>
        <v>0.44897959183673469</v>
      </c>
      <c r="I46" s="2">
        <f t="shared" si="7"/>
        <v>12</v>
      </c>
    </row>
    <row r="47" spans="1:9" s="14" customFormat="1">
      <c r="A47" s="1" t="s">
        <v>92</v>
      </c>
      <c r="B47" s="1" t="s">
        <v>241</v>
      </c>
      <c r="C47" s="1" t="s">
        <v>93</v>
      </c>
      <c r="D47" s="2">
        <v>112</v>
      </c>
      <c r="E47" s="2">
        <v>60</v>
      </c>
      <c r="F47" s="40">
        <f t="shared" si="4"/>
        <v>172</v>
      </c>
      <c r="G47" s="41">
        <f t="shared" si="5"/>
        <v>18</v>
      </c>
      <c r="H47" s="42">
        <f t="shared" si="6"/>
        <v>0.34883720930232559</v>
      </c>
      <c r="I47" s="2">
        <f t="shared" si="7"/>
        <v>36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25</v>
      </c>
      <c r="E48" s="2">
        <v>11</v>
      </c>
      <c r="F48" s="40">
        <f t="shared" si="4"/>
        <v>36</v>
      </c>
      <c r="G48" s="41">
        <f t="shared" si="5"/>
        <v>57</v>
      </c>
      <c r="H48" s="42">
        <f t="shared" si="6"/>
        <v>0.30555555555555558</v>
      </c>
      <c r="I48" s="2">
        <f t="shared" si="7"/>
        <v>51</v>
      </c>
    </row>
    <row r="49" spans="1:9" s="14" customFormat="1">
      <c r="A49" s="70" t="s">
        <v>96</v>
      </c>
      <c r="B49" s="70" t="s">
        <v>242</v>
      </c>
      <c r="C49" s="70" t="s">
        <v>97</v>
      </c>
      <c r="D49" s="45"/>
      <c r="E49" s="45"/>
      <c r="F49" s="46"/>
      <c r="G49" s="47"/>
      <c r="H49" s="48"/>
      <c r="I49" s="45"/>
    </row>
    <row r="50" spans="1:9" s="14" customFormat="1">
      <c r="A50" s="1" t="s">
        <v>98</v>
      </c>
      <c r="B50" s="1" t="s">
        <v>246</v>
      </c>
      <c r="C50" s="1" t="s">
        <v>99</v>
      </c>
      <c r="D50" s="2">
        <v>31</v>
      </c>
      <c r="E50" s="2">
        <v>22</v>
      </c>
      <c r="F50" s="40">
        <f t="shared" ref="F50:F66" si="8">SUM(D50:E50)</f>
        <v>53</v>
      </c>
      <c r="G50" s="41">
        <f t="shared" ref="G50:G66" si="9">_xlfn.RANK.EQ(F50,$F$12:$F$97,0)</f>
        <v>49</v>
      </c>
      <c r="H50" s="42">
        <f t="shared" ref="H50:H66" si="10">E50/F50</f>
        <v>0.41509433962264153</v>
      </c>
      <c r="I50" s="2">
        <f t="shared" ref="I50:I66" si="11">_xlfn.RANK.EQ(H50,$H$12:$H$97,0)</f>
        <v>18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194</v>
      </c>
      <c r="E51" s="2">
        <v>93</v>
      </c>
      <c r="F51" s="40">
        <f t="shared" si="8"/>
        <v>287</v>
      </c>
      <c r="G51" s="41">
        <f t="shared" si="9"/>
        <v>14</v>
      </c>
      <c r="H51" s="42">
        <f t="shared" si="10"/>
        <v>0.3240418118466899</v>
      </c>
      <c r="I51" s="2">
        <f t="shared" si="11"/>
        <v>44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79</v>
      </c>
      <c r="E52" s="2">
        <v>20</v>
      </c>
      <c r="F52" s="40">
        <f t="shared" si="8"/>
        <v>99</v>
      </c>
      <c r="G52" s="41">
        <f t="shared" si="9"/>
        <v>27</v>
      </c>
      <c r="H52" s="42">
        <f t="shared" si="10"/>
        <v>0.20202020202020202</v>
      </c>
      <c r="I52" s="2">
        <f t="shared" si="11"/>
        <v>69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66</v>
      </c>
      <c r="E53" s="2">
        <v>23</v>
      </c>
      <c r="F53" s="40">
        <f t="shared" si="8"/>
        <v>89</v>
      </c>
      <c r="G53" s="41">
        <f t="shared" si="9"/>
        <v>30</v>
      </c>
      <c r="H53" s="42">
        <f t="shared" si="10"/>
        <v>0.25842696629213485</v>
      </c>
      <c r="I53" s="2">
        <f t="shared" si="11"/>
        <v>62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43</v>
      </c>
      <c r="E54" s="2">
        <v>20</v>
      </c>
      <c r="F54" s="40">
        <f t="shared" si="8"/>
        <v>63</v>
      </c>
      <c r="G54" s="41">
        <f t="shared" si="9"/>
        <v>41</v>
      </c>
      <c r="H54" s="42">
        <f t="shared" si="10"/>
        <v>0.31746031746031744</v>
      </c>
      <c r="I54" s="2">
        <f t="shared" si="11"/>
        <v>46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63</v>
      </c>
      <c r="E55" s="2">
        <v>16</v>
      </c>
      <c r="F55" s="40">
        <f t="shared" si="8"/>
        <v>79</v>
      </c>
      <c r="G55" s="41">
        <f t="shared" si="9"/>
        <v>35</v>
      </c>
      <c r="H55" s="42">
        <f t="shared" si="10"/>
        <v>0.20253164556962025</v>
      </c>
      <c r="I55" s="2">
        <f t="shared" si="11"/>
        <v>68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87</v>
      </c>
      <c r="E56" s="2">
        <v>43</v>
      </c>
      <c r="F56" s="40">
        <f t="shared" si="8"/>
        <v>130</v>
      </c>
      <c r="G56" s="41">
        <f t="shared" si="9"/>
        <v>21</v>
      </c>
      <c r="H56" s="42">
        <f t="shared" si="10"/>
        <v>0.33076923076923076</v>
      </c>
      <c r="I56" s="2">
        <f t="shared" si="11"/>
        <v>42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32</v>
      </c>
      <c r="E57" s="2">
        <v>16</v>
      </c>
      <c r="F57" s="40">
        <f t="shared" si="8"/>
        <v>48</v>
      </c>
      <c r="G57" s="41">
        <f t="shared" si="9"/>
        <v>52</v>
      </c>
      <c r="H57" s="42">
        <f t="shared" si="10"/>
        <v>0.33333333333333331</v>
      </c>
      <c r="I57" s="2">
        <f t="shared" si="11"/>
        <v>40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20</v>
      </c>
      <c r="E58" s="2">
        <v>6</v>
      </c>
      <c r="F58" s="40">
        <f t="shared" si="8"/>
        <v>26</v>
      </c>
      <c r="G58" s="41">
        <f t="shared" si="9"/>
        <v>64</v>
      </c>
      <c r="H58" s="42">
        <f t="shared" si="10"/>
        <v>0.23076923076923078</v>
      </c>
      <c r="I58" s="2">
        <f t="shared" si="11"/>
        <v>67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229</v>
      </c>
      <c r="E59" s="2">
        <v>209</v>
      </c>
      <c r="F59" s="40">
        <f t="shared" si="8"/>
        <v>438</v>
      </c>
      <c r="G59" s="41">
        <f t="shared" si="9"/>
        <v>10</v>
      </c>
      <c r="H59" s="42">
        <f t="shared" si="10"/>
        <v>0.4771689497716895</v>
      </c>
      <c r="I59" s="2">
        <f t="shared" si="11"/>
        <v>9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47</v>
      </c>
      <c r="E60" s="2">
        <v>16</v>
      </c>
      <c r="F60" s="40">
        <f t="shared" si="8"/>
        <v>63</v>
      </c>
      <c r="G60" s="41">
        <f t="shared" si="9"/>
        <v>41</v>
      </c>
      <c r="H60" s="42">
        <f t="shared" si="10"/>
        <v>0.25396825396825395</v>
      </c>
      <c r="I60" s="2">
        <f t="shared" si="11"/>
        <v>65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5</v>
      </c>
      <c r="E61" s="2">
        <v>2</v>
      </c>
      <c r="F61" s="40">
        <f t="shared" si="8"/>
        <v>7</v>
      </c>
      <c r="G61" s="41">
        <f t="shared" si="9"/>
        <v>72</v>
      </c>
      <c r="H61" s="42">
        <f t="shared" si="10"/>
        <v>0.2857142857142857</v>
      </c>
      <c r="I61" s="2">
        <f t="shared" si="11"/>
        <v>56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14</v>
      </c>
      <c r="E62" s="2">
        <v>1</v>
      </c>
      <c r="F62" s="40">
        <f t="shared" si="8"/>
        <v>15</v>
      </c>
      <c r="G62" s="41">
        <f t="shared" si="9"/>
        <v>69</v>
      </c>
      <c r="H62" s="42">
        <f t="shared" si="10"/>
        <v>6.6666666666666666E-2</v>
      </c>
      <c r="I62" s="2">
        <f t="shared" si="11"/>
        <v>75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29</v>
      </c>
      <c r="E63" s="2">
        <v>21</v>
      </c>
      <c r="F63" s="40">
        <f t="shared" si="8"/>
        <v>50</v>
      </c>
      <c r="G63" s="41">
        <f t="shared" si="9"/>
        <v>50</v>
      </c>
      <c r="H63" s="42">
        <f t="shared" si="10"/>
        <v>0.42</v>
      </c>
      <c r="I63" s="2">
        <f t="shared" si="11"/>
        <v>16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2</v>
      </c>
      <c r="E64" s="2">
        <v>2</v>
      </c>
      <c r="F64" s="40">
        <f t="shared" si="8"/>
        <v>4</v>
      </c>
      <c r="G64" s="41">
        <f t="shared" si="9"/>
        <v>75</v>
      </c>
      <c r="H64" s="42">
        <f t="shared" si="10"/>
        <v>0.5</v>
      </c>
      <c r="I64" s="2">
        <f t="shared" si="11"/>
        <v>6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18</v>
      </c>
      <c r="E65" s="2">
        <v>8</v>
      </c>
      <c r="F65" s="40">
        <f t="shared" si="8"/>
        <v>26</v>
      </c>
      <c r="G65" s="41">
        <f t="shared" si="9"/>
        <v>64</v>
      </c>
      <c r="H65" s="42">
        <f t="shared" si="10"/>
        <v>0.30769230769230771</v>
      </c>
      <c r="I65" s="2">
        <f t="shared" si="11"/>
        <v>49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393</v>
      </c>
      <c r="E66" s="2">
        <v>242</v>
      </c>
      <c r="F66" s="40">
        <f t="shared" si="8"/>
        <v>635</v>
      </c>
      <c r="G66" s="41">
        <f t="shared" si="9"/>
        <v>3</v>
      </c>
      <c r="H66" s="42">
        <f t="shared" si="10"/>
        <v>0.38110236220472443</v>
      </c>
      <c r="I66" s="2">
        <f t="shared" si="11"/>
        <v>24</v>
      </c>
    </row>
    <row r="67" spans="1:9" s="14" customFormat="1">
      <c r="A67" s="70" t="s">
        <v>132</v>
      </c>
      <c r="B67" s="70" t="s">
        <v>242</v>
      </c>
      <c r="C67" s="70" t="s">
        <v>133</v>
      </c>
      <c r="D67" s="45"/>
      <c r="E67" s="45"/>
      <c r="F67" s="46"/>
      <c r="G67" s="47"/>
      <c r="H67" s="48"/>
      <c r="I67" s="45"/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31</v>
      </c>
      <c r="E68" s="2">
        <v>17</v>
      </c>
      <c r="F68" s="40">
        <f>SUM(D68:E68)</f>
        <v>48</v>
      </c>
      <c r="G68" s="41">
        <f>_xlfn.RANK.EQ(F68,$F$12:$F$97,0)</f>
        <v>52</v>
      </c>
      <c r="H68" s="42">
        <f>E68/F68</f>
        <v>0.35416666666666669</v>
      </c>
      <c r="I68" s="2">
        <f>_xlfn.RANK.EQ(H68,$H$12:$H$97,0)</f>
        <v>34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342</v>
      </c>
      <c r="E69" s="2">
        <v>253</v>
      </c>
      <c r="F69" s="40">
        <f>SUM(D69:E69)</f>
        <v>595</v>
      </c>
      <c r="G69" s="41">
        <f>_xlfn.RANK.EQ(F69,$F$12:$F$97,0)</f>
        <v>4</v>
      </c>
      <c r="H69" s="42">
        <f>E69/F69</f>
        <v>0.42521008403361343</v>
      </c>
      <c r="I69" s="2">
        <f>_xlfn.RANK.EQ(H69,$H$12:$H$97,0)</f>
        <v>15</v>
      </c>
    </row>
    <row r="70" spans="1:9" s="14" customFormat="1">
      <c r="A70" s="70" t="s">
        <v>138</v>
      </c>
      <c r="B70" s="70" t="s">
        <v>242</v>
      </c>
      <c r="C70" s="70" t="s">
        <v>139</v>
      </c>
      <c r="D70" s="45"/>
      <c r="E70" s="45"/>
      <c r="F70" s="46"/>
      <c r="G70" s="47"/>
      <c r="H70" s="48"/>
      <c r="I70" s="45"/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318</v>
      </c>
      <c r="E71" s="2">
        <v>185</v>
      </c>
      <c r="F71" s="40">
        <f>SUM(D71:E71)</f>
        <v>503</v>
      </c>
      <c r="G71" s="41">
        <f>_xlfn.RANK.EQ(F71,$F$12:$F$97,0)</f>
        <v>5</v>
      </c>
      <c r="H71" s="42">
        <f>E71/F71</f>
        <v>0.36779324055666002</v>
      </c>
      <c r="I71" s="2">
        <f>_xlfn.RANK.EQ(H71,$H$12:$H$97,0)</f>
        <v>27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29</v>
      </c>
      <c r="E72" s="2">
        <v>32</v>
      </c>
      <c r="F72" s="40">
        <f>SUM(D72:E72)</f>
        <v>61</v>
      </c>
      <c r="G72" s="41">
        <f>_xlfn.RANK.EQ(F72,$F$12:$F$97,0)</f>
        <v>43</v>
      </c>
      <c r="H72" s="42">
        <f>E72/F72</f>
        <v>0.52459016393442626</v>
      </c>
      <c r="I72" s="2">
        <f>_xlfn.RANK.EQ(H72,$H$12:$H$97,0)</f>
        <v>5</v>
      </c>
    </row>
    <row r="73" spans="1:9" s="14" customFormat="1">
      <c r="A73" s="70" t="s">
        <v>144</v>
      </c>
      <c r="B73" s="70" t="s">
        <v>242</v>
      </c>
      <c r="C73" s="70" t="s">
        <v>145</v>
      </c>
      <c r="D73" s="45"/>
      <c r="E73" s="45"/>
      <c r="F73" s="46"/>
      <c r="G73" s="47"/>
      <c r="H73" s="48"/>
      <c r="I73" s="45"/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61</v>
      </c>
      <c r="F74" s="40">
        <f t="shared" ref="F74:F82" si="12">SUM(D74:E74)</f>
        <v>61</v>
      </c>
      <c r="G74" s="41">
        <f t="shared" ref="G74:G82" si="13">_xlfn.RANK.EQ(F74,$F$12:$F$97,0)</f>
        <v>43</v>
      </c>
      <c r="H74" s="42">
        <f t="shared" ref="H74:H82" si="14">E74/F74</f>
        <v>1</v>
      </c>
      <c r="I74" s="2">
        <f t="shared" ref="I74:I82" si="15">_xlfn.RANK.EQ(H74,$H$12:$H$97,0)</f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23</v>
      </c>
      <c r="E75" s="2">
        <v>9</v>
      </c>
      <c r="F75" s="40">
        <f t="shared" si="12"/>
        <v>32</v>
      </c>
      <c r="G75" s="41">
        <f t="shared" si="13"/>
        <v>60</v>
      </c>
      <c r="H75" s="42">
        <f t="shared" si="14"/>
        <v>0.28125</v>
      </c>
      <c r="I75" s="2">
        <f t="shared" si="15"/>
        <v>57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15</v>
      </c>
      <c r="E76" s="2">
        <v>10</v>
      </c>
      <c r="F76" s="40">
        <f t="shared" si="12"/>
        <v>25</v>
      </c>
      <c r="G76" s="41">
        <f t="shared" si="13"/>
        <v>66</v>
      </c>
      <c r="H76" s="42">
        <f t="shared" si="14"/>
        <v>0.4</v>
      </c>
      <c r="I76" s="2">
        <f t="shared" si="15"/>
        <v>20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55</v>
      </c>
      <c r="E77" s="2">
        <v>31</v>
      </c>
      <c r="F77" s="40">
        <f t="shared" si="12"/>
        <v>86</v>
      </c>
      <c r="G77" s="41">
        <f t="shared" si="13"/>
        <v>32</v>
      </c>
      <c r="H77" s="42">
        <f t="shared" si="14"/>
        <v>0.36046511627906974</v>
      </c>
      <c r="I77" s="2">
        <f t="shared" si="15"/>
        <v>31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23</v>
      </c>
      <c r="E78" s="2">
        <v>13</v>
      </c>
      <c r="F78" s="40">
        <f t="shared" si="12"/>
        <v>36</v>
      </c>
      <c r="G78" s="41">
        <f t="shared" si="13"/>
        <v>57</v>
      </c>
      <c r="H78" s="42">
        <f t="shared" si="14"/>
        <v>0.3611111111111111</v>
      </c>
      <c r="I78" s="2">
        <f t="shared" si="15"/>
        <v>29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225</v>
      </c>
      <c r="E79" s="2">
        <v>101</v>
      </c>
      <c r="F79" s="40">
        <f t="shared" si="12"/>
        <v>326</v>
      </c>
      <c r="G79" s="41">
        <f t="shared" si="13"/>
        <v>11</v>
      </c>
      <c r="H79" s="42">
        <f t="shared" si="14"/>
        <v>0.30981595092024539</v>
      </c>
      <c r="I79" s="2">
        <f t="shared" si="15"/>
        <v>48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283</v>
      </c>
      <c r="E80" s="2">
        <v>217</v>
      </c>
      <c r="F80" s="40">
        <f t="shared" si="12"/>
        <v>500</v>
      </c>
      <c r="G80" s="41">
        <f t="shared" si="13"/>
        <v>6</v>
      </c>
      <c r="H80" s="42">
        <f t="shared" si="14"/>
        <v>0.434</v>
      </c>
      <c r="I80" s="2">
        <f t="shared" si="15"/>
        <v>13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67</v>
      </c>
      <c r="E81" s="2">
        <v>38</v>
      </c>
      <c r="F81" s="40">
        <f t="shared" si="12"/>
        <v>105</v>
      </c>
      <c r="G81" s="41">
        <f t="shared" si="13"/>
        <v>25</v>
      </c>
      <c r="H81" s="42">
        <f t="shared" si="14"/>
        <v>0.3619047619047619</v>
      </c>
      <c r="I81" s="2">
        <f t="shared" si="15"/>
        <v>28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91</v>
      </c>
      <c r="E82" s="2">
        <v>37</v>
      </c>
      <c r="F82" s="40">
        <f t="shared" si="12"/>
        <v>128</v>
      </c>
      <c r="G82" s="41">
        <f t="shared" si="13"/>
        <v>22</v>
      </c>
      <c r="H82" s="42">
        <f t="shared" si="14"/>
        <v>0.2890625</v>
      </c>
      <c r="I82" s="2">
        <f t="shared" si="15"/>
        <v>54</v>
      </c>
    </row>
    <row r="83" spans="1:9" s="14" customFormat="1">
      <c r="A83" s="70" t="s">
        <v>164</v>
      </c>
      <c r="B83" s="70" t="s">
        <v>242</v>
      </c>
      <c r="C83" s="70" t="s">
        <v>165</v>
      </c>
      <c r="D83" s="45"/>
      <c r="E83" s="45"/>
      <c r="F83" s="46"/>
      <c r="G83" s="47"/>
      <c r="H83" s="48"/>
      <c r="I83" s="45"/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32</v>
      </c>
      <c r="E84" s="2">
        <v>11</v>
      </c>
      <c r="F84" s="40">
        <f>SUM(D84:E84)</f>
        <v>43</v>
      </c>
      <c r="G84" s="41">
        <f>_xlfn.RANK.EQ(F84,$F$12:$F$97,0)</f>
        <v>56</v>
      </c>
      <c r="H84" s="42">
        <f>E84/F84</f>
        <v>0.2558139534883721</v>
      </c>
      <c r="I84" s="2">
        <f>_xlfn.RANK.EQ(H84,$H$12:$H$97,0)</f>
        <v>64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32</v>
      </c>
      <c r="E85" s="2">
        <v>13</v>
      </c>
      <c r="F85" s="40">
        <f>SUM(D85:E85)</f>
        <v>45</v>
      </c>
      <c r="G85" s="41">
        <f>_xlfn.RANK.EQ(F85,$F$12:$F$97,0)</f>
        <v>55</v>
      </c>
      <c r="H85" s="42">
        <f>E85/F85</f>
        <v>0.28888888888888886</v>
      </c>
      <c r="I85" s="2">
        <f>_xlfn.RANK.EQ(H85,$H$12:$H$97,0)</f>
        <v>55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37</v>
      </c>
      <c r="E86" s="51">
        <v>19</v>
      </c>
      <c r="F86" s="52">
        <f>SUM(D86:E86)</f>
        <v>56</v>
      </c>
      <c r="G86" s="53">
        <f>_xlfn.RANK.EQ(F86,$F$12:$F$97,0)</f>
        <v>46</v>
      </c>
      <c r="H86" s="54">
        <f>E86/F86</f>
        <v>0.3392857142857143</v>
      </c>
      <c r="I86" s="51">
        <f>_xlfn.RANK.EQ(H86,$H$12:$H$97,0)</f>
        <v>38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60</v>
      </c>
      <c r="E87" s="2">
        <v>13</v>
      </c>
      <c r="F87" s="40">
        <f>SUM(D87:E87)</f>
        <v>73</v>
      </c>
      <c r="G87" s="41">
        <f>_xlfn.RANK.EQ(F87,$F$12:$F$97,0)</f>
        <v>37</v>
      </c>
      <c r="H87" s="42">
        <f>E87/F87</f>
        <v>0.17808219178082191</v>
      </c>
      <c r="I87" s="2">
        <f>_xlfn.RANK.EQ(H87,$H$12:$H$97,0)</f>
        <v>73</v>
      </c>
    </row>
    <row r="88" spans="1:9" s="14" customFormat="1">
      <c r="A88" s="70" t="s">
        <v>174</v>
      </c>
      <c r="B88" s="70" t="s">
        <v>242</v>
      </c>
      <c r="C88" s="70" t="s">
        <v>175</v>
      </c>
      <c r="D88" s="45"/>
      <c r="E88" s="45"/>
      <c r="F88" s="46"/>
      <c r="G88" s="47"/>
      <c r="H88" s="48"/>
      <c r="I88" s="45"/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306</v>
      </c>
      <c r="E89" s="2">
        <v>145</v>
      </c>
      <c r="F89" s="40">
        <f t="shared" ref="F89:F97" si="16">SUM(D89:E89)</f>
        <v>451</v>
      </c>
      <c r="G89" s="41">
        <f t="shared" ref="G89:G97" si="17">_xlfn.RANK.EQ(F89,$F$12:$F$97,0)</f>
        <v>8</v>
      </c>
      <c r="H89" s="42">
        <f t="shared" ref="H89:H97" si="18">E89/F89</f>
        <v>0.3215077605321508</v>
      </c>
      <c r="I89" s="2">
        <f t="shared" ref="I89:I97" si="19">_xlfn.RANK.EQ(H89,$H$12:$H$97,0)</f>
        <v>45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29</v>
      </c>
      <c r="E90" s="2">
        <v>18</v>
      </c>
      <c r="F90" s="40">
        <f t="shared" si="16"/>
        <v>47</v>
      </c>
      <c r="G90" s="41">
        <f t="shared" si="17"/>
        <v>54</v>
      </c>
      <c r="H90" s="42">
        <f t="shared" si="18"/>
        <v>0.38297872340425532</v>
      </c>
      <c r="I90" s="2">
        <f t="shared" si="19"/>
        <v>23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115</v>
      </c>
      <c r="E91" s="2">
        <v>65</v>
      </c>
      <c r="F91" s="40">
        <f t="shared" si="16"/>
        <v>180</v>
      </c>
      <c r="G91" s="41">
        <f t="shared" si="17"/>
        <v>17</v>
      </c>
      <c r="H91" s="42">
        <f t="shared" si="18"/>
        <v>0.3611111111111111</v>
      </c>
      <c r="I91" s="2">
        <f t="shared" si="19"/>
        <v>29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56</v>
      </c>
      <c r="E92" s="2">
        <v>48</v>
      </c>
      <c r="F92" s="40">
        <f t="shared" si="16"/>
        <v>104</v>
      </c>
      <c r="G92" s="41">
        <f t="shared" si="17"/>
        <v>26</v>
      </c>
      <c r="H92" s="42">
        <f t="shared" si="18"/>
        <v>0.46153846153846156</v>
      </c>
      <c r="I92" s="2">
        <f t="shared" si="19"/>
        <v>11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38</v>
      </c>
      <c r="E93" s="2">
        <v>16</v>
      </c>
      <c r="F93" s="40">
        <f t="shared" si="16"/>
        <v>54</v>
      </c>
      <c r="G93" s="41">
        <f t="shared" si="17"/>
        <v>48</v>
      </c>
      <c r="H93" s="42">
        <f t="shared" si="18"/>
        <v>0.29629629629629628</v>
      </c>
      <c r="I93" s="2">
        <f t="shared" si="19"/>
        <v>52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56</v>
      </c>
      <c r="E94" s="2">
        <v>33</v>
      </c>
      <c r="F94" s="40">
        <f t="shared" si="16"/>
        <v>89</v>
      </c>
      <c r="G94" s="41">
        <f t="shared" si="17"/>
        <v>30</v>
      </c>
      <c r="H94" s="42">
        <f t="shared" si="18"/>
        <v>0.3707865168539326</v>
      </c>
      <c r="I94" s="2">
        <f t="shared" si="19"/>
        <v>26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97</v>
      </c>
      <c r="E95" s="2">
        <v>43</v>
      </c>
      <c r="F95" s="40">
        <f t="shared" si="16"/>
        <v>140</v>
      </c>
      <c r="G95" s="41">
        <f t="shared" si="17"/>
        <v>20</v>
      </c>
      <c r="H95" s="42">
        <f t="shared" si="18"/>
        <v>0.30714285714285716</v>
      </c>
      <c r="I95" s="2">
        <f t="shared" si="19"/>
        <v>50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5</v>
      </c>
      <c r="E96" s="2">
        <v>0</v>
      </c>
      <c r="F96" s="40">
        <f t="shared" si="16"/>
        <v>5</v>
      </c>
      <c r="G96" s="41">
        <f t="shared" si="17"/>
        <v>74</v>
      </c>
      <c r="H96" s="42">
        <f t="shared" si="18"/>
        <v>0</v>
      </c>
      <c r="I96" s="2">
        <f t="shared" si="19"/>
        <v>76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55</v>
      </c>
      <c r="E97" s="2">
        <v>27</v>
      </c>
      <c r="F97" s="40">
        <f t="shared" si="16"/>
        <v>82</v>
      </c>
      <c r="G97" s="41">
        <f t="shared" si="17"/>
        <v>33</v>
      </c>
      <c r="H97" s="42">
        <f t="shared" si="18"/>
        <v>0.32926829268292684</v>
      </c>
      <c r="I97" s="2">
        <f t="shared" si="19"/>
        <v>43</v>
      </c>
    </row>
    <row r="98" spans="1:9" ht="14.25" thickBot="1"/>
    <row r="99" spans="1:9" ht="14.25" thickBot="1">
      <c r="C99" s="229" t="s">
        <v>405</v>
      </c>
      <c r="D99" s="230">
        <f>SUM(D12:D97)</f>
        <v>7335</v>
      </c>
      <c r="E99" s="230">
        <f t="shared" ref="E99:F99" si="20">SUM(E12:E97)</f>
        <v>4273</v>
      </c>
      <c r="F99" s="231">
        <f t="shared" si="20"/>
        <v>11608</v>
      </c>
    </row>
  </sheetData>
  <autoFilter ref="A11:I11" xr:uid="{00000000-0009-0000-0000-00001D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D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391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36</v>
      </c>
      <c r="E6" s="17">
        <f>INDEX(E12:E97,MATCH(C6,C12:C97,0),0)</f>
        <v>15</v>
      </c>
      <c r="F6" s="17">
        <f>SUM(D6:E6)</f>
        <v>51</v>
      </c>
      <c r="G6" s="18">
        <f>_xlfn.RANK.EQ(F6,$F$12:$F$97,0)</f>
        <v>49</v>
      </c>
      <c r="H6" s="19">
        <f>E6/F6</f>
        <v>0.29411764705882354</v>
      </c>
      <c r="I6" s="20">
        <f>_xlfn.RANK.EQ(H6,$H$12:$H$97,0)</f>
        <v>54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57.6</v>
      </c>
      <c r="E7" s="90">
        <f>ROUND(SUMIF($B$12:$B$97,"G",E12:E97)/(COUNTIFS(B12:B97,"G",D12:D97,"&lt;&gt;")),1)</f>
        <v>29.2</v>
      </c>
      <c r="F7" s="90">
        <f>ROUND(SUM(D7:E7),1)</f>
        <v>86.8</v>
      </c>
      <c r="G7" s="23"/>
      <c r="H7" s="24">
        <f>E7/F7</f>
        <v>0.33640552995391704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95.6</v>
      </c>
      <c r="E8" s="92">
        <f>ROUND(AVERAGE(E12:E97),1)</f>
        <v>56.7</v>
      </c>
      <c r="F8" s="92">
        <f>ROUND(SUM(D8:E8),1)</f>
        <v>152.30000000000001</v>
      </c>
      <c r="G8" s="29"/>
      <c r="H8" s="30">
        <f>E8/F8</f>
        <v>0.37229152987524622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2022年度（基準日：５月１日）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343</v>
      </c>
      <c r="E12" s="2">
        <v>148</v>
      </c>
      <c r="F12" s="40">
        <f>SUM(D12:E12)</f>
        <v>491</v>
      </c>
      <c r="G12" s="41">
        <f>_xlfn.RANK.EQ(F12,$F$12:$F$97,0)</f>
        <v>6</v>
      </c>
      <c r="H12" s="42">
        <f>E12/F12</f>
        <v>0.3014256619144603</v>
      </c>
      <c r="I12" s="2">
        <f>_xlfn.RANK.EQ(H12,$H$12:$H$97,0)</f>
        <v>51</v>
      </c>
    </row>
    <row r="13" spans="1:13" s="14" customFormat="1">
      <c r="A13" s="70" t="s">
        <v>24</v>
      </c>
      <c r="B13" s="70" t="s">
        <v>242</v>
      </c>
      <c r="C13" s="70" t="s">
        <v>25</v>
      </c>
      <c r="D13" s="45"/>
      <c r="E13" s="45"/>
      <c r="F13" s="46"/>
      <c r="G13" s="47"/>
      <c r="H13" s="48"/>
      <c r="I13" s="45"/>
    </row>
    <row r="14" spans="1:13" s="14" customFormat="1">
      <c r="A14" s="1" t="s">
        <v>26</v>
      </c>
      <c r="B14" s="1" t="s">
        <v>243</v>
      </c>
      <c r="C14" s="1" t="s">
        <v>27</v>
      </c>
      <c r="D14" s="2">
        <v>5</v>
      </c>
      <c r="E14" s="2">
        <v>3</v>
      </c>
      <c r="F14" s="40">
        <f t="shared" ref="F14:F21" si="0">SUM(D14:E14)</f>
        <v>8</v>
      </c>
      <c r="G14" s="41">
        <f t="shared" ref="G14:G21" si="1">_xlfn.RANK.EQ(F14,$F$12:$F$97,0)</f>
        <v>71</v>
      </c>
      <c r="H14" s="42">
        <f t="shared" ref="H14:H21" si="2">E14/F14</f>
        <v>0.375</v>
      </c>
      <c r="I14" s="2">
        <f t="shared" ref="I14:I21" si="3">_xlfn.RANK.EQ(H14,$H$12:$H$97,0)</f>
        <v>26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4</v>
      </c>
      <c r="E15" s="2">
        <v>1</v>
      </c>
      <c r="F15" s="40">
        <f t="shared" si="0"/>
        <v>5</v>
      </c>
      <c r="G15" s="41">
        <f t="shared" si="1"/>
        <v>73</v>
      </c>
      <c r="H15" s="42">
        <f t="shared" si="2"/>
        <v>0.2</v>
      </c>
      <c r="I15" s="2">
        <f t="shared" si="3"/>
        <v>69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">
        <v>2</v>
      </c>
      <c r="E16" s="2">
        <v>1</v>
      </c>
      <c r="F16" s="40">
        <f t="shared" si="0"/>
        <v>3</v>
      </c>
      <c r="G16" s="41">
        <f t="shared" si="1"/>
        <v>76</v>
      </c>
      <c r="H16" s="42">
        <f t="shared" si="2"/>
        <v>0.33333333333333331</v>
      </c>
      <c r="I16" s="2">
        <f t="shared" si="3"/>
        <v>40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4</v>
      </c>
      <c r="E17" s="2">
        <v>1</v>
      </c>
      <c r="F17" s="40">
        <f t="shared" si="0"/>
        <v>5</v>
      </c>
      <c r="G17" s="41">
        <f t="shared" si="1"/>
        <v>73</v>
      </c>
      <c r="H17" s="42">
        <f t="shared" si="2"/>
        <v>0.2</v>
      </c>
      <c r="I17" s="2">
        <f t="shared" si="3"/>
        <v>69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12</v>
      </c>
      <c r="E18" s="2">
        <v>4</v>
      </c>
      <c r="F18" s="40">
        <f t="shared" si="0"/>
        <v>16</v>
      </c>
      <c r="G18" s="41">
        <f t="shared" si="1"/>
        <v>68</v>
      </c>
      <c r="H18" s="42">
        <f t="shared" si="2"/>
        <v>0.25</v>
      </c>
      <c r="I18" s="2">
        <f t="shared" si="3"/>
        <v>62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65</v>
      </c>
      <c r="E19" s="2">
        <v>38</v>
      </c>
      <c r="F19" s="40">
        <f t="shared" si="0"/>
        <v>103</v>
      </c>
      <c r="G19" s="41">
        <f t="shared" si="1"/>
        <v>27</v>
      </c>
      <c r="H19" s="42">
        <f t="shared" si="2"/>
        <v>0.36893203883495146</v>
      </c>
      <c r="I19" s="2">
        <f t="shared" si="3"/>
        <v>31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25</v>
      </c>
      <c r="E20" s="2">
        <v>15</v>
      </c>
      <c r="F20" s="40">
        <f t="shared" si="0"/>
        <v>40</v>
      </c>
      <c r="G20" s="41">
        <f t="shared" si="1"/>
        <v>57</v>
      </c>
      <c r="H20" s="42">
        <f t="shared" si="2"/>
        <v>0.375</v>
      </c>
      <c r="I20" s="2">
        <f t="shared" si="3"/>
        <v>26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328</v>
      </c>
      <c r="E21" s="2">
        <v>176</v>
      </c>
      <c r="F21" s="40">
        <f t="shared" si="0"/>
        <v>504</v>
      </c>
      <c r="G21" s="41">
        <f t="shared" si="1"/>
        <v>5</v>
      </c>
      <c r="H21" s="42">
        <f t="shared" si="2"/>
        <v>0.34920634920634919</v>
      </c>
      <c r="I21" s="2">
        <f t="shared" si="3"/>
        <v>36</v>
      </c>
    </row>
    <row r="22" spans="1:9" s="14" customFormat="1">
      <c r="A22" s="70" t="s">
        <v>42</v>
      </c>
      <c r="B22" s="70" t="s">
        <v>242</v>
      </c>
      <c r="C22" s="70" t="s">
        <v>43</v>
      </c>
      <c r="D22" s="45"/>
      <c r="E22" s="45"/>
      <c r="F22" s="46"/>
      <c r="G22" s="47"/>
      <c r="H22" s="48"/>
      <c r="I22" s="45"/>
    </row>
    <row r="23" spans="1:9" s="14" customFormat="1">
      <c r="A23" s="1" t="s">
        <v>44</v>
      </c>
      <c r="B23" s="1" t="s">
        <v>246</v>
      </c>
      <c r="C23" s="1" t="s">
        <v>45</v>
      </c>
      <c r="D23" s="2">
        <v>48</v>
      </c>
      <c r="E23" s="2">
        <v>22</v>
      </c>
      <c r="F23" s="40">
        <f>SUM(D23:E23)</f>
        <v>70</v>
      </c>
      <c r="G23" s="41">
        <f>_xlfn.RANK.EQ(F23,$F$12:$F$97,0)</f>
        <v>36</v>
      </c>
      <c r="H23" s="42">
        <f>E23/F23</f>
        <v>0.31428571428571428</v>
      </c>
      <c r="I23" s="2">
        <f>_xlfn.RANK.EQ(H23,$H$12:$H$97,0)</f>
        <v>48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40</v>
      </c>
      <c r="E24" s="2">
        <v>21</v>
      </c>
      <c r="F24" s="40">
        <f>SUM(D24:E24)</f>
        <v>61</v>
      </c>
      <c r="G24" s="41">
        <f>_xlfn.RANK.EQ(F24,$F$12:$F$97,0)</f>
        <v>45</v>
      </c>
      <c r="H24" s="42">
        <f>E24/F24</f>
        <v>0.34426229508196721</v>
      </c>
      <c r="I24" s="2">
        <f>_xlfn.RANK.EQ(H24,$H$12:$H$97,0)</f>
        <v>37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3</v>
      </c>
      <c r="E25" s="2">
        <v>0</v>
      </c>
      <c r="F25" s="40">
        <f>SUM(D25:E25)</f>
        <v>3</v>
      </c>
      <c r="G25" s="41">
        <f>_xlfn.RANK.EQ(F25,$F$12:$F$97,0)</f>
        <v>76</v>
      </c>
      <c r="H25" s="42">
        <f>E25/F25</f>
        <v>0</v>
      </c>
      <c r="I25" s="2">
        <f>_xlfn.RANK.EQ(H25,$H$12:$H$97,0)</f>
        <v>77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13</v>
      </c>
      <c r="E26" s="2">
        <v>6</v>
      </c>
      <c r="F26" s="40">
        <f>SUM(D26:E26)</f>
        <v>19</v>
      </c>
      <c r="G26" s="41">
        <f>_xlfn.RANK.EQ(F26,$F$12:$F$97,0)</f>
        <v>67</v>
      </c>
      <c r="H26" s="42">
        <f>E26/F26</f>
        <v>0.31578947368421051</v>
      </c>
      <c r="I26" s="2">
        <f>_xlfn.RANK.EQ(H26,$H$12:$H$97,0)</f>
        <v>46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456</v>
      </c>
      <c r="E27" s="2">
        <v>271</v>
      </c>
      <c r="F27" s="40">
        <f>SUM(D27:E27)</f>
        <v>727</v>
      </c>
      <c r="G27" s="41">
        <f>_xlfn.RANK.EQ(F27,$F$12:$F$97,0)</f>
        <v>2</v>
      </c>
      <c r="H27" s="42">
        <f>E27/F27</f>
        <v>0.37276478679504815</v>
      </c>
      <c r="I27" s="2">
        <f>_xlfn.RANK.EQ(H27,$H$12:$H$97,0)</f>
        <v>28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21</v>
      </c>
      <c r="E29" s="2">
        <v>4</v>
      </c>
      <c r="F29" s="40">
        <f t="shared" ref="F29:F48" si="4">SUM(D29:E29)</f>
        <v>25</v>
      </c>
      <c r="G29" s="41">
        <f t="shared" ref="G29:G48" si="5">_xlfn.RANK.EQ(F29,$F$12:$F$97,0)</f>
        <v>65</v>
      </c>
      <c r="H29" s="42">
        <f t="shared" ref="H29:H48" si="6">E29/F29</f>
        <v>0.16</v>
      </c>
      <c r="I29" s="2">
        <f t="shared" ref="I29:I48" si="7">_xlfn.RANK.EQ(H29,$H$12:$H$97,0)</f>
        <v>73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52</v>
      </c>
      <c r="E30" s="2">
        <v>18</v>
      </c>
      <c r="F30" s="40">
        <f t="shared" si="4"/>
        <v>70</v>
      </c>
      <c r="G30" s="41">
        <f t="shared" si="5"/>
        <v>36</v>
      </c>
      <c r="H30" s="42">
        <f t="shared" si="6"/>
        <v>0.25714285714285712</v>
      </c>
      <c r="I30" s="2">
        <f t="shared" si="7"/>
        <v>58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48</v>
      </c>
      <c r="E31" s="2">
        <v>20</v>
      </c>
      <c r="F31" s="40">
        <f t="shared" si="4"/>
        <v>68</v>
      </c>
      <c r="G31" s="41">
        <f t="shared" si="5"/>
        <v>39</v>
      </c>
      <c r="H31" s="42">
        <f t="shared" si="6"/>
        <v>0.29411764705882354</v>
      </c>
      <c r="I31" s="2">
        <f t="shared" si="7"/>
        <v>54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104</v>
      </c>
      <c r="E32" s="2">
        <v>84</v>
      </c>
      <c r="F32" s="40">
        <f t="shared" si="4"/>
        <v>188</v>
      </c>
      <c r="G32" s="41">
        <f t="shared" si="5"/>
        <v>16</v>
      </c>
      <c r="H32" s="42">
        <f t="shared" si="6"/>
        <v>0.44680851063829785</v>
      </c>
      <c r="I32" s="2">
        <f t="shared" si="7"/>
        <v>13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1025</v>
      </c>
      <c r="E33" s="2">
        <v>560</v>
      </c>
      <c r="F33" s="40">
        <f t="shared" si="4"/>
        <v>1585</v>
      </c>
      <c r="G33" s="41">
        <f t="shared" si="5"/>
        <v>1</v>
      </c>
      <c r="H33" s="42">
        <f t="shared" si="6"/>
        <v>0.35331230283911674</v>
      </c>
      <c r="I33" s="2">
        <f t="shared" si="7"/>
        <v>34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107</v>
      </c>
      <c r="E34" s="2">
        <v>89</v>
      </c>
      <c r="F34" s="40">
        <f t="shared" si="4"/>
        <v>196</v>
      </c>
      <c r="G34" s="41">
        <f t="shared" si="5"/>
        <v>15</v>
      </c>
      <c r="H34" s="42">
        <f t="shared" si="6"/>
        <v>0.45408163265306123</v>
      </c>
      <c r="I34" s="2">
        <f t="shared" si="7"/>
        <v>12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40</v>
      </c>
      <c r="E35" s="2">
        <v>62</v>
      </c>
      <c r="F35" s="40">
        <f t="shared" si="4"/>
        <v>102</v>
      </c>
      <c r="G35" s="41">
        <f t="shared" si="5"/>
        <v>28</v>
      </c>
      <c r="H35" s="42">
        <f t="shared" si="6"/>
        <v>0.60784313725490191</v>
      </c>
      <c r="I35" s="2">
        <f t="shared" si="7"/>
        <v>3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39</v>
      </c>
      <c r="E36" s="2">
        <v>55</v>
      </c>
      <c r="F36" s="40">
        <f t="shared" si="4"/>
        <v>94</v>
      </c>
      <c r="G36" s="41">
        <f t="shared" si="5"/>
        <v>30</v>
      </c>
      <c r="H36" s="42">
        <f t="shared" si="6"/>
        <v>0.58510638297872342</v>
      </c>
      <c r="I36" s="2">
        <f t="shared" si="7"/>
        <v>5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253</v>
      </c>
      <c r="E37" s="2">
        <v>67</v>
      </c>
      <c r="F37" s="40">
        <f t="shared" si="4"/>
        <v>320</v>
      </c>
      <c r="G37" s="41">
        <f t="shared" si="5"/>
        <v>11</v>
      </c>
      <c r="H37" s="42">
        <f t="shared" si="6"/>
        <v>0.20937500000000001</v>
      </c>
      <c r="I37" s="2">
        <f t="shared" si="7"/>
        <v>67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138</v>
      </c>
      <c r="F38" s="40">
        <f t="shared" si="4"/>
        <v>138</v>
      </c>
      <c r="G38" s="41">
        <f t="shared" si="5"/>
        <v>21</v>
      </c>
      <c r="H38" s="42">
        <f t="shared" si="6"/>
        <v>1</v>
      </c>
      <c r="I38" s="2">
        <f t="shared" si="7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35</v>
      </c>
      <c r="E39" s="2">
        <v>38</v>
      </c>
      <c r="F39" s="40">
        <f t="shared" si="4"/>
        <v>73</v>
      </c>
      <c r="G39" s="41">
        <f t="shared" si="5"/>
        <v>35</v>
      </c>
      <c r="H39" s="42">
        <f t="shared" si="6"/>
        <v>0.52054794520547942</v>
      </c>
      <c r="I39" s="2">
        <f t="shared" si="7"/>
        <v>8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73</v>
      </c>
      <c r="E40" s="2">
        <v>31</v>
      </c>
      <c r="F40" s="40">
        <f t="shared" si="4"/>
        <v>104</v>
      </c>
      <c r="G40" s="41">
        <f t="shared" si="5"/>
        <v>26</v>
      </c>
      <c r="H40" s="42">
        <f t="shared" si="6"/>
        <v>0.29807692307692307</v>
      </c>
      <c r="I40" s="2">
        <f t="shared" si="7"/>
        <v>53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52</v>
      </c>
      <c r="E41" s="2">
        <v>11</v>
      </c>
      <c r="F41" s="40">
        <f t="shared" si="4"/>
        <v>63</v>
      </c>
      <c r="G41" s="41">
        <f t="shared" si="5"/>
        <v>44</v>
      </c>
      <c r="H41" s="42">
        <f t="shared" si="6"/>
        <v>0.17460317460317459</v>
      </c>
      <c r="I41" s="2">
        <f t="shared" si="7"/>
        <v>71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171</v>
      </c>
      <c r="E42" s="2">
        <v>120</v>
      </c>
      <c r="F42" s="40">
        <f t="shared" si="4"/>
        <v>291</v>
      </c>
      <c r="G42" s="41">
        <f t="shared" si="5"/>
        <v>13</v>
      </c>
      <c r="H42" s="42">
        <f t="shared" si="6"/>
        <v>0.41237113402061853</v>
      </c>
      <c r="I42" s="2">
        <f t="shared" si="7"/>
        <v>17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14</v>
      </c>
      <c r="E43" s="2">
        <v>12</v>
      </c>
      <c r="F43" s="40">
        <f t="shared" si="4"/>
        <v>26</v>
      </c>
      <c r="G43" s="41">
        <f t="shared" si="5"/>
        <v>64</v>
      </c>
      <c r="H43" s="42">
        <f t="shared" si="6"/>
        <v>0.46153846153846156</v>
      </c>
      <c r="I43" s="2">
        <f t="shared" si="7"/>
        <v>11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20</v>
      </c>
      <c r="E44" s="2">
        <v>10</v>
      </c>
      <c r="F44" s="40">
        <f t="shared" si="4"/>
        <v>30</v>
      </c>
      <c r="G44" s="41">
        <f t="shared" si="5"/>
        <v>61</v>
      </c>
      <c r="H44" s="42">
        <f t="shared" si="6"/>
        <v>0.33333333333333331</v>
      </c>
      <c r="I44" s="2">
        <f t="shared" si="7"/>
        <v>40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104</v>
      </c>
      <c r="E45" s="2">
        <v>36</v>
      </c>
      <c r="F45" s="40">
        <f t="shared" si="4"/>
        <v>140</v>
      </c>
      <c r="G45" s="41">
        <f t="shared" si="5"/>
        <v>19</v>
      </c>
      <c r="H45" s="42">
        <f t="shared" si="6"/>
        <v>0.25714285714285712</v>
      </c>
      <c r="I45" s="2">
        <f t="shared" si="7"/>
        <v>58</v>
      </c>
    </row>
    <row r="46" spans="1:9" s="14" customFormat="1">
      <c r="A46" s="1" t="s">
        <v>90</v>
      </c>
      <c r="B46" s="1" t="s">
        <v>248</v>
      </c>
      <c r="C46" s="1" t="s">
        <v>91</v>
      </c>
      <c r="D46" s="2">
        <v>31</v>
      </c>
      <c r="E46" s="2">
        <v>15</v>
      </c>
      <c r="F46" s="40">
        <f t="shared" si="4"/>
        <v>46</v>
      </c>
      <c r="G46" s="41">
        <f t="shared" si="5"/>
        <v>51</v>
      </c>
      <c r="H46" s="42">
        <f t="shared" si="6"/>
        <v>0.32608695652173914</v>
      </c>
      <c r="I46" s="2">
        <f t="shared" si="7"/>
        <v>43</v>
      </c>
    </row>
    <row r="47" spans="1:9" s="14" customFormat="1">
      <c r="A47" s="1" t="s">
        <v>92</v>
      </c>
      <c r="B47" s="1" t="s">
        <v>241</v>
      </c>
      <c r="C47" s="1" t="s">
        <v>93</v>
      </c>
      <c r="D47" s="2">
        <v>95</v>
      </c>
      <c r="E47" s="2">
        <v>58</v>
      </c>
      <c r="F47" s="40">
        <f t="shared" si="4"/>
        <v>153</v>
      </c>
      <c r="G47" s="41">
        <f t="shared" si="5"/>
        <v>18</v>
      </c>
      <c r="H47" s="42">
        <f t="shared" si="6"/>
        <v>0.37908496732026142</v>
      </c>
      <c r="I47" s="2">
        <f t="shared" si="7"/>
        <v>25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28</v>
      </c>
      <c r="E48" s="2">
        <v>4</v>
      </c>
      <c r="F48" s="40">
        <f t="shared" si="4"/>
        <v>32</v>
      </c>
      <c r="G48" s="41">
        <f t="shared" si="5"/>
        <v>58</v>
      </c>
      <c r="H48" s="42">
        <f t="shared" si="6"/>
        <v>0.125</v>
      </c>
      <c r="I48" s="2">
        <f t="shared" si="7"/>
        <v>74</v>
      </c>
    </row>
    <row r="49" spans="1:9" s="14" customFormat="1">
      <c r="A49" s="70" t="s">
        <v>96</v>
      </c>
      <c r="B49" s="70" t="s">
        <v>242</v>
      </c>
      <c r="C49" s="70" t="s">
        <v>97</v>
      </c>
      <c r="D49" s="45"/>
      <c r="E49" s="45"/>
      <c r="F49" s="46"/>
      <c r="G49" s="47"/>
      <c r="H49" s="48"/>
      <c r="I49" s="45"/>
    </row>
    <row r="50" spans="1:9" s="14" customFormat="1">
      <c r="A50" s="1" t="s">
        <v>98</v>
      </c>
      <c r="B50" s="1" t="s">
        <v>246</v>
      </c>
      <c r="C50" s="1" t="s">
        <v>99</v>
      </c>
      <c r="D50" s="2">
        <v>30</v>
      </c>
      <c r="E50" s="2">
        <v>20</v>
      </c>
      <c r="F50" s="40">
        <f t="shared" ref="F50:F66" si="8">SUM(D50:E50)</f>
        <v>50</v>
      </c>
      <c r="G50" s="41">
        <f t="shared" ref="G50:G66" si="9">_xlfn.RANK.EQ(F50,$F$12:$F$97,0)</f>
        <v>50</v>
      </c>
      <c r="H50" s="42">
        <f t="shared" ref="H50:H66" si="10">E50/F50</f>
        <v>0.4</v>
      </c>
      <c r="I50" s="2">
        <f t="shared" ref="I50:I66" si="11">_xlfn.RANK.EQ(H50,$H$12:$H$97,0)</f>
        <v>19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184</v>
      </c>
      <c r="E51" s="2">
        <v>79</v>
      </c>
      <c r="F51" s="40">
        <f t="shared" si="8"/>
        <v>263</v>
      </c>
      <c r="G51" s="41">
        <f t="shared" si="9"/>
        <v>14</v>
      </c>
      <c r="H51" s="42">
        <f t="shared" si="10"/>
        <v>0.30038022813688214</v>
      </c>
      <c r="I51" s="2">
        <f t="shared" si="11"/>
        <v>52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91</v>
      </c>
      <c r="E52" s="2">
        <v>29</v>
      </c>
      <c r="F52" s="40">
        <f t="shared" si="8"/>
        <v>120</v>
      </c>
      <c r="G52" s="41">
        <f t="shared" si="9"/>
        <v>23</v>
      </c>
      <c r="H52" s="42">
        <f t="shared" si="10"/>
        <v>0.24166666666666667</v>
      </c>
      <c r="I52" s="2">
        <f t="shared" si="11"/>
        <v>64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64</v>
      </c>
      <c r="E53" s="2">
        <v>22</v>
      </c>
      <c r="F53" s="40">
        <f t="shared" si="8"/>
        <v>86</v>
      </c>
      <c r="G53" s="41">
        <f t="shared" si="9"/>
        <v>32</v>
      </c>
      <c r="H53" s="42">
        <f t="shared" si="10"/>
        <v>0.2558139534883721</v>
      </c>
      <c r="I53" s="2">
        <f t="shared" si="11"/>
        <v>60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48</v>
      </c>
      <c r="E54" s="2">
        <v>20</v>
      </c>
      <c r="F54" s="40">
        <f t="shared" si="8"/>
        <v>68</v>
      </c>
      <c r="G54" s="41">
        <f t="shared" si="9"/>
        <v>39</v>
      </c>
      <c r="H54" s="42">
        <f t="shared" si="10"/>
        <v>0.29411764705882354</v>
      </c>
      <c r="I54" s="2">
        <f t="shared" si="11"/>
        <v>54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54</v>
      </c>
      <c r="E55" s="2">
        <v>15</v>
      </c>
      <c r="F55" s="40">
        <f t="shared" si="8"/>
        <v>69</v>
      </c>
      <c r="G55" s="41">
        <f t="shared" si="9"/>
        <v>38</v>
      </c>
      <c r="H55" s="42">
        <f t="shared" si="10"/>
        <v>0.21739130434782608</v>
      </c>
      <c r="I55" s="2">
        <f t="shared" si="11"/>
        <v>66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73</v>
      </c>
      <c r="E56" s="2">
        <v>45</v>
      </c>
      <c r="F56" s="40">
        <f t="shared" si="8"/>
        <v>118</v>
      </c>
      <c r="G56" s="41">
        <f t="shared" si="9"/>
        <v>24</v>
      </c>
      <c r="H56" s="42">
        <f t="shared" si="10"/>
        <v>0.38135593220338981</v>
      </c>
      <c r="I56" s="2">
        <f t="shared" si="11"/>
        <v>24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39</v>
      </c>
      <c r="E57" s="2">
        <v>18</v>
      </c>
      <c r="F57" s="40">
        <f t="shared" si="8"/>
        <v>57</v>
      </c>
      <c r="G57" s="41">
        <f t="shared" si="9"/>
        <v>47</v>
      </c>
      <c r="H57" s="42">
        <f t="shared" si="10"/>
        <v>0.31578947368421051</v>
      </c>
      <c r="I57" s="2">
        <f t="shared" si="11"/>
        <v>46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21</v>
      </c>
      <c r="E58" s="2">
        <v>6</v>
      </c>
      <c r="F58" s="40">
        <f t="shared" si="8"/>
        <v>27</v>
      </c>
      <c r="G58" s="41">
        <f t="shared" si="9"/>
        <v>63</v>
      </c>
      <c r="H58" s="42">
        <f t="shared" si="10"/>
        <v>0.22222222222222221</v>
      </c>
      <c r="I58" s="2">
        <f t="shared" si="11"/>
        <v>65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231</v>
      </c>
      <c r="E59" s="2">
        <v>203</v>
      </c>
      <c r="F59" s="40">
        <f t="shared" si="8"/>
        <v>434</v>
      </c>
      <c r="G59" s="41">
        <f t="shared" si="9"/>
        <v>10</v>
      </c>
      <c r="H59" s="42">
        <f t="shared" si="10"/>
        <v>0.46774193548387094</v>
      </c>
      <c r="I59" s="2">
        <f t="shared" si="11"/>
        <v>10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50</v>
      </c>
      <c r="E60" s="2">
        <v>17</v>
      </c>
      <c r="F60" s="40">
        <f t="shared" si="8"/>
        <v>67</v>
      </c>
      <c r="G60" s="41">
        <f t="shared" si="9"/>
        <v>41</v>
      </c>
      <c r="H60" s="42">
        <f t="shared" si="10"/>
        <v>0.2537313432835821</v>
      </c>
      <c r="I60" s="2">
        <f t="shared" si="11"/>
        <v>61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4</v>
      </c>
      <c r="E61" s="2">
        <v>4</v>
      </c>
      <c r="F61" s="40">
        <f t="shared" si="8"/>
        <v>8</v>
      </c>
      <c r="G61" s="41">
        <f t="shared" si="9"/>
        <v>71</v>
      </c>
      <c r="H61" s="42">
        <f t="shared" si="10"/>
        <v>0.5</v>
      </c>
      <c r="I61" s="2">
        <f t="shared" si="11"/>
        <v>9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12</v>
      </c>
      <c r="E62" s="2">
        <v>1</v>
      </c>
      <c r="F62" s="40">
        <f t="shared" si="8"/>
        <v>13</v>
      </c>
      <c r="G62" s="41">
        <f t="shared" si="9"/>
        <v>69</v>
      </c>
      <c r="H62" s="42">
        <f t="shared" si="10"/>
        <v>7.6923076923076927E-2</v>
      </c>
      <c r="I62" s="2">
        <f t="shared" si="11"/>
        <v>76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24</v>
      </c>
      <c r="E63" s="2">
        <v>17</v>
      </c>
      <c r="F63" s="40">
        <f t="shared" si="8"/>
        <v>41</v>
      </c>
      <c r="G63" s="41">
        <f t="shared" si="9"/>
        <v>56</v>
      </c>
      <c r="H63" s="42">
        <f t="shared" si="10"/>
        <v>0.41463414634146339</v>
      </c>
      <c r="I63" s="2">
        <f t="shared" si="11"/>
        <v>16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2</v>
      </c>
      <c r="E64" s="2">
        <v>3</v>
      </c>
      <c r="F64" s="40">
        <f t="shared" si="8"/>
        <v>5</v>
      </c>
      <c r="G64" s="41">
        <f t="shared" si="9"/>
        <v>73</v>
      </c>
      <c r="H64" s="42">
        <f t="shared" si="10"/>
        <v>0.6</v>
      </c>
      <c r="I64" s="2">
        <f t="shared" si="11"/>
        <v>4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23</v>
      </c>
      <c r="E65" s="2">
        <v>6</v>
      </c>
      <c r="F65" s="40">
        <f t="shared" si="8"/>
        <v>29</v>
      </c>
      <c r="G65" s="41">
        <f t="shared" si="9"/>
        <v>62</v>
      </c>
      <c r="H65" s="42">
        <f t="shared" si="10"/>
        <v>0.20689655172413793</v>
      </c>
      <c r="I65" s="2">
        <f t="shared" si="11"/>
        <v>68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411</v>
      </c>
      <c r="E66" s="2">
        <v>257</v>
      </c>
      <c r="F66" s="40">
        <f t="shared" si="8"/>
        <v>668</v>
      </c>
      <c r="G66" s="41">
        <f t="shared" si="9"/>
        <v>3</v>
      </c>
      <c r="H66" s="42">
        <f t="shared" si="10"/>
        <v>0.3847305389221557</v>
      </c>
      <c r="I66" s="2">
        <f t="shared" si="11"/>
        <v>22</v>
      </c>
    </row>
    <row r="67" spans="1:9" s="14" customFormat="1">
      <c r="A67" s="70" t="s">
        <v>132</v>
      </c>
      <c r="B67" s="70" t="s">
        <v>242</v>
      </c>
      <c r="C67" s="70" t="s">
        <v>133</v>
      </c>
      <c r="D67" s="45"/>
      <c r="E67" s="45"/>
      <c r="F67" s="46"/>
      <c r="G67" s="47"/>
      <c r="H67" s="48"/>
      <c r="I67" s="45"/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30</v>
      </c>
      <c r="E68" s="2">
        <v>24</v>
      </c>
      <c r="F68" s="40">
        <f>SUM(D68:E68)</f>
        <v>54</v>
      </c>
      <c r="G68" s="41">
        <f>_xlfn.RANK.EQ(F68,$F$12:$F$97,0)</f>
        <v>48</v>
      </c>
      <c r="H68" s="42">
        <f>E68/F68</f>
        <v>0.44444444444444442</v>
      </c>
      <c r="I68" s="2">
        <f>_xlfn.RANK.EQ(H68,$H$12:$H$97,0)</f>
        <v>14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358</v>
      </c>
      <c r="E69" s="2">
        <v>247</v>
      </c>
      <c r="F69" s="40">
        <f>SUM(D69:E69)</f>
        <v>605</v>
      </c>
      <c r="G69" s="41">
        <f>_xlfn.RANK.EQ(F69,$F$12:$F$97,0)</f>
        <v>4</v>
      </c>
      <c r="H69" s="42">
        <f>E69/F69</f>
        <v>0.40826446280991735</v>
      </c>
      <c r="I69" s="2">
        <f>_xlfn.RANK.EQ(H69,$H$12:$H$97,0)</f>
        <v>18</v>
      </c>
    </row>
    <row r="70" spans="1:9" s="14" customFormat="1">
      <c r="A70" s="70" t="s">
        <v>138</v>
      </c>
      <c r="B70" s="70" t="s">
        <v>242</v>
      </c>
      <c r="C70" s="70" t="s">
        <v>139</v>
      </c>
      <c r="D70" s="45"/>
      <c r="E70" s="45"/>
      <c r="F70" s="46"/>
      <c r="G70" s="47"/>
      <c r="H70" s="48"/>
      <c r="I70" s="45"/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288</v>
      </c>
      <c r="E71" s="2">
        <v>184</v>
      </c>
      <c r="F71" s="40">
        <f>SUM(D71:E71)</f>
        <v>472</v>
      </c>
      <c r="G71" s="41">
        <f>_xlfn.RANK.EQ(F71,$F$12:$F$97,0)</f>
        <v>8</v>
      </c>
      <c r="H71" s="42">
        <f>E71/F71</f>
        <v>0.38983050847457629</v>
      </c>
      <c r="I71" s="2">
        <f>_xlfn.RANK.EQ(H71,$H$12:$H$97,0)</f>
        <v>21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28</v>
      </c>
      <c r="E72" s="2">
        <v>32</v>
      </c>
      <c r="F72" s="40">
        <f>SUM(D72:E72)</f>
        <v>60</v>
      </c>
      <c r="G72" s="41">
        <f>_xlfn.RANK.EQ(F72,$F$12:$F$97,0)</f>
        <v>46</v>
      </c>
      <c r="H72" s="42">
        <f>E72/F72</f>
        <v>0.53333333333333333</v>
      </c>
      <c r="I72" s="2">
        <f>_xlfn.RANK.EQ(H72,$H$12:$H$97,0)</f>
        <v>6</v>
      </c>
    </row>
    <row r="73" spans="1:9" s="14" customFormat="1">
      <c r="A73" s="70" t="s">
        <v>144</v>
      </c>
      <c r="B73" s="70" t="s">
        <v>242</v>
      </c>
      <c r="C73" s="70" t="s">
        <v>145</v>
      </c>
      <c r="D73" s="45"/>
      <c r="E73" s="45"/>
      <c r="F73" s="46"/>
      <c r="G73" s="47"/>
      <c r="H73" s="48"/>
      <c r="I73" s="45"/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64</v>
      </c>
      <c r="F74" s="40">
        <f t="shared" ref="F74:F82" si="12">SUM(D74:E74)</f>
        <v>64</v>
      </c>
      <c r="G74" s="41">
        <f t="shared" ref="G74:G82" si="13">_xlfn.RANK.EQ(F74,$F$12:$F$97,0)</f>
        <v>42</v>
      </c>
      <c r="H74" s="42">
        <f t="shared" ref="H74:H82" si="14">E74/F74</f>
        <v>1</v>
      </c>
      <c r="I74" s="2">
        <f t="shared" ref="I74:I82" si="15">_xlfn.RANK.EQ(H74,$H$12:$H$97,0)</f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24</v>
      </c>
      <c r="E75" s="2">
        <v>8</v>
      </c>
      <c r="F75" s="40">
        <f t="shared" si="12"/>
        <v>32</v>
      </c>
      <c r="G75" s="41">
        <f t="shared" si="13"/>
        <v>58</v>
      </c>
      <c r="H75" s="42">
        <f t="shared" si="14"/>
        <v>0.25</v>
      </c>
      <c r="I75" s="2">
        <f t="shared" si="15"/>
        <v>62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15</v>
      </c>
      <c r="E76" s="2">
        <v>7</v>
      </c>
      <c r="F76" s="40">
        <f t="shared" si="12"/>
        <v>22</v>
      </c>
      <c r="G76" s="41">
        <f t="shared" si="13"/>
        <v>66</v>
      </c>
      <c r="H76" s="42">
        <f t="shared" si="14"/>
        <v>0.31818181818181818</v>
      </c>
      <c r="I76" s="2">
        <f t="shared" si="15"/>
        <v>44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54</v>
      </c>
      <c r="E77" s="2">
        <v>29</v>
      </c>
      <c r="F77" s="40">
        <f t="shared" si="12"/>
        <v>83</v>
      </c>
      <c r="G77" s="41">
        <f t="shared" si="13"/>
        <v>33</v>
      </c>
      <c r="H77" s="42">
        <f t="shared" si="14"/>
        <v>0.3493975903614458</v>
      </c>
      <c r="I77" s="2">
        <f t="shared" si="15"/>
        <v>35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27</v>
      </c>
      <c r="E78" s="2">
        <v>18</v>
      </c>
      <c r="F78" s="40">
        <f t="shared" si="12"/>
        <v>45</v>
      </c>
      <c r="G78" s="41">
        <f t="shared" si="13"/>
        <v>53</v>
      </c>
      <c r="H78" s="42">
        <f t="shared" si="14"/>
        <v>0.4</v>
      </c>
      <c r="I78" s="2">
        <f t="shared" si="15"/>
        <v>19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200</v>
      </c>
      <c r="E79" s="2">
        <v>115</v>
      </c>
      <c r="F79" s="40">
        <f t="shared" si="12"/>
        <v>315</v>
      </c>
      <c r="G79" s="41">
        <f t="shared" si="13"/>
        <v>12</v>
      </c>
      <c r="H79" s="42">
        <f t="shared" si="14"/>
        <v>0.36507936507936506</v>
      </c>
      <c r="I79" s="2">
        <f t="shared" si="15"/>
        <v>32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278</v>
      </c>
      <c r="E80" s="2">
        <v>204</v>
      </c>
      <c r="F80" s="40">
        <f t="shared" si="12"/>
        <v>482</v>
      </c>
      <c r="G80" s="41">
        <f t="shared" si="13"/>
        <v>7</v>
      </c>
      <c r="H80" s="42">
        <f t="shared" si="14"/>
        <v>0.42323651452282157</v>
      </c>
      <c r="I80" s="2">
        <f t="shared" si="15"/>
        <v>15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63</v>
      </c>
      <c r="E81" s="2">
        <v>28</v>
      </c>
      <c r="F81" s="40">
        <f t="shared" si="12"/>
        <v>91</v>
      </c>
      <c r="G81" s="41">
        <f t="shared" si="13"/>
        <v>31</v>
      </c>
      <c r="H81" s="42">
        <f t="shared" si="14"/>
        <v>0.30769230769230771</v>
      </c>
      <c r="I81" s="2">
        <f t="shared" si="15"/>
        <v>49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86</v>
      </c>
      <c r="E82" s="2">
        <v>51</v>
      </c>
      <c r="F82" s="40">
        <f t="shared" si="12"/>
        <v>137</v>
      </c>
      <c r="G82" s="41">
        <f t="shared" si="13"/>
        <v>22</v>
      </c>
      <c r="H82" s="42">
        <f t="shared" si="14"/>
        <v>0.37226277372262773</v>
      </c>
      <c r="I82" s="2">
        <f t="shared" si="15"/>
        <v>29</v>
      </c>
    </row>
    <row r="83" spans="1:9" s="14" customFormat="1">
      <c r="A83" s="70" t="s">
        <v>164</v>
      </c>
      <c r="B83" s="70" t="s">
        <v>242</v>
      </c>
      <c r="C83" s="70" t="s">
        <v>165</v>
      </c>
      <c r="D83" s="45"/>
      <c r="E83" s="45"/>
      <c r="F83" s="46"/>
      <c r="G83" s="47"/>
      <c r="H83" s="48"/>
      <c r="I83" s="45"/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30</v>
      </c>
      <c r="E84" s="2">
        <v>15</v>
      </c>
      <c r="F84" s="40">
        <f>SUM(D84:E84)</f>
        <v>45</v>
      </c>
      <c r="G84" s="41">
        <f>_xlfn.RANK.EQ(F84,$F$12:$F$97,0)</f>
        <v>53</v>
      </c>
      <c r="H84" s="42">
        <f>E84/F84</f>
        <v>0.33333333333333331</v>
      </c>
      <c r="I84" s="2">
        <f>_xlfn.RANK.EQ(H84,$H$12:$H$97,0)</f>
        <v>40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21</v>
      </c>
      <c r="E85" s="2">
        <v>11</v>
      </c>
      <c r="F85" s="40">
        <f>SUM(D85:E85)</f>
        <v>32</v>
      </c>
      <c r="G85" s="41">
        <f>_xlfn.RANK.EQ(F85,$F$12:$F$97,0)</f>
        <v>58</v>
      </c>
      <c r="H85" s="42">
        <f>E85/F85</f>
        <v>0.34375</v>
      </c>
      <c r="I85" s="2">
        <f>_xlfn.RANK.EQ(H85,$H$12:$H$97,0)</f>
        <v>38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36</v>
      </c>
      <c r="E86" s="51">
        <v>15</v>
      </c>
      <c r="F86" s="52">
        <f>SUM(D86:E86)</f>
        <v>51</v>
      </c>
      <c r="G86" s="53">
        <f>_xlfn.RANK.EQ(F86,$F$12:$F$97,0)</f>
        <v>49</v>
      </c>
      <c r="H86" s="54">
        <f>E86/F86</f>
        <v>0.29411764705882354</v>
      </c>
      <c r="I86" s="51">
        <f>_xlfn.RANK.EQ(H86,$H$12:$H$97,0)</f>
        <v>54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53</v>
      </c>
      <c r="E87" s="2">
        <v>11</v>
      </c>
      <c r="F87" s="40">
        <f>SUM(D87:E87)</f>
        <v>64</v>
      </c>
      <c r="G87" s="41">
        <f>_xlfn.RANK.EQ(F87,$F$12:$F$97,0)</f>
        <v>42</v>
      </c>
      <c r="H87" s="42">
        <f>E87/F87</f>
        <v>0.171875</v>
      </c>
      <c r="I87" s="2">
        <f>_xlfn.RANK.EQ(H87,$H$12:$H$97,0)</f>
        <v>72</v>
      </c>
    </row>
    <row r="88" spans="1:9" s="14" customFormat="1">
      <c r="A88" s="70" t="s">
        <v>174</v>
      </c>
      <c r="B88" s="70" t="s">
        <v>242</v>
      </c>
      <c r="C88" s="70" t="s">
        <v>175</v>
      </c>
      <c r="D88" s="45"/>
      <c r="E88" s="45"/>
      <c r="F88" s="46"/>
      <c r="G88" s="47"/>
      <c r="H88" s="48"/>
      <c r="I88" s="45"/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300</v>
      </c>
      <c r="E89" s="2">
        <v>152</v>
      </c>
      <c r="F89" s="40">
        <f t="shared" ref="F89:F97" si="16">SUM(D89:E89)</f>
        <v>452</v>
      </c>
      <c r="G89" s="41">
        <f t="shared" ref="G89:G97" si="17">_xlfn.RANK.EQ(F89,$F$12:$F$97,0)</f>
        <v>9</v>
      </c>
      <c r="H89" s="42">
        <f t="shared" ref="H89:H97" si="18">E89/F89</f>
        <v>0.33628318584070799</v>
      </c>
      <c r="I89" s="2">
        <f t="shared" ref="I89:I97" si="19">_xlfn.RANK.EQ(H89,$H$12:$H$97,0)</f>
        <v>39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27</v>
      </c>
      <c r="E90" s="2">
        <v>16</v>
      </c>
      <c r="F90" s="40">
        <f t="shared" si="16"/>
        <v>43</v>
      </c>
      <c r="G90" s="41">
        <f t="shared" si="17"/>
        <v>55</v>
      </c>
      <c r="H90" s="42">
        <f t="shared" si="18"/>
        <v>0.37209302325581395</v>
      </c>
      <c r="I90" s="2">
        <f t="shared" si="19"/>
        <v>30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118</v>
      </c>
      <c r="E91" s="2">
        <v>55</v>
      </c>
      <c r="F91" s="40">
        <f t="shared" si="16"/>
        <v>173</v>
      </c>
      <c r="G91" s="41">
        <f t="shared" si="17"/>
        <v>17</v>
      </c>
      <c r="H91" s="42">
        <f t="shared" si="18"/>
        <v>0.31791907514450868</v>
      </c>
      <c r="I91" s="2">
        <f t="shared" si="19"/>
        <v>45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51</v>
      </c>
      <c r="E92" s="2">
        <v>58</v>
      </c>
      <c r="F92" s="40">
        <f t="shared" si="16"/>
        <v>109</v>
      </c>
      <c r="G92" s="41">
        <f t="shared" si="17"/>
        <v>25</v>
      </c>
      <c r="H92" s="42">
        <f t="shared" si="18"/>
        <v>0.5321100917431193</v>
      </c>
      <c r="I92" s="2">
        <f t="shared" si="19"/>
        <v>7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32</v>
      </c>
      <c r="E93" s="2">
        <v>14</v>
      </c>
      <c r="F93" s="40">
        <f t="shared" si="16"/>
        <v>46</v>
      </c>
      <c r="G93" s="41">
        <f t="shared" si="17"/>
        <v>51</v>
      </c>
      <c r="H93" s="42">
        <f t="shared" si="18"/>
        <v>0.30434782608695654</v>
      </c>
      <c r="I93" s="2">
        <f t="shared" si="19"/>
        <v>50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47</v>
      </c>
      <c r="E94" s="2">
        <v>29</v>
      </c>
      <c r="F94" s="40">
        <f t="shared" si="16"/>
        <v>76</v>
      </c>
      <c r="G94" s="41">
        <f t="shared" si="17"/>
        <v>34</v>
      </c>
      <c r="H94" s="42">
        <f t="shared" si="18"/>
        <v>0.38157894736842107</v>
      </c>
      <c r="I94" s="2">
        <f t="shared" si="19"/>
        <v>23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101</v>
      </c>
      <c r="E95" s="2">
        <v>39</v>
      </c>
      <c r="F95" s="40">
        <f t="shared" si="16"/>
        <v>140</v>
      </c>
      <c r="G95" s="41">
        <f t="shared" si="17"/>
        <v>19</v>
      </c>
      <c r="H95" s="42">
        <f t="shared" si="18"/>
        <v>0.27857142857142858</v>
      </c>
      <c r="I95" s="2">
        <f t="shared" si="19"/>
        <v>57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10</v>
      </c>
      <c r="E96" s="2">
        <v>1</v>
      </c>
      <c r="F96" s="40">
        <f t="shared" si="16"/>
        <v>11</v>
      </c>
      <c r="G96" s="41">
        <f t="shared" si="17"/>
        <v>70</v>
      </c>
      <c r="H96" s="42">
        <f t="shared" si="18"/>
        <v>9.0909090909090912E-2</v>
      </c>
      <c r="I96" s="2">
        <f t="shared" si="19"/>
        <v>75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64</v>
      </c>
      <c r="E97" s="2">
        <v>36</v>
      </c>
      <c r="F97" s="40">
        <f t="shared" si="16"/>
        <v>100</v>
      </c>
      <c r="G97" s="41">
        <f t="shared" si="17"/>
        <v>29</v>
      </c>
      <c r="H97" s="42">
        <f t="shared" si="18"/>
        <v>0.36</v>
      </c>
      <c r="I97" s="2">
        <f t="shared" si="19"/>
        <v>33</v>
      </c>
    </row>
    <row r="98" spans="1:9" ht="14.25" thickBot="1"/>
    <row r="99" spans="1:9" ht="14.25" thickBot="1">
      <c r="C99" s="229" t="s">
        <v>405</v>
      </c>
      <c r="D99" s="230">
        <f>SUM(D12:D97)</f>
        <v>7362</v>
      </c>
      <c r="E99" s="230">
        <f t="shared" ref="E99:F99" si="20">SUM(E12:E97)</f>
        <v>4364</v>
      </c>
      <c r="F99" s="231">
        <f t="shared" si="20"/>
        <v>11726</v>
      </c>
    </row>
  </sheetData>
  <autoFilter ref="A11:I11" xr:uid="{00000000-0009-0000-0000-00001E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E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D7C46-3FB6-4D5B-900D-F58CB33741E6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H12" sqref="H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391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36</v>
      </c>
      <c r="E6" s="17">
        <f>INDEX(E12:E97,MATCH(C6,C12:C97,0),0)</f>
        <v>22</v>
      </c>
      <c r="F6" s="17">
        <f>SUM(D6:E6)</f>
        <v>58</v>
      </c>
      <c r="G6" s="18">
        <f>_xlfn.RANK.EQ(F6,$F$12:$F$97,0)</f>
        <v>45</v>
      </c>
      <c r="H6" s="19">
        <f>E6/F6</f>
        <v>0.37931034482758619</v>
      </c>
      <c r="I6" s="20">
        <f>_xlfn.RANK.EQ(H6,$H$12:$H$97,0)</f>
        <v>25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59.8</v>
      </c>
      <c r="E7" s="90">
        <f>ROUND(SUMIF($B$12:$B$97,"G",E12:E97)/(COUNTIFS(B12:B97,"G",D12:D97,"&lt;&gt;")),1)</f>
        <v>30.6</v>
      </c>
      <c r="F7" s="90">
        <f>ROUND(SUM(D7:E7),1)</f>
        <v>90.4</v>
      </c>
      <c r="G7" s="23"/>
      <c r="H7" s="24">
        <f>E7/F7</f>
        <v>0.33849557522123891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98.1</v>
      </c>
      <c r="E8" s="92">
        <f>ROUND(AVERAGE(E12:E97),1)</f>
        <v>58.8</v>
      </c>
      <c r="F8" s="92">
        <f>ROUND(SUM(D8:E8),1)</f>
        <v>156.9</v>
      </c>
      <c r="G8" s="29"/>
      <c r="H8" s="30">
        <f>E8/F8</f>
        <v>0.37476099426386228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2023年度（基準日：５月１日）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392</v>
      </c>
      <c r="E12" s="2">
        <v>183</v>
      </c>
      <c r="F12" s="40">
        <f>SUM(D12:E12)</f>
        <v>575</v>
      </c>
      <c r="G12" s="41">
        <f>_xlfn.RANK.EQ(F12,$F$12:$F$97,0)</f>
        <v>5</v>
      </c>
      <c r="H12" s="42">
        <f>E12/F12</f>
        <v>0.31826086956521737</v>
      </c>
      <c r="I12" s="2">
        <f>_xlfn.RANK.EQ(H12,$H$12:$H$97,0)</f>
        <v>45</v>
      </c>
    </row>
    <row r="13" spans="1:13" s="14" customFormat="1">
      <c r="A13" s="70" t="s">
        <v>24</v>
      </c>
      <c r="B13" s="70" t="s">
        <v>242</v>
      </c>
      <c r="C13" s="70" t="s">
        <v>25</v>
      </c>
      <c r="D13" s="45"/>
      <c r="E13" s="45"/>
      <c r="F13" s="46"/>
      <c r="G13" s="47"/>
      <c r="H13" s="48"/>
      <c r="I13" s="45"/>
    </row>
    <row r="14" spans="1:13" s="14" customFormat="1">
      <c r="A14" s="1" t="s">
        <v>26</v>
      </c>
      <c r="B14" s="1" t="s">
        <v>243</v>
      </c>
      <c r="C14" s="1" t="s">
        <v>27</v>
      </c>
      <c r="D14" s="2">
        <v>6</v>
      </c>
      <c r="E14" s="2">
        <v>4</v>
      </c>
      <c r="F14" s="40">
        <f t="shared" ref="F14:F21" si="0">SUM(D14:E14)</f>
        <v>10</v>
      </c>
      <c r="G14" s="41">
        <f t="shared" ref="G14:G21" si="1">_xlfn.RANK.EQ(F14,$F$12:$F$97,0)</f>
        <v>71</v>
      </c>
      <c r="H14" s="42">
        <f t="shared" ref="H14:H21" si="2">E14/F14</f>
        <v>0.4</v>
      </c>
      <c r="I14" s="2">
        <f t="shared" ref="I14:I21" si="3">_xlfn.RANK.EQ(H14,$H$12:$H$97,0)</f>
        <v>23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1</v>
      </c>
      <c r="E15" s="2">
        <v>1</v>
      </c>
      <c r="F15" s="40">
        <f t="shared" si="0"/>
        <v>2</v>
      </c>
      <c r="G15" s="41">
        <f t="shared" si="1"/>
        <v>77</v>
      </c>
      <c r="H15" s="42">
        <f t="shared" si="2"/>
        <v>0.5</v>
      </c>
      <c r="I15" s="2">
        <f t="shared" si="3"/>
        <v>8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">
        <v>3</v>
      </c>
      <c r="E16" s="2">
        <v>4</v>
      </c>
      <c r="F16" s="40">
        <f t="shared" si="0"/>
        <v>7</v>
      </c>
      <c r="G16" s="41">
        <f t="shared" si="1"/>
        <v>73</v>
      </c>
      <c r="H16" s="42">
        <f t="shared" si="2"/>
        <v>0.5714285714285714</v>
      </c>
      <c r="I16" s="2">
        <f t="shared" si="3"/>
        <v>5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2</v>
      </c>
      <c r="E17" s="2">
        <v>2</v>
      </c>
      <c r="F17" s="40">
        <f t="shared" si="0"/>
        <v>4</v>
      </c>
      <c r="G17" s="41">
        <f t="shared" si="1"/>
        <v>75</v>
      </c>
      <c r="H17" s="42">
        <f t="shared" si="2"/>
        <v>0.5</v>
      </c>
      <c r="I17" s="2">
        <f t="shared" si="3"/>
        <v>8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15</v>
      </c>
      <c r="E18" s="2">
        <v>2</v>
      </c>
      <c r="F18" s="40">
        <f t="shared" si="0"/>
        <v>17</v>
      </c>
      <c r="G18" s="41">
        <f t="shared" si="1"/>
        <v>67</v>
      </c>
      <c r="H18" s="42">
        <f t="shared" si="2"/>
        <v>0.11764705882352941</v>
      </c>
      <c r="I18" s="2">
        <f t="shared" si="3"/>
        <v>76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62</v>
      </c>
      <c r="E19" s="2">
        <v>42</v>
      </c>
      <c r="F19" s="40">
        <f t="shared" si="0"/>
        <v>104</v>
      </c>
      <c r="G19" s="41">
        <f t="shared" si="1"/>
        <v>28</v>
      </c>
      <c r="H19" s="42">
        <f t="shared" si="2"/>
        <v>0.40384615384615385</v>
      </c>
      <c r="I19" s="2">
        <f t="shared" si="3"/>
        <v>21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22</v>
      </c>
      <c r="E20" s="2">
        <v>10</v>
      </c>
      <c r="F20" s="40">
        <f t="shared" si="0"/>
        <v>32</v>
      </c>
      <c r="G20" s="41">
        <f t="shared" si="1"/>
        <v>60</v>
      </c>
      <c r="H20" s="42">
        <f t="shared" si="2"/>
        <v>0.3125</v>
      </c>
      <c r="I20" s="2">
        <f t="shared" si="3"/>
        <v>47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321</v>
      </c>
      <c r="E21" s="2">
        <v>182</v>
      </c>
      <c r="F21" s="40">
        <f t="shared" si="0"/>
        <v>503</v>
      </c>
      <c r="G21" s="41">
        <f t="shared" si="1"/>
        <v>6</v>
      </c>
      <c r="H21" s="42">
        <f t="shared" si="2"/>
        <v>0.36182902584493043</v>
      </c>
      <c r="I21" s="2">
        <f t="shared" si="3"/>
        <v>37</v>
      </c>
    </row>
    <row r="22" spans="1:9" s="14" customFormat="1">
      <c r="A22" s="70" t="s">
        <v>42</v>
      </c>
      <c r="B22" s="70" t="s">
        <v>242</v>
      </c>
      <c r="C22" s="70" t="s">
        <v>43</v>
      </c>
      <c r="D22" s="45"/>
      <c r="E22" s="45"/>
      <c r="F22" s="46"/>
      <c r="G22" s="47"/>
      <c r="H22" s="48"/>
      <c r="I22" s="45"/>
    </row>
    <row r="23" spans="1:9" s="14" customFormat="1">
      <c r="A23" s="1" t="s">
        <v>44</v>
      </c>
      <c r="B23" s="1" t="s">
        <v>246</v>
      </c>
      <c r="C23" s="1" t="s">
        <v>45</v>
      </c>
      <c r="D23" s="2">
        <v>55</v>
      </c>
      <c r="E23" s="2">
        <v>24</v>
      </c>
      <c r="F23" s="40">
        <f>SUM(D23:E23)</f>
        <v>79</v>
      </c>
      <c r="G23" s="41">
        <f>_xlfn.RANK.EQ(F23,$F$12:$F$97,0)</f>
        <v>32</v>
      </c>
      <c r="H23" s="42">
        <f>E23/F23</f>
        <v>0.30379746835443039</v>
      </c>
      <c r="I23" s="2">
        <f>_xlfn.RANK.EQ(H23,$H$12:$H$97,0)</f>
        <v>49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42</v>
      </c>
      <c r="E24" s="2">
        <v>15</v>
      </c>
      <c r="F24" s="40">
        <f>SUM(D24:E24)</f>
        <v>57</v>
      </c>
      <c r="G24" s="41">
        <f>_xlfn.RANK.EQ(F24,$F$12:$F$97,0)</f>
        <v>48</v>
      </c>
      <c r="H24" s="42">
        <f>E24/F24</f>
        <v>0.26315789473684209</v>
      </c>
      <c r="I24" s="2">
        <f>_xlfn.RANK.EQ(H24,$H$12:$H$97,0)</f>
        <v>60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3</v>
      </c>
      <c r="E25" s="2">
        <v>0</v>
      </c>
      <c r="F25" s="40">
        <f>SUM(D25:E25)</f>
        <v>3</v>
      </c>
      <c r="G25" s="41">
        <f>_xlfn.RANK.EQ(F25,$F$12:$F$97,0)</f>
        <v>76</v>
      </c>
      <c r="H25" s="42">
        <f>E25/F25</f>
        <v>0</v>
      </c>
      <c r="I25" s="2">
        <f>_xlfn.RANK.EQ(H25,$H$12:$H$97,0)</f>
        <v>77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16</v>
      </c>
      <c r="E26" s="2">
        <v>7</v>
      </c>
      <c r="F26" s="40">
        <f>SUM(D26:E26)</f>
        <v>23</v>
      </c>
      <c r="G26" s="41">
        <f>_xlfn.RANK.EQ(F26,$F$12:$F$97,0)</f>
        <v>65</v>
      </c>
      <c r="H26" s="42">
        <f>E26/F26</f>
        <v>0.30434782608695654</v>
      </c>
      <c r="I26" s="2">
        <f>_xlfn.RANK.EQ(H26,$H$12:$H$97,0)</f>
        <v>48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457</v>
      </c>
      <c r="E27" s="2">
        <v>314</v>
      </c>
      <c r="F27" s="40">
        <f>SUM(D27:E27)</f>
        <v>771</v>
      </c>
      <c r="G27" s="41">
        <f>_xlfn.RANK.EQ(F27,$F$12:$F$97,0)</f>
        <v>2</v>
      </c>
      <c r="H27" s="42">
        <f>E27/F27</f>
        <v>0.40726329442282749</v>
      </c>
      <c r="I27" s="2">
        <f>_xlfn.RANK.EQ(H27,$H$12:$H$97,0)</f>
        <v>19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17</v>
      </c>
      <c r="E29" s="2">
        <v>7</v>
      </c>
      <c r="F29" s="40">
        <f t="shared" ref="F29:F48" si="4">SUM(D29:E29)</f>
        <v>24</v>
      </c>
      <c r="G29" s="41">
        <f t="shared" ref="G29:G48" si="5">_xlfn.RANK.EQ(F29,$F$12:$F$97,0)</f>
        <v>64</v>
      </c>
      <c r="H29" s="42">
        <f t="shared" ref="H29:H48" si="6">E29/F29</f>
        <v>0.29166666666666669</v>
      </c>
      <c r="I29" s="2">
        <f t="shared" ref="I29:I48" si="7">_xlfn.RANK.EQ(H29,$H$12:$H$97,0)</f>
        <v>55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56</v>
      </c>
      <c r="E30" s="2">
        <v>14</v>
      </c>
      <c r="F30" s="40">
        <f t="shared" si="4"/>
        <v>70</v>
      </c>
      <c r="G30" s="41">
        <f t="shared" si="5"/>
        <v>41</v>
      </c>
      <c r="H30" s="42">
        <f t="shared" si="6"/>
        <v>0.2</v>
      </c>
      <c r="I30" s="2">
        <f t="shared" si="7"/>
        <v>69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53</v>
      </c>
      <c r="E31" s="2">
        <v>21</v>
      </c>
      <c r="F31" s="40">
        <f t="shared" si="4"/>
        <v>74</v>
      </c>
      <c r="G31" s="41">
        <f t="shared" si="5"/>
        <v>34</v>
      </c>
      <c r="H31" s="42">
        <f t="shared" si="6"/>
        <v>0.28378378378378377</v>
      </c>
      <c r="I31" s="2">
        <f t="shared" si="7"/>
        <v>57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133</v>
      </c>
      <c r="E32" s="2">
        <v>115</v>
      </c>
      <c r="F32" s="40">
        <f t="shared" si="4"/>
        <v>248</v>
      </c>
      <c r="G32" s="41">
        <f t="shared" si="5"/>
        <v>15</v>
      </c>
      <c r="H32" s="42">
        <f t="shared" si="6"/>
        <v>0.46370967741935482</v>
      </c>
      <c r="I32" s="2">
        <f t="shared" si="7"/>
        <v>10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1020</v>
      </c>
      <c r="E33" s="2">
        <v>569</v>
      </c>
      <c r="F33" s="40">
        <f t="shared" si="4"/>
        <v>1589</v>
      </c>
      <c r="G33" s="41">
        <f t="shared" si="5"/>
        <v>1</v>
      </c>
      <c r="H33" s="42">
        <f t="shared" si="6"/>
        <v>0.3580868470736312</v>
      </c>
      <c r="I33" s="2">
        <f t="shared" si="7"/>
        <v>38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105</v>
      </c>
      <c r="E34" s="2">
        <v>81</v>
      </c>
      <c r="F34" s="40">
        <f t="shared" si="4"/>
        <v>186</v>
      </c>
      <c r="G34" s="41">
        <f t="shared" si="5"/>
        <v>16</v>
      </c>
      <c r="H34" s="42">
        <f t="shared" si="6"/>
        <v>0.43548387096774194</v>
      </c>
      <c r="I34" s="2">
        <f t="shared" si="7"/>
        <v>14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26</v>
      </c>
      <c r="E35" s="2">
        <v>41</v>
      </c>
      <c r="F35" s="40">
        <f t="shared" si="4"/>
        <v>67</v>
      </c>
      <c r="G35" s="41">
        <f t="shared" si="5"/>
        <v>42</v>
      </c>
      <c r="H35" s="42">
        <f t="shared" si="6"/>
        <v>0.61194029850746268</v>
      </c>
      <c r="I35" s="2">
        <f t="shared" si="7"/>
        <v>3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41</v>
      </c>
      <c r="E36" s="2">
        <v>60</v>
      </c>
      <c r="F36" s="40">
        <f t="shared" si="4"/>
        <v>101</v>
      </c>
      <c r="G36" s="41">
        <f t="shared" si="5"/>
        <v>29</v>
      </c>
      <c r="H36" s="42">
        <f t="shared" si="6"/>
        <v>0.59405940594059403</v>
      </c>
      <c r="I36" s="2">
        <f t="shared" si="7"/>
        <v>4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262</v>
      </c>
      <c r="E37" s="2">
        <v>60</v>
      </c>
      <c r="F37" s="40">
        <f t="shared" si="4"/>
        <v>322</v>
      </c>
      <c r="G37" s="41">
        <f t="shared" si="5"/>
        <v>11</v>
      </c>
      <c r="H37" s="42">
        <f t="shared" si="6"/>
        <v>0.18633540372670807</v>
      </c>
      <c r="I37" s="2">
        <f t="shared" si="7"/>
        <v>71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140</v>
      </c>
      <c r="F38" s="40">
        <f t="shared" si="4"/>
        <v>140</v>
      </c>
      <c r="G38" s="41">
        <f t="shared" si="5"/>
        <v>20</v>
      </c>
      <c r="H38" s="42">
        <f t="shared" si="6"/>
        <v>1</v>
      </c>
      <c r="I38" s="2">
        <f t="shared" si="7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40</v>
      </c>
      <c r="E39" s="2">
        <v>34</v>
      </c>
      <c r="F39" s="40">
        <f t="shared" si="4"/>
        <v>74</v>
      </c>
      <c r="G39" s="41">
        <f t="shared" si="5"/>
        <v>34</v>
      </c>
      <c r="H39" s="42">
        <f t="shared" si="6"/>
        <v>0.45945945945945948</v>
      </c>
      <c r="I39" s="2">
        <f t="shared" si="7"/>
        <v>11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92</v>
      </c>
      <c r="E40" s="2">
        <v>39</v>
      </c>
      <c r="F40" s="40">
        <f t="shared" si="4"/>
        <v>131</v>
      </c>
      <c r="G40" s="41">
        <f t="shared" si="5"/>
        <v>23</v>
      </c>
      <c r="H40" s="42">
        <f t="shared" si="6"/>
        <v>0.29770992366412213</v>
      </c>
      <c r="I40" s="2">
        <f t="shared" si="7"/>
        <v>52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52</v>
      </c>
      <c r="E41" s="2">
        <v>11</v>
      </c>
      <c r="F41" s="40">
        <f t="shared" si="4"/>
        <v>63</v>
      </c>
      <c r="G41" s="41">
        <f t="shared" si="5"/>
        <v>44</v>
      </c>
      <c r="H41" s="42">
        <f t="shared" si="6"/>
        <v>0.17460317460317459</v>
      </c>
      <c r="I41" s="2">
        <f t="shared" si="7"/>
        <v>73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151</v>
      </c>
      <c r="E42" s="2">
        <v>121</v>
      </c>
      <c r="F42" s="40">
        <f t="shared" si="4"/>
        <v>272</v>
      </c>
      <c r="G42" s="41">
        <f t="shared" si="5"/>
        <v>13</v>
      </c>
      <c r="H42" s="42">
        <f t="shared" si="6"/>
        <v>0.44485294117647056</v>
      </c>
      <c r="I42" s="2">
        <f t="shared" si="7"/>
        <v>13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16</v>
      </c>
      <c r="E43" s="2">
        <v>12</v>
      </c>
      <c r="F43" s="40">
        <f t="shared" si="4"/>
        <v>28</v>
      </c>
      <c r="G43" s="41">
        <f t="shared" si="5"/>
        <v>63</v>
      </c>
      <c r="H43" s="42">
        <f t="shared" si="6"/>
        <v>0.42857142857142855</v>
      </c>
      <c r="I43" s="2">
        <f t="shared" si="7"/>
        <v>16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21</v>
      </c>
      <c r="E44" s="2">
        <v>9</v>
      </c>
      <c r="F44" s="40">
        <f t="shared" si="4"/>
        <v>30</v>
      </c>
      <c r="G44" s="41">
        <f t="shared" si="5"/>
        <v>62</v>
      </c>
      <c r="H44" s="42">
        <f t="shared" si="6"/>
        <v>0.3</v>
      </c>
      <c r="I44" s="2">
        <f t="shared" si="7"/>
        <v>50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98</v>
      </c>
      <c r="E45" s="2">
        <v>28</v>
      </c>
      <c r="F45" s="40">
        <f t="shared" si="4"/>
        <v>126</v>
      </c>
      <c r="G45" s="41">
        <f t="shared" si="5"/>
        <v>25</v>
      </c>
      <c r="H45" s="42">
        <f t="shared" si="6"/>
        <v>0.22222222222222221</v>
      </c>
      <c r="I45" s="2">
        <f t="shared" si="7"/>
        <v>66</v>
      </c>
    </row>
    <row r="46" spans="1:9" s="14" customFormat="1">
      <c r="A46" s="1" t="s">
        <v>90</v>
      </c>
      <c r="B46" s="1" t="s">
        <v>248</v>
      </c>
      <c r="C46" s="1" t="s">
        <v>91</v>
      </c>
      <c r="D46" s="2">
        <v>28</v>
      </c>
      <c r="E46" s="2">
        <v>14</v>
      </c>
      <c r="F46" s="40">
        <f t="shared" si="4"/>
        <v>42</v>
      </c>
      <c r="G46" s="41">
        <f t="shared" si="5"/>
        <v>57</v>
      </c>
      <c r="H46" s="42">
        <f t="shared" si="6"/>
        <v>0.33333333333333331</v>
      </c>
      <c r="I46" s="2">
        <f t="shared" si="7"/>
        <v>43</v>
      </c>
    </row>
    <row r="47" spans="1:9" s="14" customFormat="1">
      <c r="A47" s="1" t="s">
        <v>92</v>
      </c>
      <c r="B47" s="1" t="s">
        <v>241</v>
      </c>
      <c r="C47" s="1" t="s">
        <v>93</v>
      </c>
      <c r="D47" s="2">
        <v>117</v>
      </c>
      <c r="E47" s="2">
        <v>67</v>
      </c>
      <c r="F47" s="40">
        <f t="shared" si="4"/>
        <v>184</v>
      </c>
      <c r="G47" s="41">
        <f t="shared" si="5"/>
        <v>17</v>
      </c>
      <c r="H47" s="42">
        <f t="shared" si="6"/>
        <v>0.3641304347826087</v>
      </c>
      <c r="I47" s="2">
        <f t="shared" si="7"/>
        <v>33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26</v>
      </c>
      <c r="E48" s="2">
        <v>12</v>
      </c>
      <c r="F48" s="40">
        <f t="shared" si="4"/>
        <v>38</v>
      </c>
      <c r="G48" s="41">
        <f t="shared" si="5"/>
        <v>58</v>
      </c>
      <c r="H48" s="42">
        <f t="shared" si="6"/>
        <v>0.31578947368421051</v>
      </c>
      <c r="I48" s="2">
        <f t="shared" si="7"/>
        <v>46</v>
      </c>
    </row>
    <row r="49" spans="1:9" s="14" customFormat="1">
      <c r="A49" s="70" t="s">
        <v>96</v>
      </c>
      <c r="B49" s="70" t="s">
        <v>242</v>
      </c>
      <c r="C49" s="70" t="s">
        <v>97</v>
      </c>
      <c r="D49" s="45"/>
      <c r="E49" s="45"/>
      <c r="F49" s="46"/>
      <c r="G49" s="47"/>
      <c r="H49" s="48"/>
      <c r="I49" s="45"/>
    </row>
    <row r="50" spans="1:9" s="14" customFormat="1">
      <c r="A50" s="1" t="s">
        <v>98</v>
      </c>
      <c r="B50" s="1" t="s">
        <v>246</v>
      </c>
      <c r="C50" s="1" t="s">
        <v>99</v>
      </c>
      <c r="D50" s="2">
        <v>33</v>
      </c>
      <c r="E50" s="2">
        <v>20</v>
      </c>
      <c r="F50" s="40">
        <f t="shared" ref="F50:F66" si="8">SUM(D50:E50)</f>
        <v>53</v>
      </c>
      <c r="G50" s="41">
        <f t="shared" ref="G50:G66" si="9">_xlfn.RANK.EQ(F50,$F$12:$F$97,0)</f>
        <v>51</v>
      </c>
      <c r="H50" s="42">
        <f t="shared" ref="H50:H66" si="10">E50/F50</f>
        <v>0.37735849056603776</v>
      </c>
      <c r="I50" s="2">
        <f t="shared" ref="I50:I66" si="11">_xlfn.RANK.EQ(H50,$H$12:$H$97,0)</f>
        <v>29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185</v>
      </c>
      <c r="E51" s="2">
        <v>78</v>
      </c>
      <c r="F51" s="40">
        <f t="shared" si="8"/>
        <v>263</v>
      </c>
      <c r="G51" s="41">
        <f t="shared" si="9"/>
        <v>14</v>
      </c>
      <c r="H51" s="42">
        <f t="shared" si="10"/>
        <v>0.29657794676806082</v>
      </c>
      <c r="I51" s="2">
        <f t="shared" si="11"/>
        <v>53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94</v>
      </c>
      <c r="E52" s="2">
        <v>39</v>
      </c>
      <c r="F52" s="40">
        <f t="shared" si="8"/>
        <v>133</v>
      </c>
      <c r="G52" s="41">
        <f t="shared" si="9"/>
        <v>22</v>
      </c>
      <c r="H52" s="42">
        <f t="shared" si="10"/>
        <v>0.2932330827067669</v>
      </c>
      <c r="I52" s="2">
        <f t="shared" si="11"/>
        <v>54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55</v>
      </c>
      <c r="E53" s="2">
        <v>17</v>
      </c>
      <c r="F53" s="40">
        <f t="shared" si="8"/>
        <v>72</v>
      </c>
      <c r="G53" s="41">
        <f t="shared" si="9"/>
        <v>37</v>
      </c>
      <c r="H53" s="42">
        <f t="shared" si="10"/>
        <v>0.2361111111111111</v>
      </c>
      <c r="I53" s="2">
        <f t="shared" si="11"/>
        <v>64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49</v>
      </c>
      <c r="E54" s="2">
        <v>25</v>
      </c>
      <c r="F54" s="40">
        <f t="shared" si="8"/>
        <v>74</v>
      </c>
      <c r="G54" s="41">
        <f t="shared" si="9"/>
        <v>34</v>
      </c>
      <c r="H54" s="42">
        <f t="shared" si="10"/>
        <v>0.33783783783783783</v>
      </c>
      <c r="I54" s="2">
        <f t="shared" si="11"/>
        <v>42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54</v>
      </c>
      <c r="E55" s="2">
        <v>23</v>
      </c>
      <c r="F55" s="40">
        <f t="shared" si="8"/>
        <v>77</v>
      </c>
      <c r="G55" s="41">
        <f t="shared" si="9"/>
        <v>33</v>
      </c>
      <c r="H55" s="42">
        <f t="shared" si="10"/>
        <v>0.29870129870129869</v>
      </c>
      <c r="I55" s="2">
        <f t="shared" si="11"/>
        <v>51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70</v>
      </c>
      <c r="E56" s="2">
        <v>40</v>
      </c>
      <c r="F56" s="40">
        <f t="shared" si="8"/>
        <v>110</v>
      </c>
      <c r="G56" s="41">
        <f t="shared" si="9"/>
        <v>26</v>
      </c>
      <c r="H56" s="42">
        <f t="shared" si="10"/>
        <v>0.36363636363636365</v>
      </c>
      <c r="I56" s="2">
        <f t="shared" si="11"/>
        <v>34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40</v>
      </c>
      <c r="E57" s="2">
        <v>14</v>
      </c>
      <c r="F57" s="40">
        <f t="shared" si="8"/>
        <v>54</v>
      </c>
      <c r="G57" s="41">
        <f t="shared" si="9"/>
        <v>50</v>
      </c>
      <c r="H57" s="42">
        <f t="shared" si="10"/>
        <v>0.25925925925925924</v>
      </c>
      <c r="I57" s="2">
        <f t="shared" si="11"/>
        <v>61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16</v>
      </c>
      <c r="E58" s="2">
        <v>6</v>
      </c>
      <c r="F58" s="40">
        <f t="shared" si="8"/>
        <v>22</v>
      </c>
      <c r="G58" s="41">
        <f t="shared" si="9"/>
        <v>66</v>
      </c>
      <c r="H58" s="42">
        <f t="shared" si="10"/>
        <v>0.27272727272727271</v>
      </c>
      <c r="I58" s="2">
        <f t="shared" si="11"/>
        <v>59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248</v>
      </c>
      <c r="E59" s="2">
        <v>208</v>
      </c>
      <c r="F59" s="40">
        <f t="shared" si="8"/>
        <v>456</v>
      </c>
      <c r="G59" s="41">
        <f t="shared" si="9"/>
        <v>9</v>
      </c>
      <c r="H59" s="42">
        <f t="shared" si="10"/>
        <v>0.45614035087719296</v>
      </c>
      <c r="I59" s="2">
        <f t="shared" si="11"/>
        <v>12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57</v>
      </c>
      <c r="E60" s="2">
        <v>15</v>
      </c>
      <c r="F60" s="40">
        <f t="shared" si="8"/>
        <v>72</v>
      </c>
      <c r="G60" s="41">
        <f t="shared" si="9"/>
        <v>37</v>
      </c>
      <c r="H60" s="42">
        <f t="shared" si="10"/>
        <v>0.20833333333333334</v>
      </c>
      <c r="I60" s="2">
        <f t="shared" si="11"/>
        <v>68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8</v>
      </c>
      <c r="E61" s="2">
        <v>2</v>
      </c>
      <c r="F61" s="40">
        <f t="shared" si="8"/>
        <v>10</v>
      </c>
      <c r="G61" s="41">
        <f t="shared" si="9"/>
        <v>71</v>
      </c>
      <c r="H61" s="42">
        <f t="shared" si="10"/>
        <v>0.2</v>
      </c>
      <c r="I61" s="2">
        <f t="shared" si="11"/>
        <v>69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10</v>
      </c>
      <c r="E62" s="2">
        <v>2</v>
      </c>
      <c r="F62" s="40">
        <f t="shared" si="8"/>
        <v>12</v>
      </c>
      <c r="G62" s="41">
        <f t="shared" si="9"/>
        <v>70</v>
      </c>
      <c r="H62" s="42">
        <f t="shared" si="10"/>
        <v>0.16666666666666666</v>
      </c>
      <c r="I62" s="2">
        <f t="shared" si="11"/>
        <v>74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37</v>
      </c>
      <c r="E63" s="2">
        <v>21</v>
      </c>
      <c r="F63" s="40">
        <f t="shared" si="8"/>
        <v>58</v>
      </c>
      <c r="G63" s="41">
        <f t="shared" si="9"/>
        <v>45</v>
      </c>
      <c r="H63" s="42">
        <f t="shared" si="10"/>
        <v>0.36206896551724138</v>
      </c>
      <c r="I63" s="2">
        <f t="shared" si="11"/>
        <v>35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5</v>
      </c>
      <c r="E64" s="2">
        <v>2</v>
      </c>
      <c r="F64" s="40">
        <f t="shared" si="8"/>
        <v>7</v>
      </c>
      <c r="G64" s="41">
        <f t="shared" si="9"/>
        <v>73</v>
      </c>
      <c r="H64" s="42">
        <f t="shared" si="10"/>
        <v>0.2857142857142857</v>
      </c>
      <c r="I64" s="2">
        <f t="shared" si="11"/>
        <v>56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24</v>
      </c>
      <c r="E65" s="2">
        <v>7</v>
      </c>
      <c r="F65" s="40">
        <f t="shared" si="8"/>
        <v>31</v>
      </c>
      <c r="G65" s="41">
        <f t="shared" si="9"/>
        <v>61</v>
      </c>
      <c r="H65" s="42">
        <f t="shared" si="10"/>
        <v>0.22580645161290322</v>
      </c>
      <c r="I65" s="2">
        <f t="shared" si="11"/>
        <v>65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408</v>
      </c>
      <c r="E66" s="2">
        <v>283</v>
      </c>
      <c r="F66" s="40">
        <f t="shared" si="8"/>
        <v>691</v>
      </c>
      <c r="G66" s="41">
        <f t="shared" si="9"/>
        <v>3</v>
      </c>
      <c r="H66" s="42">
        <f t="shared" si="10"/>
        <v>0.40955137481910275</v>
      </c>
      <c r="I66" s="2">
        <f t="shared" si="11"/>
        <v>18</v>
      </c>
    </row>
    <row r="67" spans="1:9" s="14" customFormat="1">
      <c r="A67" s="70" t="s">
        <v>132</v>
      </c>
      <c r="B67" s="70" t="s">
        <v>242</v>
      </c>
      <c r="C67" s="70" t="s">
        <v>133</v>
      </c>
      <c r="D67" s="45"/>
      <c r="E67" s="45"/>
      <c r="F67" s="46"/>
      <c r="G67" s="47"/>
      <c r="H67" s="48"/>
      <c r="I67" s="45"/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31</v>
      </c>
      <c r="E68" s="2">
        <v>20</v>
      </c>
      <c r="F68" s="40">
        <f>SUM(D68:E68)</f>
        <v>51</v>
      </c>
      <c r="G68" s="41">
        <f>_xlfn.RANK.EQ(F68,$F$12:$F$97,0)</f>
        <v>52</v>
      </c>
      <c r="H68" s="42">
        <f>E68/F68</f>
        <v>0.39215686274509803</v>
      </c>
      <c r="I68" s="2">
        <f>_xlfn.RANK.EQ(H68,$H$12:$H$97,0)</f>
        <v>24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361</v>
      </c>
      <c r="E69" s="2">
        <v>247</v>
      </c>
      <c r="F69" s="40">
        <f>SUM(D69:E69)</f>
        <v>608</v>
      </c>
      <c r="G69" s="41">
        <f>_xlfn.RANK.EQ(F69,$F$12:$F$97,0)</f>
        <v>4</v>
      </c>
      <c r="H69" s="42">
        <f>E69/F69</f>
        <v>0.40625</v>
      </c>
      <c r="I69" s="2">
        <f>_xlfn.RANK.EQ(H69,$H$12:$H$97,0)</f>
        <v>20</v>
      </c>
    </row>
    <row r="70" spans="1:9" s="14" customFormat="1">
      <c r="A70" s="70" t="s">
        <v>138</v>
      </c>
      <c r="B70" s="70" t="s">
        <v>242</v>
      </c>
      <c r="C70" s="70" t="s">
        <v>139</v>
      </c>
      <c r="D70" s="45"/>
      <c r="E70" s="45"/>
      <c r="F70" s="46"/>
      <c r="G70" s="47"/>
      <c r="H70" s="48"/>
      <c r="I70" s="45"/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290</v>
      </c>
      <c r="E71" s="2">
        <v>173</v>
      </c>
      <c r="F71" s="40">
        <f>SUM(D71:E71)</f>
        <v>463</v>
      </c>
      <c r="G71" s="41">
        <f>_xlfn.RANK.EQ(F71,$F$12:$F$97,0)</f>
        <v>8</v>
      </c>
      <c r="H71" s="42">
        <f>E71/F71</f>
        <v>0.37365010799136067</v>
      </c>
      <c r="I71" s="2">
        <f>_xlfn.RANK.EQ(H71,$H$12:$H$97,0)</f>
        <v>30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30</v>
      </c>
      <c r="E72" s="2">
        <v>35</v>
      </c>
      <c r="F72" s="40">
        <f>SUM(D72:E72)</f>
        <v>65</v>
      </c>
      <c r="G72" s="41">
        <f>_xlfn.RANK.EQ(F72,$F$12:$F$97,0)</f>
        <v>43</v>
      </c>
      <c r="H72" s="42">
        <f>E72/F72</f>
        <v>0.53846153846153844</v>
      </c>
      <c r="I72" s="2">
        <f>_xlfn.RANK.EQ(H72,$H$12:$H$97,0)</f>
        <v>6</v>
      </c>
    </row>
    <row r="73" spans="1:9" s="14" customFormat="1">
      <c r="A73" s="70" t="s">
        <v>144</v>
      </c>
      <c r="B73" s="70" t="s">
        <v>242</v>
      </c>
      <c r="C73" s="70" t="s">
        <v>145</v>
      </c>
      <c r="D73" s="45"/>
      <c r="E73" s="45"/>
      <c r="F73" s="46"/>
      <c r="G73" s="47"/>
      <c r="H73" s="48"/>
      <c r="I73" s="45"/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56</v>
      </c>
      <c r="F74" s="40">
        <f t="shared" ref="F74:F82" si="12">SUM(D74:E74)</f>
        <v>56</v>
      </c>
      <c r="G74" s="41">
        <f t="shared" ref="G74:G82" si="13">_xlfn.RANK.EQ(F74,$F$12:$F$97,0)</f>
        <v>49</v>
      </c>
      <c r="H74" s="42">
        <f t="shared" ref="H74:H82" si="14">E74/F74</f>
        <v>1</v>
      </c>
      <c r="I74" s="2">
        <f t="shared" ref="I74:I82" si="15">_xlfn.RANK.EQ(H74,$H$12:$H$97,0)</f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36</v>
      </c>
      <c r="E75" s="2">
        <v>8</v>
      </c>
      <c r="F75" s="40">
        <f t="shared" si="12"/>
        <v>44</v>
      </c>
      <c r="G75" s="41">
        <f t="shared" si="13"/>
        <v>55</v>
      </c>
      <c r="H75" s="42">
        <f t="shared" si="14"/>
        <v>0.18181818181818182</v>
      </c>
      <c r="I75" s="2">
        <f t="shared" si="15"/>
        <v>72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8</v>
      </c>
      <c r="E76" s="2">
        <v>6</v>
      </c>
      <c r="F76" s="40">
        <f t="shared" si="12"/>
        <v>14</v>
      </c>
      <c r="G76" s="41">
        <f t="shared" si="13"/>
        <v>68</v>
      </c>
      <c r="H76" s="42">
        <f t="shared" si="14"/>
        <v>0.42857142857142855</v>
      </c>
      <c r="I76" s="2">
        <f t="shared" si="15"/>
        <v>16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59</v>
      </c>
      <c r="E77" s="2">
        <v>34</v>
      </c>
      <c r="F77" s="40">
        <f t="shared" si="12"/>
        <v>93</v>
      </c>
      <c r="G77" s="41">
        <f t="shared" si="13"/>
        <v>31</v>
      </c>
      <c r="H77" s="42">
        <f t="shared" si="14"/>
        <v>0.36559139784946237</v>
      </c>
      <c r="I77" s="2">
        <f t="shared" si="15"/>
        <v>32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25</v>
      </c>
      <c r="E78" s="2">
        <v>13</v>
      </c>
      <c r="F78" s="40">
        <f t="shared" si="12"/>
        <v>38</v>
      </c>
      <c r="G78" s="41">
        <f t="shared" si="13"/>
        <v>58</v>
      </c>
      <c r="H78" s="42">
        <f t="shared" si="14"/>
        <v>0.34210526315789475</v>
      </c>
      <c r="I78" s="2">
        <f t="shared" si="15"/>
        <v>41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201</v>
      </c>
      <c r="E79" s="2">
        <v>114</v>
      </c>
      <c r="F79" s="40">
        <f t="shared" si="12"/>
        <v>315</v>
      </c>
      <c r="G79" s="41">
        <f t="shared" si="13"/>
        <v>12</v>
      </c>
      <c r="H79" s="42">
        <f t="shared" si="14"/>
        <v>0.3619047619047619</v>
      </c>
      <c r="I79" s="2">
        <f t="shared" si="15"/>
        <v>36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299</v>
      </c>
      <c r="E80" s="2">
        <v>201</v>
      </c>
      <c r="F80" s="40">
        <f t="shared" si="12"/>
        <v>500</v>
      </c>
      <c r="G80" s="41">
        <f t="shared" si="13"/>
        <v>7</v>
      </c>
      <c r="H80" s="42">
        <f t="shared" si="14"/>
        <v>0.40200000000000002</v>
      </c>
      <c r="I80" s="2">
        <f t="shared" si="15"/>
        <v>22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63</v>
      </c>
      <c r="E81" s="2">
        <v>31</v>
      </c>
      <c r="F81" s="40">
        <f t="shared" si="12"/>
        <v>94</v>
      </c>
      <c r="G81" s="41">
        <f t="shared" si="13"/>
        <v>30</v>
      </c>
      <c r="H81" s="42">
        <f t="shared" si="14"/>
        <v>0.32978723404255317</v>
      </c>
      <c r="I81" s="2">
        <f t="shared" si="15"/>
        <v>44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81</v>
      </c>
      <c r="E82" s="2">
        <v>47</v>
      </c>
      <c r="F82" s="40">
        <f t="shared" si="12"/>
        <v>128</v>
      </c>
      <c r="G82" s="41">
        <f t="shared" si="13"/>
        <v>24</v>
      </c>
      <c r="H82" s="42">
        <f t="shared" si="14"/>
        <v>0.3671875</v>
      </c>
      <c r="I82" s="2">
        <f t="shared" si="15"/>
        <v>31</v>
      </c>
    </row>
    <row r="83" spans="1:9" s="14" customFormat="1">
      <c r="A83" s="70" t="s">
        <v>164</v>
      </c>
      <c r="B83" s="70" t="s">
        <v>242</v>
      </c>
      <c r="C83" s="70" t="s">
        <v>165</v>
      </c>
      <c r="D83" s="45"/>
      <c r="E83" s="45"/>
      <c r="F83" s="46"/>
      <c r="G83" s="47"/>
      <c r="H83" s="48"/>
      <c r="I83" s="45"/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42</v>
      </c>
      <c r="E84" s="2">
        <v>16</v>
      </c>
      <c r="F84" s="40">
        <f>SUM(D84:E84)</f>
        <v>58</v>
      </c>
      <c r="G84" s="41">
        <f>_xlfn.RANK.EQ(F84,$F$12:$F$97,0)</f>
        <v>45</v>
      </c>
      <c r="H84" s="42">
        <f>E84/F84</f>
        <v>0.27586206896551724</v>
      </c>
      <c r="I84" s="2">
        <f>_xlfn.RANK.EQ(H84,$H$12:$H$97,0)</f>
        <v>58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28</v>
      </c>
      <c r="E85" s="2">
        <v>17</v>
      </c>
      <c r="F85" s="40">
        <f>SUM(D85:E85)</f>
        <v>45</v>
      </c>
      <c r="G85" s="41">
        <f>_xlfn.RANK.EQ(F85,$F$12:$F$97,0)</f>
        <v>54</v>
      </c>
      <c r="H85" s="42">
        <f>E85/F85</f>
        <v>0.37777777777777777</v>
      </c>
      <c r="I85" s="2">
        <f>_xlfn.RANK.EQ(H85,$H$12:$H$97,0)</f>
        <v>28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36</v>
      </c>
      <c r="E86" s="51">
        <v>22</v>
      </c>
      <c r="F86" s="52">
        <f>SUM(D86:E86)</f>
        <v>58</v>
      </c>
      <c r="G86" s="53">
        <f>_xlfn.RANK.EQ(F86,$F$12:$F$97,0)</f>
        <v>45</v>
      </c>
      <c r="H86" s="54">
        <f>E86/F86</f>
        <v>0.37931034482758619</v>
      </c>
      <c r="I86" s="51">
        <f>_xlfn.RANK.EQ(H86,$H$12:$H$97,0)</f>
        <v>25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61</v>
      </c>
      <c r="E87" s="2">
        <v>11</v>
      </c>
      <c r="F87" s="40">
        <f>SUM(D87:E87)</f>
        <v>72</v>
      </c>
      <c r="G87" s="41">
        <f>_xlfn.RANK.EQ(F87,$F$12:$F$97,0)</f>
        <v>37</v>
      </c>
      <c r="H87" s="42">
        <f>E87/F87</f>
        <v>0.15277777777777779</v>
      </c>
      <c r="I87" s="2">
        <f>_xlfn.RANK.EQ(H87,$H$12:$H$97,0)</f>
        <v>75</v>
      </c>
    </row>
    <row r="88" spans="1:9" s="14" customFormat="1">
      <c r="A88" s="70" t="s">
        <v>174</v>
      </c>
      <c r="B88" s="70" t="s">
        <v>242</v>
      </c>
      <c r="C88" s="70" t="s">
        <v>175</v>
      </c>
      <c r="D88" s="45"/>
      <c r="E88" s="45"/>
      <c r="F88" s="46"/>
      <c r="G88" s="47"/>
      <c r="H88" s="48"/>
      <c r="I88" s="45"/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287</v>
      </c>
      <c r="E89" s="2">
        <v>157</v>
      </c>
      <c r="F89" s="40">
        <f t="shared" ref="F89:F97" si="16">SUM(D89:E89)</f>
        <v>444</v>
      </c>
      <c r="G89" s="41">
        <f t="shared" ref="G89:G97" si="17">_xlfn.RANK.EQ(F89,$F$12:$F$97,0)</f>
        <v>10</v>
      </c>
      <c r="H89" s="42">
        <f t="shared" ref="H89:H97" si="18">E89/F89</f>
        <v>0.3536036036036036</v>
      </c>
      <c r="I89" s="2">
        <f t="shared" ref="I89:I97" si="19">_xlfn.RANK.EQ(H89,$H$12:$H$97,0)</f>
        <v>39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25</v>
      </c>
      <c r="E90" s="2">
        <v>19</v>
      </c>
      <c r="F90" s="40">
        <f t="shared" si="16"/>
        <v>44</v>
      </c>
      <c r="G90" s="41">
        <f t="shared" si="17"/>
        <v>55</v>
      </c>
      <c r="H90" s="42">
        <f t="shared" si="18"/>
        <v>0.43181818181818182</v>
      </c>
      <c r="I90" s="2">
        <f t="shared" si="19"/>
        <v>15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110</v>
      </c>
      <c r="E91" s="2">
        <v>67</v>
      </c>
      <c r="F91" s="40">
        <f t="shared" si="16"/>
        <v>177</v>
      </c>
      <c r="G91" s="41">
        <f t="shared" si="17"/>
        <v>18</v>
      </c>
      <c r="H91" s="42">
        <f t="shared" si="18"/>
        <v>0.37853107344632769</v>
      </c>
      <c r="I91" s="2">
        <f t="shared" si="19"/>
        <v>27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49</v>
      </c>
      <c r="E92" s="2">
        <v>57</v>
      </c>
      <c r="F92" s="40">
        <f t="shared" si="16"/>
        <v>106</v>
      </c>
      <c r="G92" s="41">
        <f t="shared" si="17"/>
        <v>27</v>
      </c>
      <c r="H92" s="42">
        <f t="shared" si="18"/>
        <v>0.53773584905660377</v>
      </c>
      <c r="I92" s="2">
        <f t="shared" si="19"/>
        <v>7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35</v>
      </c>
      <c r="E93" s="2">
        <v>11</v>
      </c>
      <c r="F93" s="40">
        <f t="shared" si="16"/>
        <v>46</v>
      </c>
      <c r="G93" s="41">
        <f t="shared" si="17"/>
        <v>53</v>
      </c>
      <c r="H93" s="42">
        <f t="shared" si="18"/>
        <v>0.2391304347826087</v>
      </c>
      <c r="I93" s="2">
        <f t="shared" si="19"/>
        <v>63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47</v>
      </c>
      <c r="E94" s="2">
        <v>25</v>
      </c>
      <c r="F94" s="40">
        <f t="shared" si="16"/>
        <v>72</v>
      </c>
      <c r="G94" s="41">
        <f t="shared" si="17"/>
        <v>37</v>
      </c>
      <c r="H94" s="42">
        <f t="shared" si="18"/>
        <v>0.34722222222222221</v>
      </c>
      <c r="I94" s="2">
        <f t="shared" si="19"/>
        <v>40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110</v>
      </c>
      <c r="E95" s="2">
        <v>35</v>
      </c>
      <c r="F95" s="40">
        <f t="shared" si="16"/>
        <v>145</v>
      </c>
      <c r="G95" s="41">
        <f t="shared" si="17"/>
        <v>19</v>
      </c>
      <c r="H95" s="42">
        <f t="shared" si="18"/>
        <v>0.2413793103448276</v>
      </c>
      <c r="I95" s="2">
        <f t="shared" si="19"/>
        <v>62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11</v>
      </c>
      <c r="E96" s="2">
        <v>3</v>
      </c>
      <c r="F96" s="40">
        <f t="shared" si="16"/>
        <v>14</v>
      </c>
      <c r="G96" s="41">
        <f t="shared" si="17"/>
        <v>68</v>
      </c>
      <c r="H96" s="42">
        <f t="shared" si="18"/>
        <v>0.21428571428571427</v>
      </c>
      <c r="I96" s="2">
        <f t="shared" si="19"/>
        <v>67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87</v>
      </c>
      <c r="E97" s="2">
        <v>53</v>
      </c>
      <c r="F97" s="40">
        <f t="shared" si="16"/>
        <v>140</v>
      </c>
      <c r="G97" s="41">
        <f t="shared" si="17"/>
        <v>20</v>
      </c>
      <c r="H97" s="42">
        <f t="shared" si="18"/>
        <v>0.37857142857142856</v>
      </c>
      <c r="I97" s="2">
        <f t="shared" si="19"/>
        <v>26</v>
      </c>
    </row>
    <row r="98" spans="1:9" ht="14.25" thickBot="1"/>
    <row r="99" spans="1:9" ht="14.25" thickBot="1">
      <c r="C99" s="229" t="s">
        <v>405</v>
      </c>
      <c r="D99" s="230">
        <f>SUM(D12:D97)</f>
        <v>7556</v>
      </c>
      <c r="E99" s="230">
        <f t="shared" ref="E99:F99" si="20">SUM(E12:E97)</f>
        <v>4525</v>
      </c>
      <c r="F99" s="231">
        <f t="shared" si="20"/>
        <v>12081</v>
      </c>
    </row>
  </sheetData>
  <autoFilter ref="A11:I11" xr:uid="{00000000-0009-0000-0000-00001E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78302250-0FAF-48E9-BD4F-2A75AC8BA289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48F52-D2FC-4062-AADA-334BEADE19C1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H18" sqref="H18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391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390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33</v>
      </c>
      <c r="E6" s="17">
        <f>INDEX(E12:E97,MATCH(C6,C12:C97,0),0)</f>
        <v>26</v>
      </c>
      <c r="F6" s="17">
        <f>SUM(D6:E6)</f>
        <v>59</v>
      </c>
      <c r="G6" s="18">
        <f>_xlfn.RANK.EQ(F6,$F$12:$F$97,0)</f>
        <v>44</v>
      </c>
      <c r="H6" s="19">
        <f>E6/F6</f>
        <v>0.44067796610169491</v>
      </c>
      <c r="I6" s="20">
        <f>_xlfn.RANK.EQ(H6,$H$12:$H$97,0)</f>
        <v>13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61.6</v>
      </c>
      <c r="E7" s="90">
        <f>ROUND(SUMIF($B$12:$B$97,"G",E12:E97)/(COUNTIFS(B12:B97,"G",D12:D97,"&lt;&gt;")),1)</f>
        <v>29.8</v>
      </c>
      <c r="F7" s="90">
        <f>ROUND(SUM(D7:E7),1)</f>
        <v>91.4</v>
      </c>
      <c r="G7" s="23"/>
      <c r="H7" s="24">
        <f>E7/F7</f>
        <v>0.32603938730853388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99.8</v>
      </c>
      <c r="E8" s="92">
        <f>ROUND(AVERAGE(E12:E97),1)</f>
        <v>57.9</v>
      </c>
      <c r="F8" s="92">
        <f>ROUND(SUM(D8:E8),1)</f>
        <v>157.69999999999999</v>
      </c>
      <c r="G8" s="29"/>
      <c r="H8" s="30">
        <f>E8/F8</f>
        <v>0.36715282181357006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2024年度（基準日：５月１日）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235" t="s">
        <v>19</v>
      </c>
      <c r="B11" s="33" t="s">
        <v>20</v>
      </c>
      <c r="C11" s="235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384</v>
      </c>
      <c r="E12" s="2">
        <v>179</v>
      </c>
      <c r="F12" s="40">
        <f>SUM(D12:E12)</f>
        <v>563</v>
      </c>
      <c r="G12" s="41">
        <f>_xlfn.RANK.EQ(F12,$F$12:$F$97,0)</f>
        <v>5</v>
      </c>
      <c r="H12" s="42">
        <f>E12/F12</f>
        <v>0.31793960923623443</v>
      </c>
      <c r="I12" s="2">
        <f>_xlfn.RANK.EQ(H12,$H$12:$H$97,0)</f>
        <v>44</v>
      </c>
    </row>
    <row r="13" spans="1:13" s="14" customFormat="1">
      <c r="A13" s="70" t="s">
        <v>24</v>
      </c>
      <c r="B13" s="70" t="s">
        <v>242</v>
      </c>
      <c r="C13" s="70" t="s">
        <v>25</v>
      </c>
      <c r="D13" s="45"/>
      <c r="E13" s="45"/>
      <c r="F13" s="46"/>
      <c r="G13" s="47"/>
      <c r="H13" s="48"/>
      <c r="I13" s="45"/>
    </row>
    <row r="14" spans="1:13" s="14" customFormat="1">
      <c r="A14" s="1" t="s">
        <v>26</v>
      </c>
      <c r="B14" s="1" t="s">
        <v>243</v>
      </c>
      <c r="C14" s="1" t="s">
        <v>27</v>
      </c>
      <c r="D14" s="2">
        <v>8</v>
      </c>
      <c r="E14" s="2">
        <v>2</v>
      </c>
      <c r="F14" s="40">
        <f t="shared" ref="F14:F21" si="0">SUM(D14:E14)</f>
        <v>10</v>
      </c>
      <c r="G14" s="41">
        <f t="shared" ref="G14:G21" si="1">_xlfn.RANK.EQ(F14,$F$12:$F$97,0)</f>
        <v>72</v>
      </c>
      <c r="H14" s="42">
        <f t="shared" ref="H14:H21" si="2">E14/F14</f>
        <v>0.2</v>
      </c>
      <c r="I14" s="2">
        <f t="shared" ref="I14:I21" si="3">_xlfn.RANK.EQ(H14,$H$12:$H$97,0)</f>
        <v>67</v>
      </c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0</v>
      </c>
      <c r="E15" s="2">
        <v>1</v>
      </c>
      <c r="F15" s="40">
        <f t="shared" si="0"/>
        <v>1</v>
      </c>
      <c r="G15" s="41">
        <f t="shared" si="1"/>
        <v>77</v>
      </c>
      <c r="H15" s="42">
        <f t="shared" si="2"/>
        <v>1</v>
      </c>
      <c r="I15" s="2">
        <f t="shared" si="3"/>
        <v>1</v>
      </c>
    </row>
    <row r="16" spans="1:13" s="14" customFormat="1">
      <c r="A16" s="1" t="s">
        <v>30</v>
      </c>
      <c r="B16" s="1" t="s">
        <v>243</v>
      </c>
      <c r="C16" s="1" t="s">
        <v>31</v>
      </c>
      <c r="D16" s="2">
        <v>4</v>
      </c>
      <c r="E16" s="2">
        <v>2</v>
      </c>
      <c r="F16" s="40">
        <f t="shared" si="0"/>
        <v>6</v>
      </c>
      <c r="G16" s="41">
        <f t="shared" si="1"/>
        <v>74</v>
      </c>
      <c r="H16" s="42">
        <f t="shared" si="2"/>
        <v>0.33333333333333331</v>
      </c>
      <c r="I16" s="2">
        <f t="shared" si="3"/>
        <v>39</v>
      </c>
    </row>
    <row r="17" spans="1:9" s="14" customFormat="1">
      <c r="A17" s="1" t="s">
        <v>32</v>
      </c>
      <c r="B17" s="1" t="s">
        <v>243</v>
      </c>
      <c r="C17" s="1" t="s">
        <v>33</v>
      </c>
      <c r="D17" s="2">
        <v>8</v>
      </c>
      <c r="E17" s="2">
        <v>3</v>
      </c>
      <c r="F17" s="40">
        <f t="shared" si="0"/>
        <v>11</v>
      </c>
      <c r="G17" s="41">
        <f t="shared" si="1"/>
        <v>71</v>
      </c>
      <c r="H17" s="42">
        <f t="shared" si="2"/>
        <v>0.27272727272727271</v>
      </c>
      <c r="I17" s="2">
        <f t="shared" si="3"/>
        <v>52</v>
      </c>
    </row>
    <row r="18" spans="1:9" s="14" customFormat="1">
      <c r="A18" s="1" t="s">
        <v>34</v>
      </c>
      <c r="B18" s="1" t="s">
        <v>245</v>
      </c>
      <c r="C18" s="1" t="s">
        <v>35</v>
      </c>
      <c r="D18" s="2">
        <v>16</v>
      </c>
      <c r="E18" s="2">
        <v>2</v>
      </c>
      <c r="F18" s="40">
        <f t="shared" si="0"/>
        <v>18</v>
      </c>
      <c r="G18" s="41">
        <f t="shared" si="1"/>
        <v>68</v>
      </c>
      <c r="H18" s="42">
        <f t="shared" si="2"/>
        <v>0.1111111111111111</v>
      </c>
      <c r="I18" s="2">
        <f t="shared" si="3"/>
        <v>75</v>
      </c>
    </row>
    <row r="19" spans="1:9" s="14" customFormat="1">
      <c r="A19" s="1" t="s">
        <v>36</v>
      </c>
      <c r="B19" s="1" t="s">
        <v>246</v>
      </c>
      <c r="C19" s="1" t="s">
        <v>37</v>
      </c>
      <c r="D19" s="2">
        <v>63</v>
      </c>
      <c r="E19" s="2">
        <v>42</v>
      </c>
      <c r="F19" s="40">
        <f t="shared" si="0"/>
        <v>105</v>
      </c>
      <c r="G19" s="41">
        <f t="shared" si="1"/>
        <v>28</v>
      </c>
      <c r="H19" s="42">
        <f t="shared" si="2"/>
        <v>0.4</v>
      </c>
      <c r="I19" s="2">
        <f t="shared" si="3"/>
        <v>23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23</v>
      </c>
      <c r="E20" s="2">
        <v>7</v>
      </c>
      <c r="F20" s="40">
        <f t="shared" si="0"/>
        <v>30</v>
      </c>
      <c r="G20" s="41">
        <f t="shared" si="1"/>
        <v>63</v>
      </c>
      <c r="H20" s="42">
        <f t="shared" si="2"/>
        <v>0.23333333333333334</v>
      </c>
      <c r="I20" s="2">
        <f t="shared" si="3"/>
        <v>61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301</v>
      </c>
      <c r="E21" s="2">
        <v>168</v>
      </c>
      <c r="F21" s="40">
        <f t="shared" si="0"/>
        <v>469</v>
      </c>
      <c r="G21" s="41">
        <f t="shared" si="1"/>
        <v>8</v>
      </c>
      <c r="H21" s="42">
        <f t="shared" si="2"/>
        <v>0.35820895522388058</v>
      </c>
      <c r="I21" s="2">
        <f t="shared" si="3"/>
        <v>29</v>
      </c>
    </row>
    <row r="22" spans="1:9" s="14" customFormat="1">
      <c r="A22" s="70" t="s">
        <v>42</v>
      </c>
      <c r="B22" s="70" t="s">
        <v>242</v>
      </c>
      <c r="C22" s="70" t="s">
        <v>43</v>
      </c>
      <c r="D22" s="45"/>
      <c r="E22" s="45"/>
      <c r="F22" s="46"/>
      <c r="G22" s="47"/>
      <c r="H22" s="48"/>
      <c r="I22" s="45"/>
    </row>
    <row r="23" spans="1:9" s="14" customFormat="1">
      <c r="A23" s="1" t="s">
        <v>44</v>
      </c>
      <c r="B23" s="1" t="s">
        <v>246</v>
      </c>
      <c r="C23" s="1" t="s">
        <v>45</v>
      </c>
      <c r="D23" s="2">
        <v>63</v>
      </c>
      <c r="E23" s="2">
        <v>32</v>
      </c>
      <c r="F23" s="40">
        <f>SUM(D23:E23)</f>
        <v>95</v>
      </c>
      <c r="G23" s="41">
        <f>_xlfn.RANK.EQ(F23,$F$12:$F$97,0)</f>
        <v>32</v>
      </c>
      <c r="H23" s="42">
        <f>E23/F23</f>
        <v>0.33684210526315789</v>
      </c>
      <c r="I23" s="2">
        <f>_xlfn.RANK.EQ(H23,$H$12:$H$97,0)</f>
        <v>37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44</v>
      </c>
      <c r="E24" s="2">
        <v>14</v>
      </c>
      <c r="F24" s="40">
        <f>SUM(D24:E24)</f>
        <v>58</v>
      </c>
      <c r="G24" s="41">
        <f>_xlfn.RANK.EQ(F24,$F$12:$F$97,0)</f>
        <v>45</v>
      </c>
      <c r="H24" s="42">
        <f>E24/F24</f>
        <v>0.2413793103448276</v>
      </c>
      <c r="I24" s="2">
        <f>_xlfn.RANK.EQ(H24,$H$12:$H$97,0)</f>
        <v>58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3</v>
      </c>
      <c r="E25" s="2">
        <v>0</v>
      </c>
      <c r="F25" s="40">
        <f>SUM(D25:E25)</f>
        <v>3</v>
      </c>
      <c r="G25" s="41">
        <f>_xlfn.RANK.EQ(F25,$F$12:$F$97,0)</f>
        <v>75</v>
      </c>
      <c r="H25" s="42">
        <f>E25/F25</f>
        <v>0</v>
      </c>
      <c r="I25" s="2">
        <f>_xlfn.RANK.EQ(H25,$H$12:$H$97,0)</f>
        <v>76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20</v>
      </c>
      <c r="E26" s="2">
        <v>5</v>
      </c>
      <c r="F26" s="40">
        <f>SUM(D26:E26)</f>
        <v>25</v>
      </c>
      <c r="G26" s="41">
        <f>_xlfn.RANK.EQ(F26,$F$12:$F$97,0)</f>
        <v>66</v>
      </c>
      <c r="H26" s="42">
        <f>E26/F26</f>
        <v>0.2</v>
      </c>
      <c r="I26" s="2">
        <f>_xlfn.RANK.EQ(H26,$H$12:$H$97,0)</f>
        <v>67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462</v>
      </c>
      <c r="E27" s="2">
        <v>316</v>
      </c>
      <c r="F27" s="40">
        <f>SUM(D27:E27)</f>
        <v>778</v>
      </c>
      <c r="G27" s="41">
        <f>_xlfn.RANK.EQ(F27,$F$12:$F$97,0)</f>
        <v>2</v>
      </c>
      <c r="H27" s="42">
        <f>E27/F27</f>
        <v>0.40616966580976865</v>
      </c>
      <c r="I27" s="2">
        <f>_xlfn.RANK.EQ(H27,$H$12:$H$97,0)</f>
        <v>21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31</v>
      </c>
      <c r="E29" s="2">
        <v>10</v>
      </c>
      <c r="F29" s="40">
        <f t="shared" ref="F29:F48" si="4">SUM(D29:E29)</f>
        <v>41</v>
      </c>
      <c r="G29" s="41">
        <f t="shared" ref="G29:G48" si="5">_xlfn.RANK.EQ(F29,$F$12:$F$97,0)</f>
        <v>55</v>
      </c>
      <c r="H29" s="42">
        <f t="shared" ref="H29:H48" si="6">E29/F29</f>
        <v>0.24390243902439024</v>
      </c>
      <c r="I29" s="2">
        <f t="shared" ref="I29:I48" si="7">_xlfn.RANK.EQ(H29,$H$12:$H$97,0)</f>
        <v>57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58</v>
      </c>
      <c r="E30" s="2">
        <v>14</v>
      </c>
      <c r="F30" s="40">
        <f t="shared" si="4"/>
        <v>72</v>
      </c>
      <c r="G30" s="41">
        <f t="shared" si="5"/>
        <v>37</v>
      </c>
      <c r="H30" s="42">
        <f t="shared" si="6"/>
        <v>0.19444444444444445</v>
      </c>
      <c r="I30" s="2">
        <f t="shared" si="7"/>
        <v>69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59</v>
      </c>
      <c r="E31" s="2">
        <v>23</v>
      </c>
      <c r="F31" s="40">
        <f t="shared" si="4"/>
        <v>82</v>
      </c>
      <c r="G31" s="41">
        <f t="shared" si="5"/>
        <v>34</v>
      </c>
      <c r="H31" s="42">
        <f t="shared" si="6"/>
        <v>0.28048780487804881</v>
      </c>
      <c r="I31" s="2">
        <f t="shared" si="7"/>
        <v>49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107</v>
      </c>
      <c r="E32" s="2">
        <v>97</v>
      </c>
      <c r="F32" s="40">
        <f t="shared" si="4"/>
        <v>204</v>
      </c>
      <c r="G32" s="41">
        <f t="shared" si="5"/>
        <v>15</v>
      </c>
      <c r="H32" s="42">
        <f t="shared" si="6"/>
        <v>0.47549019607843135</v>
      </c>
      <c r="I32" s="2">
        <f t="shared" si="7"/>
        <v>9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1112</v>
      </c>
      <c r="E33" s="2">
        <v>568</v>
      </c>
      <c r="F33" s="40">
        <f t="shared" si="4"/>
        <v>1680</v>
      </c>
      <c r="G33" s="41">
        <f t="shared" si="5"/>
        <v>1</v>
      </c>
      <c r="H33" s="42">
        <f t="shared" si="6"/>
        <v>0.33809523809523812</v>
      </c>
      <c r="I33" s="2">
        <f t="shared" si="7"/>
        <v>36</v>
      </c>
    </row>
    <row r="34" spans="1:9" s="14" customFormat="1">
      <c r="A34" s="1" t="s">
        <v>66</v>
      </c>
      <c r="B34" s="1" t="s">
        <v>245</v>
      </c>
      <c r="C34" s="1" t="s">
        <v>67</v>
      </c>
      <c r="D34" s="2">
        <v>95</v>
      </c>
      <c r="E34" s="2">
        <v>82</v>
      </c>
      <c r="F34" s="40">
        <f t="shared" si="4"/>
        <v>177</v>
      </c>
      <c r="G34" s="41">
        <f t="shared" si="5"/>
        <v>17</v>
      </c>
      <c r="H34" s="42">
        <f t="shared" si="6"/>
        <v>0.4632768361581921</v>
      </c>
      <c r="I34" s="2">
        <f t="shared" si="7"/>
        <v>10</v>
      </c>
    </row>
    <row r="35" spans="1:9" s="14" customFormat="1">
      <c r="A35" s="1" t="s">
        <v>68</v>
      </c>
      <c r="B35" s="1" t="s">
        <v>244</v>
      </c>
      <c r="C35" s="1" t="s">
        <v>69</v>
      </c>
      <c r="D35" s="2">
        <v>26</v>
      </c>
      <c r="E35" s="2">
        <v>36</v>
      </c>
      <c r="F35" s="40">
        <f t="shared" si="4"/>
        <v>62</v>
      </c>
      <c r="G35" s="41">
        <f t="shared" si="5"/>
        <v>43</v>
      </c>
      <c r="H35" s="42">
        <f t="shared" si="6"/>
        <v>0.58064516129032262</v>
      </c>
      <c r="I35" s="2">
        <f t="shared" si="7"/>
        <v>5</v>
      </c>
    </row>
    <row r="36" spans="1:9" s="14" customFormat="1">
      <c r="A36" s="1" t="s">
        <v>70</v>
      </c>
      <c r="B36" s="1" t="s">
        <v>244</v>
      </c>
      <c r="C36" s="1" t="s">
        <v>71</v>
      </c>
      <c r="D36" s="2">
        <v>37</v>
      </c>
      <c r="E36" s="2">
        <v>61</v>
      </c>
      <c r="F36" s="40">
        <f t="shared" si="4"/>
        <v>98</v>
      </c>
      <c r="G36" s="41">
        <f t="shared" si="5"/>
        <v>30</v>
      </c>
      <c r="H36" s="42">
        <f t="shared" si="6"/>
        <v>0.62244897959183676</v>
      </c>
      <c r="I36" s="2">
        <f t="shared" si="7"/>
        <v>4</v>
      </c>
    </row>
    <row r="37" spans="1:9" s="14" customFormat="1">
      <c r="A37" s="1" t="s">
        <v>72</v>
      </c>
      <c r="B37" s="1" t="s">
        <v>243</v>
      </c>
      <c r="C37" s="1" t="s">
        <v>73</v>
      </c>
      <c r="D37" s="2">
        <v>274</v>
      </c>
      <c r="E37" s="2">
        <v>64</v>
      </c>
      <c r="F37" s="40">
        <f t="shared" si="4"/>
        <v>338</v>
      </c>
      <c r="G37" s="41">
        <f t="shared" si="5"/>
        <v>12</v>
      </c>
      <c r="H37" s="42">
        <f t="shared" si="6"/>
        <v>0.1893491124260355</v>
      </c>
      <c r="I37" s="2">
        <f t="shared" si="7"/>
        <v>70</v>
      </c>
    </row>
    <row r="38" spans="1:9" s="14" customFormat="1">
      <c r="A38" s="1" t="s">
        <v>74</v>
      </c>
      <c r="B38" s="1" t="s">
        <v>247</v>
      </c>
      <c r="C38" s="1" t="s">
        <v>75</v>
      </c>
      <c r="D38" s="2">
        <v>0</v>
      </c>
      <c r="E38" s="2">
        <v>149</v>
      </c>
      <c r="F38" s="40">
        <f t="shared" si="4"/>
        <v>149</v>
      </c>
      <c r="G38" s="41">
        <f t="shared" si="5"/>
        <v>19</v>
      </c>
      <c r="H38" s="42">
        <f t="shared" si="6"/>
        <v>1</v>
      </c>
      <c r="I38" s="2">
        <f t="shared" si="7"/>
        <v>1</v>
      </c>
    </row>
    <row r="39" spans="1:9" s="14" customFormat="1">
      <c r="A39" s="1" t="s">
        <v>76</v>
      </c>
      <c r="B39" s="1" t="s">
        <v>242</v>
      </c>
      <c r="C39" s="1" t="s">
        <v>77</v>
      </c>
      <c r="D39" s="2">
        <v>44</v>
      </c>
      <c r="E39" s="2">
        <v>31</v>
      </c>
      <c r="F39" s="40">
        <f t="shared" si="4"/>
        <v>75</v>
      </c>
      <c r="G39" s="41">
        <f t="shared" si="5"/>
        <v>36</v>
      </c>
      <c r="H39" s="42">
        <f t="shared" si="6"/>
        <v>0.41333333333333333</v>
      </c>
      <c r="I39" s="2">
        <f t="shared" si="7"/>
        <v>18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83</v>
      </c>
      <c r="E40" s="2">
        <v>42</v>
      </c>
      <c r="F40" s="40">
        <f t="shared" si="4"/>
        <v>125</v>
      </c>
      <c r="G40" s="41">
        <f t="shared" si="5"/>
        <v>24</v>
      </c>
      <c r="H40" s="42">
        <f t="shared" si="6"/>
        <v>0.33600000000000002</v>
      </c>
      <c r="I40" s="2">
        <f t="shared" si="7"/>
        <v>38</v>
      </c>
    </row>
    <row r="41" spans="1:9" s="14" customFormat="1">
      <c r="A41" s="1" t="s">
        <v>80</v>
      </c>
      <c r="B41" s="1" t="s">
        <v>243</v>
      </c>
      <c r="C41" s="1" t="s">
        <v>81</v>
      </c>
      <c r="D41" s="2">
        <v>59</v>
      </c>
      <c r="E41" s="2">
        <v>9</v>
      </c>
      <c r="F41" s="40">
        <f t="shared" si="4"/>
        <v>68</v>
      </c>
      <c r="G41" s="41">
        <f t="shared" si="5"/>
        <v>39</v>
      </c>
      <c r="H41" s="42">
        <f t="shared" si="6"/>
        <v>0.13235294117647059</v>
      </c>
      <c r="I41" s="2">
        <f t="shared" si="7"/>
        <v>73</v>
      </c>
    </row>
    <row r="42" spans="1:9" s="14" customFormat="1">
      <c r="A42" s="1" t="s">
        <v>82</v>
      </c>
      <c r="B42" s="1" t="s">
        <v>244</v>
      </c>
      <c r="C42" s="1" t="s">
        <v>83</v>
      </c>
      <c r="D42" s="2">
        <v>153</v>
      </c>
      <c r="E42" s="2">
        <v>105</v>
      </c>
      <c r="F42" s="40">
        <f t="shared" si="4"/>
        <v>258</v>
      </c>
      <c r="G42" s="41">
        <f t="shared" si="5"/>
        <v>13</v>
      </c>
      <c r="H42" s="42">
        <f t="shared" si="6"/>
        <v>0.40697674418604651</v>
      </c>
      <c r="I42" s="2">
        <f t="shared" si="7"/>
        <v>20</v>
      </c>
    </row>
    <row r="43" spans="1:9" s="14" customFormat="1">
      <c r="A43" s="1" t="s">
        <v>84</v>
      </c>
      <c r="B43" s="1" t="s">
        <v>248</v>
      </c>
      <c r="C43" s="1" t="s">
        <v>85</v>
      </c>
      <c r="D43" s="2">
        <v>20</v>
      </c>
      <c r="E43" s="2">
        <v>11</v>
      </c>
      <c r="F43" s="40">
        <f t="shared" si="4"/>
        <v>31</v>
      </c>
      <c r="G43" s="41">
        <f t="shared" si="5"/>
        <v>61</v>
      </c>
      <c r="H43" s="42">
        <f t="shared" si="6"/>
        <v>0.35483870967741937</v>
      </c>
      <c r="I43" s="2">
        <f t="shared" si="7"/>
        <v>30</v>
      </c>
    </row>
    <row r="44" spans="1:9" s="14" customFormat="1">
      <c r="A44" s="1" t="s">
        <v>86</v>
      </c>
      <c r="B44" s="1" t="s">
        <v>243</v>
      </c>
      <c r="C44" s="1" t="s">
        <v>87</v>
      </c>
      <c r="D44" s="2">
        <v>18</v>
      </c>
      <c r="E44" s="2">
        <v>13</v>
      </c>
      <c r="F44" s="40">
        <f t="shared" si="4"/>
        <v>31</v>
      </c>
      <c r="G44" s="41">
        <f t="shared" si="5"/>
        <v>61</v>
      </c>
      <c r="H44" s="42">
        <f t="shared" si="6"/>
        <v>0.41935483870967744</v>
      </c>
      <c r="I44" s="2">
        <f t="shared" si="7"/>
        <v>17</v>
      </c>
    </row>
    <row r="45" spans="1:9" s="14" customFormat="1">
      <c r="A45" s="1" t="s">
        <v>88</v>
      </c>
      <c r="B45" s="1" t="s">
        <v>247</v>
      </c>
      <c r="C45" s="1" t="s">
        <v>89</v>
      </c>
      <c r="D45" s="2">
        <v>81</v>
      </c>
      <c r="E45" s="2">
        <v>30</v>
      </c>
      <c r="F45" s="40">
        <f t="shared" si="4"/>
        <v>111</v>
      </c>
      <c r="G45" s="41">
        <f t="shared" si="5"/>
        <v>26</v>
      </c>
      <c r="H45" s="42">
        <f t="shared" si="6"/>
        <v>0.27027027027027029</v>
      </c>
      <c r="I45" s="2">
        <f t="shared" si="7"/>
        <v>54</v>
      </c>
    </row>
    <row r="46" spans="1:9" s="14" customFormat="1">
      <c r="A46" s="1" t="s">
        <v>90</v>
      </c>
      <c r="B46" s="1" t="s">
        <v>248</v>
      </c>
      <c r="C46" s="1" t="s">
        <v>91</v>
      </c>
      <c r="D46" s="2">
        <v>31</v>
      </c>
      <c r="E46" s="2">
        <v>23</v>
      </c>
      <c r="F46" s="40">
        <f t="shared" si="4"/>
        <v>54</v>
      </c>
      <c r="G46" s="41">
        <f t="shared" si="5"/>
        <v>49</v>
      </c>
      <c r="H46" s="42">
        <f t="shared" si="6"/>
        <v>0.42592592592592593</v>
      </c>
      <c r="I46" s="2">
        <f t="shared" si="7"/>
        <v>14</v>
      </c>
    </row>
    <row r="47" spans="1:9" s="14" customFormat="1">
      <c r="A47" s="1" t="s">
        <v>92</v>
      </c>
      <c r="B47" s="1" t="s">
        <v>241</v>
      </c>
      <c r="C47" s="1" t="s">
        <v>93</v>
      </c>
      <c r="D47" s="2">
        <v>94</v>
      </c>
      <c r="E47" s="2">
        <v>68</v>
      </c>
      <c r="F47" s="40">
        <f t="shared" si="4"/>
        <v>162</v>
      </c>
      <c r="G47" s="41">
        <f t="shared" si="5"/>
        <v>18</v>
      </c>
      <c r="H47" s="42">
        <f t="shared" si="6"/>
        <v>0.41975308641975306</v>
      </c>
      <c r="I47" s="2">
        <f t="shared" si="7"/>
        <v>16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27</v>
      </c>
      <c r="E48" s="2">
        <v>7</v>
      </c>
      <c r="F48" s="40">
        <f t="shared" si="4"/>
        <v>34</v>
      </c>
      <c r="G48" s="41">
        <f t="shared" si="5"/>
        <v>60</v>
      </c>
      <c r="H48" s="42">
        <f t="shared" si="6"/>
        <v>0.20588235294117646</v>
      </c>
      <c r="I48" s="2">
        <f t="shared" si="7"/>
        <v>66</v>
      </c>
    </row>
    <row r="49" spans="1:9" s="14" customFormat="1">
      <c r="A49" s="70" t="s">
        <v>96</v>
      </c>
      <c r="B49" s="70" t="s">
        <v>242</v>
      </c>
      <c r="C49" s="70" t="s">
        <v>97</v>
      </c>
      <c r="D49" s="45"/>
      <c r="E49" s="45"/>
      <c r="F49" s="46"/>
      <c r="G49" s="47"/>
      <c r="H49" s="48"/>
      <c r="I49" s="45"/>
    </row>
    <row r="50" spans="1:9" s="14" customFormat="1">
      <c r="A50" s="1" t="s">
        <v>98</v>
      </c>
      <c r="B50" s="1" t="s">
        <v>246</v>
      </c>
      <c r="C50" s="1" t="s">
        <v>99</v>
      </c>
      <c r="D50" s="2">
        <v>36</v>
      </c>
      <c r="E50" s="2">
        <v>17</v>
      </c>
      <c r="F50" s="40">
        <f t="shared" ref="F50:F66" si="8">SUM(D50:E50)</f>
        <v>53</v>
      </c>
      <c r="G50" s="41">
        <f t="shared" ref="G50:G66" si="9">_xlfn.RANK.EQ(F50,$F$12:$F$97,0)</f>
        <v>50</v>
      </c>
      <c r="H50" s="42">
        <f t="shared" ref="H50:H66" si="10">E50/F50</f>
        <v>0.32075471698113206</v>
      </c>
      <c r="I50" s="2">
        <f t="shared" ref="I50:I66" si="11">_xlfn.RANK.EQ(H50,$H$12:$H$97,0)</f>
        <v>42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179</v>
      </c>
      <c r="E51" s="2">
        <v>69</v>
      </c>
      <c r="F51" s="40">
        <f t="shared" si="8"/>
        <v>248</v>
      </c>
      <c r="G51" s="41">
        <f t="shared" si="9"/>
        <v>14</v>
      </c>
      <c r="H51" s="42">
        <f t="shared" si="10"/>
        <v>0.27822580645161288</v>
      </c>
      <c r="I51" s="2">
        <f t="shared" si="11"/>
        <v>50</v>
      </c>
    </row>
    <row r="52" spans="1:9" s="14" customFormat="1">
      <c r="A52" s="1" t="s">
        <v>102</v>
      </c>
      <c r="B52" s="1" t="s">
        <v>248</v>
      </c>
      <c r="C52" s="1" t="s">
        <v>103</v>
      </c>
      <c r="D52" s="2">
        <v>97</v>
      </c>
      <c r="E52" s="2">
        <v>37</v>
      </c>
      <c r="F52" s="40">
        <f t="shared" si="8"/>
        <v>134</v>
      </c>
      <c r="G52" s="41">
        <f t="shared" si="9"/>
        <v>21</v>
      </c>
      <c r="H52" s="42">
        <f t="shared" si="10"/>
        <v>0.27611940298507465</v>
      </c>
      <c r="I52" s="2">
        <f t="shared" si="11"/>
        <v>51</v>
      </c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60</v>
      </c>
      <c r="E53" s="2">
        <v>22</v>
      </c>
      <c r="F53" s="40">
        <f t="shared" si="8"/>
        <v>82</v>
      </c>
      <c r="G53" s="41">
        <f t="shared" si="9"/>
        <v>34</v>
      </c>
      <c r="H53" s="42">
        <f t="shared" si="10"/>
        <v>0.26829268292682928</v>
      </c>
      <c r="I53" s="2">
        <f t="shared" si="11"/>
        <v>55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43</v>
      </c>
      <c r="E54" s="2">
        <v>22</v>
      </c>
      <c r="F54" s="40">
        <f t="shared" si="8"/>
        <v>65</v>
      </c>
      <c r="G54" s="41">
        <f t="shared" si="9"/>
        <v>41</v>
      </c>
      <c r="H54" s="42">
        <f t="shared" si="10"/>
        <v>0.33846153846153848</v>
      </c>
      <c r="I54" s="2">
        <f t="shared" si="11"/>
        <v>34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61</v>
      </c>
      <c r="E55" s="2">
        <v>27</v>
      </c>
      <c r="F55" s="40">
        <f t="shared" si="8"/>
        <v>88</v>
      </c>
      <c r="G55" s="41">
        <f t="shared" si="9"/>
        <v>33</v>
      </c>
      <c r="H55" s="42">
        <f t="shared" si="10"/>
        <v>0.30681818181818182</v>
      </c>
      <c r="I55" s="2">
        <f t="shared" si="11"/>
        <v>47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90</v>
      </c>
      <c r="E56" s="2">
        <v>42</v>
      </c>
      <c r="F56" s="40">
        <f t="shared" si="8"/>
        <v>132</v>
      </c>
      <c r="G56" s="41">
        <f t="shared" si="9"/>
        <v>22</v>
      </c>
      <c r="H56" s="42">
        <f t="shared" si="10"/>
        <v>0.31818181818181818</v>
      </c>
      <c r="I56" s="2">
        <f t="shared" si="11"/>
        <v>43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39</v>
      </c>
      <c r="E57" s="2">
        <v>11</v>
      </c>
      <c r="F57" s="40">
        <f t="shared" si="8"/>
        <v>50</v>
      </c>
      <c r="G57" s="41">
        <f t="shared" si="9"/>
        <v>52</v>
      </c>
      <c r="H57" s="42">
        <f t="shared" si="10"/>
        <v>0.22</v>
      </c>
      <c r="I57" s="2">
        <f t="shared" si="11"/>
        <v>64</v>
      </c>
    </row>
    <row r="58" spans="1:9" s="14" customFormat="1">
      <c r="A58" s="1" t="s">
        <v>114</v>
      </c>
      <c r="B58" s="1" t="s">
        <v>245</v>
      </c>
      <c r="C58" s="1" t="s">
        <v>115</v>
      </c>
      <c r="D58" s="2">
        <v>22</v>
      </c>
      <c r="E58" s="2">
        <v>13</v>
      </c>
      <c r="F58" s="40">
        <f t="shared" si="8"/>
        <v>35</v>
      </c>
      <c r="G58" s="41">
        <f t="shared" si="9"/>
        <v>58</v>
      </c>
      <c r="H58" s="42">
        <f t="shared" si="10"/>
        <v>0.37142857142857144</v>
      </c>
      <c r="I58" s="2">
        <f t="shared" si="11"/>
        <v>27</v>
      </c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266</v>
      </c>
      <c r="E59" s="2">
        <v>194</v>
      </c>
      <c r="F59" s="40">
        <f t="shared" si="8"/>
        <v>460</v>
      </c>
      <c r="G59" s="41">
        <f t="shared" si="9"/>
        <v>9</v>
      </c>
      <c r="H59" s="42">
        <f t="shared" si="10"/>
        <v>0.42173913043478262</v>
      </c>
      <c r="I59" s="2">
        <f t="shared" si="11"/>
        <v>15</v>
      </c>
    </row>
    <row r="60" spans="1:9" s="14" customFormat="1">
      <c r="A60" s="1" t="s">
        <v>118</v>
      </c>
      <c r="B60" s="1" t="s">
        <v>243</v>
      </c>
      <c r="C60" s="1" t="s">
        <v>119</v>
      </c>
      <c r="D60" s="2">
        <v>52</v>
      </c>
      <c r="E60" s="2">
        <v>15</v>
      </c>
      <c r="F60" s="40">
        <f t="shared" si="8"/>
        <v>67</v>
      </c>
      <c r="G60" s="41">
        <f t="shared" si="9"/>
        <v>40</v>
      </c>
      <c r="H60" s="42">
        <f t="shared" si="10"/>
        <v>0.22388059701492538</v>
      </c>
      <c r="I60" s="2">
        <f t="shared" si="11"/>
        <v>63</v>
      </c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3</v>
      </c>
      <c r="E61" s="2">
        <v>0</v>
      </c>
      <c r="F61" s="40">
        <f t="shared" si="8"/>
        <v>3</v>
      </c>
      <c r="G61" s="41">
        <f t="shared" si="9"/>
        <v>75</v>
      </c>
      <c r="H61" s="42">
        <f t="shared" si="10"/>
        <v>0</v>
      </c>
      <c r="I61" s="2">
        <f t="shared" si="11"/>
        <v>76</v>
      </c>
    </row>
    <row r="62" spans="1:9" s="14" customFormat="1">
      <c r="A62" s="1" t="s">
        <v>122</v>
      </c>
      <c r="B62" s="1" t="s">
        <v>243</v>
      </c>
      <c r="C62" s="1" t="s">
        <v>123</v>
      </c>
      <c r="D62" s="2">
        <v>14</v>
      </c>
      <c r="E62" s="2">
        <v>3</v>
      </c>
      <c r="F62" s="40">
        <f t="shared" si="8"/>
        <v>17</v>
      </c>
      <c r="G62" s="41">
        <f t="shared" si="9"/>
        <v>69</v>
      </c>
      <c r="H62" s="42">
        <f t="shared" si="10"/>
        <v>0.17647058823529413</v>
      </c>
      <c r="I62" s="2">
        <f t="shared" si="11"/>
        <v>71</v>
      </c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34</v>
      </c>
      <c r="E63" s="2">
        <v>19</v>
      </c>
      <c r="F63" s="40">
        <f t="shared" si="8"/>
        <v>53</v>
      </c>
      <c r="G63" s="41">
        <f t="shared" si="9"/>
        <v>50</v>
      </c>
      <c r="H63" s="42">
        <f t="shared" si="10"/>
        <v>0.35849056603773582</v>
      </c>
      <c r="I63" s="2">
        <f t="shared" si="11"/>
        <v>28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7</v>
      </c>
      <c r="E64" s="2">
        <v>1</v>
      </c>
      <c r="F64" s="40">
        <f t="shared" si="8"/>
        <v>8</v>
      </c>
      <c r="G64" s="41">
        <f t="shared" si="9"/>
        <v>73</v>
      </c>
      <c r="H64" s="42">
        <f t="shared" si="10"/>
        <v>0.125</v>
      </c>
      <c r="I64" s="2">
        <f t="shared" si="11"/>
        <v>74</v>
      </c>
    </row>
    <row r="65" spans="1:9" s="14" customFormat="1">
      <c r="A65" s="1" t="s">
        <v>128</v>
      </c>
      <c r="B65" s="1" t="s">
        <v>245</v>
      </c>
      <c r="C65" s="1" t="s">
        <v>129</v>
      </c>
      <c r="D65" s="2">
        <v>22</v>
      </c>
      <c r="E65" s="2">
        <v>6</v>
      </c>
      <c r="F65" s="40">
        <f t="shared" si="8"/>
        <v>28</v>
      </c>
      <c r="G65" s="41">
        <f t="shared" si="9"/>
        <v>64</v>
      </c>
      <c r="H65" s="42">
        <f t="shared" si="10"/>
        <v>0.21428571428571427</v>
      </c>
      <c r="I65" s="2">
        <f t="shared" si="11"/>
        <v>65</v>
      </c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424</v>
      </c>
      <c r="E66" s="2">
        <v>294</v>
      </c>
      <c r="F66" s="40">
        <f t="shared" si="8"/>
        <v>718</v>
      </c>
      <c r="G66" s="41">
        <f t="shared" si="9"/>
        <v>3</v>
      </c>
      <c r="H66" s="42">
        <f t="shared" si="10"/>
        <v>0.40947075208913647</v>
      </c>
      <c r="I66" s="2">
        <f t="shared" si="11"/>
        <v>19</v>
      </c>
    </row>
    <row r="67" spans="1:9" s="14" customFormat="1">
      <c r="A67" s="70" t="s">
        <v>132</v>
      </c>
      <c r="B67" s="70" t="s">
        <v>242</v>
      </c>
      <c r="C67" s="70" t="s">
        <v>133</v>
      </c>
      <c r="D67" s="45"/>
      <c r="E67" s="45"/>
      <c r="F67" s="46"/>
      <c r="G67" s="47"/>
      <c r="H67" s="48"/>
      <c r="I67" s="45"/>
    </row>
    <row r="68" spans="1:9" s="14" customFormat="1">
      <c r="A68" s="1" t="s">
        <v>134</v>
      </c>
      <c r="B68" s="1" t="s">
        <v>243</v>
      </c>
      <c r="C68" s="1" t="s">
        <v>135</v>
      </c>
      <c r="D68" s="2">
        <v>40</v>
      </c>
      <c r="E68" s="2">
        <v>15</v>
      </c>
      <c r="F68" s="40">
        <f>SUM(D68:E68)</f>
        <v>55</v>
      </c>
      <c r="G68" s="41">
        <f>_xlfn.RANK.EQ(F68,$F$12:$F$97,0)</f>
        <v>48</v>
      </c>
      <c r="H68" s="42">
        <f>E68/F68</f>
        <v>0.27272727272727271</v>
      </c>
      <c r="I68" s="2">
        <f>_xlfn.RANK.EQ(H68,$H$12:$H$97,0)</f>
        <v>52</v>
      </c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352</v>
      </c>
      <c r="E69" s="2">
        <v>239</v>
      </c>
      <c r="F69" s="40">
        <f>SUM(D69:E69)</f>
        <v>591</v>
      </c>
      <c r="G69" s="41">
        <f>_xlfn.RANK.EQ(F69,$F$12:$F$97,0)</f>
        <v>4</v>
      </c>
      <c r="H69" s="42">
        <f>E69/F69</f>
        <v>0.40439932318104904</v>
      </c>
      <c r="I69" s="2">
        <f>_xlfn.RANK.EQ(H69,$H$12:$H$97,0)</f>
        <v>22</v>
      </c>
    </row>
    <row r="70" spans="1:9" s="14" customFormat="1">
      <c r="A70" s="70" t="s">
        <v>138</v>
      </c>
      <c r="B70" s="70" t="s">
        <v>242</v>
      </c>
      <c r="C70" s="70" t="s">
        <v>139</v>
      </c>
      <c r="D70" s="45"/>
      <c r="E70" s="45"/>
      <c r="F70" s="46"/>
      <c r="G70" s="47"/>
      <c r="H70" s="48"/>
      <c r="I70" s="45"/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263</v>
      </c>
      <c r="E71" s="2">
        <v>171</v>
      </c>
      <c r="F71" s="40">
        <f>SUM(D71:E71)</f>
        <v>434</v>
      </c>
      <c r="G71" s="41">
        <f>_xlfn.RANK.EQ(F71,$F$12:$F$97,0)</f>
        <v>10</v>
      </c>
      <c r="H71" s="42">
        <f>E71/F71</f>
        <v>0.39400921658986177</v>
      </c>
      <c r="I71" s="2">
        <f>_xlfn.RANK.EQ(H71,$H$12:$H$97,0)</f>
        <v>25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34</v>
      </c>
      <c r="E72" s="2">
        <v>35</v>
      </c>
      <c r="F72" s="40">
        <f>SUM(D72:E72)</f>
        <v>69</v>
      </c>
      <c r="G72" s="41">
        <f>_xlfn.RANK.EQ(F72,$F$12:$F$97,0)</f>
        <v>38</v>
      </c>
      <c r="H72" s="42">
        <f>E72/F72</f>
        <v>0.50724637681159424</v>
      </c>
      <c r="I72" s="2">
        <f>_xlfn.RANK.EQ(H72,$H$12:$H$97,0)</f>
        <v>8</v>
      </c>
    </row>
    <row r="73" spans="1:9" s="14" customFormat="1">
      <c r="A73" s="70" t="s">
        <v>144</v>
      </c>
      <c r="B73" s="70" t="s">
        <v>242</v>
      </c>
      <c r="C73" s="70" t="s">
        <v>145</v>
      </c>
      <c r="D73" s="45"/>
      <c r="E73" s="45"/>
      <c r="F73" s="46"/>
      <c r="G73" s="47"/>
      <c r="H73" s="48"/>
      <c r="I73" s="45"/>
    </row>
    <row r="74" spans="1:9" s="14" customFormat="1">
      <c r="A74" s="1" t="s">
        <v>146</v>
      </c>
      <c r="B74" s="1" t="s">
        <v>247</v>
      </c>
      <c r="C74" s="1" t="s">
        <v>147</v>
      </c>
      <c r="D74" s="2">
        <v>0</v>
      </c>
      <c r="E74" s="2">
        <v>38</v>
      </c>
      <c r="F74" s="40">
        <f t="shared" ref="F74:F82" si="12">SUM(D74:E74)</f>
        <v>38</v>
      </c>
      <c r="G74" s="41">
        <f t="shared" ref="G74:G82" si="13">_xlfn.RANK.EQ(F74,$F$12:$F$97,0)</f>
        <v>56</v>
      </c>
      <c r="H74" s="42">
        <f t="shared" ref="H74:H82" si="14">E74/F74</f>
        <v>1</v>
      </c>
      <c r="I74" s="2">
        <f t="shared" ref="I74:I82" si="15">_xlfn.RANK.EQ(H74,$H$12:$H$97,0)</f>
        <v>1</v>
      </c>
    </row>
    <row r="75" spans="1:9" s="14" customFormat="1">
      <c r="A75" s="1" t="s">
        <v>148</v>
      </c>
      <c r="B75" s="1" t="s">
        <v>248</v>
      </c>
      <c r="C75" s="1" t="s">
        <v>149</v>
      </c>
      <c r="D75" s="2">
        <v>29</v>
      </c>
      <c r="E75" s="2">
        <v>6</v>
      </c>
      <c r="F75" s="40">
        <f t="shared" si="12"/>
        <v>35</v>
      </c>
      <c r="G75" s="41">
        <f t="shared" si="13"/>
        <v>58</v>
      </c>
      <c r="H75" s="42">
        <f t="shared" si="14"/>
        <v>0.17142857142857143</v>
      </c>
      <c r="I75" s="2">
        <f t="shared" si="15"/>
        <v>72</v>
      </c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9</v>
      </c>
      <c r="E76" s="2">
        <v>10</v>
      </c>
      <c r="F76" s="40">
        <f t="shared" si="12"/>
        <v>19</v>
      </c>
      <c r="G76" s="41">
        <f t="shared" si="13"/>
        <v>67</v>
      </c>
      <c r="H76" s="42">
        <f t="shared" si="14"/>
        <v>0.52631578947368418</v>
      </c>
      <c r="I76" s="2">
        <f t="shared" si="15"/>
        <v>7</v>
      </c>
    </row>
    <row r="77" spans="1:9" s="14" customFormat="1">
      <c r="A77" s="1" t="s">
        <v>152</v>
      </c>
      <c r="B77" s="1" t="s">
        <v>246</v>
      </c>
      <c r="C77" s="1" t="s">
        <v>153</v>
      </c>
      <c r="D77" s="2">
        <v>69</v>
      </c>
      <c r="E77" s="2">
        <v>33</v>
      </c>
      <c r="F77" s="40">
        <f t="shared" si="12"/>
        <v>102</v>
      </c>
      <c r="G77" s="41">
        <f t="shared" si="13"/>
        <v>29</v>
      </c>
      <c r="H77" s="42">
        <f t="shared" si="14"/>
        <v>0.3235294117647059</v>
      </c>
      <c r="I77" s="2">
        <f t="shared" si="15"/>
        <v>40</v>
      </c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25</v>
      </c>
      <c r="E78" s="2">
        <v>13</v>
      </c>
      <c r="F78" s="40">
        <f t="shared" si="12"/>
        <v>38</v>
      </c>
      <c r="G78" s="41">
        <f t="shared" si="13"/>
        <v>56</v>
      </c>
      <c r="H78" s="42">
        <f t="shared" si="14"/>
        <v>0.34210526315789475</v>
      </c>
      <c r="I78" s="2">
        <f t="shared" si="15"/>
        <v>32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227</v>
      </c>
      <c r="E79" s="2">
        <v>140</v>
      </c>
      <c r="F79" s="40">
        <f t="shared" si="12"/>
        <v>367</v>
      </c>
      <c r="G79" s="41">
        <f t="shared" si="13"/>
        <v>11</v>
      </c>
      <c r="H79" s="42">
        <f t="shared" si="14"/>
        <v>0.38147138964577659</v>
      </c>
      <c r="I79" s="2">
        <f t="shared" si="15"/>
        <v>26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293</v>
      </c>
      <c r="E80" s="2">
        <v>195</v>
      </c>
      <c r="F80" s="40">
        <f t="shared" si="12"/>
        <v>488</v>
      </c>
      <c r="G80" s="41">
        <f t="shared" si="13"/>
        <v>6</v>
      </c>
      <c r="H80" s="42">
        <f t="shared" si="14"/>
        <v>0.39959016393442626</v>
      </c>
      <c r="I80" s="2">
        <f t="shared" si="15"/>
        <v>24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66</v>
      </c>
      <c r="E81" s="2">
        <v>30</v>
      </c>
      <c r="F81" s="40">
        <f t="shared" si="12"/>
        <v>96</v>
      </c>
      <c r="G81" s="41">
        <f t="shared" si="13"/>
        <v>31</v>
      </c>
      <c r="H81" s="42">
        <f t="shared" si="14"/>
        <v>0.3125</v>
      </c>
      <c r="I81" s="2">
        <f t="shared" si="15"/>
        <v>45</v>
      </c>
    </row>
    <row r="82" spans="1:9" s="14" customFormat="1">
      <c r="A82" s="1" t="s">
        <v>162</v>
      </c>
      <c r="B82" s="1" t="s">
        <v>246</v>
      </c>
      <c r="C82" s="1" t="s">
        <v>163</v>
      </c>
      <c r="D82" s="2">
        <v>79</v>
      </c>
      <c r="E82" s="2">
        <v>41</v>
      </c>
      <c r="F82" s="40">
        <f t="shared" si="12"/>
        <v>120</v>
      </c>
      <c r="G82" s="41">
        <f t="shared" si="13"/>
        <v>25</v>
      </c>
      <c r="H82" s="42">
        <f t="shared" si="14"/>
        <v>0.34166666666666667</v>
      </c>
      <c r="I82" s="2">
        <f t="shared" si="15"/>
        <v>33</v>
      </c>
    </row>
    <row r="83" spans="1:9" s="14" customFormat="1">
      <c r="A83" s="70" t="s">
        <v>164</v>
      </c>
      <c r="B83" s="70" t="s">
        <v>242</v>
      </c>
      <c r="C83" s="70" t="s">
        <v>165</v>
      </c>
      <c r="D83" s="45"/>
      <c r="E83" s="45"/>
      <c r="F83" s="46"/>
      <c r="G83" s="47"/>
      <c r="H83" s="48"/>
      <c r="I83" s="45"/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44</v>
      </c>
      <c r="E84" s="2">
        <v>14</v>
      </c>
      <c r="F84" s="40">
        <f>SUM(D84:E84)</f>
        <v>58</v>
      </c>
      <c r="G84" s="41">
        <f>_xlfn.RANK.EQ(F84,$F$12:$F$97,0)</f>
        <v>45</v>
      </c>
      <c r="H84" s="42">
        <f>E84/F84</f>
        <v>0.2413793103448276</v>
      </c>
      <c r="I84" s="2">
        <f>_xlfn.RANK.EQ(H84,$H$12:$H$97,0)</f>
        <v>58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32</v>
      </c>
      <c r="E85" s="2">
        <v>17</v>
      </c>
      <c r="F85" s="40">
        <f>SUM(D85:E85)</f>
        <v>49</v>
      </c>
      <c r="G85" s="41">
        <f>_xlfn.RANK.EQ(F85,$F$12:$F$97,0)</f>
        <v>54</v>
      </c>
      <c r="H85" s="42">
        <f>E85/F85</f>
        <v>0.34693877551020408</v>
      </c>
      <c r="I85" s="2">
        <f>_xlfn.RANK.EQ(H85,$H$12:$H$97,0)</f>
        <v>31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33</v>
      </c>
      <c r="E86" s="51">
        <v>26</v>
      </c>
      <c r="F86" s="52">
        <f>SUM(D86:E86)</f>
        <v>59</v>
      </c>
      <c r="G86" s="53">
        <f>_xlfn.RANK.EQ(F86,$F$12:$F$97,0)</f>
        <v>44</v>
      </c>
      <c r="H86" s="54">
        <f>E86/F86</f>
        <v>0.44067796610169491</v>
      </c>
      <c r="I86" s="51">
        <f>_xlfn.RANK.EQ(H86,$H$12:$H$97,0)</f>
        <v>13</v>
      </c>
    </row>
    <row r="87" spans="1:9" s="14" customFormat="1">
      <c r="A87" s="1" t="s">
        <v>172</v>
      </c>
      <c r="B87" s="1" t="s">
        <v>243</v>
      </c>
      <c r="C87" s="1" t="s">
        <v>173</v>
      </c>
      <c r="D87" s="2">
        <v>44</v>
      </c>
      <c r="E87" s="2">
        <v>13</v>
      </c>
      <c r="F87" s="40">
        <f>SUM(D87:E87)</f>
        <v>57</v>
      </c>
      <c r="G87" s="41">
        <f>_xlfn.RANK.EQ(F87,$F$12:$F$97,0)</f>
        <v>47</v>
      </c>
      <c r="H87" s="42">
        <f>E87/F87</f>
        <v>0.22807017543859648</v>
      </c>
      <c r="I87" s="2">
        <f>_xlfn.RANK.EQ(H87,$H$12:$H$97,0)</f>
        <v>62</v>
      </c>
    </row>
    <row r="88" spans="1:9" s="14" customFormat="1">
      <c r="A88" s="70" t="s">
        <v>174</v>
      </c>
      <c r="B88" s="70" t="s">
        <v>242</v>
      </c>
      <c r="C88" s="70" t="s">
        <v>175</v>
      </c>
      <c r="D88" s="45"/>
      <c r="E88" s="45"/>
      <c r="F88" s="46"/>
      <c r="G88" s="47"/>
      <c r="H88" s="48"/>
      <c r="I88" s="45"/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315</v>
      </c>
      <c r="E89" s="2">
        <v>161</v>
      </c>
      <c r="F89" s="40">
        <f t="shared" ref="F89:F97" si="16">SUM(D89:E89)</f>
        <v>476</v>
      </c>
      <c r="G89" s="41">
        <f t="shared" ref="G89:G97" si="17">_xlfn.RANK.EQ(F89,$F$12:$F$97,0)</f>
        <v>7</v>
      </c>
      <c r="H89" s="42">
        <f t="shared" ref="H89:H97" si="18">E89/F89</f>
        <v>0.33823529411764708</v>
      </c>
      <c r="I89" s="2">
        <f t="shared" ref="I89:I97" si="19">_xlfn.RANK.EQ(H89,$H$12:$H$97,0)</f>
        <v>35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12</v>
      </c>
      <c r="E90" s="2">
        <v>16</v>
      </c>
      <c r="F90" s="40">
        <f t="shared" si="16"/>
        <v>28</v>
      </c>
      <c r="G90" s="41">
        <f t="shared" si="17"/>
        <v>64</v>
      </c>
      <c r="H90" s="42">
        <f t="shared" si="18"/>
        <v>0.5714285714285714</v>
      </c>
      <c r="I90" s="2">
        <f t="shared" si="19"/>
        <v>6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128</v>
      </c>
      <c r="E91" s="2">
        <v>61</v>
      </c>
      <c r="F91" s="40">
        <f t="shared" si="16"/>
        <v>189</v>
      </c>
      <c r="G91" s="41">
        <f t="shared" si="17"/>
        <v>16</v>
      </c>
      <c r="H91" s="42">
        <f t="shared" si="18"/>
        <v>0.32275132275132273</v>
      </c>
      <c r="I91" s="2">
        <f t="shared" si="19"/>
        <v>41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59</v>
      </c>
      <c r="E92" s="2">
        <v>47</v>
      </c>
      <c r="F92" s="40">
        <f t="shared" si="16"/>
        <v>106</v>
      </c>
      <c r="G92" s="41">
        <f t="shared" si="17"/>
        <v>27</v>
      </c>
      <c r="H92" s="42">
        <f t="shared" si="18"/>
        <v>0.44339622641509435</v>
      </c>
      <c r="I92" s="2">
        <f t="shared" si="19"/>
        <v>12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38</v>
      </c>
      <c r="E93" s="2">
        <v>12</v>
      </c>
      <c r="F93" s="40">
        <f t="shared" si="16"/>
        <v>50</v>
      </c>
      <c r="G93" s="41">
        <f t="shared" si="17"/>
        <v>52</v>
      </c>
      <c r="H93" s="42">
        <f t="shared" si="18"/>
        <v>0.24</v>
      </c>
      <c r="I93" s="2">
        <f t="shared" si="19"/>
        <v>60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45</v>
      </c>
      <c r="E94" s="2">
        <v>19</v>
      </c>
      <c r="F94" s="40">
        <f t="shared" si="16"/>
        <v>64</v>
      </c>
      <c r="G94" s="41">
        <f t="shared" si="17"/>
        <v>42</v>
      </c>
      <c r="H94" s="42">
        <f t="shared" si="18"/>
        <v>0.296875</v>
      </c>
      <c r="I94" s="2">
        <f t="shared" si="19"/>
        <v>48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108</v>
      </c>
      <c r="E95" s="2">
        <v>38</v>
      </c>
      <c r="F95" s="40">
        <f t="shared" si="16"/>
        <v>146</v>
      </c>
      <c r="G95" s="41">
        <f t="shared" si="17"/>
        <v>20</v>
      </c>
      <c r="H95" s="42">
        <f t="shared" si="18"/>
        <v>0.26027397260273971</v>
      </c>
      <c r="I95" s="2">
        <f t="shared" si="19"/>
        <v>56</v>
      </c>
    </row>
    <row r="96" spans="1:9" s="14" customFormat="1">
      <c r="A96" s="1" t="s">
        <v>190</v>
      </c>
      <c r="B96" s="1" t="s">
        <v>243</v>
      </c>
      <c r="C96" s="1" t="s">
        <v>191</v>
      </c>
      <c r="D96" s="2">
        <v>11</v>
      </c>
      <c r="E96" s="2">
        <v>5</v>
      </c>
      <c r="F96" s="40">
        <f t="shared" si="16"/>
        <v>16</v>
      </c>
      <c r="G96" s="41">
        <f t="shared" si="17"/>
        <v>70</v>
      </c>
      <c r="H96" s="42">
        <f t="shared" si="18"/>
        <v>0.3125</v>
      </c>
      <c r="I96" s="2">
        <f t="shared" si="19"/>
        <v>45</v>
      </c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71</v>
      </c>
      <c r="E97" s="2">
        <v>57</v>
      </c>
      <c r="F97" s="40">
        <f t="shared" si="16"/>
        <v>128</v>
      </c>
      <c r="G97" s="41">
        <f t="shared" si="17"/>
        <v>23</v>
      </c>
      <c r="H97" s="42">
        <f t="shared" si="18"/>
        <v>0.4453125</v>
      </c>
      <c r="I97" s="2">
        <f t="shared" si="19"/>
        <v>11</v>
      </c>
    </row>
    <row r="98" spans="1:9" ht="14.25" thickBot="1"/>
    <row r="99" spans="1:9" ht="14.25" thickBot="1">
      <c r="C99" s="229" t="s">
        <v>405</v>
      </c>
      <c r="D99" s="230">
        <f>SUM(D12:D97)</f>
        <v>7683</v>
      </c>
      <c r="E99" s="230">
        <f t="shared" ref="E99:F99" si="20">SUM(E12:E97)</f>
        <v>4460</v>
      </c>
      <c r="F99" s="231">
        <f t="shared" si="20"/>
        <v>12143</v>
      </c>
    </row>
  </sheetData>
  <autoFilter ref="A11:I11" xr:uid="{00000000-0009-0000-0000-00001E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36850056-8C5D-44F2-AF5A-F6603B190376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218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392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60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1</v>
      </c>
      <c r="E6" s="17">
        <f>INDEX(E12:E97,MATCH(C6,C12:C97,0),0)</f>
        <v>0</v>
      </c>
      <c r="F6" s="17">
        <f>SUM(D6:E6)</f>
        <v>1</v>
      </c>
      <c r="G6" s="18">
        <f>_xlfn.RANK.EQ(F6,$F$12:$F$97,0)</f>
        <v>34</v>
      </c>
      <c r="H6" s="19">
        <f>E6/F6</f>
        <v>0</v>
      </c>
      <c r="I6" s="20">
        <f>_xlfn.RANK.EQ(H6,$H$12:$H$97,0)</f>
        <v>31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0.9</v>
      </c>
      <c r="E7" s="90">
        <f>ROUND(SUMIF($B$12:$B$97,"G",E12:E97)/(COUNTIFS(B12:B97,"G",D12:D97,"&lt;&gt;")),1)</f>
        <v>0.5</v>
      </c>
      <c r="F7" s="90">
        <f>ROUND(SUM(D7:E7),1)</f>
        <v>1.4</v>
      </c>
      <c r="G7" s="23"/>
      <c r="H7" s="24">
        <f>E7/F7</f>
        <v>0.35714285714285715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4.0999999999999996</v>
      </c>
      <c r="E8" s="92">
        <f>ROUND(AVERAGE(E12:E97),1)</f>
        <v>2.2000000000000002</v>
      </c>
      <c r="F8" s="92">
        <f>ROUND(SUM(D8:E8),1)</f>
        <v>6.3</v>
      </c>
      <c r="G8" s="29"/>
      <c r="H8" s="30">
        <f>E8/F8</f>
        <v>0.34920634920634924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2020年度（基準日：５月１日）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12</v>
      </c>
      <c r="E12" s="2">
        <v>5</v>
      </c>
      <c r="F12" s="40">
        <f>SUM(D12:E12)</f>
        <v>17</v>
      </c>
      <c r="G12" s="41">
        <f>_xlfn.RANK.EQ(F12,$F$12:$F$97,0)</f>
        <v>6</v>
      </c>
      <c r="H12" s="42">
        <f>E12/F12</f>
        <v>0.29411764705882354</v>
      </c>
      <c r="I12" s="2">
        <f>_xlfn.RANK.EQ(H12,$H$12:$H$97,0)</f>
        <v>22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1</v>
      </c>
      <c r="E13" s="2">
        <v>1</v>
      </c>
      <c r="F13" s="40">
        <f>SUM(D13:E13)</f>
        <v>2</v>
      </c>
      <c r="G13" s="41">
        <f>_xlfn.RANK.EQ(F13,$F$12:$F$97,0)</f>
        <v>31</v>
      </c>
      <c r="H13" s="42">
        <f>E13/F13</f>
        <v>0.5</v>
      </c>
      <c r="I13" s="2">
        <f>_xlfn.RANK.EQ(H13,$H$12:$H$97,0)</f>
        <v>10</v>
      </c>
    </row>
    <row r="14" spans="1:13" s="14" customFormat="1">
      <c r="A14" s="70" t="s">
        <v>26</v>
      </c>
      <c r="B14" s="70" t="s">
        <v>243</v>
      </c>
      <c r="C14" s="70" t="s">
        <v>27</v>
      </c>
      <c r="D14" s="45"/>
      <c r="E14" s="45"/>
      <c r="F14" s="46"/>
      <c r="G14" s="47"/>
      <c r="H14" s="48"/>
      <c r="I14" s="45"/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5</v>
      </c>
      <c r="E15" s="2">
        <v>2</v>
      </c>
      <c r="F15" s="40">
        <f>SUM(D15:E15)</f>
        <v>7</v>
      </c>
      <c r="G15" s="41">
        <f>_xlfn.RANK.EQ(F15,$F$12:$F$97,0)</f>
        <v>15</v>
      </c>
      <c r="H15" s="42">
        <f>E15/F15</f>
        <v>0.2857142857142857</v>
      </c>
      <c r="I15" s="2">
        <f>_xlfn.RANK.EQ(H15,$H$12:$H$97,0)</f>
        <v>23</v>
      </c>
    </row>
    <row r="16" spans="1:13" s="14" customFormat="1">
      <c r="A16" s="70" t="s">
        <v>30</v>
      </c>
      <c r="B16" s="70" t="s">
        <v>243</v>
      </c>
      <c r="C16" s="70" t="s">
        <v>31</v>
      </c>
      <c r="D16" s="45"/>
      <c r="E16" s="45"/>
      <c r="F16" s="46"/>
      <c r="G16" s="47"/>
      <c r="H16" s="48"/>
      <c r="I16" s="45"/>
    </row>
    <row r="17" spans="1:9" s="14" customFormat="1">
      <c r="A17" s="70" t="s">
        <v>32</v>
      </c>
      <c r="B17" s="70" t="s">
        <v>243</v>
      </c>
      <c r="C17" s="70" t="s">
        <v>33</v>
      </c>
      <c r="D17" s="45"/>
      <c r="E17" s="45"/>
      <c r="F17" s="46"/>
      <c r="G17" s="47"/>
      <c r="H17" s="48"/>
      <c r="I17" s="45"/>
    </row>
    <row r="18" spans="1:9" s="14" customFormat="1">
      <c r="A18" s="70" t="s">
        <v>34</v>
      </c>
      <c r="B18" s="70" t="s">
        <v>245</v>
      </c>
      <c r="C18" s="70" t="s">
        <v>35</v>
      </c>
      <c r="D18" s="45"/>
      <c r="E18" s="45"/>
      <c r="F18" s="46"/>
      <c r="G18" s="47"/>
      <c r="H18" s="48"/>
      <c r="I18" s="45"/>
    </row>
    <row r="19" spans="1:9" s="14" customFormat="1">
      <c r="A19" s="1" t="s">
        <v>36</v>
      </c>
      <c r="B19" s="1" t="s">
        <v>246</v>
      </c>
      <c r="C19" s="1" t="s">
        <v>37</v>
      </c>
      <c r="D19" s="2">
        <v>0</v>
      </c>
      <c r="E19" s="2">
        <v>0</v>
      </c>
      <c r="F19" s="40">
        <f t="shared" ref="F19:F27" si="0">SUM(D19:E19)</f>
        <v>0</v>
      </c>
      <c r="G19" s="41">
        <f t="shared" ref="G19:G27" si="1">_xlfn.RANK.EQ(F19,$F$12:$F$97,0)</f>
        <v>39</v>
      </c>
      <c r="H19" s="236">
        <v>0</v>
      </c>
      <c r="I19" s="2">
        <f t="shared" ref="I19:I27" si="2">_xlfn.RANK.EQ(H19,$H$12:$H$97,0)</f>
        <v>31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0</v>
      </c>
      <c r="E20" s="2">
        <v>0</v>
      </c>
      <c r="F20" s="40">
        <f t="shared" si="0"/>
        <v>0</v>
      </c>
      <c r="G20" s="41">
        <f t="shared" si="1"/>
        <v>39</v>
      </c>
      <c r="H20" s="236">
        <v>0</v>
      </c>
      <c r="I20" s="2">
        <f t="shared" si="2"/>
        <v>31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12</v>
      </c>
      <c r="E21" s="2">
        <v>3</v>
      </c>
      <c r="F21" s="40">
        <f t="shared" si="0"/>
        <v>15</v>
      </c>
      <c r="G21" s="41">
        <f t="shared" si="1"/>
        <v>7</v>
      </c>
      <c r="H21" s="42">
        <f>E21/F21</f>
        <v>0.2</v>
      </c>
      <c r="I21" s="2">
        <f t="shared" si="2"/>
        <v>28</v>
      </c>
    </row>
    <row r="22" spans="1:9" s="14" customFormat="1">
      <c r="A22" s="1" t="s">
        <v>42</v>
      </c>
      <c r="B22" s="1" t="s">
        <v>242</v>
      </c>
      <c r="C22" s="1" t="s">
        <v>43</v>
      </c>
      <c r="D22" s="2">
        <v>0</v>
      </c>
      <c r="E22" s="2">
        <v>1</v>
      </c>
      <c r="F22" s="40">
        <f t="shared" si="0"/>
        <v>1</v>
      </c>
      <c r="G22" s="41">
        <f t="shared" si="1"/>
        <v>34</v>
      </c>
      <c r="H22" s="42">
        <f>E22/F22</f>
        <v>1</v>
      </c>
      <c r="I22" s="2">
        <f t="shared" si="2"/>
        <v>1</v>
      </c>
    </row>
    <row r="23" spans="1:9" s="14" customFormat="1">
      <c r="A23" s="1" t="s">
        <v>44</v>
      </c>
      <c r="B23" s="1" t="s">
        <v>246</v>
      </c>
      <c r="C23" s="1" t="s">
        <v>45</v>
      </c>
      <c r="D23" s="2">
        <v>0</v>
      </c>
      <c r="E23" s="2">
        <v>0</v>
      </c>
      <c r="F23" s="40">
        <f t="shared" si="0"/>
        <v>0</v>
      </c>
      <c r="G23" s="41">
        <f t="shared" si="1"/>
        <v>39</v>
      </c>
      <c r="H23" s="236">
        <v>0</v>
      </c>
      <c r="I23" s="2">
        <f t="shared" si="2"/>
        <v>31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0</v>
      </c>
      <c r="E24" s="2">
        <v>0</v>
      </c>
      <c r="F24" s="40">
        <f t="shared" si="0"/>
        <v>0</v>
      </c>
      <c r="G24" s="41">
        <f t="shared" si="1"/>
        <v>39</v>
      </c>
      <c r="H24" s="236">
        <v>0</v>
      </c>
      <c r="I24" s="2">
        <f t="shared" si="2"/>
        <v>31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0</v>
      </c>
      <c r="E25" s="2">
        <v>0</v>
      </c>
      <c r="F25" s="40">
        <f t="shared" si="0"/>
        <v>0</v>
      </c>
      <c r="G25" s="41">
        <f t="shared" si="1"/>
        <v>39</v>
      </c>
      <c r="H25" s="236">
        <v>0</v>
      </c>
      <c r="I25" s="2">
        <f t="shared" si="2"/>
        <v>31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0</v>
      </c>
      <c r="E26" s="2">
        <v>0</v>
      </c>
      <c r="F26" s="40">
        <f t="shared" si="0"/>
        <v>0</v>
      </c>
      <c r="G26" s="41">
        <f t="shared" si="1"/>
        <v>39</v>
      </c>
      <c r="H26" s="236">
        <v>0</v>
      </c>
      <c r="I26" s="2">
        <f t="shared" si="2"/>
        <v>31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20</v>
      </c>
      <c r="E27" s="2">
        <v>4</v>
      </c>
      <c r="F27" s="40">
        <f t="shared" si="0"/>
        <v>24</v>
      </c>
      <c r="G27" s="41">
        <f t="shared" si="1"/>
        <v>4</v>
      </c>
      <c r="H27" s="42">
        <f>E27/F27</f>
        <v>0.16666666666666666</v>
      </c>
      <c r="I27" s="2">
        <f t="shared" si="2"/>
        <v>29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0</v>
      </c>
      <c r="E29" s="2">
        <v>1</v>
      </c>
      <c r="F29" s="40">
        <f>SUM(D29:E29)</f>
        <v>1</v>
      </c>
      <c r="G29" s="41">
        <f>_xlfn.RANK.EQ(F29,$F$12:$F$97,0)</f>
        <v>34</v>
      </c>
      <c r="H29" s="42">
        <f>E29/F29</f>
        <v>1</v>
      </c>
      <c r="I29" s="2">
        <f>_xlfn.RANK.EQ(H29,$H$12:$H$97,0)</f>
        <v>1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0</v>
      </c>
      <c r="E30" s="2">
        <v>0</v>
      </c>
      <c r="F30" s="40">
        <f>SUM(D30:E30)</f>
        <v>0</v>
      </c>
      <c r="G30" s="41">
        <f>_xlfn.RANK.EQ(F30,$F$12:$F$97,0)</f>
        <v>39</v>
      </c>
      <c r="H30" s="236">
        <v>0</v>
      </c>
      <c r="I30" s="2">
        <f>_xlfn.RANK.EQ(H30,$H$12:$H$97,0)</f>
        <v>31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0</v>
      </c>
      <c r="E31" s="2">
        <v>0</v>
      </c>
      <c r="F31" s="40">
        <f>SUM(D31:E31)</f>
        <v>0</v>
      </c>
      <c r="G31" s="41">
        <f>_xlfn.RANK.EQ(F31,$F$12:$F$97,0)</f>
        <v>39</v>
      </c>
      <c r="H31" s="236">
        <v>0</v>
      </c>
      <c r="I31" s="2">
        <f>_xlfn.RANK.EQ(H31,$H$12:$H$97,0)</f>
        <v>31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6</v>
      </c>
      <c r="E32" s="2">
        <v>7</v>
      </c>
      <c r="F32" s="40">
        <f>SUM(D32:E32)</f>
        <v>13</v>
      </c>
      <c r="G32" s="41">
        <f>_xlfn.RANK.EQ(F32,$F$12:$F$97,0)</f>
        <v>8</v>
      </c>
      <c r="H32" s="42">
        <f>E32/F32</f>
        <v>0.53846153846153844</v>
      </c>
      <c r="I32" s="2">
        <f>_xlfn.RANK.EQ(H32,$H$12:$H$97,0)</f>
        <v>8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41</v>
      </c>
      <c r="E33" s="2">
        <v>27</v>
      </c>
      <c r="F33" s="40">
        <f>SUM(D33:E33)</f>
        <v>68</v>
      </c>
      <c r="G33" s="41">
        <f>_xlfn.RANK.EQ(F33,$F$12:$F$97,0)</f>
        <v>1</v>
      </c>
      <c r="H33" s="42">
        <f>E33/F33</f>
        <v>0.39705882352941174</v>
      </c>
      <c r="I33" s="2">
        <f>_xlfn.RANK.EQ(H33,$H$12:$H$97,0)</f>
        <v>15</v>
      </c>
    </row>
    <row r="34" spans="1:9" s="14" customFormat="1">
      <c r="A34" s="70" t="s">
        <v>66</v>
      </c>
      <c r="B34" s="70" t="s">
        <v>245</v>
      </c>
      <c r="C34" s="70" t="s">
        <v>67</v>
      </c>
      <c r="D34" s="45"/>
      <c r="E34" s="45"/>
      <c r="F34" s="46"/>
      <c r="G34" s="47"/>
      <c r="H34" s="48"/>
      <c r="I34" s="45"/>
    </row>
    <row r="35" spans="1:9" s="14" customFormat="1">
      <c r="A35" s="70" t="s">
        <v>68</v>
      </c>
      <c r="B35" s="70" t="s">
        <v>244</v>
      </c>
      <c r="C35" s="70" t="s">
        <v>69</v>
      </c>
      <c r="D35" s="45"/>
      <c r="E35" s="45"/>
      <c r="F35" s="46"/>
      <c r="G35" s="47"/>
      <c r="H35" s="48"/>
      <c r="I35" s="45"/>
    </row>
    <row r="36" spans="1:9" s="14" customFormat="1">
      <c r="A36" s="70" t="s">
        <v>70</v>
      </c>
      <c r="B36" s="70" t="s">
        <v>244</v>
      </c>
      <c r="C36" s="70" t="s">
        <v>71</v>
      </c>
      <c r="D36" s="45"/>
      <c r="E36" s="45"/>
      <c r="F36" s="46"/>
      <c r="G36" s="47"/>
      <c r="H36" s="48"/>
      <c r="I36" s="45"/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10</v>
      </c>
      <c r="E37" s="2">
        <v>3</v>
      </c>
      <c r="F37" s="40">
        <f>SUM(D37:E37)</f>
        <v>13</v>
      </c>
      <c r="G37" s="41">
        <f>_xlfn.RANK.EQ(F37,$F$12:$F$97,0)</f>
        <v>8</v>
      </c>
      <c r="H37" s="42">
        <f>E37/F37</f>
        <v>0.23076923076923078</v>
      </c>
      <c r="I37" s="2">
        <f>_xlfn.RANK.EQ(H37,$H$12:$H$97,0)</f>
        <v>27</v>
      </c>
    </row>
    <row r="38" spans="1:9" s="14" customFormat="1">
      <c r="A38" s="70" t="s">
        <v>74</v>
      </c>
      <c r="B38" s="70" t="s">
        <v>247</v>
      </c>
      <c r="C38" s="70" t="s">
        <v>75</v>
      </c>
      <c r="D38" s="45"/>
      <c r="E38" s="45"/>
      <c r="F38" s="46"/>
      <c r="G38" s="47"/>
      <c r="H38" s="48"/>
      <c r="I38" s="45"/>
    </row>
    <row r="39" spans="1:9" s="14" customFormat="1">
      <c r="A39" s="1" t="s">
        <v>76</v>
      </c>
      <c r="B39" s="1" t="s">
        <v>242</v>
      </c>
      <c r="C39" s="1" t="s">
        <v>77</v>
      </c>
      <c r="D39" s="2">
        <v>1</v>
      </c>
      <c r="E39" s="2">
        <v>1</v>
      </c>
      <c r="F39" s="40">
        <f>SUM(D39:E39)</f>
        <v>2</v>
      </c>
      <c r="G39" s="41">
        <f>_xlfn.RANK.EQ(F39,$F$12:$F$97,0)</f>
        <v>31</v>
      </c>
      <c r="H39" s="42">
        <f>E39/F39</f>
        <v>0.5</v>
      </c>
      <c r="I39" s="2">
        <f>_xlfn.RANK.EQ(H39,$H$12:$H$97,0)</f>
        <v>10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1</v>
      </c>
      <c r="E40" s="2">
        <v>0</v>
      </c>
      <c r="F40" s="40">
        <f>SUM(D40:E40)</f>
        <v>1</v>
      </c>
      <c r="G40" s="41">
        <f>_xlfn.RANK.EQ(F40,$F$12:$F$97,0)</f>
        <v>34</v>
      </c>
      <c r="H40" s="42">
        <f>E40/F40</f>
        <v>0</v>
      </c>
      <c r="I40" s="2">
        <f>_xlfn.RANK.EQ(H40,$H$12:$H$97,0)</f>
        <v>31</v>
      </c>
    </row>
    <row r="41" spans="1:9" s="14" customFormat="1">
      <c r="A41" s="70" t="s">
        <v>80</v>
      </c>
      <c r="B41" s="70" t="s">
        <v>243</v>
      </c>
      <c r="C41" s="70" t="s">
        <v>81</v>
      </c>
      <c r="D41" s="45"/>
      <c r="E41" s="45"/>
      <c r="F41" s="46"/>
      <c r="G41" s="47"/>
      <c r="H41" s="48"/>
      <c r="I41" s="45"/>
    </row>
    <row r="42" spans="1:9" s="14" customFormat="1">
      <c r="A42" s="1" t="s">
        <v>82</v>
      </c>
      <c r="B42" s="1" t="s">
        <v>244</v>
      </c>
      <c r="C42" s="1" t="s">
        <v>83</v>
      </c>
      <c r="D42" s="2">
        <v>6</v>
      </c>
      <c r="E42" s="2">
        <v>2</v>
      </c>
      <c r="F42" s="40">
        <f>SUM(D42:E42)</f>
        <v>8</v>
      </c>
      <c r="G42" s="41">
        <f>_xlfn.RANK.EQ(F42,$F$12:$F$97,0)</f>
        <v>13</v>
      </c>
      <c r="H42" s="42">
        <f>E42/F42</f>
        <v>0.25</v>
      </c>
      <c r="I42" s="2">
        <f>_xlfn.RANK.EQ(H42,$H$12:$H$97,0)</f>
        <v>25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5"/>
      <c r="E43" s="45"/>
      <c r="F43" s="46"/>
      <c r="G43" s="47"/>
      <c r="H43" s="48"/>
      <c r="I43" s="45"/>
    </row>
    <row r="44" spans="1:9" s="14" customFormat="1">
      <c r="A44" s="70" t="s">
        <v>86</v>
      </c>
      <c r="B44" s="70" t="s">
        <v>243</v>
      </c>
      <c r="C44" s="70" t="s">
        <v>87</v>
      </c>
      <c r="D44" s="45"/>
      <c r="E44" s="45"/>
      <c r="F44" s="46"/>
      <c r="G44" s="47"/>
      <c r="H44" s="48"/>
      <c r="I44" s="45"/>
    </row>
    <row r="45" spans="1:9" s="14" customFormat="1">
      <c r="A45" s="1" t="s">
        <v>88</v>
      </c>
      <c r="B45" s="1" t="s">
        <v>247</v>
      </c>
      <c r="C45" s="1" t="s">
        <v>89</v>
      </c>
      <c r="D45" s="2">
        <v>4</v>
      </c>
      <c r="E45" s="2">
        <v>3</v>
      </c>
      <c r="F45" s="40">
        <f>SUM(D45:E45)</f>
        <v>7</v>
      </c>
      <c r="G45" s="41">
        <f>_xlfn.RANK.EQ(F45,$F$12:$F$97,0)</f>
        <v>15</v>
      </c>
      <c r="H45" s="42">
        <f>E45/F45</f>
        <v>0.42857142857142855</v>
      </c>
      <c r="I45" s="2">
        <f>_xlfn.RANK.EQ(H45,$H$12:$H$97,0)</f>
        <v>13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47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2</v>
      </c>
      <c r="E47" s="2">
        <v>1</v>
      </c>
      <c r="F47" s="40">
        <f>SUM(D47:E47)</f>
        <v>3</v>
      </c>
      <c r="G47" s="41">
        <f>_xlfn.RANK.EQ(F47,$F$12:$F$97,0)</f>
        <v>25</v>
      </c>
      <c r="H47" s="42">
        <f>E47/F47</f>
        <v>0.33333333333333331</v>
      </c>
      <c r="I47" s="2">
        <f>_xlfn.RANK.EQ(H47,$H$12:$H$97,0)</f>
        <v>19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3</v>
      </c>
      <c r="E48" s="2">
        <v>0</v>
      </c>
      <c r="F48" s="40">
        <f>SUM(D48:E48)</f>
        <v>3</v>
      </c>
      <c r="G48" s="41">
        <f>_xlfn.RANK.EQ(F48,$F$12:$F$97,0)</f>
        <v>25</v>
      </c>
      <c r="H48" s="42">
        <f>E48/F48</f>
        <v>0</v>
      </c>
      <c r="I48" s="2">
        <f>_xlfn.RANK.EQ(H48,$H$12:$H$97,0)</f>
        <v>31</v>
      </c>
    </row>
    <row r="49" spans="1:9" s="14" customFormat="1">
      <c r="A49" s="1" t="s">
        <v>96</v>
      </c>
      <c r="B49" s="1" t="s">
        <v>242</v>
      </c>
      <c r="C49" s="1" t="s">
        <v>97</v>
      </c>
      <c r="D49" s="2">
        <v>5</v>
      </c>
      <c r="E49" s="2">
        <v>0</v>
      </c>
      <c r="F49" s="40">
        <f>SUM(D49:E49)</f>
        <v>5</v>
      </c>
      <c r="G49" s="41">
        <f>_xlfn.RANK.EQ(F49,$F$12:$F$97,0)</f>
        <v>21</v>
      </c>
      <c r="H49" s="42">
        <f>E49/F49</f>
        <v>0</v>
      </c>
      <c r="I49" s="2">
        <f>_xlfn.RANK.EQ(H49,$H$12:$H$97,0)</f>
        <v>31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0</v>
      </c>
      <c r="E50" s="2">
        <v>0</v>
      </c>
      <c r="F50" s="40">
        <f>SUM(D50:E50)</f>
        <v>0</v>
      </c>
      <c r="G50" s="41">
        <f>_xlfn.RANK.EQ(F50,$F$12:$F$97,0)</f>
        <v>39</v>
      </c>
      <c r="H50" s="236">
        <v>0</v>
      </c>
      <c r="I50" s="2">
        <f>_xlfn.RANK.EQ(H50,$H$12:$H$97,0)</f>
        <v>31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4</v>
      </c>
      <c r="E51" s="2">
        <v>3</v>
      </c>
      <c r="F51" s="40">
        <f>SUM(D51:E51)</f>
        <v>7</v>
      </c>
      <c r="G51" s="41">
        <f>_xlfn.RANK.EQ(F51,$F$12:$F$97,0)</f>
        <v>15</v>
      </c>
      <c r="H51" s="42">
        <f>E51/F51</f>
        <v>0.42857142857142855</v>
      </c>
      <c r="I51" s="2">
        <f>_xlfn.RANK.EQ(H51,$H$12:$H$97,0)</f>
        <v>13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5"/>
      <c r="E52" s="45"/>
      <c r="F52" s="46"/>
      <c r="G52" s="47"/>
      <c r="H52" s="48"/>
      <c r="I52" s="45"/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0</v>
      </c>
      <c r="E53" s="2">
        <v>3</v>
      </c>
      <c r="F53" s="40">
        <f>SUM(D53:E53)</f>
        <v>3</v>
      </c>
      <c r="G53" s="41">
        <f>_xlfn.RANK.EQ(F53,$F$12:$F$97,0)</f>
        <v>25</v>
      </c>
      <c r="H53" s="42">
        <f>E53/F53</f>
        <v>1</v>
      </c>
      <c r="I53" s="2">
        <f>_xlfn.RANK.EQ(H53,$H$12:$H$97,0)</f>
        <v>1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0</v>
      </c>
      <c r="E54" s="2">
        <v>0</v>
      </c>
      <c r="F54" s="40">
        <f>SUM(D54:E54)</f>
        <v>0</v>
      </c>
      <c r="G54" s="41">
        <f>_xlfn.RANK.EQ(F54,$F$12:$F$97,0)</f>
        <v>39</v>
      </c>
      <c r="H54" s="236">
        <v>0</v>
      </c>
      <c r="I54" s="2">
        <f>_xlfn.RANK.EQ(H54,$H$12:$H$97,0)</f>
        <v>31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0</v>
      </c>
      <c r="E55" s="2">
        <v>0</v>
      </c>
      <c r="F55" s="40">
        <f>SUM(D55:E55)</f>
        <v>0</v>
      </c>
      <c r="G55" s="41">
        <f>_xlfn.RANK.EQ(F55,$F$12:$F$97,0)</f>
        <v>39</v>
      </c>
      <c r="H55" s="236">
        <v>0</v>
      </c>
      <c r="I55" s="2">
        <f>_xlfn.RANK.EQ(H55,$H$12:$H$97,0)</f>
        <v>31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1</v>
      </c>
      <c r="E56" s="2">
        <v>3</v>
      </c>
      <c r="F56" s="40">
        <f>SUM(D56:E56)</f>
        <v>4</v>
      </c>
      <c r="G56" s="41">
        <f>_xlfn.RANK.EQ(F56,$F$12:$F$97,0)</f>
        <v>23</v>
      </c>
      <c r="H56" s="42">
        <f>E56/F56</f>
        <v>0.75</v>
      </c>
      <c r="I56" s="2">
        <f>_xlfn.RANK.EQ(H56,$H$12:$H$97,0)</f>
        <v>5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0</v>
      </c>
      <c r="E57" s="2">
        <v>0</v>
      </c>
      <c r="F57" s="40">
        <f>SUM(D57:E57)</f>
        <v>0</v>
      </c>
      <c r="G57" s="41">
        <f>_xlfn.RANK.EQ(F57,$F$12:$F$97,0)</f>
        <v>39</v>
      </c>
      <c r="H57" s="236">
        <v>0</v>
      </c>
      <c r="I57" s="2">
        <f>_xlfn.RANK.EQ(H57,$H$12:$H$97,0)</f>
        <v>31</v>
      </c>
    </row>
    <row r="58" spans="1:9" s="14" customFormat="1">
      <c r="A58" s="70" t="s">
        <v>114</v>
      </c>
      <c r="B58" s="70" t="s">
        <v>245</v>
      </c>
      <c r="C58" s="70" t="s">
        <v>115</v>
      </c>
      <c r="D58" s="45"/>
      <c r="E58" s="45"/>
      <c r="F58" s="46"/>
      <c r="G58" s="47"/>
      <c r="H58" s="48"/>
      <c r="I58" s="45"/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6</v>
      </c>
      <c r="E59" s="2">
        <v>3</v>
      </c>
      <c r="F59" s="40">
        <f>SUM(D59:E59)</f>
        <v>9</v>
      </c>
      <c r="G59" s="41">
        <f>_xlfn.RANK.EQ(F59,$F$12:$F$97,0)</f>
        <v>12</v>
      </c>
      <c r="H59" s="42">
        <f>E59/F59</f>
        <v>0.33333333333333331</v>
      </c>
      <c r="I59" s="2">
        <f>_xlfn.RANK.EQ(H59,$H$12:$H$97,0)</f>
        <v>19</v>
      </c>
    </row>
    <row r="60" spans="1:9" s="14" customFormat="1">
      <c r="A60" s="70" t="s">
        <v>118</v>
      </c>
      <c r="B60" s="70" t="s">
        <v>243</v>
      </c>
      <c r="C60" s="70" t="s">
        <v>119</v>
      </c>
      <c r="D60" s="45"/>
      <c r="E60" s="45"/>
      <c r="F60" s="46"/>
      <c r="G60" s="47"/>
      <c r="H60" s="48"/>
      <c r="I60" s="45"/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7</v>
      </c>
      <c r="E61" s="2">
        <v>4</v>
      </c>
      <c r="F61" s="40">
        <f>SUM(D61:E61)</f>
        <v>11</v>
      </c>
      <c r="G61" s="41">
        <f>_xlfn.RANK.EQ(F61,$F$12:$F$97,0)</f>
        <v>11</v>
      </c>
      <c r="H61" s="42">
        <f>E61/F61</f>
        <v>0.36363636363636365</v>
      </c>
      <c r="I61" s="2">
        <f>_xlfn.RANK.EQ(H61,$H$12:$H$97,0)</f>
        <v>17</v>
      </c>
    </row>
    <row r="62" spans="1:9" s="14" customFormat="1">
      <c r="A62" s="70" t="s">
        <v>122</v>
      </c>
      <c r="B62" s="70" t="s">
        <v>243</v>
      </c>
      <c r="C62" s="70" t="s">
        <v>123</v>
      </c>
      <c r="D62" s="45"/>
      <c r="E62" s="45"/>
      <c r="F62" s="46"/>
      <c r="G62" s="47"/>
      <c r="H62" s="48"/>
      <c r="I62" s="45"/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0</v>
      </c>
      <c r="E63" s="2">
        <v>0</v>
      </c>
      <c r="F63" s="40">
        <f>SUM(D63:E63)</f>
        <v>0</v>
      </c>
      <c r="G63" s="41">
        <f>_xlfn.RANK.EQ(F63,$F$12:$F$97,0)</f>
        <v>39</v>
      </c>
      <c r="H63" s="236">
        <v>0</v>
      </c>
      <c r="I63" s="2">
        <f>_xlfn.RANK.EQ(H63,$H$12:$H$97,0)</f>
        <v>31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0</v>
      </c>
      <c r="E64" s="2">
        <v>0</v>
      </c>
      <c r="F64" s="40">
        <f>SUM(D64:E64)</f>
        <v>0</v>
      </c>
      <c r="G64" s="41">
        <f>_xlfn.RANK.EQ(F64,$F$12:$F$97,0)</f>
        <v>39</v>
      </c>
      <c r="H64" s="236">
        <v>0</v>
      </c>
      <c r="I64" s="2">
        <f>_xlfn.RANK.EQ(H64,$H$12:$H$97,0)</f>
        <v>31</v>
      </c>
    </row>
    <row r="65" spans="1:9" s="14" customFormat="1">
      <c r="A65" s="70" t="s">
        <v>128</v>
      </c>
      <c r="B65" s="70" t="s">
        <v>245</v>
      </c>
      <c r="C65" s="70" t="s">
        <v>129</v>
      </c>
      <c r="D65" s="45"/>
      <c r="E65" s="45"/>
      <c r="F65" s="46"/>
      <c r="G65" s="47"/>
      <c r="H65" s="48"/>
      <c r="I65" s="45"/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35</v>
      </c>
      <c r="E66" s="2">
        <v>14</v>
      </c>
      <c r="F66" s="40">
        <f>SUM(D66:E66)</f>
        <v>49</v>
      </c>
      <c r="G66" s="41">
        <f>_xlfn.RANK.EQ(F66,$F$12:$F$97,0)</f>
        <v>2</v>
      </c>
      <c r="H66" s="42">
        <f>E66/F66</f>
        <v>0.2857142857142857</v>
      </c>
      <c r="I66" s="2">
        <f>_xlfn.RANK.EQ(H66,$H$12:$H$97,0)</f>
        <v>23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2</v>
      </c>
      <c r="E67" s="2">
        <v>1</v>
      </c>
      <c r="F67" s="40">
        <f>SUM(D67:E67)</f>
        <v>3</v>
      </c>
      <c r="G67" s="41">
        <f>_xlfn.RANK.EQ(F67,$F$12:$F$97,0)</f>
        <v>25</v>
      </c>
      <c r="H67" s="42">
        <f>E67/F67</f>
        <v>0.33333333333333331</v>
      </c>
      <c r="I67" s="2">
        <f>_xlfn.RANK.EQ(H67,$H$12:$H$97,0)</f>
        <v>19</v>
      </c>
    </row>
    <row r="68" spans="1:9" s="14" customFormat="1">
      <c r="A68" s="70" t="s">
        <v>134</v>
      </c>
      <c r="B68" s="70" t="s">
        <v>243</v>
      </c>
      <c r="C68" s="70" t="s">
        <v>135</v>
      </c>
      <c r="D68" s="45"/>
      <c r="E68" s="45"/>
      <c r="F68" s="46"/>
      <c r="G68" s="47"/>
      <c r="H68" s="48"/>
      <c r="I68" s="45"/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12</v>
      </c>
      <c r="E69" s="2">
        <v>10</v>
      </c>
      <c r="F69" s="40">
        <f>SUM(D69:E69)</f>
        <v>22</v>
      </c>
      <c r="G69" s="41">
        <f>_xlfn.RANK.EQ(F69,$F$12:$F$97,0)</f>
        <v>5</v>
      </c>
      <c r="H69" s="42">
        <f>E69/F69</f>
        <v>0.45454545454545453</v>
      </c>
      <c r="I69" s="2">
        <f>_xlfn.RANK.EQ(H69,$H$12:$H$97,0)</f>
        <v>12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0</v>
      </c>
      <c r="E70" s="2">
        <v>0</v>
      </c>
      <c r="F70" s="40">
        <f>SUM(D70:E70)</f>
        <v>0</v>
      </c>
      <c r="G70" s="41">
        <f>_xlfn.RANK.EQ(F70,$F$12:$F$97,0)</f>
        <v>39</v>
      </c>
      <c r="H70" s="236">
        <v>0</v>
      </c>
      <c r="I70" s="2">
        <f>_xlfn.RANK.EQ(H70,$H$12:$H$97,0)</f>
        <v>31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5</v>
      </c>
      <c r="E71" s="2">
        <v>3</v>
      </c>
      <c r="F71" s="40">
        <f>SUM(D71:E71)</f>
        <v>8</v>
      </c>
      <c r="G71" s="41">
        <f>_xlfn.RANK.EQ(F71,$F$12:$F$97,0)</f>
        <v>13</v>
      </c>
      <c r="H71" s="42">
        <f>E71/F71</f>
        <v>0.375</v>
      </c>
      <c r="I71" s="2">
        <f>_xlfn.RANK.EQ(H71,$H$12:$H$97,0)</f>
        <v>16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3</v>
      </c>
      <c r="E72" s="2">
        <v>0</v>
      </c>
      <c r="F72" s="40">
        <f>SUM(D72:E72)</f>
        <v>3</v>
      </c>
      <c r="G72" s="41">
        <f>_xlfn.RANK.EQ(F72,$F$12:$F$97,0)</f>
        <v>25</v>
      </c>
      <c r="H72" s="42">
        <f>E72/F72</f>
        <v>0</v>
      </c>
      <c r="I72" s="2">
        <f>_xlfn.RANK.EQ(H72,$H$12:$H$97,0)</f>
        <v>31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0</v>
      </c>
      <c r="E73" s="2">
        <v>2</v>
      </c>
      <c r="F73" s="40">
        <f>SUM(D73:E73)</f>
        <v>2</v>
      </c>
      <c r="G73" s="41">
        <f>_xlfn.RANK.EQ(F73,$F$12:$F$97,0)</f>
        <v>31</v>
      </c>
      <c r="H73" s="42">
        <f>E73/F73</f>
        <v>1</v>
      </c>
      <c r="I73" s="2">
        <f>_xlfn.RANK.EQ(H73,$H$12:$H$97,0)</f>
        <v>1</v>
      </c>
    </row>
    <row r="74" spans="1:9" s="14" customFormat="1">
      <c r="A74" s="70" t="s">
        <v>146</v>
      </c>
      <c r="B74" s="70" t="s">
        <v>247</v>
      </c>
      <c r="C74" s="70" t="s">
        <v>147</v>
      </c>
      <c r="D74" s="45"/>
      <c r="E74" s="45"/>
      <c r="F74" s="46"/>
      <c r="G74" s="47"/>
      <c r="H74" s="48"/>
      <c r="I74" s="45"/>
    </row>
    <row r="75" spans="1:9" s="14" customFormat="1">
      <c r="A75" s="70" t="s">
        <v>148</v>
      </c>
      <c r="B75" s="70" t="s">
        <v>248</v>
      </c>
      <c r="C75" s="70" t="s">
        <v>149</v>
      </c>
      <c r="D75" s="45"/>
      <c r="E75" s="45"/>
      <c r="F75" s="46"/>
      <c r="G75" s="47"/>
      <c r="H75" s="48"/>
      <c r="I75" s="45"/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0</v>
      </c>
      <c r="E76" s="2">
        <v>0</v>
      </c>
      <c r="F76" s="40">
        <f>SUM(D76:E76)</f>
        <v>0</v>
      </c>
      <c r="G76" s="41">
        <f>_xlfn.RANK.EQ(F76,$F$12:$F$97,0)</f>
        <v>39</v>
      </c>
      <c r="H76" s="236">
        <v>0</v>
      </c>
      <c r="I76" s="2">
        <f>_xlfn.RANK.EQ(H76,$H$12:$H$97,0)</f>
        <v>31</v>
      </c>
    </row>
    <row r="77" spans="1:9" s="14" customFormat="1">
      <c r="A77" s="70" t="s">
        <v>152</v>
      </c>
      <c r="B77" s="70" t="s">
        <v>246</v>
      </c>
      <c r="C77" s="70" t="s">
        <v>153</v>
      </c>
      <c r="D77" s="45"/>
      <c r="E77" s="45"/>
      <c r="F77" s="46"/>
      <c r="G77" s="47"/>
      <c r="H77" s="48"/>
      <c r="I77" s="45"/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3</v>
      </c>
      <c r="E78" s="2">
        <v>1</v>
      </c>
      <c r="F78" s="40">
        <f>SUM(D78:E78)</f>
        <v>4</v>
      </c>
      <c r="G78" s="41">
        <f>_xlfn.RANK.EQ(F78,$F$12:$F$97,0)</f>
        <v>23</v>
      </c>
      <c r="H78" s="42">
        <f>E78/F78</f>
        <v>0.25</v>
      </c>
      <c r="I78" s="2">
        <f>_xlfn.RANK.EQ(H78,$H$12:$H$97,0)</f>
        <v>25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2</v>
      </c>
      <c r="E79" s="2">
        <v>5</v>
      </c>
      <c r="F79" s="40">
        <f>SUM(D79:E79)</f>
        <v>7</v>
      </c>
      <c r="G79" s="41">
        <f>_xlfn.RANK.EQ(F79,$F$12:$F$97,0)</f>
        <v>15</v>
      </c>
      <c r="H79" s="42">
        <f>E79/F79</f>
        <v>0.7142857142857143</v>
      </c>
      <c r="I79" s="2">
        <f>_xlfn.RANK.EQ(H79,$H$12:$H$97,0)</f>
        <v>6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6</v>
      </c>
      <c r="E80" s="2">
        <v>1</v>
      </c>
      <c r="F80" s="40">
        <f>SUM(D80:E80)</f>
        <v>7</v>
      </c>
      <c r="G80" s="41">
        <f>_xlfn.RANK.EQ(F80,$F$12:$F$97,0)</f>
        <v>15</v>
      </c>
      <c r="H80" s="42">
        <f>E80/F80</f>
        <v>0.14285714285714285</v>
      </c>
      <c r="I80" s="2">
        <f>_xlfn.RANK.EQ(H80,$H$12:$H$97,0)</f>
        <v>30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5</v>
      </c>
      <c r="E81" s="2">
        <v>0</v>
      </c>
      <c r="F81" s="40">
        <f>SUM(D81:E81)</f>
        <v>5</v>
      </c>
      <c r="G81" s="41">
        <f>_xlfn.RANK.EQ(F81,$F$12:$F$97,0)</f>
        <v>21</v>
      </c>
      <c r="H81" s="42">
        <f>E81/F81</f>
        <v>0</v>
      </c>
      <c r="I81" s="2">
        <f>_xlfn.RANK.EQ(H81,$H$12:$H$97,0)</f>
        <v>31</v>
      </c>
    </row>
    <row r="82" spans="1:9" s="14" customFormat="1">
      <c r="A82" s="70" t="s">
        <v>162</v>
      </c>
      <c r="B82" s="70" t="s">
        <v>246</v>
      </c>
      <c r="C82" s="70" t="s">
        <v>163</v>
      </c>
      <c r="D82" s="45"/>
      <c r="E82" s="45"/>
      <c r="F82" s="46"/>
      <c r="G82" s="47"/>
      <c r="H82" s="48"/>
      <c r="I82" s="45"/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6</v>
      </c>
      <c r="E83" s="2">
        <v>7</v>
      </c>
      <c r="F83" s="40">
        <f>SUM(D83:E83)</f>
        <v>13</v>
      </c>
      <c r="G83" s="41">
        <f>_xlfn.RANK.EQ(F83,$F$12:$F$97,0)</f>
        <v>8</v>
      </c>
      <c r="H83" s="42">
        <f>E83/F83</f>
        <v>0.53846153846153844</v>
      </c>
      <c r="I83" s="2">
        <f>_xlfn.RANK.EQ(H83,$H$12:$H$97,0)</f>
        <v>8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1</v>
      </c>
      <c r="E84" s="2">
        <v>2</v>
      </c>
      <c r="F84" s="40">
        <f>SUM(D84:E84)</f>
        <v>3</v>
      </c>
      <c r="G84" s="41">
        <f>_xlfn.RANK.EQ(F84,$F$12:$F$97,0)</f>
        <v>25</v>
      </c>
      <c r="H84" s="42">
        <f>E84/F84</f>
        <v>0.66666666666666663</v>
      </c>
      <c r="I84" s="2">
        <f>_xlfn.RANK.EQ(H84,$H$12:$H$97,0)</f>
        <v>7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0</v>
      </c>
      <c r="E85" s="2">
        <v>0</v>
      </c>
      <c r="F85" s="40">
        <f>SUM(D85:E85)</f>
        <v>0</v>
      </c>
      <c r="G85" s="41">
        <f>_xlfn.RANK.EQ(F85,$F$12:$F$97,0)</f>
        <v>39</v>
      </c>
      <c r="H85" s="236">
        <v>0</v>
      </c>
      <c r="I85" s="2">
        <f>_xlfn.RANK.EQ(H85,$H$12:$H$97,0)</f>
        <v>31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1</v>
      </c>
      <c r="E86" s="51">
        <v>0</v>
      </c>
      <c r="F86" s="52">
        <f>SUM(D86:E86)</f>
        <v>1</v>
      </c>
      <c r="G86" s="53">
        <f>_xlfn.RANK.EQ(F86,$F$12:$F$97,0)</f>
        <v>34</v>
      </c>
      <c r="H86" s="54">
        <f>E86/F86</f>
        <v>0</v>
      </c>
      <c r="I86" s="51">
        <f>_xlfn.RANK.EQ(H86,$H$12:$H$97,0)</f>
        <v>31</v>
      </c>
    </row>
    <row r="87" spans="1:9" s="14" customFormat="1">
      <c r="A87" s="70" t="s">
        <v>172</v>
      </c>
      <c r="B87" s="70" t="s">
        <v>243</v>
      </c>
      <c r="C87" s="70" t="s">
        <v>173</v>
      </c>
      <c r="D87" s="45"/>
      <c r="E87" s="45"/>
      <c r="F87" s="46"/>
      <c r="G87" s="47"/>
      <c r="H87" s="48"/>
      <c r="I87" s="45"/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1</v>
      </c>
      <c r="E88" s="2">
        <v>0</v>
      </c>
      <c r="F88" s="40">
        <f t="shared" ref="F88:F95" si="3">SUM(D88:E88)</f>
        <v>1</v>
      </c>
      <c r="G88" s="41">
        <f t="shared" ref="G88:G95" si="4">_xlfn.RANK.EQ(F88,$F$12:$F$97,0)</f>
        <v>34</v>
      </c>
      <c r="H88" s="42">
        <f>E88/F88</f>
        <v>0</v>
      </c>
      <c r="I88" s="2">
        <f t="shared" ref="I88:I95" si="5">_xlfn.RANK.EQ(H88,$H$12:$H$97,0)</f>
        <v>31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16</v>
      </c>
      <c r="E89" s="2">
        <v>9</v>
      </c>
      <c r="F89" s="40">
        <f t="shared" si="3"/>
        <v>25</v>
      </c>
      <c r="G89" s="41">
        <f t="shared" si="4"/>
        <v>3</v>
      </c>
      <c r="H89" s="42">
        <f>E89/F89</f>
        <v>0.36</v>
      </c>
      <c r="I89" s="2">
        <f t="shared" si="5"/>
        <v>18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0</v>
      </c>
      <c r="E90" s="2">
        <v>0</v>
      </c>
      <c r="F90" s="40">
        <f t="shared" si="3"/>
        <v>0</v>
      </c>
      <c r="G90" s="41">
        <f t="shared" si="4"/>
        <v>39</v>
      </c>
      <c r="H90" s="236">
        <v>0</v>
      </c>
      <c r="I90" s="2">
        <f t="shared" si="5"/>
        <v>31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0</v>
      </c>
      <c r="E91" s="2">
        <v>0</v>
      </c>
      <c r="F91" s="40">
        <f t="shared" si="3"/>
        <v>0</v>
      </c>
      <c r="G91" s="41">
        <f t="shared" si="4"/>
        <v>39</v>
      </c>
      <c r="H91" s="236">
        <v>0</v>
      </c>
      <c r="I91" s="2">
        <f t="shared" si="5"/>
        <v>31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0</v>
      </c>
      <c r="E92" s="2">
        <v>0</v>
      </c>
      <c r="F92" s="40">
        <f t="shared" si="3"/>
        <v>0</v>
      </c>
      <c r="G92" s="41">
        <f t="shared" si="4"/>
        <v>39</v>
      </c>
      <c r="H92" s="236">
        <v>0</v>
      </c>
      <c r="I92" s="2">
        <f t="shared" si="5"/>
        <v>31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0</v>
      </c>
      <c r="E93" s="2">
        <v>0</v>
      </c>
      <c r="F93" s="40">
        <f t="shared" si="3"/>
        <v>0</v>
      </c>
      <c r="G93" s="41">
        <f t="shared" si="4"/>
        <v>39</v>
      </c>
      <c r="H93" s="236">
        <v>0</v>
      </c>
      <c r="I93" s="2">
        <f t="shared" si="5"/>
        <v>31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0</v>
      </c>
      <c r="E94" s="2">
        <v>0</v>
      </c>
      <c r="F94" s="40">
        <f t="shared" si="3"/>
        <v>0</v>
      </c>
      <c r="G94" s="41">
        <f t="shared" si="4"/>
        <v>39</v>
      </c>
      <c r="H94" s="236">
        <v>0</v>
      </c>
      <c r="I94" s="2">
        <f t="shared" si="5"/>
        <v>31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0</v>
      </c>
      <c r="E95" s="2">
        <v>0</v>
      </c>
      <c r="F95" s="40">
        <f t="shared" si="3"/>
        <v>0</v>
      </c>
      <c r="G95" s="41">
        <f t="shared" si="4"/>
        <v>39</v>
      </c>
      <c r="H95" s="236">
        <v>0</v>
      </c>
      <c r="I95" s="2">
        <f t="shared" si="5"/>
        <v>31</v>
      </c>
    </row>
    <row r="96" spans="1:9" s="14" customFormat="1">
      <c r="A96" s="70" t="s">
        <v>190</v>
      </c>
      <c r="B96" s="70" t="s">
        <v>243</v>
      </c>
      <c r="C96" s="70" t="s">
        <v>191</v>
      </c>
      <c r="D96" s="45"/>
      <c r="E96" s="45"/>
      <c r="F96" s="46"/>
      <c r="G96" s="47"/>
      <c r="H96" s="48"/>
      <c r="I96" s="45"/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6</v>
      </c>
      <c r="E97" s="2">
        <v>0</v>
      </c>
      <c r="F97" s="40">
        <f>SUM(D97:E97)</f>
        <v>6</v>
      </c>
      <c r="G97" s="41">
        <f>_xlfn.RANK.EQ(F97,$F$12:$F$97,0)</f>
        <v>20</v>
      </c>
      <c r="H97" s="42">
        <f>E97/F97</f>
        <v>0</v>
      </c>
      <c r="I97" s="2">
        <f>_xlfn.RANK.EQ(H97,$H$12:$H$97,0)</f>
        <v>31</v>
      </c>
    </row>
    <row r="98" spans="1:9" ht="14.25" thickBot="1"/>
    <row r="99" spans="1:9" ht="14.25" thickBot="1">
      <c r="C99" s="229" t="s">
        <v>405</v>
      </c>
      <c r="D99" s="230">
        <f>SUM(D12:D97)</f>
        <v>251</v>
      </c>
      <c r="E99" s="230">
        <f t="shared" ref="E99:F99" si="6">SUM(E12:E97)</f>
        <v>132</v>
      </c>
      <c r="F99" s="231">
        <f t="shared" si="6"/>
        <v>383</v>
      </c>
    </row>
  </sheetData>
  <autoFilter ref="A11:I97" xr:uid="{00000000-0009-0000-0000-000022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2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218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392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60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0</v>
      </c>
      <c r="E6" s="17">
        <f>INDEX(E12:E97,MATCH(C6,C12:C97,0),0)</f>
        <v>0</v>
      </c>
      <c r="F6" s="17">
        <f>SUM(D6:E6)</f>
        <v>0</v>
      </c>
      <c r="G6" s="18">
        <f>_xlfn.RANK.EQ(F6,$F$12:$F$97,0)</f>
        <v>40</v>
      </c>
      <c r="H6" s="19">
        <v>0</v>
      </c>
      <c r="I6" s="20">
        <f>_xlfn.RANK.EQ(H6,$H$12:$H$97,0)</f>
        <v>32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1.3</v>
      </c>
      <c r="E7" s="90">
        <f>ROUND(SUMIF($B$12:$B$97,"G",E12:E97)/(COUNTIFS(B12:B97,"G",D12:D97,"&lt;&gt;")),1)</f>
        <v>0.6</v>
      </c>
      <c r="F7" s="90">
        <f>ROUND(SUM(D7:E7),1)</f>
        <v>1.9</v>
      </c>
      <c r="G7" s="23"/>
      <c r="H7" s="24">
        <f>E7/F7</f>
        <v>0.31578947368421051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5.2</v>
      </c>
      <c r="E8" s="92">
        <f>ROUND(AVERAGE(E12:E97),1)</f>
        <v>2.8</v>
      </c>
      <c r="F8" s="92">
        <f>ROUND(SUM(D8:E8),1)</f>
        <v>8</v>
      </c>
      <c r="G8" s="29"/>
      <c r="H8" s="30">
        <f>E8/F8</f>
        <v>0.35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2021年度（基準日：５月１日）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8</v>
      </c>
      <c r="E12" s="2">
        <v>3</v>
      </c>
      <c r="F12" s="40">
        <f>SUM(D12:E12)</f>
        <v>11</v>
      </c>
      <c r="G12" s="41">
        <f>_xlfn.RANK.EQ(F12,$F$12:$F$97,0)</f>
        <v>13</v>
      </c>
      <c r="H12" s="42">
        <f>E12/F12</f>
        <v>0.27272727272727271</v>
      </c>
      <c r="I12" s="2">
        <f>_xlfn.RANK.EQ(H12,$H$12:$H$97,0)</f>
        <v>26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0</v>
      </c>
      <c r="E13" s="2">
        <v>0</v>
      </c>
      <c r="F13" s="40">
        <f>SUM(D13:E13)</f>
        <v>0</v>
      </c>
      <c r="G13" s="41">
        <f>_xlfn.RANK.EQ(F13,$F$12:$F$97,0)</f>
        <v>40</v>
      </c>
      <c r="H13" s="236">
        <v>0</v>
      </c>
      <c r="I13" s="2">
        <f>_xlfn.RANK.EQ(H13,$H$12:$H$97,0)</f>
        <v>32</v>
      </c>
    </row>
    <row r="14" spans="1:13" s="14" customFormat="1">
      <c r="A14" s="70" t="s">
        <v>26</v>
      </c>
      <c r="B14" s="70" t="s">
        <v>243</v>
      </c>
      <c r="C14" s="70" t="s">
        <v>27</v>
      </c>
      <c r="D14" s="45"/>
      <c r="E14" s="45"/>
      <c r="F14" s="46"/>
      <c r="G14" s="47"/>
      <c r="H14" s="48"/>
      <c r="I14" s="45"/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6</v>
      </c>
      <c r="E15" s="2">
        <v>2</v>
      </c>
      <c r="F15" s="40">
        <f>SUM(D15:E15)</f>
        <v>8</v>
      </c>
      <c r="G15" s="41">
        <f>_xlfn.RANK.EQ(F15,$F$12:$F$97,0)</f>
        <v>19</v>
      </c>
      <c r="H15" s="42">
        <f>E15/F15</f>
        <v>0.25</v>
      </c>
      <c r="I15" s="2">
        <f>_xlfn.RANK.EQ(H15,$H$12:$H$97,0)</f>
        <v>27</v>
      </c>
    </row>
    <row r="16" spans="1:13" s="14" customFormat="1">
      <c r="A16" s="70" t="s">
        <v>30</v>
      </c>
      <c r="B16" s="70" t="s">
        <v>243</v>
      </c>
      <c r="C16" s="70" t="s">
        <v>31</v>
      </c>
      <c r="D16" s="45"/>
      <c r="E16" s="45"/>
      <c r="F16" s="46"/>
      <c r="G16" s="47"/>
      <c r="H16" s="48"/>
      <c r="I16" s="45"/>
    </row>
    <row r="17" spans="1:9" s="14" customFormat="1">
      <c r="A17" s="70" t="s">
        <v>32</v>
      </c>
      <c r="B17" s="70" t="s">
        <v>243</v>
      </c>
      <c r="C17" s="70" t="s">
        <v>33</v>
      </c>
      <c r="D17" s="45"/>
      <c r="E17" s="45"/>
      <c r="F17" s="46"/>
      <c r="G17" s="47"/>
      <c r="H17" s="48"/>
      <c r="I17" s="45"/>
    </row>
    <row r="18" spans="1:9" s="14" customFormat="1">
      <c r="A18" s="70" t="s">
        <v>34</v>
      </c>
      <c r="B18" s="70" t="s">
        <v>245</v>
      </c>
      <c r="C18" s="70" t="s">
        <v>35</v>
      </c>
      <c r="D18" s="45"/>
      <c r="E18" s="45"/>
      <c r="F18" s="46"/>
      <c r="G18" s="47"/>
      <c r="H18" s="48"/>
      <c r="I18" s="45"/>
    </row>
    <row r="19" spans="1:9" s="14" customFormat="1">
      <c r="A19" s="1" t="s">
        <v>36</v>
      </c>
      <c r="B19" s="1" t="s">
        <v>246</v>
      </c>
      <c r="C19" s="1" t="s">
        <v>37</v>
      </c>
      <c r="D19" s="2">
        <v>0</v>
      </c>
      <c r="E19" s="2">
        <v>0</v>
      </c>
      <c r="F19" s="40">
        <f t="shared" ref="F19:F27" si="0">SUM(D19:E19)</f>
        <v>0</v>
      </c>
      <c r="G19" s="41">
        <f t="shared" ref="G19:G27" si="1">_xlfn.RANK.EQ(F19,$F$12:$F$97,0)</f>
        <v>40</v>
      </c>
      <c r="H19" s="236">
        <v>0</v>
      </c>
      <c r="I19" s="2">
        <f t="shared" ref="I19:I27" si="2">_xlfn.RANK.EQ(H19,$H$12:$H$97,0)</f>
        <v>32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0</v>
      </c>
      <c r="E20" s="2">
        <v>0</v>
      </c>
      <c r="F20" s="40">
        <f t="shared" si="0"/>
        <v>0</v>
      </c>
      <c r="G20" s="41">
        <f t="shared" si="1"/>
        <v>40</v>
      </c>
      <c r="H20" s="236">
        <v>0</v>
      </c>
      <c r="I20" s="2">
        <f t="shared" si="2"/>
        <v>32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8</v>
      </c>
      <c r="E21" s="2">
        <v>5</v>
      </c>
      <c r="F21" s="40">
        <f t="shared" si="0"/>
        <v>13</v>
      </c>
      <c r="G21" s="41">
        <f t="shared" si="1"/>
        <v>9</v>
      </c>
      <c r="H21" s="42">
        <f>E21/F21</f>
        <v>0.38461538461538464</v>
      </c>
      <c r="I21" s="2">
        <f t="shared" si="2"/>
        <v>18</v>
      </c>
    </row>
    <row r="22" spans="1:9" s="14" customFormat="1">
      <c r="A22" s="1" t="s">
        <v>42</v>
      </c>
      <c r="B22" s="1" t="s">
        <v>242</v>
      </c>
      <c r="C22" s="1" t="s">
        <v>43</v>
      </c>
      <c r="D22" s="2">
        <v>0</v>
      </c>
      <c r="E22" s="2">
        <v>0</v>
      </c>
      <c r="F22" s="40">
        <f t="shared" si="0"/>
        <v>0</v>
      </c>
      <c r="G22" s="41">
        <f t="shared" si="1"/>
        <v>40</v>
      </c>
      <c r="H22" s="236">
        <v>0</v>
      </c>
      <c r="I22" s="2">
        <f t="shared" si="2"/>
        <v>32</v>
      </c>
    </row>
    <row r="23" spans="1:9" s="14" customFormat="1">
      <c r="A23" s="1" t="s">
        <v>44</v>
      </c>
      <c r="B23" s="1" t="s">
        <v>246</v>
      </c>
      <c r="C23" s="1" t="s">
        <v>45</v>
      </c>
      <c r="D23" s="2">
        <v>1</v>
      </c>
      <c r="E23" s="2">
        <v>0</v>
      </c>
      <c r="F23" s="40">
        <f t="shared" si="0"/>
        <v>1</v>
      </c>
      <c r="G23" s="41">
        <f t="shared" si="1"/>
        <v>38</v>
      </c>
      <c r="H23" s="42">
        <f>E23/F23</f>
        <v>0</v>
      </c>
      <c r="I23" s="2">
        <f t="shared" si="2"/>
        <v>32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0</v>
      </c>
      <c r="E24" s="2">
        <v>0</v>
      </c>
      <c r="F24" s="40">
        <f t="shared" si="0"/>
        <v>0</v>
      </c>
      <c r="G24" s="41">
        <f t="shared" si="1"/>
        <v>40</v>
      </c>
      <c r="H24" s="236">
        <v>0</v>
      </c>
      <c r="I24" s="2">
        <f t="shared" si="2"/>
        <v>32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0</v>
      </c>
      <c r="E25" s="2">
        <v>0</v>
      </c>
      <c r="F25" s="40">
        <f t="shared" si="0"/>
        <v>0</v>
      </c>
      <c r="G25" s="41">
        <f t="shared" si="1"/>
        <v>40</v>
      </c>
      <c r="H25" s="236">
        <v>0</v>
      </c>
      <c r="I25" s="2">
        <f t="shared" si="2"/>
        <v>32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0</v>
      </c>
      <c r="E26" s="2">
        <v>0</v>
      </c>
      <c r="F26" s="40">
        <f t="shared" si="0"/>
        <v>0</v>
      </c>
      <c r="G26" s="41">
        <f t="shared" si="1"/>
        <v>40</v>
      </c>
      <c r="H26" s="236">
        <v>0</v>
      </c>
      <c r="I26" s="2">
        <f t="shared" si="2"/>
        <v>32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22</v>
      </c>
      <c r="E27" s="2">
        <v>14</v>
      </c>
      <c r="F27" s="40">
        <f t="shared" si="0"/>
        <v>36</v>
      </c>
      <c r="G27" s="41">
        <f t="shared" si="1"/>
        <v>4</v>
      </c>
      <c r="H27" s="42">
        <f>E27/F27</f>
        <v>0.3888888888888889</v>
      </c>
      <c r="I27" s="2">
        <f t="shared" si="2"/>
        <v>16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0</v>
      </c>
      <c r="E29" s="2">
        <v>0</v>
      </c>
      <c r="F29" s="40">
        <f>SUM(D29:E29)</f>
        <v>0</v>
      </c>
      <c r="G29" s="41">
        <f>_xlfn.RANK.EQ(F29,$F$12:$F$97,0)</f>
        <v>40</v>
      </c>
      <c r="H29" s="236">
        <v>0</v>
      </c>
      <c r="I29" s="2">
        <f>_xlfn.RANK.EQ(H29,$H$12:$H$97,0)</f>
        <v>32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0</v>
      </c>
      <c r="E30" s="2">
        <v>0</v>
      </c>
      <c r="F30" s="40">
        <f>SUM(D30:E30)</f>
        <v>0</v>
      </c>
      <c r="G30" s="41">
        <f>_xlfn.RANK.EQ(F30,$F$12:$F$97,0)</f>
        <v>40</v>
      </c>
      <c r="H30" s="236">
        <v>0</v>
      </c>
      <c r="I30" s="2">
        <f>_xlfn.RANK.EQ(H30,$H$12:$H$97,0)</f>
        <v>32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0</v>
      </c>
      <c r="E31" s="2">
        <v>0</v>
      </c>
      <c r="F31" s="40">
        <f>SUM(D31:E31)</f>
        <v>0</v>
      </c>
      <c r="G31" s="41">
        <f>_xlfn.RANK.EQ(F31,$F$12:$F$97,0)</f>
        <v>40</v>
      </c>
      <c r="H31" s="236">
        <v>0</v>
      </c>
      <c r="I31" s="2">
        <f>_xlfn.RANK.EQ(H31,$H$12:$H$97,0)</f>
        <v>32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12</v>
      </c>
      <c r="E32" s="2">
        <v>11</v>
      </c>
      <c r="F32" s="40">
        <f>SUM(D32:E32)</f>
        <v>23</v>
      </c>
      <c r="G32" s="41">
        <f>_xlfn.RANK.EQ(F32,$F$12:$F$97,0)</f>
        <v>6</v>
      </c>
      <c r="H32" s="42">
        <f>E32/F32</f>
        <v>0.47826086956521741</v>
      </c>
      <c r="I32" s="2">
        <f>_xlfn.RANK.EQ(H32,$H$12:$H$97,0)</f>
        <v>8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36</v>
      </c>
      <c r="E33" s="2">
        <v>23</v>
      </c>
      <c r="F33" s="40">
        <f>SUM(D33:E33)</f>
        <v>59</v>
      </c>
      <c r="G33" s="41">
        <f>_xlfn.RANK.EQ(F33,$F$12:$F$97,0)</f>
        <v>1</v>
      </c>
      <c r="H33" s="42">
        <f>E33/F33</f>
        <v>0.38983050847457629</v>
      </c>
      <c r="I33" s="2">
        <f>_xlfn.RANK.EQ(H33,$H$12:$H$97,0)</f>
        <v>15</v>
      </c>
    </row>
    <row r="34" spans="1:9" s="14" customFormat="1">
      <c r="A34" s="70" t="s">
        <v>66</v>
      </c>
      <c r="B34" s="70" t="s">
        <v>245</v>
      </c>
      <c r="C34" s="70" t="s">
        <v>67</v>
      </c>
      <c r="D34" s="45"/>
      <c r="E34" s="45"/>
      <c r="F34" s="46"/>
      <c r="G34" s="47"/>
      <c r="H34" s="48"/>
      <c r="I34" s="45"/>
    </row>
    <row r="35" spans="1:9" s="14" customFormat="1">
      <c r="A35" s="70" t="s">
        <v>68</v>
      </c>
      <c r="B35" s="70" t="s">
        <v>244</v>
      </c>
      <c r="C35" s="70" t="s">
        <v>69</v>
      </c>
      <c r="D35" s="45"/>
      <c r="E35" s="45"/>
      <c r="F35" s="46"/>
      <c r="G35" s="47"/>
      <c r="H35" s="48"/>
      <c r="I35" s="45"/>
    </row>
    <row r="36" spans="1:9" s="14" customFormat="1">
      <c r="A36" s="70" t="s">
        <v>70</v>
      </c>
      <c r="B36" s="70" t="s">
        <v>244</v>
      </c>
      <c r="C36" s="70" t="s">
        <v>71</v>
      </c>
      <c r="D36" s="45"/>
      <c r="E36" s="45"/>
      <c r="F36" s="46"/>
      <c r="G36" s="47"/>
      <c r="H36" s="48"/>
      <c r="I36" s="45"/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12</v>
      </c>
      <c r="E37" s="2">
        <v>0</v>
      </c>
      <c r="F37" s="40">
        <f>SUM(D37:E37)</f>
        <v>12</v>
      </c>
      <c r="G37" s="41">
        <f>_xlfn.RANK.EQ(F37,$F$12:$F$97,0)</f>
        <v>12</v>
      </c>
      <c r="H37" s="42">
        <f>E37/F37</f>
        <v>0</v>
      </c>
      <c r="I37" s="2">
        <f>_xlfn.RANK.EQ(H37,$H$12:$H$97,0)</f>
        <v>32</v>
      </c>
    </row>
    <row r="38" spans="1:9" s="14" customFormat="1">
      <c r="A38" s="70" t="s">
        <v>74</v>
      </c>
      <c r="B38" s="70" t="s">
        <v>247</v>
      </c>
      <c r="C38" s="70" t="s">
        <v>75</v>
      </c>
      <c r="D38" s="45"/>
      <c r="E38" s="45"/>
      <c r="F38" s="46"/>
      <c r="G38" s="47"/>
      <c r="H38" s="48"/>
      <c r="I38" s="45"/>
    </row>
    <row r="39" spans="1:9" s="14" customFormat="1">
      <c r="A39" s="1" t="s">
        <v>76</v>
      </c>
      <c r="B39" s="1" t="s">
        <v>242</v>
      </c>
      <c r="C39" s="1" t="s">
        <v>77</v>
      </c>
      <c r="D39" s="2">
        <v>7</v>
      </c>
      <c r="E39" s="2">
        <v>6</v>
      </c>
      <c r="F39" s="40">
        <f>SUM(D39:E39)</f>
        <v>13</v>
      </c>
      <c r="G39" s="41">
        <f>_xlfn.RANK.EQ(F39,$F$12:$F$97,0)</f>
        <v>9</v>
      </c>
      <c r="H39" s="42">
        <f>E39/F39</f>
        <v>0.46153846153846156</v>
      </c>
      <c r="I39" s="2">
        <f>_xlfn.RANK.EQ(H39,$H$12:$H$97,0)</f>
        <v>9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2</v>
      </c>
      <c r="E40" s="2">
        <v>1</v>
      </c>
      <c r="F40" s="40">
        <f>SUM(D40:E40)</f>
        <v>3</v>
      </c>
      <c r="G40" s="41">
        <f>_xlfn.RANK.EQ(F40,$F$12:$F$97,0)</f>
        <v>30</v>
      </c>
      <c r="H40" s="42">
        <f>E40/F40</f>
        <v>0.33333333333333331</v>
      </c>
      <c r="I40" s="2">
        <f>_xlfn.RANK.EQ(H40,$H$12:$H$97,0)</f>
        <v>21</v>
      </c>
    </row>
    <row r="41" spans="1:9" s="14" customFormat="1">
      <c r="A41" s="70" t="s">
        <v>80</v>
      </c>
      <c r="B41" s="70" t="s">
        <v>243</v>
      </c>
      <c r="C41" s="70" t="s">
        <v>81</v>
      </c>
      <c r="D41" s="45"/>
      <c r="E41" s="45"/>
      <c r="F41" s="46"/>
      <c r="G41" s="47"/>
      <c r="H41" s="48"/>
      <c r="I41" s="45"/>
    </row>
    <row r="42" spans="1:9" s="14" customFormat="1">
      <c r="A42" s="1" t="s">
        <v>82</v>
      </c>
      <c r="B42" s="1" t="s">
        <v>244</v>
      </c>
      <c r="C42" s="1" t="s">
        <v>83</v>
      </c>
      <c r="D42" s="2">
        <v>4</v>
      </c>
      <c r="E42" s="2">
        <v>4</v>
      </c>
      <c r="F42" s="40">
        <f>SUM(D42:E42)</f>
        <v>8</v>
      </c>
      <c r="G42" s="41">
        <f>_xlfn.RANK.EQ(F42,$F$12:$F$97,0)</f>
        <v>19</v>
      </c>
      <c r="H42" s="42">
        <f>E42/F42</f>
        <v>0.5</v>
      </c>
      <c r="I42" s="2">
        <f>_xlfn.RANK.EQ(H42,$H$12:$H$97,0)</f>
        <v>3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5"/>
      <c r="E43" s="45"/>
      <c r="F43" s="46"/>
      <c r="G43" s="47"/>
      <c r="H43" s="48"/>
      <c r="I43" s="45"/>
    </row>
    <row r="44" spans="1:9" s="14" customFormat="1">
      <c r="A44" s="70" t="s">
        <v>86</v>
      </c>
      <c r="B44" s="70" t="s">
        <v>243</v>
      </c>
      <c r="C44" s="70" t="s">
        <v>87</v>
      </c>
      <c r="D44" s="45"/>
      <c r="E44" s="45"/>
      <c r="F44" s="46"/>
      <c r="G44" s="47"/>
      <c r="H44" s="48"/>
      <c r="I44" s="45"/>
    </row>
    <row r="45" spans="1:9" s="14" customFormat="1">
      <c r="A45" s="1" t="s">
        <v>88</v>
      </c>
      <c r="B45" s="1" t="s">
        <v>247</v>
      </c>
      <c r="C45" s="1" t="s">
        <v>89</v>
      </c>
      <c r="D45" s="2">
        <v>4</v>
      </c>
      <c r="E45" s="2">
        <v>1</v>
      </c>
      <c r="F45" s="40">
        <f>SUM(D45:E45)</f>
        <v>5</v>
      </c>
      <c r="G45" s="41">
        <f>_xlfn.RANK.EQ(F45,$F$12:$F$97,0)</f>
        <v>25</v>
      </c>
      <c r="H45" s="42">
        <f>E45/F45</f>
        <v>0.2</v>
      </c>
      <c r="I45" s="2">
        <f>_xlfn.RANK.EQ(H45,$H$12:$H$97,0)</f>
        <v>28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47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2</v>
      </c>
      <c r="E47" s="2">
        <v>0</v>
      </c>
      <c r="F47" s="40">
        <f>SUM(D47:E47)</f>
        <v>2</v>
      </c>
      <c r="G47" s="41">
        <f>_xlfn.RANK.EQ(F47,$F$12:$F$97,0)</f>
        <v>32</v>
      </c>
      <c r="H47" s="42">
        <f>E47/F47</f>
        <v>0</v>
      </c>
      <c r="I47" s="2">
        <f>_xlfn.RANK.EQ(H47,$H$12:$H$97,0)</f>
        <v>32</v>
      </c>
    </row>
    <row r="48" spans="1:9" s="14" customFormat="1">
      <c r="A48" s="1" t="s">
        <v>94</v>
      </c>
      <c r="B48" s="1" t="s">
        <v>243</v>
      </c>
      <c r="C48" s="1" t="s">
        <v>95</v>
      </c>
      <c r="D48" s="2">
        <v>2</v>
      </c>
      <c r="E48" s="2">
        <v>0</v>
      </c>
      <c r="F48" s="40">
        <f>SUM(D48:E48)</f>
        <v>2</v>
      </c>
      <c r="G48" s="41">
        <f>_xlfn.RANK.EQ(F48,$F$12:$F$97,0)</f>
        <v>32</v>
      </c>
      <c r="H48" s="42">
        <f>E48/F48</f>
        <v>0</v>
      </c>
      <c r="I48" s="2">
        <f>_xlfn.RANK.EQ(H48,$H$12:$H$97,0)</f>
        <v>32</v>
      </c>
    </row>
    <row r="49" spans="1:9" s="14" customFormat="1">
      <c r="A49" s="1" t="s">
        <v>96</v>
      </c>
      <c r="B49" s="1" t="s">
        <v>242</v>
      </c>
      <c r="C49" s="1" t="s">
        <v>97</v>
      </c>
      <c r="D49" s="2">
        <v>20</v>
      </c>
      <c r="E49" s="2">
        <v>5</v>
      </c>
      <c r="F49" s="40">
        <f>SUM(D49:E49)</f>
        <v>25</v>
      </c>
      <c r="G49" s="41">
        <f>_xlfn.RANK.EQ(F49,$F$12:$F$97,0)</f>
        <v>5</v>
      </c>
      <c r="H49" s="42">
        <f>E49/F49</f>
        <v>0.2</v>
      </c>
      <c r="I49" s="2">
        <f>_xlfn.RANK.EQ(H49,$H$12:$H$97,0)</f>
        <v>28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0</v>
      </c>
      <c r="E50" s="2">
        <v>0</v>
      </c>
      <c r="F50" s="40">
        <f>SUM(D50:E50)</f>
        <v>0</v>
      </c>
      <c r="G50" s="41">
        <f>_xlfn.RANK.EQ(F50,$F$12:$F$97,0)</f>
        <v>40</v>
      </c>
      <c r="H50" s="236">
        <v>0</v>
      </c>
      <c r="I50" s="2">
        <f>_xlfn.RANK.EQ(H50,$H$12:$H$97,0)</f>
        <v>32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8</v>
      </c>
      <c r="E51" s="2">
        <v>2</v>
      </c>
      <c r="F51" s="40">
        <f>SUM(D51:E51)</f>
        <v>10</v>
      </c>
      <c r="G51" s="41">
        <f>_xlfn.RANK.EQ(F51,$F$12:$F$97,0)</f>
        <v>14</v>
      </c>
      <c r="H51" s="42">
        <f>E51/F51</f>
        <v>0.2</v>
      </c>
      <c r="I51" s="2">
        <f>_xlfn.RANK.EQ(H51,$H$12:$H$97,0)</f>
        <v>28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5"/>
      <c r="E52" s="45"/>
      <c r="F52" s="46"/>
      <c r="G52" s="47"/>
      <c r="H52" s="48"/>
      <c r="I52" s="45"/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3</v>
      </c>
      <c r="E53" s="2">
        <v>2</v>
      </c>
      <c r="F53" s="40">
        <f>SUM(D53:E53)</f>
        <v>5</v>
      </c>
      <c r="G53" s="41">
        <f>_xlfn.RANK.EQ(F53,$F$12:$F$97,0)</f>
        <v>25</v>
      </c>
      <c r="H53" s="42">
        <f>E53/F53</f>
        <v>0.4</v>
      </c>
      <c r="I53" s="2">
        <f>_xlfn.RANK.EQ(H53,$H$12:$H$97,0)</f>
        <v>13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1</v>
      </c>
      <c r="E54" s="2">
        <v>1</v>
      </c>
      <c r="F54" s="40">
        <f>SUM(D54:E54)</f>
        <v>2</v>
      </c>
      <c r="G54" s="41">
        <f>_xlfn.RANK.EQ(F54,$F$12:$F$97,0)</f>
        <v>32</v>
      </c>
      <c r="H54" s="42">
        <f>E54/F54</f>
        <v>0.5</v>
      </c>
      <c r="I54" s="2">
        <f>_xlfn.RANK.EQ(H54,$H$12:$H$97,0)</f>
        <v>3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0</v>
      </c>
      <c r="E55" s="2">
        <v>0</v>
      </c>
      <c r="F55" s="40">
        <f>SUM(D55:E55)</f>
        <v>0</v>
      </c>
      <c r="G55" s="41">
        <f>_xlfn.RANK.EQ(F55,$F$12:$F$97,0)</f>
        <v>40</v>
      </c>
      <c r="H55" s="236">
        <v>0</v>
      </c>
      <c r="I55" s="2">
        <f>_xlfn.RANK.EQ(H55,$H$12:$H$97,0)</f>
        <v>32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2</v>
      </c>
      <c r="E56" s="2">
        <v>2</v>
      </c>
      <c r="F56" s="40">
        <f>SUM(D56:E56)</f>
        <v>4</v>
      </c>
      <c r="G56" s="41">
        <f>_xlfn.RANK.EQ(F56,$F$12:$F$97,0)</f>
        <v>28</v>
      </c>
      <c r="H56" s="42">
        <f>E56/F56</f>
        <v>0.5</v>
      </c>
      <c r="I56" s="2">
        <f>_xlfn.RANK.EQ(H56,$H$12:$H$97,0)</f>
        <v>3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0</v>
      </c>
      <c r="E57" s="2">
        <v>0</v>
      </c>
      <c r="F57" s="40">
        <f>SUM(D57:E57)</f>
        <v>0</v>
      </c>
      <c r="G57" s="41">
        <f>_xlfn.RANK.EQ(F57,$F$12:$F$97,0)</f>
        <v>40</v>
      </c>
      <c r="H57" s="236">
        <v>0</v>
      </c>
      <c r="I57" s="2">
        <f>_xlfn.RANK.EQ(H57,$H$12:$H$97,0)</f>
        <v>32</v>
      </c>
    </row>
    <row r="58" spans="1:9" s="14" customFormat="1">
      <c r="A58" s="70" t="s">
        <v>114</v>
      </c>
      <c r="B58" s="70" t="s">
        <v>245</v>
      </c>
      <c r="C58" s="70" t="s">
        <v>115</v>
      </c>
      <c r="D58" s="45"/>
      <c r="E58" s="45"/>
      <c r="F58" s="46"/>
      <c r="G58" s="47"/>
      <c r="H58" s="48"/>
      <c r="I58" s="45"/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4</v>
      </c>
      <c r="E59" s="2">
        <v>4</v>
      </c>
      <c r="F59" s="40">
        <f>SUM(D59:E59)</f>
        <v>8</v>
      </c>
      <c r="G59" s="41">
        <f>_xlfn.RANK.EQ(F59,$F$12:$F$97,0)</f>
        <v>19</v>
      </c>
      <c r="H59" s="42">
        <f>E59/F59</f>
        <v>0.5</v>
      </c>
      <c r="I59" s="2">
        <f>_xlfn.RANK.EQ(H59,$H$12:$H$97,0)</f>
        <v>3</v>
      </c>
    </row>
    <row r="60" spans="1:9" s="14" customFormat="1">
      <c r="A60" s="70" t="s">
        <v>118</v>
      </c>
      <c r="B60" s="70" t="s">
        <v>243</v>
      </c>
      <c r="C60" s="70" t="s">
        <v>119</v>
      </c>
      <c r="D60" s="45"/>
      <c r="E60" s="45"/>
      <c r="F60" s="46"/>
      <c r="G60" s="47"/>
      <c r="H60" s="48"/>
      <c r="I60" s="45"/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5</v>
      </c>
      <c r="E61" s="2">
        <v>4</v>
      </c>
      <c r="F61" s="40">
        <f>SUM(D61:E61)</f>
        <v>9</v>
      </c>
      <c r="G61" s="41">
        <f>_xlfn.RANK.EQ(F61,$F$12:$F$97,0)</f>
        <v>18</v>
      </c>
      <c r="H61" s="42">
        <f>E61/F61</f>
        <v>0.44444444444444442</v>
      </c>
      <c r="I61" s="2">
        <f>_xlfn.RANK.EQ(H61,$H$12:$H$97,0)</f>
        <v>10</v>
      </c>
    </row>
    <row r="62" spans="1:9" s="14" customFormat="1">
      <c r="A62" s="70" t="s">
        <v>122</v>
      </c>
      <c r="B62" s="70" t="s">
        <v>243</v>
      </c>
      <c r="C62" s="70" t="s">
        <v>123</v>
      </c>
      <c r="D62" s="45"/>
      <c r="E62" s="45"/>
      <c r="F62" s="46"/>
      <c r="G62" s="47"/>
      <c r="H62" s="48"/>
      <c r="I62" s="45"/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0</v>
      </c>
      <c r="E63" s="2">
        <v>0</v>
      </c>
      <c r="F63" s="40">
        <f>SUM(D63:E63)</f>
        <v>0</v>
      </c>
      <c r="G63" s="41">
        <f>_xlfn.RANK.EQ(F63,$F$12:$F$97,0)</f>
        <v>40</v>
      </c>
      <c r="H63" s="236">
        <v>0</v>
      </c>
      <c r="I63" s="2">
        <f>_xlfn.RANK.EQ(H63,$H$12:$H$97,0)</f>
        <v>32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0</v>
      </c>
      <c r="E64" s="2">
        <v>0</v>
      </c>
      <c r="F64" s="40">
        <f>SUM(D64:E64)</f>
        <v>0</v>
      </c>
      <c r="G64" s="41">
        <f>_xlfn.RANK.EQ(F64,$F$12:$F$97,0)</f>
        <v>40</v>
      </c>
      <c r="H64" s="236">
        <v>0</v>
      </c>
      <c r="I64" s="2">
        <f>_xlfn.RANK.EQ(H64,$H$12:$H$97,0)</f>
        <v>32</v>
      </c>
    </row>
    <row r="65" spans="1:9" s="14" customFormat="1">
      <c r="A65" s="70" t="s">
        <v>128</v>
      </c>
      <c r="B65" s="70" t="s">
        <v>245</v>
      </c>
      <c r="C65" s="70" t="s">
        <v>129</v>
      </c>
      <c r="D65" s="45"/>
      <c r="E65" s="45"/>
      <c r="F65" s="46"/>
      <c r="G65" s="47"/>
      <c r="H65" s="48"/>
      <c r="I65" s="45"/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38</v>
      </c>
      <c r="E66" s="2">
        <v>21</v>
      </c>
      <c r="F66" s="40">
        <f>SUM(D66:E66)</f>
        <v>59</v>
      </c>
      <c r="G66" s="41">
        <f>_xlfn.RANK.EQ(F66,$F$12:$F$97,0)</f>
        <v>1</v>
      </c>
      <c r="H66" s="42">
        <f>E66/F66</f>
        <v>0.3559322033898305</v>
      </c>
      <c r="I66" s="2">
        <f>_xlfn.RANK.EQ(H66,$H$12:$H$97,0)</f>
        <v>19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2</v>
      </c>
      <c r="E67" s="2">
        <v>0</v>
      </c>
      <c r="F67" s="40">
        <f>SUM(D67:E67)</f>
        <v>2</v>
      </c>
      <c r="G67" s="41">
        <f>_xlfn.RANK.EQ(F67,$F$12:$F$97,0)</f>
        <v>32</v>
      </c>
      <c r="H67" s="42">
        <f>E67/F67</f>
        <v>0</v>
      </c>
      <c r="I67" s="2">
        <f>_xlfn.RANK.EQ(H67,$H$12:$H$97,0)</f>
        <v>32</v>
      </c>
    </row>
    <row r="68" spans="1:9" s="14" customFormat="1">
      <c r="A68" s="70" t="s">
        <v>134</v>
      </c>
      <c r="B68" s="70" t="s">
        <v>243</v>
      </c>
      <c r="C68" s="70" t="s">
        <v>135</v>
      </c>
      <c r="D68" s="45"/>
      <c r="E68" s="45"/>
      <c r="F68" s="46"/>
      <c r="G68" s="47"/>
      <c r="H68" s="48"/>
      <c r="I68" s="45"/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13</v>
      </c>
      <c r="E69" s="2">
        <v>7</v>
      </c>
      <c r="F69" s="40">
        <f>SUM(D69:E69)</f>
        <v>20</v>
      </c>
      <c r="G69" s="41">
        <f>_xlfn.RANK.EQ(F69,$F$12:$F$97,0)</f>
        <v>8</v>
      </c>
      <c r="H69" s="42">
        <f>E69/F69</f>
        <v>0.35</v>
      </c>
      <c r="I69" s="2">
        <f>_xlfn.RANK.EQ(H69,$H$12:$H$97,0)</f>
        <v>20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6</v>
      </c>
      <c r="E70" s="2">
        <v>7</v>
      </c>
      <c r="F70" s="40">
        <f>SUM(D70:E70)</f>
        <v>13</v>
      </c>
      <c r="G70" s="41">
        <f>_xlfn.RANK.EQ(F70,$F$12:$F$97,0)</f>
        <v>9</v>
      </c>
      <c r="H70" s="42">
        <f>E70/F70</f>
        <v>0.53846153846153844</v>
      </c>
      <c r="I70" s="2">
        <f>_xlfn.RANK.EQ(H70,$H$12:$H$97,0)</f>
        <v>2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7</v>
      </c>
      <c r="E71" s="2">
        <v>3</v>
      </c>
      <c r="F71" s="40">
        <f>SUM(D71:E71)</f>
        <v>10</v>
      </c>
      <c r="G71" s="41">
        <f>_xlfn.RANK.EQ(F71,$F$12:$F$97,0)</f>
        <v>14</v>
      </c>
      <c r="H71" s="42">
        <f>E71/F71</f>
        <v>0.3</v>
      </c>
      <c r="I71" s="2">
        <f>_xlfn.RANK.EQ(H71,$H$12:$H$97,0)</f>
        <v>23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0</v>
      </c>
      <c r="E72" s="2">
        <v>2</v>
      </c>
      <c r="F72" s="40">
        <f>SUM(D72:E72)</f>
        <v>2</v>
      </c>
      <c r="G72" s="41">
        <f>_xlfn.RANK.EQ(F72,$F$12:$F$97,0)</f>
        <v>32</v>
      </c>
      <c r="H72" s="42">
        <f>E72/F72</f>
        <v>1</v>
      </c>
      <c r="I72" s="2">
        <f>_xlfn.RANK.EQ(H72,$H$12:$H$97,0)</f>
        <v>1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3</v>
      </c>
      <c r="E73" s="2">
        <v>0</v>
      </c>
      <c r="F73" s="40">
        <f>SUM(D73:E73)</f>
        <v>3</v>
      </c>
      <c r="G73" s="41">
        <f>_xlfn.RANK.EQ(F73,$F$12:$F$97,0)</f>
        <v>30</v>
      </c>
      <c r="H73" s="42">
        <f>E73/F73</f>
        <v>0</v>
      </c>
      <c r="I73" s="2">
        <f>_xlfn.RANK.EQ(H73,$H$12:$H$97,0)</f>
        <v>32</v>
      </c>
    </row>
    <row r="74" spans="1:9" s="14" customFormat="1">
      <c r="A74" s="70" t="s">
        <v>146</v>
      </c>
      <c r="B74" s="70" t="s">
        <v>247</v>
      </c>
      <c r="C74" s="70" t="s">
        <v>147</v>
      </c>
      <c r="D74" s="45"/>
      <c r="E74" s="45"/>
      <c r="F74" s="46"/>
      <c r="G74" s="47"/>
      <c r="H74" s="48"/>
      <c r="I74" s="45"/>
    </row>
    <row r="75" spans="1:9" s="14" customFormat="1">
      <c r="A75" s="70" t="s">
        <v>148</v>
      </c>
      <c r="B75" s="70" t="s">
        <v>248</v>
      </c>
      <c r="C75" s="70" t="s">
        <v>149</v>
      </c>
      <c r="D75" s="45"/>
      <c r="E75" s="45"/>
      <c r="F75" s="46"/>
      <c r="G75" s="47"/>
      <c r="H75" s="48"/>
      <c r="I75" s="45"/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4</v>
      </c>
      <c r="E76" s="2">
        <v>1</v>
      </c>
      <c r="F76" s="40">
        <f>SUM(D76:E76)</f>
        <v>5</v>
      </c>
      <c r="G76" s="41">
        <f>_xlfn.RANK.EQ(F76,$F$12:$F$97,0)</f>
        <v>25</v>
      </c>
      <c r="H76" s="42">
        <f>E76/F76</f>
        <v>0.2</v>
      </c>
      <c r="I76" s="2">
        <f>_xlfn.RANK.EQ(H76,$H$12:$H$97,0)</f>
        <v>28</v>
      </c>
    </row>
    <row r="77" spans="1:9" s="14" customFormat="1">
      <c r="A77" s="70" t="s">
        <v>152</v>
      </c>
      <c r="B77" s="70" t="s">
        <v>246</v>
      </c>
      <c r="C77" s="70" t="s">
        <v>153</v>
      </c>
      <c r="D77" s="45"/>
      <c r="E77" s="45"/>
      <c r="F77" s="46"/>
      <c r="G77" s="47"/>
      <c r="H77" s="48"/>
      <c r="I77" s="45"/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1</v>
      </c>
      <c r="E78" s="2">
        <v>0</v>
      </c>
      <c r="F78" s="40">
        <f>SUM(D78:E78)</f>
        <v>1</v>
      </c>
      <c r="G78" s="41">
        <f>_xlfn.RANK.EQ(F78,$F$12:$F$97,0)</f>
        <v>38</v>
      </c>
      <c r="H78" s="42">
        <f>E78/F78</f>
        <v>0</v>
      </c>
      <c r="I78" s="2">
        <f>_xlfn.RANK.EQ(H78,$H$12:$H$97,0)</f>
        <v>32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4</v>
      </c>
      <c r="E79" s="2">
        <v>3</v>
      </c>
      <c r="F79" s="40">
        <f>SUM(D79:E79)</f>
        <v>7</v>
      </c>
      <c r="G79" s="41">
        <f>_xlfn.RANK.EQ(F79,$F$12:$F$97,0)</f>
        <v>22</v>
      </c>
      <c r="H79" s="42">
        <f>E79/F79</f>
        <v>0.42857142857142855</v>
      </c>
      <c r="I79" s="2">
        <f>_xlfn.RANK.EQ(H79,$H$12:$H$97,0)</f>
        <v>11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7</v>
      </c>
      <c r="E80" s="2">
        <v>3</v>
      </c>
      <c r="F80" s="40">
        <f>SUM(D80:E80)</f>
        <v>10</v>
      </c>
      <c r="G80" s="41">
        <f>_xlfn.RANK.EQ(F80,$F$12:$F$97,0)</f>
        <v>14</v>
      </c>
      <c r="H80" s="42">
        <f>E80/F80</f>
        <v>0.3</v>
      </c>
      <c r="I80" s="2">
        <f>_xlfn.RANK.EQ(H80,$H$12:$H$97,0)</f>
        <v>23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4</v>
      </c>
      <c r="E81" s="2">
        <v>0</v>
      </c>
      <c r="F81" s="40">
        <f>SUM(D81:E81)</f>
        <v>4</v>
      </c>
      <c r="G81" s="41">
        <f>_xlfn.RANK.EQ(F81,$F$12:$F$97,0)</f>
        <v>28</v>
      </c>
      <c r="H81" s="42">
        <f>E81/F81</f>
        <v>0</v>
      </c>
      <c r="I81" s="2">
        <f>_xlfn.RANK.EQ(H81,$H$12:$H$97,0)</f>
        <v>32</v>
      </c>
    </row>
    <row r="82" spans="1:9" s="14" customFormat="1">
      <c r="A82" s="70" t="s">
        <v>162</v>
      </c>
      <c r="B82" s="70" t="s">
        <v>246</v>
      </c>
      <c r="C82" s="70" t="s">
        <v>163</v>
      </c>
      <c r="D82" s="45"/>
      <c r="E82" s="45"/>
      <c r="F82" s="46"/>
      <c r="G82" s="47"/>
      <c r="H82" s="48"/>
      <c r="I82" s="45"/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27</v>
      </c>
      <c r="E83" s="2">
        <v>17</v>
      </c>
      <c r="F83" s="40">
        <f>SUM(D83:E83)</f>
        <v>44</v>
      </c>
      <c r="G83" s="41">
        <f>_xlfn.RANK.EQ(F83,$F$12:$F$97,0)</f>
        <v>3</v>
      </c>
      <c r="H83" s="42">
        <f>E83/F83</f>
        <v>0.38636363636363635</v>
      </c>
      <c r="I83" s="2">
        <f>_xlfn.RANK.EQ(H83,$H$12:$H$97,0)</f>
        <v>17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5</v>
      </c>
      <c r="E84" s="2">
        <v>2</v>
      </c>
      <c r="F84" s="40">
        <f>SUM(D84:E84)</f>
        <v>7</v>
      </c>
      <c r="G84" s="41">
        <f>_xlfn.RANK.EQ(F84,$F$12:$F$97,0)</f>
        <v>22</v>
      </c>
      <c r="H84" s="42">
        <f>E84/F84</f>
        <v>0.2857142857142857</v>
      </c>
      <c r="I84" s="2">
        <f>_xlfn.RANK.EQ(H84,$H$12:$H$97,0)</f>
        <v>25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0</v>
      </c>
      <c r="E85" s="2">
        <v>0</v>
      </c>
      <c r="F85" s="40">
        <f>SUM(D85:E85)</f>
        <v>0</v>
      </c>
      <c r="G85" s="41">
        <f>_xlfn.RANK.EQ(F85,$F$12:$F$97,0)</f>
        <v>40</v>
      </c>
      <c r="H85" s="236">
        <v>0</v>
      </c>
      <c r="I85" s="2">
        <f>_xlfn.RANK.EQ(H85,$H$12:$H$97,0)</f>
        <v>32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0</v>
      </c>
      <c r="E86" s="51">
        <v>0</v>
      </c>
      <c r="F86" s="52">
        <f>SUM(D86:E86)</f>
        <v>0</v>
      </c>
      <c r="G86" s="53">
        <f>_xlfn.RANK.EQ(F86,$F$12:$F$97,0)</f>
        <v>40</v>
      </c>
      <c r="H86" s="237">
        <v>0</v>
      </c>
      <c r="I86" s="51">
        <f>_xlfn.RANK.EQ(H86,$H$12:$H$97,0)</f>
        <v>32</v>
      </c>
    </row>
    <row r="87" spans="1:9" s="14" customFormat="1">
      <c r="A87" s="70" t="s">
        <v>172</v>
      </c>
      <c r="B87" s="70" t="s">
        <v>243</v>
      </c>
      <c r="C87" s="70" t="s">
        <v>173</v>
      </c>
      <c r="D87" s="45"/>
      <c r="E87" s="45"/>
      <c r="F87" s="46"/>
      <c r="G87" s="47"/>
      <c r="H87" s="48"/>
      <c r="I87" s="45"/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6</v>
      </c>
      <c r="E88" s="2">
        <v>4</v>
      </c>
      <c r="F88" s="40">
        <f t="shared" ref="F88:F95" si="3">SUM(D88:E88)</f>
        <v>10</v>
      </c>
      <c r="G88" s="41">
        <f t="shared" ref="G88:G95" si="4">_xlfn.RANK.EQ(F88,$F$12:$F$97,0)</f>
        <v>14</v>
      </c>
      <c r="H88" s="42">
        <f>E88/F88</f>
        <v>0.4</v>
      </c>
      <c r="I88" s="2">
        <f t="shared" ref="I88:I95" si="5">_xlfn.RANK.EQ(H88,$H$12:$H$97,0)</f>
        <v>13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16</v>
      </c>
      <c r="E89" s="2">
        <v>7</v>
      </c>
      <c r="F89" s="40">
        <f t="shared" si="3"/>
        <v>23</v>
      </c>
      <c r="G89" s="41">
        <f t="shared" si="4"/>
        <v>6</v>
      </c>
      <c r="H89" s="42">
        <f>E89/F89</f>
        <v>0.30434782608695654</v>
      </c>
      <c r="I89" s="2">
        <f t="shared" si="5"/>
        <v>22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0</v>
      </c>
      <c r="E90" s="2">
        <v>0</v>
      </c>
      <c r="F90" s="40">
        <f t="shared" si="3"/>
        <v>0</v>
      </c>
      <c r="G90" s="41">
        <f t="shared" si="4"/>
        <v>40</v>
      </c>
      <c r="H90" s="236">
        <v>0</v>
      </c>
      <c r="I90" s="2">
        <f t="shared" si="5"/>
        <v>32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0</v>
      </c>
      <c r="E91" s="2">
        <v>0</v>
      </c>
      <c r="F91" s="40">
        <f t="shared" si="3"/>
        <v>0</v>
      </c>
      <c r="G91" s="41">
        <f t="shared" si="4"/>
        <v>40</v>
      </c>
      <c r="H91" s="236">
        <v>0</v>
      </c>
      <c r="I91" s="2">
        <f t="shared" si="5"/>
        <v>32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0</v>
      </c>
      <c r="E92" s="2">
        <v>0</v>
      </c>
      <c r="F92" s="40">
        <f t="shared" si="3"/>
        <v>0</v>
      </c>
      <c r="G92" s="41">
        <f t="shared" si="4"/>
        <v>40</v>
      </c>
      <c r="H92" s="236">
        <v>0</v>
      </c>
      <c r="I92" s="2">
        <f t="shared" si="5"/>
        <v>32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0</v>
      </c>
      <c r="E93" s="2">
        <v>0</v>
      </c>
      <c r="F93" s="40">
        <f t="shared" si="3"/>
        <v>0</v>
      </c>
      <c r="G93" s="41">
        <f t="shared" si="4"/>
        <v>40</v>
      </c>
      <c r="H93" s="236">
        <v>0</v>
      </c>
      <c r="I93" s="2">
        <f t="shared" si="5"/>
        <v>32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1</v>
      </c>
      <c r="E94" s="2">
        <v>1</v>
      </c>
      <c r="F94" s="40">
        <f t="shared" si="3"/>
        <v>2</v>
      </c>
      <c r="G94" s="41">
        <f t="shared" si="4"/>
        <v>32</v>
      </c>
      <c r="H94" s="42">
        <f>E94/F94</f>
        <v>0.5</v>
      </c>
      <c r="I94" s="2">
        <f t="shared" si="5"/>
        <v>3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0</v>
      </c>
      <c r="E95" s="2">
        <v>0</v>
      </c>
      <c r="F95" s="40">
        <f t="shared" si="3"/>
        <v>0</v>
      </c>
      <c r="G95" s="41">
        <f t="shared" si="4"/>
        <v>40</v>
      </c>
      <c r="H95" s="236">
        <v>0</v>
      </c>
      <c r="I95" s="2">
        <f t="shared" si="5"/>
        <v>32</v>
      </c>
    </row>
    <row r="96" spans="1:9" s="14" customFormat="1">
      <c r="A96" s="70" t="s">
        <v>190</v>
      </c>
      <c r="B96" s="70" t="s">
        <v>243</v>
      </c>
      <c r="C96" s="70" t="s">
        <v>191</v>
      </c>
      <c r="D96" s="45"/>
      <c r="E96" s="45"/>
      <c r="F96" s="46"/>
      <c r="G96" s="47"/>
      <c r="H96" s="48"/>
      <c r="I96" s="45"/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4</v>
      </c>
      <c r="E97" s="2">
        <v>3</v>
      </c>
      <c r="F97" s="40">
        <f>SUM(D97:E97)</f>
        <v>7</v>
      </c>
      <c r="G97" s="41">
        <f>_xlfn.RANK.EQ(F97,$F$12:$F$97,0)</f>
        <v>22</v>
      </c>
      <c r="H97" s="42">
        <f>E97/F97</f>
        <v>0.42857142857142855</v>
      </c>
      <c r="I97" s="2">
        <f>_xlfn.RANK.EQ(H97,$H$12:$H$97,0)</f>
        <v>11</v>
      </c>
    </row>
    <row r="98" spans="1:9" ht="14.25" thickBot="1"/>
    <row r="99" spans="1:9" ht="14.25" thickBot="1">
      <c r="C99" s="229" t="s">
        <v>405</v>
      </c>
      <c r="D99" s="230">
        <f>SUM(D12:D97)</f>
        <v>317</v>
      </c>
      <c r="E99" s="230">
        <f t="shared" ref="E99:F99" si="6">SUM(E12:E97)</f>
        <v>171</v>
      </c>
      <c r="F99" s="231">
        <f t="shared" si="6"/>
        <v>488</v>
      </c>
    </row>
  </sheetData>
  <autoFilter ref="A11:I97" xr:uid="{00000000-0009-0000-0000-000023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3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6"/>
  <sheetViews>
    <sheetView view="pageBreakPreview" zoomScaleNormal="115" zoomScaleSheetLayoutView="100" workbookViewId="0">
      <selection activeCell="A14" sqref="A14:B14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3" t="s">
        <v>222</v>
      </c>
      <c r="B1" s="11"/>
      <c r="C1" s="11"/>
      <c r="D1" s="75"/>
      <c r="E1" s="75"/>
      <c r="F1" s="75"/>
      <c r="G1" s="11"/>
      <c r="H1" s="75"/>
      <c r="I1" s="75"/>
      <c r="J1" s="75"/>
      <c r="K1" s="75"/>
      <c r="L1" s="74" t="s">
        <v>204</v>
      </c>
    </row>
    <row r="2" spans="1:12" ht="24" customHeight="1">
      <c r="A2" s="11" t="s">
        <v>208</v>
      </c>
      <c r="B2" s="11"/>
      <c r="C2" s="11"/>
      <c r="D2" s="75"/>
      <c r="E2" s="75"/>
      <c r="F2" s="75"/>
      <c r="G2" s="75"/>
      <c r="H2" s="75"/>
      <c r="I2" s="75"/>
      <c r="J2" s="75"/>
      <c r="K2" s="75"/>
    </row>
    <row r="3" spans="1:12" ht="24" customHeight="1">
      <c r="A3" s="11"/>
      <c r="B3" s="11" t="s">
        <v>209</v>
      </c>
      <c r="C3" s="11"/>
      <c r="D3" s="75"/>
      <c r="E3" s="75"/>
      <c r="F3" s="75"/>
      <c r="G3" s="75"/>
      <c r="H3" s="75"/>
      <c r="I3" s="75"/>
      <c r="J3" s="75"/>
      <c r="K3" s="75"/>
    </row>
    <row r="4" spans="1:12">
      <c r="A4" s="11"/>
      <c r="B4" s="11"/>
      <c r="C4" s="11"/>
      <c r="D4" s="75"/>
      <c r="E4" s="75"/>
      <c r="F4" s="75"/>
      <c r="G4" s="75"/>
      <c r="H4" s="75"/>
      <c r="I4" s="75"/>
      <c r="J4" s="75"/>
      <c r="K4" s="75"/>
    </row>
    <row r="5" spans="1:12" s="8" customFormat="1" ht="18" customHeight="1">
      <c r="A5" s="76"/>
      <c r="B5" s="11" t="s">
        <v>220</v>
      </c>
      <c r="C5" s="76"/>
      <c r="D5" s="76"/>
      <c r="E5" s="76"/>
      <c r="F5" s="76"/>
      <c r="G5" s="11"/>
      <c r="H5" s="76"/>
      <c r="I5" s="76"/>
      <c r="J5" s="76"/>
      <c r="K5" s="76"/>
    </row>
    <row r="6" spans="1:12" s="8" customFormat="1" ht="17.25" customHeight="1">
      <c r="A6" s="79"/>
      <c r="B6" s="249" t="s">
        <v>389</v>
      </c>
      <c r="C6" s="85" t="s">
        <v>210</v>
      </c>
      <c r="D6" s="86">
        <f>AVERAGE('8.グラフデータ'!D23:H23)</f>
        <v>243.66</v>
      </c>
      <c r="E6" s="251" t="str">
        <f>'8.グラフデータ'!AD23</f>
        <v>年度により増減</v>
      </c>
      <c r="F6" s="10"/>
      <c r="G6" s="253" t="s">
        <v>388</v>
      </c>
      <c r="H6" s="85" t="s">
        <v>210</v>
      </c>
      <c r="I6" s="80">
        <f>AVERAGE('8.グラフデータ'!D24:H24)</f>
        <v>0.23040000000000002</v>
      </c>
      <c r="J6" s="251" t="str">
        <f>'8.グラフデータ'!AD24</f>
        <v>同程度で推移</v>
      </c>
      <c r="K6" s="77"/>
    </row>
    <row r="7" spans="1:12" s="8" customFormat="1" ht="17.25" customHeight="1">
      <c r="A7" s="79"/>
      <c r="B7" s="250"/>
      <c r="C7" s="87" t="s">
        <v>211</v>
      </c>
      <c r="D7" s="88">
        <f>'8.グラフデータ'!H23-'8.グラフデータ'!D23</f>
        <v>1.5999999999999943</v>
      </c>
      <c r="E7" s="252"/>
      <c r="F7" s="10"/>
      <c r="G7" s="254"/>
      <c r="H7" s="87" t="s">
        <v>211</v>
      </c>
      <c r="I7" s="81">
        <f>'8.グラフデータ'!H24-'8.グラフデータ'!D24</f>
        <v>1.0999999999999982E-2</v>
      </c>
      <c r="J7" s="252"/>
      <c r="K7" s="77"/>
    </row>
    <row r="8" spans="1:12" s="8" customFormat="1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8" customFormat="1" ht="18.75" customHeight="1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8" customFormat="1" ht="18.75" customHeight="1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8" customFormat="1" ht="18.75" customHeight="1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8" customFormat="1" ht="18.75" customHeight="1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8" customFormat="1" ht="18.75" customHeight="1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8" customFormat="1" ht="18.75" customHeight="1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8" customFormat="1" ht="18.75" customHeight="1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8" customFormat="1" ht="18.75" customHeight="1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8" customFormat="1" ht="18.75" customHeight="1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8" customFormat="1" ht="18.75" customHeigh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8" customFormat="1" ht="18.75" customHeight="1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8" customFormat="1" ht="18.75" customHeight="1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8" customFormat="1" ht="18.75" customHeight="1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8" customFormat="1" ht="18.75" customHeight="1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8" customFormat="1" ht="18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8" customFormat="1" ht="9" customHeigh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8" customFormat="1" ht="18.75" customHeight="1">
      <c r="A25" s="76"/>
      <c r="B25" s="11" t="s">
        <v>221</v>
      </c>
      <c r="C25" s="76"/>
      <c r="D25" s="76"/>
      <c r="E25" s="76"/>
      <c r="F25" s="76"/>
      <c r="G25" s="11"/>
      <c r="H25" s="76"/>
      <c r="I25" s="76"/>
      <c r="J25" s="76"/>
      <c r="K25" s="76"/>
    </row>
    <row r="26" spans="1:11" s="8" customFormat="1" ht="17.25" customHeight="1">
      <c r="A26" s="79"/>
      <c r="B26" s="249" t="s">
        <v>389</v>
      </c>
      <c r="C26" s="85" t="s">
        <v>210</v>
      </c>
      <c r="D26" s="86">
        <f>AVERAGE('8.グラフデータ'!D31:H31)</f>
        <v>254.26000000000005</v>
      </c>
      <c r="E26" s="251" t="str">
        <f>'8.グラフデータ'!AD31</f>
        <v>年度により増減</v>
      </c>
      <c r="F26" s="10"/>
      <c r="G26" s="253" t="s">
        <v>388</v>
      </c>
      <c r="H26" s="85" t="s">
        <v>210</v>
      </c>
      <c r="I26" s="80">
        <f>AVERAGE('8.グラフデータ'!D32:H32)</f>
        <v>0.22560000000000002</v>
      </c>
      <c r="J26" s="251" t="str">
        <f>'8.グラフデータ'!AD32</f>
        <v>同程度で推移</v>
      </c>
      <c r="K26" s="77"/>
    </row>
    <row r="27" spans="1:11" s="8" customFormat="1" ht="17.25" customHeight="1">
      <c r="A27" s="79"/>
      <c r="B27" s="250"/>
      <c r="C27" s="87" t="s">
        <v>211</v>
      </c>
      <c r="D27" s="88">
        <f>'8.グラフデータ'!H31-'8.グラフデータ'!D31</f>
        <v>23.499999999999972</v>
      </c>
      <c r="E27" s="252"/>
      <c r="F27" s="10"/>
      <c r="G27" s="254"/>
      <c r="H27" s="87" t="s">
        <v>211</v>
      </c>
      <c r="I27" s="81">
        <f>'8.グラフデータ'!H32-'8.グラフデータ'!D32</f>
        <v>9.9999999999999811E-3</v>
      </c>
      <c r="J27" s="252"/>
      <c r="K27" s="77"/>
    </row>
    <row r="28" spans="1:11" s="8" customFormat="1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8" customFormat="1" ht="18.75" customHeight="1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8" customFormat="1" ht="18.75" customHeight="1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8" customFormat="1" ht="18.75" customHeigh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8" customFormat="1" ht="18.75" customHeigh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8" customFormat="1" ht="18.75" customHeight="1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8" customFormat="1" ht="18.75" customHeight="1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8" customFormat="1" ht="18.75" customHeight="1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8" customFormat="1" ht="18.75" customHeight="1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8" customFormat="1" ht="18.75" customHeight="1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8" customFormat="1" ht="18.75" customHeight="1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8" customFormat="1" ht="18.75" customHeight="1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8" customFormat="1" ht="18.75" customHeight="1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8" customFormat="1" ht="18.75" customHeight="1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/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8" customFormat="1" ht="18.75" customHeight="1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8" customFormat="1">
      <c r="A46"/>
      <c r="B46"/>
      <c r="C46"/>
      <c r="D46"/>
      <c r="E46"/>
      <c r="F46"/>
      <c r="G46"/>
      <c r="H46"/>
      <c r="I46"/>
      <c r="J46"/>
      <c r="K46"/>
    </row>
    <row r="47" spans="1:11" s="8" customFormat="1">
      <c r="A47"/>
      <c r="B47"/>
      <c r="C47"/>
      <c r="D47"/>
      <c r="E47"/>
      <c r="F47"/>
      <c r="G47"/>
      <c r="H47"/>
      <c r="I47"/>
      <c r="J47"/>
      <c r="K47"/>
    </row>
    <row r="48" spans="1:11" s="8" customFormat="1">
      <c r="A48"/>
      <c r="B48"/>
      <c r="C48"/>
      <c r="D48"/>
      <c r="E48"/>
      <c r="F48"/>
      <c r="G48"/>
      <c r="H48"/>
      <c r="I48"/>
      <c r="J48"/>
      <c r="K48"/>
    </row>
    <row r="49" spans="1:11" s="8" customFormat="1">
      <c r="A49"/>
      <c r="B49"/>
      <c r="C49"/>
      <c r="D49"/>
      <c r="E49"/>
      <c r="F49"/>
      <c r="G49"/>
      <c r="H49"/>
      <c r="I49"/>
      <c r="J49"/>
      <c r="K49"/>
    </row>
    <row r="50" spans="1:11" s="8" customFormat="1">
      <c r="A50"/>
      <c r="B50"/>
      <c r="C50"/>
      <c r="D50"/>
      <c r="E50"/>
      <c r="F50"/>
      <c r="G50"/>
      <c r="H50"/>
      <c r="I50"/>
      <c r="J50"/>
      <c r="K50"/>
    </row>
    <row r="51" spans="1:11" s="8" customFormat="1">
      <c r="A51"/>
      <c r="B51"/>
      <c r="C51"/>
      <c r="D51"/>
      <c r="E51"/>
      <c r="F51"/>
      <c r="G51"/>
      <c r="H51"/>
      <c r="I51"/>
      <c r="J51"/>
      <c r="K51"/>
    </row>
    <row r="52" spans="1:11" s="8" customFormat="1">
      <c r="A52"/>
      <c r="B52"/>
      <c r="C52"/>
      <c r="D52"/>
      <c r="E52"/>
      <c r="F52"/>
      <c r="G52"/>
      <c r="H52"/>
      <c r="I52"/>
      <c r="J52"/>
      <c r="K52"/>
    </row>
    <row r="53" spans="1:11" s="8" customFormat="1">
      <c r="A53"/>
      <c r="B53"/>
      <c r="C53"/>
      <c r="D53"/>
      <c r="E53"/>
      <c r="F53"/>
      <c r="G53"/>
      <c r="H53"/>
      <c r="I53"/>
      <c r="J53"/>
      <c r="K53"/>
    </row>
    <row r="54" spans="1:11" s="8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8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8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8" customFormat="1">
      <c r="A57"/>
      <c r="B57"/>
      <c r="C57"/>
      <c r="D57"/>
      <c r="E57"/>
      <c r="F57"/>
      <c r="G57"/>
      <c r="H57"/>
      <c r="I57"/>
      <c r="J57"/>
      <c r="K57"/>
    </row>
    <row r="58" spans="1:11" s="8" customFormat="1">
      <c r="A58"/>
      <c r="B58"/>
      <c r="C58"/>
      <c r="D58"/>
      <c r="E58"/>
      <c r="F58"/>
      <c r="G58"/>
      <c r="H58"/>
      <c r="I58"/>
      <c r="J58"/>
      <c r="K58"/>
    </row>
    <row r="59" spans="1:11" s="8" customFormat="1">
      <c r="A59"/>
      <c r="B59"/>
      <c r="C59"/>
      <c r="D59"/>
      <c r="E59"/>
      <c r="F59"/>
      <c r="G59"/>
      <c r="H59"/>
      <c r="I59"/>
      <c r="J59"/>
      <c r="K59"/>
    </row>
    <row r="83" spans="1:11" s="8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8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8" customFormat="1">
      <c r="A85"/>
      <c r="B85"/>
      <c r="C85"/>
      <c r="D85"/>
      <c r="E85"/>
      <c r="F85"/>
      <c r="G85"/>
      <c r="H85"/>
      <c r="I85"/>
      <c r="J85"/>
      <c r="K85"/>
    </row>
    <row r="86" spans="1:11" s="8" customFormat="1">
      <c r="A86"/>
      <c r="B86"/>
      <c r="C86"/>
      <c r="D86"/>
      <c r="E86"/>
      <c r="F86"/>
      <c r="G86"/>
      <c r="H86"/>
      <c r="I86"/>
      <c r="J86"/>
      <c r="K86"/>
    </row>
    <row r="87" spans="1:11" s="8" customFormat="1">
      <c r="A87"/>
      <c r="B87"/>
      <c r="C87"/>
      <c r="D87"/>
      <c r="E87"/>
      <c r="F87"/>
      <c r="G87"/>
      <c r="H87"/>
      <c r="I87"/>
      <c r="J87"/>
      <c r="K87"/>
    </row>
    <row r="88" spans="1:11" s="8" customFormat="1">
      <c r="A88"/>
      <c r="B88"/>
      <c r="C88"/>
      <c r="D88"/>
      <c r="E88"/>
      <c r="F88"/>
      <c r="G88"/>
      <c r="H88"/>
      <c r="I88"/>
      <c r="J88"/>
      <c r="K88"/>
    </row>
    <row r="89" spans="1:11" s="8" customFormat="1">
      <c r="A89"/>
      <c r="B89"/>
      <c r="C89"/>
      <c r="D89"/>
      <c r="E89"/>
      <c r="F89"/>
      <c r="G89"/>
      <c r="H89"/>
      <c r="I89"/>
      <c r="J89"/>
      <c r="K89"/>
    </row>
    <row r="90" spans="1:11" s="8" customFormat="1">
      <c r="A90"/>
      <c r="B90"/>
      <c r="C90"/>
      <c r="D90"/>
      <c r="E90"/>
      <c r="F90"/>
      <c r="G90"/>
      <c r="H90"/>
      <c r="I90"/>
      <c r="J90"/>
      <c r="K90"/>
    </row>
    <row r="91" spans="1:11" s="8" customFormat="1">
      <c r="A91"/>
      <c r="B91"/>
      <c r="C91"/>
      <c r="D91"/>
      <c r="E91"/>
      <c r="F91"/>
      <c r="G91"/>
      <c r="H91"/>
      <c r="I91"/>
      <c r="J91"/>
      <c r="K91"/>
    </row>
    <row r="92" spans="1:11" s="8" customFormat="1">
      <c r="A92"/>
      <c r="B92"/>
      <c r="C92"/>
      <c r="D92"/>
      <c r="E92"/>
      <c r="F92"/>
      <c r="G92"/>
      <c r="H92"/>
      <c r="I92"/>
      <c r="J92"/>
      <c r="K92"/>
    </row>
    <row r="93" spans="1:11" s="8" customFormat="1">
      <c r="A93"/>
      <c r="B93"/>
      <c r="C93"/>
      <c r="D93"/>
      <c r="E93"/>
      <c r="F93"/>
      <c r="G93"/>
      <c r="H93"/>
      <c r="I93"/>
      <c r="J93"/>
      <c r="K93"/>
    </row>
    <row r="94" spans="1:11" s="8" customFormat="1">
      <c r="A94"/>
      <c r="B94"/>
      <c r="C94"/>
      <c r="D94"/>
      <c r="E94"/>
      <c r="F94"/>
      <c r="G94"/>
      <c r="H94"/>
      <c r="I94"/>
      <c r="J94"/>
      <c r="K94"/>
    </row>
    <row r="95" spans="1:11" s="8" customFormat="1">
      <c r="A95"/>
      <c r="B95"/>
      <c r="C95"/>
      <c r="D95"/>
      <c r="E95"/>
      <c r="F95"/>
      <c r="G95"/>
      <c r="H95"/>
      <c r="I95"/>
      <c r="J95"/>
      <c r="K95"/>
    </row>
    <row r="96" spans="1:11" s="8" customFormat="1">
      <c r="A96"/>
      <c r="B96"/>
      <c r="C96"/>
      <c r="D96"/>
      <c r="E96"/>
      <c r="F96"/>
      <c r="G96"/>
      <c r="H96"/>
      <c r="I96"/>
      <c r="J96"/>
      <c r="K96"/>
    </row>
    <row r="97" spans="1:11" s="8" customFormat="1">
      <c r="A97"/>
      <c r="B97"/>
      <c r="C97"/>
      <c r="D97"/>
      <c r="E97"/>
      <c r="F97"/>
      <c r="G97"/>
      <c r="H97"/>
      <c r="I97"/>
      <c r="J97"/>
      <c r="K97"/>
    </row>
    <row r="98" spans="1:11" s="8" customFormat="1">
      <c r="A98"/>
      <c r="B98"/>
      <c r="C98"/>
      <c r="D98"/>
      <c r="E98"/>
      <c r="F98"/>
      <c r="G98"/>
      <c r="H98"/>
      <c r="I98"/>
      <c r="J98"/>
      <c r="K98"/>
    </row>
    <row r="99" spans="1:11" s="8" customFormat="1">
      <c r="A99"/>
      <c r="B99"/>
      <c r="C99"/>
      <c r="D99"/>
      <c r="E99"/>
      <c r="F99"/>
      <c r="G99"/>
      <c r="H99"/>
      <c r="I99"/>
      <c r="J99"/>
      <c r="K99"/>
    </row>
    <row r="100" spans="1:11" s="8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8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8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8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8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8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8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8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8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8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8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8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8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426" priority="98" operator="containsText" text="無し">
      <formula>NOT(ISERROR(SEARCH("無し",K6)))</formula>
    </cfRule>
    <cfRule type="containsText" dxfId="425" priority="99" operator="containsText" text="変動">
      <formula>NOT(ISERROR(SEARCH("変動",K6)))</formula>
    </cfRule>
    <cfRule type="containsText" dxfId="424" priority="100" operator="containsText" text="減少">
      <formula>NOT(ISERROR(SEARCH("減少",K6)))</formula>
    </cfRule>
    <cfRule type="containsText" dxfId="423" priority="101" operator="containsText" text="増加">
      <formula>NOT(ISERROR(SEARCH("増加",K6)))</formula>
    </cfRule>
    <cfRule type="containsText" dxfId="422" priority="102" operator="containsText" text="安定">
      <formula>NOT(ISERROR(SEARCH("安定",K6)))</formula>
    </cfRule>
  </conditionalFormatting>
  <conditionalFormatting sqref="E6:E7">
    <cfRule type="containsText" dxfId="421" priority="25" operator="containsText" text="最新年度のみ減少">
      <formula>NOT(ISERROR(SEARCH("最新年度のみ減少",E6)))</formula>
    </cfRule>
    <cfRule type="containsText" dxfId="420" priority="26" operator="containsText" text="最新年度のみ増加">
      <formula>NOT(ISERROR(SEARCH("最新年度のみ増加",E6)))</formula>
    </cfRule>
  </conditionalFormatting>
  <conditionalFormatting sqref="E6">
    <cfRule type="containsText" dxfId="419" priority="27" operator="containsText" text="―">
      <formula>NOT(ISERROR(SEARCH("―",E6)))</formula>
    </cfRule>
    <cfRule type="containsText" dxfId="418" priority="28" operator="containsText" text="隔年で">
      <formula>NOT(ISERROR(SEARCH("隔年で",E6)))</formula>
    </cfRule>
    <cfRule type="containsText" dxfId="417" priority="29" operator="containsText" text="年度により">
      <formula>NOT(ISERROR(SEARCH("年度により",E6)))</formula>
    </cfRule>
    <cfRule type="containsText" dxfId="416" priority="30" operator="containsText" text="減少傾向">
      <formula>NOT(ISERROR(SEARCH("減少傾向",E6)))</formula>
    </cfRule>
    <cfRule type="containsText" dxfId="415" priority="31" operator="containsText" text="増加傾向">
      <formula>NOT(ISERROR(SEARCH("増加傾向",E6)))</formula>
    </cfRule>
    <cfRule type="containsText" dxfId="414" priority="32" operator="containsText" text="同程度">
      <formula>NOT(ISERROR(SEARCH("同程度",E6)))</formula>
    </cfRule>
  </conditionalFormatting>
  <conditionalFormatting sqref="J6:J7">
    <cfRule type="containsText" dxfId="413" priority="17" operator="containsText" text="最新年度のみ減少">
      <formula>NOT(ISERROR(SEARCH("最新年度のみ減少",J6)))</formula>
    </cfRule>
    <cfRule type="containsText" dxfId="412" priority="18" operator="containsText" text="最新年度のみ増加">
      <formula>NOT(ISERROR(SEARCH("最新年度のみ増加",J6)))</formula>
    </cfRule>
  </conditionalFormatting>
  <conditionalFormatting sqref="J6">
    <cfRule type="containsText" dxfId="411" priority="19" operator="containsText" text="―">
      <formula>NOT(ISERROR(SEARCH("―",J6)))</formula>
    </cfRule>
    <cfRule type="containsText" dxfId="410" priority="20" operator="containsText" text="隔年で">
      <formula>NOT(ISERROR(SEARCH("隔年で",J6)))</formula>
    </cfRule>
    <cfRule type="containsText" dxfId="409" priority="21" operator="containsText" text="年度により">
      <formula>NOT(ISERROR(SEARCH("年度により",J6)))</formula>
    </cfRule>
    <cfRule type="containsText" dxfId="408" priority="22" operator="containsText" text="減少傾向">
      <formula>NOT(ISERROR(SEARCH("減少傾向",J6)))</formula>
    </cfRule>
    <cfRule type="containsText" dxfId="407" priority="23" operator="containsText" text="増加傾向">
      <formula>NOT(ISERROR(SEARCH("増加傾向",J6)))</formula>
    </cfRule>
    <cfRule type="containsText" dxfId="406" priority="24" operator="containsText" text="同程度">
      <formula>NOT(ISERROR(SEARCH("同程度",J6)))</formula>
    </cfRule>
  </conditionalFormatting>
  <conditionalFormatting sqref="E26:E27">
    <cfRule type="containsText" dxfId="405" priority="9" operator="containsText" text="最新年度のみ減少">
      <formula>NOT(ISERROR(SEARCH("最新年度のみ減少",E26)))</formula>
    </cfRule>
    <cfRule type="containsText" dxfId="404" priority="10" operator="containsText" text="最新年度のみ増加">
      <formula>NOT(ISERROR(SEARCH("最新年度のみ増加",E26)))</formula>
    </cfRule>
  </conditionalFormatting>
  <conditionalFormatting sqref="E26">
    <cfRule type="containsText" dxfId="403" priority="11" operator="containsText" text="―">
      <formula>NOT(ISERROR(SEARCH("―",E26)))</formula>
    </cfRule>
    <cfRule type="containsText" dxfId="402" priority="12" operator="containsText" text="隔年で">
      <formula>NOT(ISERROR(SEARCH("隔年で",E26)))</formula>
    </cfRule>
    <cfRule type="containsText" dxfId="401" priority="13" operator="containsText" text="年度により">
      <formula>NOT(ISERROR(SEARCH("年度により",E26)))</formula>
    </cfRule>
    <cfRule type="containsText" dxfId="400" priority="14" operator="containsText" text="減少傾向">
      <formula>NOT(ISERROR(SEARCH("減少傾向",E26)))</formula>
    </cfRule>
    <cfRule type="containsText" dxfId="399" priority="15" operator="containsText" text="増加傾向">
      <formula>NOT(ISERROR(SEARCH("増加傾向",E26)))</formula>
    </cfRule>
    <cfRule type="containsText" dxfId="398" priority="16" operator="containsText" text="同程度">
      <formula>NOT(ISERROR(SEARCH("同程度",E26)))</formula>
    </cfRule>
  </conditionalFormatting>
  <conditionalFormatting sqref="J26:J27">
    <cfRule type="containsText" dxfId="397" priority="1" operator="containsText" text="最新年度のみ減少">
      <formula>NOT(ISERROR(SEARCH("最新年度のみ減少",J26)))</formula>
    </cfRule>
    <cfRule type="containsText" dxfId="396" priority="2" operator="containsText" text="最新年度のみ増加">
      <formula>NOT(ISERROR(SEARCH("最新年度のみ増加",J26)))</formula>
    </cfRule>
  </conditionalFormatting>
  <conditionalFormatting sqref="J26">
    <cfRule type="containsText" dxfId="395" priority="3" operator="containsText" text="―">
      <formula>NOT(ISERROR(SEARCH("―",J26)))</formula>
    </cfRule>
    <cfRule type="containsText" dxfId="394" priority="4" operator="containsText" text="隔年で">
      <formula>NOT(ISERROR(SEARCH("隔年で",J26)))</formula>
    </cfRule>
    <cfRule type="containsText" dxfId="393" priority="5" operator="containsText" text="年度により">
      <formula>NOT(ISERROR(SEARCH("年度により",J26)))</formula>
    </cfRule>
    <cfRule type="containsText" dxfId="392" priority="6" operator="containsText" text="減少傾向">
      <formula>NOT(ISERROR(SEARCH("減少傾向",J26)))</formula>
    </cfRule>
    <cfRule type="containsText" dxfId="391" priority="7" operator="containsText" text="増加傾向">
      <formula>NOT(ISERROR(SEARCH("増加傾向",J26)))</formula>
    </cfRule>
    <cfRule type="containsText" dxfId="390" priority="8" operator="containsText" text="同程度">
      <formula>NOT(ISERROR(SEARCH("同程度",J26)))</formula>
    </cfRule>
  </conditionalFormatting>
  <dataValidations count="1">
    <dataValidation type="list" allowBlank="1" showInputMessage="1" showErrorMessage="1" sqref="K6:K7" xr:uid="{00000000-0002-0000-0200-000000000000}">
      <formula1>$C$49:$C$52</formula1>
    </dataValidation>
  </dataValidations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218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392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0</v>
      </c>
      <c r="E6" s="17">
        <f>INDEX(E12:E97,MATCH(C6,C12:C97,0),0)</f>
        <v>0</v>
      </c>
      <c r="F6" s="17">
        <f>SUM(D6:E6)</f>
        <v>0</v>
      </c>
      <c r="G6" s="18">
        <f>_xlfn.RANK.EQ(F6,$F$12:$F$97,0)</f>
        <v>36</v>
      </c>
      <c r="H6" s="19">
        <v>0</v>
      </c>
      <c r="I6" s="20">
        <f>_xlfn.RANK.EQ(H6,$H$12:$H$97,0)</f>
        <v>32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1.2</v>
      </c>
      <c r="E7" s="90">
        <f>ROUND(SUMIF($B$12:$B$97,"G",E12:E97)/(COUNTIFS(B12:B97,"G",D12:D97,"&lt;&gt;")),1)</f>
        <v>0.5</v>
      </c>
      <c r="F7" s="90">
        <f>ROUND(SUM(D7:E7),1)</f>
        <v>1.7</v>
      </c>
      <c r="G7" s="23"/>
      <c r="H7" s="24">
        <f>E7/F7</f>
        <v>0.29411764705882354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5.4</v>
      </c>
      <c r="E8" s="92">
        <f>ROUND(AVERAGE(E12:E97),1)</f>
        <v>3.1</v>
      </c>
      <c r="F8" s="92">
        <f>ROUND(SUM(D8:E8),1)</f>
        <v>8.5</v>
      </c>
      <c r="G8" s="29"/>
      <c r="H8" s="30">
        <f>E8/F8</f>
        <v>0.36470588235294121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2022年度（基準日：５月１日）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20</v>
      </c>
      <c r="E12" s="2">
        <v>3</v>
      </c>
      <c r="F12" s="40">
        <f>SUM(D12:E12)</f>
        <v>23</v>
      </c>
      <c r="G12" s="41">
        <f>_xlfn.RANK.EQ(F12,$F$12:$F$97,0)</f>
        <v>5</v>
      </c>
      <c r="H12" s="42">
        <f>E12/F12</f>
        <v>0.13043478260869565</v>
      </c>
      <c r="I12" s="2">
        <f>_xlfn.RANK.EQ(H12,$H$12:$H$97,0)</f>
        <v>30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0</v>
      </c>
      <c r="E13" s="2">
        <v>0</v>
      </c>
      <c r="F13" s="40">
        <f>SUM(D13:E13)</f>
        <v>0</v>
      </c>
      <c r="G13" s="41">
        <f>_xlfn.RANK.EQ(F13,$F$12:$F$97,0)</f>
        <v>36</v>
      </c>
      <c r="H13" s="236">
        <v>0</v>
      </c>
      <c r="I13" s="2">
        <f>_xlfn.RANK.EQ(H13,$H$12:$H$97,0)</f>
        <v>32</v>
      </c>
    </row>
    <row r="14" spans="1:13" s="14" customFormat="1">
      <c r="A14" s="70" t="s">
        <v>26</v>
      </c>
      <c r="B14" s="70" t="s">
        <v>243</v>
      </c>
      <c r="C14" s="70" t="s">
        <v>27</v>
      </c>
      <c r="D14" s="45"/>
      <c r="E14" s="45"/>
      <c r="F14" s="46"/>
      <c r="G14" s="47"/>
      <c r="H14" s="48"/>
      <c r="I14" s="45"/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1</v>
      </c>
      <c r="E15" s="2">
        <v>3</v>
      </c>
      <c r="F15" s="40">
        <f>SUM(D15:E15)</f>
        <v>4</v>
      </c>
      <c r="G15" s="41">
        <f>_xlfn.RANK.EQ(F15,$F$12:$F$97,0)</f>
        <v>25</v>
      </c>
      <c r="H15" s="42">
        <f>E15/F15</f>
        <v>0.75</v>
      </c>
      <c r="I15" s="2">
        <f>_xlfn.RANK.EQ(H15,$H$12:$H$97,0)</f>
        <v>5</v>
      </c>
    </row>
    <row r="16" spans="1:13" s="14" customFormat="1">
      <c r="A16" s="70" t="s">
        <v>30</v>
      </c>
      <c r="B16" s="70" t="s">
        <v>243</v>
      </c>
      <c r="C16" s="70" t="s">
        <v>31</v>
      </c>
      <c r="D16" s="45"/>
      <c r="E16" s="45"/>
      <c r="F16" s="46"/>
      <c r="G16" s="47"/>
      <c r="H16" s="48"/>
      <c r="I16" s="45"/>
    </row>
    <row r="17" spans="1:9" s="14" customFormat="1">
      <c r="A17" s="70" t="s">
        <v>32</v>
      </c>
      <c r="B17" s="70" t="s">
        <v>243</v>
      </c>
      <c r="C17" s="70" t="s">
        <v>33</v>
      </c>
      <c r="D17" s="45"/>
      <c r="E17" s="45"/>
      <c r="F17" s="46"/>
      <c r="G17" s="47"/>
      <c r="H17" s="48"/>
      <c r="I17" s="45"/>
    </row>
    <row r="18" spans="1:9" s="14" customFormat="1">
      <c r="A18" s="70" t="s">
        <v>34</v>
      </c>
      <c r="B18" s="70" t="s">
        <v>245</v>
      </c>
      <c r="C18" s="70" t="s">
        <v>35</v>
      </c>
      <c r="D18" s="45"/>
      <c r="E18" s="45"/>
      <c r="F18" s="46"/>
      <c r="G18" s="47"/>
      <c r="H18" s="48"/>
      <c r="I18" s="45"/>
    </row>
    <row r="19" spans="1:9" s="14" customFormat="1">
      <c r="A19" s="1" t="s">
        <v>36</v>
      </c>
      <c r="B19" s="1" t="s">
        <v>246</v>
      </c>
      <c r="C19" s="1" t="s">
        <v>37</v>
      </c>
      <c r="D19" s="2">
        <v>0</v>
      </c>
      <c r="E19" s="2">
        <v>0</v>
      </c>
      <c r="F19" s="40">
        <f t="shared" ref="F19:F27" si="0">SUM(D19:E19)</f>
        <v>0</v>
      </c>
      <c r="G19" s="41">
        <f t="shared" ref="G19:G27" si="1">_xlfn.RANK.EQ(F19,$F$12:$F$97,0)</f>
        <v>36</v>
      </c>
      <c r="H19" s="236">
        <v>0</v>
      </c>
      <c r="I19" s="2">
        <f t="shared" ref="I19:I27" si="2">_xlfn.RANK.EQ(H19,$H$12:$H$97,0)</f>
        <v>32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0</v>
      </c>
      <c r="E20" s="2">
        <v>0</v>
      </c>
      <c r="F20" s="40">
        <f t="shared" si="0"/>
        <v>0</v>
      </c>
      <c r="G20" s="41">
        <f t="shared" si="1"/>
        <v>36</v>
      </c>
      <c r="H20" s="236">
        <v>0</v>
      </c>
      <c r="I20" s="2">
        <f t="shared" si="2"/>
        <v>32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18</v>
      </c>
      <c r="E21" s="2">
        <v>2</v>
      </c>
      <c r="F21" s="40">
        <f t="shared" si="0"/>
        <v>20</v>
      </c>
      <c r="G21" s="41">
        <f t="shared" si="1"/>
        <v>7</v>
      </c>
      <c r="H21" s="42">
        <f>E21/F21</f>
        <v>0.1</v>
      </c>
      <c r="I21" s="2">
        <f t="shared" si="2"/>
        <v>31</v>
      </c>
    </row>
    <row r="22" spans="1:9" s="14" customFormat="1">
      <c r="A22" s="1" t="s">
        <v>42</v>
      </c>
      <c r="B22" s="1" t="s">
        <v>242</v>
      </c>
      <c r="C22" s="1" t="s">
        <v>43</v>
      </c>
      <c r="D22" s="2">
        <v>1</v>
      </c>
      <c r="E22" s="2">
        <v>0</v>
      </c>
      <c r="F22" s="40">
        <f t="shared" si="0"/>
        <v>1</v>
      </c>
      <c r="G22" s="41">
        <f t="shared" si="1"/>
        <v>28</v>
      </c>
      <c r="H22" s="42">
        <f>E22/F22</f>
        <v>0</v>
      </c>
      <c r="I22" s="2">
        <f t="shared" si="2"/>
        <v>32</v>
      </c>
    </row>
    <row r="23" spans="1:9" s="14" customFormat="1">
      <c r="A23" s="1" t="s">
        <v>44</v>
      </c>
      <c r="B23" s="1" t="s">
        <v>246</v>
      </c>
      <c r="C23" s="1" t="s">
        <v>45</v>
      </c>
      <c r="D23" s="2">
        <v>0</v>
      </c>
      <c r="E23" s="2">
        <v>0</v>
      </c>
      <c r="F23" s="40">
        <f t="shared" si="0"/>
        <v>0</v>
      </c>
      <c r="G23" s="41">
        <f t="shared" si="1"/>
        <v>36</v>
      </c>
      <c r="H23" s="236">
        <v>0</v>
      </c>
      <c r="I23" s="2">
        <f t="shared" si="2"/>
        <v>32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0</v>
      </c>
      <c r="E24" s="2">
        <v>0</v>
      </c>
      <c r="F24" s="40">
        <f t="shared" si="0"/>
        <v>0</v>
      </c>
      <c r="G24" s="41">
        <f t="shared" si="1"/>
        <v>36</v>
      </c>
      <c r="H24" s="236">
        <v>0</v>
      </c>
      <c r="I24" s="2">
        <f t="shared" si="2"/>
        <v>32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0</v>
      </c>
      <c r="E25" s="2">
        <v>0</v>
      </c>
      <c r="F25" s="40">
        <f t="shared" si="0"/>
        <v>0</v>
      </c>
      <c r="G25" s="41">
        <f t="shared" si="1"/>
        <v>36</v>
      </c>
      <c r="H25" s="236">
        <v>0</v>
      </c>
      <c r="I25" s="2">
        <f t="shared" si="2"/>
        <v>32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0</v>
      </c>
      <c r="E26" s="2">
        <v>0</v>
      </c>
      <c r="F26" s="40">
        <f t="shared" si="0"/>
        <v>0</v>
      </c>
      <c r="G26" s="41">
        <f t="shared" si="1"/>
        <v>36</v>
      </c>
      <c r="H26" s="236">
        <v>0</v>
      </c>
      <c r="I26" s="2">
        <f t="shared" si="2"/>
        <v>32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21</v>
      </c>
      <c r="E27" s="2">
        <v>14</v>
      </c>
      <c r="F27" s="40">
        <f t="shared" si="0"/>
        <v>35</v>
      </c>
      <c r="G27" s="41">
        <f t="shared" si="1"/>
        <v>4</v>
      </c>
      <c r="H27" s="42">
        <f>E27/F27</f>
        <v>0.4</v>
      </c>
      <c r="I27" s="2">
        <f t="shared" si="2"/>
        <v>14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0</v>
      </c>
      <c r="E29" s="2">
        <v>0</v>
      </c>
      <c r="F29" s="40">
        <f>SUM(D29:E29)</f>
        <v>0</v>
      </c>
      <c r="G29" s="41">
        <f>_xlfn.RANK.EQ(F29,$F$12:$F$97,0)</f>
        <v>36</v>
      </c>
      <c r="H29" s="236">
        <v>0</v>
      </c>
      <c r="I29" s="2">
        <f>_xlfn.RANK.EQ(H29,$H$12:$H$97,0)</f>
        <v>32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0</v>
      </c>
      <c r="E30" s="2">
        <v>0</v>
      </c>
      <c r="F30" s="40">
        <f>SUM(D30:E30)</f>
        <v>0</v>
      </c>
      <c r="G30" s="41">
        <f>_xlfn.RANK.EQ(F30,$F$12:$F$97,0)</f>
        <v>36</v>
      </c>
      <c r="H30" s="236">
        <v>0</v>
      </c>
      <c r="I30" s="2">
        <f>_xlfn.RANK.EQ(H30,$H$12:$H$97,0)</f>
        <v>32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0</v>
      </c>
      <c r="E31" s="2">
        <v>0</v>
      </c>
      <c r="F31" s="40">
        <f>SUM(D31:E31)</f>
        <v>0</v>
      </c>
      <c r="G31" s="41">
        <f>_xlfn.RANK.EQ(F31,$F$12:$F$97,0)</f>
        <v>36</v>
      </c>
      <c r="H31" s="236">
        <v>0</v>
      </c>
      <c r="I31" s="2">
        <f>_xlfn.RANK.EQ(H31,$H$12:$H$97,0)</f>
        <v>32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6</v>
      </c>
      <c r="E32" s="2">
        <v>10</v>
      </c>
      <c r="F32" s="40">
        <f>SUM(D32:E32)</f>
        <v>16</v>
      </c>
      <c r="G32" s="41">
        <f>_xlfn.RANK.EQ(F32,$F$12:$F$97,0)</f>
        <v>13</v>
      </c>
      <c r="H32" s="42">
        <f>E32/F32</f>
        <v>0.625</v>
      </c>
      <c r="I32" s="2">
        <f>_xlfn.RANK.EQ(H32,$H$12:$H$97,0)</f>
        <v>6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35</v>
      </c>
      <c r="E33" s="2">
        <v>26</v>
      </c>
      <c r="F33" s="40">
        <f>SUM(D33:E33)</f>
        <v>61</v>
      </c>
      <c r="G33" s="41">
        <f>_xlfn.RANK.EQ(F33,$F$12:$F$97,0)</f>
        <v>2</v>
      </c>
      <c r="H33" s="42">
        <f>E33/F33</f>
        <v>0.42622950819672129</v>
      </c>
      <c r="I33" s="2">
        <f>_xlfn.RANK.EQ(H33,$H$12:$H$97,0)</f>
        <v>12</v>
      </c>
    </row>
    <row r="34" spans="1:9" s="14" customFormat="1">
      <c r="A34" s="70" t="s">
        <v>66</v>
      </c>
      <c r="B34" s="70" t="s">
        <v>245</v>
      </c>
      <c r="C34" s="70" t="s">
        <v>67</v>
      </c>
      <c r="D34" s="45"/>
      <c r="E34" s="45"/>
      <c r="F34" s="46"/>
      <c r="G34" s="47"/>
      <c r="H34" s="48"/>
      <c r="I34" s="45"/>
    </row>
    <row r="35" spans="1:9" s="14" customFormat="1">
      <c r="A35" s="70" t="s">
        <v>68</v>
      </c>
      <c r="B35" s="70" t="s">
        <v>244</v>
      </c>
      <c r="C35" s="70" t="s">
        <v>69</v>
      </c>
      <c r="D35" s="45"/>
      <c r="E35" s="45"/>
      <c r="F35" s="46"/>
      <c r="G35" s="47"/>
      <c r="H35" s="48"/>
      <c r="I35" s="45"/>
    </row>
    <row r="36" spans="1:9" s="14" customFormat="1">
      <c r="A36" s="70" t="s">
        <v>70</v>
      </c>
      <c r="B36" s="70" t="s">
        <v>244</v>
      </c>
      <c r="C36" s="70" t="s">
        <v>71</v>
      </c>
      <c r="D36" s="45"/>
      <c r="E36" s="45"/>
      <c r="F36" s="46"/>
      <c r="G36" s="47"/>
      <c r="H36" s="48"/>
      <c r="I36" s="45"/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10</v>
      </c>
      <c r="E37" s="2">
        <v>4</v>
      </c>
      <c r="F37" s="40">
        <f>SUM(D37:E37)</f>
        <v>14</v>
      </c>
      <c r="G37" s="41">
        <f>_xlfn.RANK.EQ(F37,$F$12:$F$97,0)</f>
        <v>14</v>
      </c>
      <c r="H37" s="42">
        <f>E37/F37</f>
        <v>0.2857142857142857</v>
      </c>
      <c r="I37" s="2">
        <f>_xlfn.RANK.EQ(H37,$H$12:$H$97,0)</f>
        <v>22</v>
      </c>
    </row>
    <row r="38" spans="1:9" s="14" customFormat="1">
      <c r="A38" s="70" t="s">
        <v>74</v>
      </c>
      <c r="B38" s="70" t="s">
        <v>247</v>
      </c>
      <c r="C38" s="70" t="s">
        <v>75</v>
      </c>
      <c r="D38" s="45"/>
      <c r="E38" s="45"/>
      <c r="F38" s="46"/>
      <c r="G38" s="47"/>
      <c r="H38" s="48"/>
      <c r="I38" s="45"/>
    </row>
    <row r="39" spans="1:9" s="14" customFormat="1">
      <c r="A39" s="1" t="s">
        <v>76</v>
      </c>
      <c r="B39" s="1" t="s">
        <v>242</v>
      </c>
      <c r="C39" s="1" t="s">
        <v>77</v>
      </c>
      <c r="D39" s="2">
        <v>10</v>
      </c>
      <c r="E39" s="2">
        <v>11</v>
      </c>
      <c r="F39" s="40">
        <f>SUM(D39:E39)</f>
        <v>21</v>
      </c>
      <c r="G39" s="41">
        <f>_xlfn.RANK.EQ(F39,$F$12:$F$97,0)</f>
        <v>6</v>
      </c>
      <c r="H39" s="42">
        <f>E39/F39</f>
        <v>0.52380952380952384</v>
      </c>
      <c r="I39" s="2">
        <f>_xlfn.RANK.EQ(H39,$H$12:$H$97,0)</f>
        <v>7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0</v>
      </c>
      <c r="E40" s="2">
        <v>0</v>
      </c>
      <c r="F40" s="40">
        <f>SUM(D40:E40)</f>
        <v>0</v>
      </c>
      <c r="G40" s="41">
        <f>_xlfn.RANK.EQ(F40,$F$12:$F$97,0)</f>
        <v>36</v>
      </c>
      <c r="H40" s="236">
        <v>0</v>
      </c>
      <c r="I40" s="2">
        <f>_xlfn.RANK.EQ(H40,$H$12:$H$97,0)</f>
        <v>32</v>
      </c>
    </row>
    <row r="41" spans="1:9" s="14" customFormat="1">
      <c r="A41" s="70" t="s">
        <v>80</v>
      </c>
      <c r="B41" s="70" t="s">
        <v>243</v>
      </c>
      <c r="C41" s="70" t="s">
        <v>81</v>
      </c>
      <c r="D41" s="45"/>
      <c r="E41" s="45"/>
      <c r="F41" s="46"/>
      <c r="G41" s="47"/>
      <c r="H41" s="48"/>
      <c r="I41" s="45"/>
    </row>
    <row r="42" spans="1:9" s="14" customFormat="1">
      <c r="A42" s="1" t="s">
        <v>82</v>
      </c>
      <c r="B42" s="1" t="s">
        <v>244</v>
      </c>
      <c r="C42" s="1" t="s">
        <v>83</v>
      </c>
      <c r="D42" s="2">
        <v>7</v>
      </c>
      <c r="E42" s="2">
        <v>6</v>
      </c>
      <c r="F42" s="40">
        <f>SUM(D42:E42)</f>
        <v>13</v>
      </c>
      <c r="G42" s="41">
        <f>_xlfn.RANK.EQ(F42,$F$12:$F$97,0)</f>
        <v>17</v>
      </c>
      <c r="H42" s="42">
        <f>E42/F42</f>
        <v>0.46153846153846156</v>
      </c>
      <c r="I42" s="2">
        <f>_xlfn.RANK.EQ(H42,$H$12:$H$97,0)</f>
        <v>10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5"/>
      <c r="E43" s="45"/>
      <c r="F43" s="46"/>
      <c r="G43" s="47"/>
      <c r="H43" s="48"/>
      <c r="I43" s="45"/>
    </row>
    <row r="44" spans="1:9" s="14" customFormat="1">
      <c r="A44" s="70" t="s">
        <v>86</v>
      </c>
      <c r="B44" s="70" t="s">
        <v>243</v>
      </c>
      <c r="C44" s="70" t="s">
        <v>87</v>
      </c>
      <c r="D44" s="45"/>
      <c r="E44" s="45"/>
      <c r="F44" s="46"/>
      <c r="G44" s="47"/>
      <c r="H44" s="48"/>
      <c r="I44" s="45"/>
    </row>
    <row r="45" spans="1:9" s="14" customFormat="1">
      <c r="A45" s="1" t="s">
        <v>88</v>
      </c>
      <c r="B45" s="1" t="s">
        <v>247</v>
      </c>
      <c r="C45" s="1" t="s">
        <v>89</v>
      </c>
      <c r="D45" s="2">
        <v>1</v>
      </c>
      <c r="E45" s="2">
        <v>0</v>
      </c>
      <c r="F45" s="40">
        <f>SUM(D45:E45)</f>
        <v>1</v>
      </c>
      <c r="G45" s="41">
        <f>_xlfn.RANK.EQ(F45,$F$12:$F$97,0)</f>
        <v>28</v>
      </c>
      <c r="H45" s="42">
        <f>E45/F45</f>
        <v>0</v>
      </c>
      <c r="I45" s="2">
        <f>_xlfn.RANK.EQ(H45,$H$12:$H$97,0)</f>
        <v>32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47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0</v>
      </c>
      <c r="E47" s="2">
        <v>1</v>
      </c>
      <c r="F47" s="40">
        <f>SUM(D47:E47)</f>
        <v>1</v>
      </c>
      <c r="G47" s="41">
        <f>_xlfn.RANK.EQ(F47,$F$12:$F$97,0)</f>
        <v>28</v>
      </c>
      <c r="H47" s="42">
        <f>E47/F47</f>
        <v>1</v>
      </c>
      <c r="I47" s="2">
        <f>_xlfn.RANK.EQ(H47,$H$12:$H$97,0)</f>
        <v>1</v>
      </c>
    </row>
    <row r="48" spans="1:9" s="14" customFormat="1">
      <c r="A48" s="70" t="s">
        <v>94</v>
      </c>
      <c r="B48" s="70" t="s">
        <v>243</v>
      </c>
      <c r="C48" s="70" t="s">
        <v>95</v>
      </c>
      <c r="D48" s="45"/>
      <c r="E48" s="45"/>
      <c r="F48" s="46"/>
      <c r="G48" s="47"/>
      <c r="H48" s="48"/>
      <c r="I48" s="45"/>
    </row>
    <row r="49" spans="1:9" s="14" customFormat="1">
      <c r="A49" s="1" t="s">
        <v>96</v>
      </c>
      <c r="B49" s="1" t="s">
        <v>242</v>
      </c>
      <c r="C49" s="1" t="s">
        <v>97</v>
      </c>
      <c r="D49" s="2">
        <v>14</v>
      </c>
      <c r="E49" s="2">
        <v>4</v>
      </c>
      <c r="F49" s="40">
        <f>SUM(D49:E49)</f>
        <v>18</v>
      </c>
      <c r="G49" s="41">
        <f>_xlfn.RANK.EQ(F49,$F$12:$F$97,0)</f>
        <v>10</v>
      </c>
      <c r="H49" s="42">
        <f>E49/F49</f>
        <v>0.22222222222222221</v>
      </c>
      <c r="I49" s="2">
        <f>_xlfn.RANK.EQ(H49,$H$12:$H$97,0)</f>
        <v>27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0</v>
      </c>
      <c r="E50" s="2">
        <v>0</v>
      </c>
      <c r="F50" s="40">
        <f>SUM(D50:E50)</f>
        <v>0</v>
      </c>
      <c r="G50" s="41">
        <f>_xlfn.RANK.EQ(F50,$F$12:$F$97,0)</f>
        <v>36</v>
      </c>
      <c r="H50" s="236">
        <v>0</v>
      </c>
      <c r="I50" s="2">
        <f>_xlfn.RANK.EQ(H50,$H$12:$H$97,0)</f>
        <v>32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6</v>
      </c>
      <c r="E51" s="2">
        <v>2</v>
      </c>
      <c r="F51" s="40">
        <f>SUM(D51:E51)</f>
        <v>8</v>
      </c>
      <c r="G51" s="41">
        <f>_xlfn.RANK.EQ(F51,$F$12:$F$97,0)</f>
        <v>20</v>
      </c>
      <c r="H51" s="42">
        <f>E51/F51</f>
        <v>0.25</v>
      </c>
      <c r="I51" s="2">
        <f>_xlfn.RANK.EQ(H51,$H$12:$H$97,0)</f>
        <v>24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5"/>
      <c r="E52" s="45"/>
      <c r="F52" s="46"/>
      <c r="G52" s="47"/>
      <c r="H52" s="48"/>
      <c r="I52" s="45"/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5</v>
      </c>
      <c r="E53" s="2">
        <v>2</v>
      </c>
      <c r="F53" s="40">
        <f>SUM(D53:E53)</f>
        <v>7</v>
      </c>
      <c r="G53" s="41">
        <f>_xlfn.RANK.EQ(F53,$F$12:$F$97,0)</f>
        <v>22</v>
      </c>
      <c r="H53" s="42">
        <f>E53/F53</f>
        <v>0.2857142857142857</v>
      </c>
      <c r="I53" s="2">
        <f>_xlfn.RANK.EQ(H53,$H$12:$H$97,0)</f>
        <v>22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4</v>
      </c>
      <c r="E54" s="2">
        <v>1</v>
      </c>
      <c r="F54" s="40">
        <f>SUM(D54:E54)</f>
        <v>5</v>
      </c>
      <c r="G54" s="41">
        <f>_xlfn.RANK.EQ(F54,$F$12:$F$97,0)</f>
        <v>23</v>
      </c>
      <c r="H54" s="42">
        <f>E54/F54</f>
        <v>0.2</v>
      </c>
      <c r="I54" s="2">
        <f>_xlfn.RANK.EQ(H54,$H$12:$H$97,0)</f>
        <v>28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0</v>
      </c>
      <c r="E55" s="2">
        <v>0</v>
      </c>
      <c r="F55" s="40">
        <f>SUM(D55:E55)</f>
        <v>0</v>
      </c>
      <c r="G55" s="41">
        <f>_xlfn.RANK.EQ(F55,$F$12:$F$97,0)</f>
        <v>36</v>
      </c>
      <c r="H55" s="236">
        <v>0</v>
      </c>
      <c r="I55" s="2">
        <f>_xlfn.RANK.EQ(H55,$H$12:$H$97,0)</f>
        <v>32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0</v>
      </c>
      <c r="E56" s="2">
        <v>0</v>
      </c>
      <c r="F56" s="40">
        <f>SUM(D56:E56)</f>
        <v>0</v>
      </c>
      <c r="G56" s="41">
        <f>_xlfn.RANK.EQ(F56,$F$12:$F$97,0)</f>
        <v>36</v>
      </c>
      <c r="H56" s="236">
        <v>0</v>
      </c>
      <c r="I56" s="2">
        <f>_xlfn.RANK.EQ(H56,$H$12:$H$97,0)</f>
        <v>32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0</v>
      </c>
      <c r="E57" s="2">
        <v>0</v>
      </c>
      <c r="F57" s="40">
        <f>SUM(D57:E57)</f>
        <v>0</v>
      </c>
      <c r="G57" s="41">
        <f>_xlfn.RANK.EQ(F57,$F$12:$F$97,0)</f>
        <v>36</v>
      </c>
      <c r="H57" s="236">
        <v>0</v>
      </c>
      <c r="I57" s="2">
        <f>_xlfn.RANK.EQ(H57,$H$12:$H$97,0)</f>
        <v>32</v>
      </c>
    </row>
    <row r="58" spans="1:9" s="14" customFormat="1">
      <c r="A58" s="70" t="s">
        <v>114</v>
      </c>
      <c r="B58" s="70" t="s">
        <v>245</v>
      </c>
      <c r="C58" s="70" t="s">
        <v>115</v>
      </c>
      <c r="D58" s="45"/>
      <c r="E58" s="45"/>
      <c r="F58" s="46"/>
      <c r="G58" s="47"/>
      <c r="H58" s="48"/>
      <c r="I58" s="45"/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4</v>
      </c>
      <c r="E59" s="2">
        <v>4</v>
      </c>
      <c r="F59" s="40">
        <f>SUM(D59:E59)</f>
        <v>8</v>
      </c>
      <c r="G59" s="41">
        <f>_xlfn.RANK.EQ(F59,$F$12:$F$97,0)</f>
        <v>20</v>
      </c>
      <c r="H59" s="42">
        <f>E59/F59</f>
        <v>0.5</v>
      </c>
      <c r="I59" s="2">
        <f>_xlfn.RANK.EQ(H59,$H$12:$H$97,0)</f>
        <v>8</v>
      </c>
    </row>
    <row r="60" spans="1:9" s="14" customFormat="1">
      <c r="A60" s="70" t="s">
        <v>118</v>
      </c>
      <c r="B60" s="70" t="s">
        <v>243</v>
      </c>
      <c r="C60" s="70" t="s">
        <v>119</v>
      </c>
      <c r="D60" s="45"/>
      <c r="E60" s="45"/>
      <c r="F60" s="46"/>
      <c r="G60" s="47"/>
      <c r="H60" s="48"/>
      <c r="I60" s="45"/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9</v>
      </c>
      <c r="E61" s="2">
        <v>5</v>
      </c>
      <c r="F61" s="40">
        <f>SUM(D61:E61)</f>
        <v>14</v>
      </c>
      <c r="G61" s="41">
        <f>_xlfn.RANK.EQ(F61,$F$12:$F$97,0)</f>
        <v>14</v>
      </c>
      <c r="H61" s="42">
        <f>E61/F61</f>
        <v>0.35714285714285715</v>
      </c>
      <c r="I61" s="2">
        <f>_xlfn.RANK.EQ(H61,$H$12:$H$97,0)</f>
        <v>18</v>
      </c>
    </row>
    <row r="62" spans="1:9" s="14" customFormat="1">
      <c r="A62" s="70" t="s">
        <v>122</v>
      </c>
      <c r="B62" s="70" t="s">
        <v>243</v>
      </c>
      <c r="C62" s="70" t="s">
        <v>123</v>
      </c>
      <c r="D62" s="45"/>
      <c r="E62" s="45"/>
      <c r="F62" s="46"/>
      <c r="G62" s="47"/>
      <c r="H62" s="48"/>
      <c r="I62" s="45"/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0</v>
      </c>
      <c r="E63" s="2">
        <v>0</v>
      </c>
      <c r="F63" s="40">
        <f>SUM(D63:E63)</f>
        <v>0</v>
      </c>
      <c r="G63" s="41">
        <f>_xlfn.RANK.EQ(F63,$F$12:$F$97,0)</f>
        <v>36</v>
      </c>
      <c r="H63" s="236">
        <v>0</v>
      </c>
      <c r="I63" s="2">
        <f>_xlfn.RANK.EQ(H63,$H$12:$H$97,0)</f>
        <v>32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0</v>
      </c>
      <c r="E64" s="2">
        <v>0</v>
      </c>
      <c r="F64" s="40">
        <f>SUM(D64:E64)</f>
        <v>0</v>
      </c>
      <c r="G64" s="41">
        <f>_xlfn.RANK.EQ(F64,$F$12:$F$97,0)</f>
        <v>36</v>
      </c>
      <c r="H64" s="236">
        <v>0</v>
      </c>
      <c r="I64" s="2">
        <f>_xlfn.RANK.EQ(H64,$H$12:$H$97,0)</f>
        <v>32</v>
      </c>
    </row>
    <row r="65" spans="1:9" s="14" customFormat="1">
      <c r="A65" s="70" t="s">
        <v>128</v>
      </c>
      <c r="B65" s="70" t="s">
        <v>245</v>
      </c>
      <c r="C65" s="70" t="s">
        <v>129</v>
      </c>
      <c r="D65" s="45"/>
      <c r="E65" s="45"/>
      <c r="F65" s="46"/>
      <c r="G65" s="47"/>
      <c r="H65" s="48"/>
      <c r="I65" s="45"/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42</v>
      </c>
      <c r="E66" s="2">
        <v>28</v>
      </c>
      <c r="F66" s="40">
        <f>SUM(D66:E66)</f>
        <v>70</v>
      </c>
      <c r="G66" s="41">
        <f>_xlfn.RANK.EQ(F66,$F$12:$F$97,0)</f>
        <v>1</v>
      </c>
      <c r="H66" s="42">
        <f>E66/F66</f>
        <v>0.4</v>
      </c>
      <c r="I66" s="2">
        <f>_xlfn.RANK.EQ(H66,$H$12:$H$97,0)</f>
        <v>14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0</v>
      </c>
      <c r="E67" s="2">
        <v>0</v>
      </c>
      <c r="F67" s="40">
        <f>SUM(D67:E67)</f>
        <v>0</v>
      </c>
      <c r="G67" s="41">
        <f>_xlfn.RANK.EQ(F67,$F$12:$F$97,0)</f>
        <v>36</v>
      </c>
      <c r="H67" s="236">
        <v>0</v>
      </c>
      <c r="I67" s="2">
        <f>_xlfn.RANK.EQ(H67,$H$12:$H$97,0)</f>
        <v>32</v>
      </c>
    </row>
    <row r="68" spans="1:9" s="14" customFormat="1">
      <c r="A68" s="70" t="s">
        <v>134</v>
      </c>
      <c r="B68" s="70" t="s">
        <v>243</v>
      </c>
      <c r="C68" s="70" t="s">
        <v>135</v>
      </c>
      <c r="D68" s="45"/>
      <c r="E68" s="45"/>
      <c r="F68" s="46"/>
      <c r="G68" s="47"/>
      <c r="H68" s="48"/>
      <c r="I68" s="45"/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14</v>
      </c>
      <c r="E69" s="2">
        <v>6</v>
      </c>
      <c r="F69" s="40">
        <f>SUM(D69:E69)</f>
        <v>20</v>
      </c>
      <c r="G69" s="41">
        <f>_xlfn.RANK.EQ(F69,$F$12:$F$97,0)</f>
        <v>7</v>
      </c>
      <c r="H69" s="42">
        <f>E69/F69</f>
        <v>0.3</v>
      </c>
      <c r="I69" s="2">
        <f>_xlfn.RANK.EQ(H69,$H$12:$H$97,0)</f>
        <v>21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10</v>
      </c>
      <c r="E70" s="2">
        <v>7</v>
      </c>
      <c r="F70" s="40">
        <f>SUM(D70:E70)</f>
        <v>17</v>
      </c>
      <c r="G70" s="41">
        <f>_xlfn.RANK.EQ(F70,$F$12:$F$97,0)</f>
        <v>11</v>
      </c>
      <c r="H70" s="42">
        <f>E70/F70</f>
        <v>0.41176470588235292</v>
      </c>
      <c r="I70" s="2">
        <f>_xlfn.RANK.EQ(H70,$H$12:$H$97,0)</f>
        <v>13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9</v>
      </c>
      <c r="E71" s="2">
        <v>8</v>
      </c>
      <c r="F71" s="40">
        <f>SUM(D71:E71)</f>
        <v>17</v>
      </c>
      <c r="G71" s="41">
        <f>_xlfn.RANK.EQ(F71,$F$12:$F$97,0)</f>
        <v>11</v>
      </c>
      <c r="H71" s="42">
        <f>E71/F71</f>
        <v>0.47058823529411764</v>
      </c>
      <c r="I71" s="2">
        <f>_xlfn.RANK.EQ(H71,$H$12:$H$97,0)</f>
        <v>9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2</v>
      </c>
      <c r="E72" s="2">
        <v>1</v>
      </c>
      <c r="F72" s="40">
        <f>SUM(D72:E72)</f>
        <v>3</v>
      </c>
      <c r="G72" s="41">
        <f>_xlfn.RANK.EQ(F72,$F$12:$F$97,0)</f>
        <v>27</v>
      </c>
      <c r="H72" s="42">
        <f>E72/F72</f>
        <v>0.33333333333333331</v>
      </c>
      <c r="I72" s="2">
        <f>_xlfn.RANK.EQ(H72,$H$12:$H$97,0)</f>
        <v>19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3</v>
      </c>
      <c r="E73" s="2">
        <v>2</v>
      </c>
      <c r="F73" s="40">
        <f>SUM(D73:E73)</f>
        <v>5</v>
      </c>
      <c r="G73" s="41">
        <f>_xlfn.RANK.EQ(F73,$F$12:$F$97,0)</f>
        <v>23</v>
      </c>
      <c r="H73" s="42">
        <f>E73/F73</f>
        <v>0.4</v>
      </c>
      <c r="I73" s="2">
        <f>_xlfn.RANK.EQ(H73,$H$12:$H$97,0)</f>
        <v>14</v>
      </c>
    </row>
    <row r="74" spans="1:9" s="14" customFormat="1">
      <c r="A74" s="70" t="s">
        <v>146</v>
      </c>
      <c r="B74" s="70" t="s">
        <v>247</v>
      </c>
      <c r="C74" s="70" t="s">
        <v>147</v>
      </c>
      <c r="D74" s="45"/>
      <c r="E74" s="45"/>
      <c r="F74" s="46"/>
      <c r="G74" s="47"/>
      <c r="H74" s="48"/>
      <c r="I74" s="45"/>
    </row>
    <row r="75" spans="1:9" s="14" customFormat="1">
      <c r="A75" s="70" t="s">
        <v>148</v>
      </c>
      <c r="B75" s="70" t="s">
        <v>248</v>
      </c>
      <c r="C75" s="70" t="s">
        <v>149</v>
      </c>
      <c r="D75" s="45"/>
      <c r="E75" s="45"/>
      <c r="F75" s="46"/>
      <c r="G75" s="47"/>
      <c r="H75" s="48"/>
      <c r="I75" s="45"/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1</v>
      </c>
      <c r="E76" s="2">
        <v>0</v>
      </c>
      <c r="F76" s="40">
        <f>SUM(D76:E76)</f>
        <v>1</v>
      </c>
      <c r="G76" s="41">
        <f>_xlfn.RANK.EQ(F76,$F$12:$F$97,0)</f>
        <v>28</v>
      </c>
      <c r="H76" s="42">
        <f>E76/F76</f>
        <v>0</v>
      </c>
      <c r="I76" s="2">
        <f>_xlfn.RANK.EQ(H76,$H$12:$H$97,0)</f>
        <v>32</v>
      </c>
    </row>
    <row r="77" spans="1:9" s="14" customFormat="1">
      <c r="A77" s="70" t="s">
        <v>152</v>
      </c>
      <c r="B77" s="70" t="s">
        <v>246</v>
      </c>
      <c r="C77" s="70" t="s">
        <v>153</v>
      </c>
      <c r="D77" s="45"/>
      <c r="E77" s="45"/>
      <c r="F77" s="46"/>
      <c r="G77" s="47"/>
      <c r="H77" s="48"/>
      <c r="I77" s="45"/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0</v>
      </c>
      <c r="E78" s="2">
        <v>0</v>
      </c>
      <c r="F78" s="40">
        <f>SUM(D78:E78)</f>
        <v>0</v>
      </c>
      <c r="G78" s="41">
        <f>_xlfn.RANK.EQ(F78,$F$12:$F$97,0)</f>
        <v>36</v>
      </c>
      <c r="H78" s="236">
        <v>0</v>
      </c>
      <c r="I78" s="2">
        <f>_xlfn.RANK.EQ(H78,$H$12:$H$97,0)</f>
        <v>32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8</v>
      </c>
      <c r="E79" s="2">
        <v>2</v>
      </c>
      <c r="F79" s="40">
        <f>SUM(D79:E79)</f>
        <v>10</v>
      </c>
      <c r="G79" s="41">
        <f>_xlfn.RANK.EQ(F79,$F$12:$F$97,0)</f>
        <v>19</v>
      </c>
      <c r="H79" s="42">
        <f>E79/F79</f>
        <v>0.2</v>
      </c>
      <c r="I79" s="2">
        <f>_xlfn.RANK.EQ(H79,$H$12:$H$97,0)</f>
        <v>28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8</v>
      </c>
      <c r="E80" s="2">
        <v>6</v>
      </c>
      <c r="F80" s="40">
        <f>SUM(D80:E80)</f>
        <v>14</v>
      </c>
      <c r="G80" s="41">
        <f>_xlfn.RANK.EQ(F80,$F$12:$F$97,0)</f>
        <v>14</v>
      </c>
      <c r="H80" s="42">
        <f>E80/F80</f>
        <v>0.42857142857142855</v>
      </c>
      <c r="I80" s="2">
        <f>_xlfn.RANK.EQ(H80,$H$12:$H$97,0)</f>
        <v>11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0</v>
      </c>
      <c r="E81" s="2">
        <v>0</v>
      </c>
      <c r="F81" s="40">
        <f>SUM(D81:E81)</f>
        <v>0</v>
      </c>
      <c r="G81" s="41">
        <f>_xlfn.RANK.EQ(F81,$F$12:$F$97,0)</f>
        <v>36</v>
      </c>
      <c r="H81" s="236">
        <v>0</v>
      </c>
      <c r="I81" s="2">
        <f>_xlfn.RANK.EQ(H81,$H$12:$H$97,0)</f>
        <v>32</v>
      </c>
    </row>
    <row r="82" spans="1:9" s="14" customFormat="1">
      <c r="A82" s="70" t="s">
        <v>162</v>
      </c>
      <c r="B82" s="70" t="s">
        <v>246</v>
      </c>
      <c r="C82" s="70" t="s">
        <v>163</v>
      </c>
      <c r="D82" s="45"/>
      <c r="E82" s="45"/>
      <c r="F82" s="46"/>
      <c r="G82" s="47"/>
      <c r="H82" s="48"/>
      <c r="I82" s="45"/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28</v>
      </c>
      <c r="E83" s="2">
        <v>13</v>
      </c>
      <c r="F83" s="40">
        <f>SUM(D83:E83)</f>
        <v>41</v>
      </c>
      <c r="G83" s="41">
        <f>_xlfn.RANK.EQ(F83,$F$12:$F$97,0)</f>
        <v>3</v>
      </c>
      <c r="H83" s="42">
        <f>E83/F83</f>
        <v>0.31707317073170732</v>
      </c>
      <c r="I83" s="2">
        <f>_xlfn.RANK.EQ(H83,$H$12:$H$97,0)</f>
        <v>20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3</v>
      </c>
      <c r="E84" s="2">
        <v>1</v>
      </c>
      <c r="F84" s="40">
        <f>SUM(D84:E84)</f>
        <v>4</v>
      </c>
      <c r="G84" s="41">
        <f>_xlfn.RANK.EQ(F84,$F$12:$F$97,0)</f>
        <v>25</v>
      </c>
      <c r="H84" s="42">
        <f>E84/F84</f>
        <v>0.25</v>
      </c>
      <c r="I84" s="2">
        <f>_xlfn.RANK.EQ(H84,$H$12:$H$97,0)</f>
        <v>24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0</v>
      </c>
      <c r="E85" s="2">
        <v>1</v>
      </c>
      <c r="F85" s="40">
        <f>SUM(D85:E85)</f>
        <v>1</v>
      </c>
      <c r="G85" s="41">
        <f>_xlfn.RANK.EQ(F85,$F$12:$F$97,0)</f>
        <v>28</v>
      </c>
      <c r="H85" s="42">
        <f>E85/F85</f>
        <v>1</v>
      </c>
      <c r="I85" s="2">
        <f>_xlfn.RANK.EQ(H85,$H$12:$H$97,0)</f>
        <v>1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0</v>
      </c>
      <c r="E86" s="51">
        <v>0</v>
      </c>
      <c r="F86" s="52">
        <f>SUM(D86:E86)</f>
        <v>0</v>
      </c>
      <c r="G86" s="53">
        <f>_xlfn.RANK.EQ(F86,$F$12:$F$97,0)</f>
        <v>36</v>
      </c>
      <c r="H86" s="237">
        <v>0</v>
      </c>
      <c r="I86" s="51">
        <f>_xlfn.RANK.EQ(H86,$H$12:$H$97,0)</f>
        <v>32</v>
      </c>
    </row>
    <row r="87" spans="1:9" s="14" customFormat="1">
      <c r="A87" s="70" t="s">
        <v>172</v>
      </c>
      <c r="B87" s="70" t="s">
        <v>243</v>
      </c>
      <c r="C87" s="70" t="s">
        <v>173</v>
      </c>
      <c r="D87" s="45"/>
      <c r="E87" s="45"/>
      <c r="F87" s="46"/>
      <c r="G87" s="47"/>
      <c r="H87" s="48"/>
      <c r="I87" s="45"/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0</v>
      </c>
      <c r="E88" s="2">
        <v>0</v>
      </c>
      <c r="F88" s="40">
        <f t="shared" ref="F88:F95" si="3">SUM(D88:E88)</f>
        <v>0</v>
      </c>
      <c r="G88" s="41">
        <f t="shared" ref="G88:G95" si="4">_xlfn.RANK.EQ(F88,$F$12:$F$97,0)</f>
        <v>36</v>
      </c>
      <c r="H88" s="236">
        <v>0</v>
      </c>
      <c r="I88" s="2">
        <f t="shared" ref="I88:I95" si="5">_xlfn.RANK.EQ(H88,$H$12:$H$97,0)</f>
        <v>32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12</v>
      </c>
      <c r="E89" s="2">
        <v>8</v>
      </c>
      <c r="F89" s="40">
        <f t="shared" si="3"/>
        <v>20</v>
      </c>
      <c r="G89" s="41">
        <f t="shared" si="4"/>
        <v>7</v>
      </c>
      <c r="H89" s="42">
        <f>E89/F89</f>
        <v>0.4</v>
      </c>
      <c r="I89" s="2">
        <f t="shared" si="5"/>
        <v>14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0</v>
      </c>
      <c r="E90" s="2">
        <v>0</v>
      </c>
      <c r="F90" s="40">
        <f t="shared" si="3"/>
        <v>0</v>
      </c>
      <c r="G90" s="41">
        <f t="shared" si="4"/>
        <v>36</v>
      </c>
      <c r="H90" s="236">
        <v>0</v>
      </c>
      <c r="I90" s="2">
        <f t="shared" si="5"/>
        <v>32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0</v>
      </c>
      <c r="E91" s="2">
        <v>0</v>
      </c>
      <c r="F91" s="40">
        <f t="shared" si="3"/>
        <v>0</v>
      </c>
      <c r="G91" s="41">
        <f t="shared" si="4"/>
        <v>36</v>
      </c>
      <c r="H91" s="236">
        <v>0</v>
      </c>
      <c r="I91" s="2">
        <f t="shared" si="5"/>
        <v>32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0</v>
      </c>
      <c r="E92" s="2">
        <v>1</v>
      </c>
      <c r="F92" s="40">
        <f t="shared" si="3"/>
        <v>1</v>
      </c>
      <c r="G92" s="41">
        <f t="shared" si="4"/>
        <v>28</v>
      </c>
      <c r="H92" s="42">
        <f>E92/F92</f>
        <v>1</v>
      </c>
      <c r="I92" s="2">
        <f t="shared" si="5"/>
        <v>1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0</v>
      </c>
      <c r="E93" s="2">
        <v>0</v>
      </c>
      <c r="F93" s="40">
        <f t="shared" si="3"/>
        <v>0</v>
      </c>
      <c r="G93" s="41">
        <f t="shared" si="4"/>
        <v>36</v>
      </c>
      <c r="H93" s="236">
        <v>0</v>
      </c>
      <c r="I93" s="2">
        <f t="shared" si="5"/>
        <v>32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1</v>
      </c>
      <c r="E94" s="2">
        <v>0</v>
      </c>
      <c r="F94" s="40">
        <f t="shared" si="3"/>
        <v>1</v>
      </c>
      <c r="G94" s="41">
        <f t="shared" si="4"/>
        <v>28</v>
      </c>
      <c r="H94" s="42">
        <f>E94/F94</f>
        <v>0</v>
      </c>
      <c r="I94" s="2">
        <f t="shared" si="5"/>
        <v>32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0</v>
      </c>
      <c r="E95" s="2">
        <v>1</v>
      </c>
      <c r="F95" s="40">
        <f t="shared" si="3"/>
        <v>1</v>
      </c>
      <c r="G95" s="41">
        <f t="shared" si="4"/>
        <v>28</v>
      </c>
      <c r="H95" s="42">
        <f>E95/F95</f>
        <v>1</v>
      </c>
      <c r="I95" s="2">
        <f t="shared" si="5"/>
        <v>1</v>
      </c>
    </row>
    <row r="96" spans="1:9" s="14" customFormat="1">
      <c r="A96" s="70" t="s">
        <v>190</v>
      </c>
      <c r="B96" s="70" t="s">
        <v>243</v>
      </c>
      <c r="C96" s="70" t="s">
        <v>191</v>
      </c>
      <c r="D96" s="45"/>
      <c r="E96" s="45"/>
      <c r="F96" s="46"/>
      <c r="G96" s="47"/>
      <c r="H96" s="48"/>
      <c r="I96" s="45"/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9</v>
      </c>
      <c r="E97" s="2">
        <v>3</v>
      </c>
      <c r="F97" s="40">
        <f>SUM(D97:E97)</f>
        <v>12</v>
      </c>
      <c r="G97" s="41">
        <f>_xlfn.RANK.EQ(F97,$F$12:$F$97,0)</f>
        <v>18</v>
      </c>
      <c r="H97" s="42">
        <f>E97/F97</f>
        <v>0.25</v>
      </c>
      <c r="I97" s="2">
        <f>_xlfn.RANK.EQ(H97,$H$12:$H$97,0)</f>
        <v>24</v>
      </c>
    </row>
    <row r="98" spans="1:9" ht="14.25" thickBot="1"/>
    <row r="99" spans="1:9" ht="14.25" thickBot="1">
      <c r="C99" s="229" t="s">
        <v>405</v>
      </c>
      <c r="D99" s="230">
        <f>SUM(D12:D97)</f>
        <v>322</v>
      </c>
      <c r="E99" s="230">
        <f t="shared" ref="E99:F99" si="6">SUM(E12:E97)</f>
        <v>186</v>
      </c>
      <c r="F99" s="231">
        <f t="shared" si="6"/>
        <v>508</v>
      </c>
    </row>
  </sheetData>
  <autoFilter ref="A11:I97" xr:uid="{00000000-0009-0000-0000-00002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4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2858F-C555-4546-AE24-E51D79A3A40C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218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392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0</v>
      </c>
      <c r="E6" s="17">
        <f>INDEX(E12:E97,MATCH(C6,C12:C97,0),0)</f>
        <v>0</v>
      </c>
      <c r="F6" s="17">
        <f>SUM(D6:E6)</f>
        <v>0</v>
      </c>
      <c r="G6" s="18">
        <f>_xlfn.RANK.EQ(F6,$F$12:$F$97,0)</f>
        <v>42</v>
      </c>
      <c r="H6" s="19">
        <v>0</v>
      </c>
      <c r="I6" s="20">
        <f>_xlfn.RANK.EQ(H6,$H$12:$H$97,0)</f>
        <v>37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1.3</v>
      </c>
      <c r="E7" s="90">
        <f>ROUND(SUMIF($B$12:$B$97,"G",E12:E97)/(COUNTIFS(B12:B97,"G",D12:D97,"&lt;&gt;")),1)</f>
        <v>0.8</v>
      </c>
      <c r="F7" s="90">
        <f>ROUND(SUM(D7:E7),1)</f>
        <v>2.1</v>
      </c>
      <c r="G7" s="23"/>
      <c r="H7" s="24">
        <f>E7/F7</f>
        <v>0.38095238095238093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6.3</v>
      </c>
      <c r="E8" s="92">
        <f>ROUND(AVERAGE(E12:E97),1)</f>
        <v>3.6</v>
      </c>
      <c r="F8" s="92">
        <f>ROUND(SUM(D8:E8),1)</f>
        <v>9.9</v>
      </c>
      <c r="G8" s="29"/>
      <c r="H8" s="30">
        <f>E8/F8</f>
        <v>0.36363636363636365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2023年度（基準日：５月１日）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4" t="s">
        <v>19</v>
      </c>
      <c r="B11" s="33" t="s">
        <v>20</v>
      </c>
      <c r="C11" s="4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21</v>
      </c>
      <c r="E12" s="2">
        <v>5</v>
      </c>
      <c r="F12" s="40">
        <f>SUM(D12:E12)</f>
        <v>26</v>
      </c>
      <c r="G12" s="41">
        <f>_xlfn.RANK.EQ(F12,$F$12:$F$97,0)</f>
        <v>7</v>
      </c>
      <c r="H12" s="42">
        <f>E12/F12</f>
        <v>0.19230769230769232</v>
      </c>
      <c r="I12" s="2">
        <f>_xlfn.RANK.EQ(H12,$H$12:$H$97,0)</f>
        <v>34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2</v>
      </c>
      <c r="E13" s="2">
        <v>3</v>
      </c>
      <c r="F13" s="40">
        <f>SUM(D13:E13)</f>
        <v>5</v>
      </c>
      <c r="G13" s="41">
        <f>_xlfn.RANK.EQ(F13,$F$12:$F$97,0)</f>
        <v>24</v>
      </c>
      <c r="H13" s="42">
        <f>E13/F13</f>
        <v>0.6</v>
      </c>
      <c r="I13" s="2">
        <f>_xlfn.RANK.EQ(H13,$H$12:$H$97,0)</f>
        <v>8</v>
      </c>
    </row>
    <row r="14" spans="1:13" s="14" customFormat="1">
      <c r="A14" s="70" t="s">
        <v>26</v>
      </c>
      <c r="B14" s="70" t="s">
        <v>243</v>
      </c>
      <c r="C14" s="70" t="s">
        <v>27</v>
      </c>
      <c r="D14" s="45"/>
      <c r="E14" s="45"/>
      <c r="F14" s="46"/>
      <c r="G14" s="47"/>
      <c r="H14" s="48"/>
      <c r="I14" s="45"/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7</v>
      </c>
      <c r="E15" s="2">
        <v>3</v>
      </c>
      <c r="F15" s="40">
        <f>SUM(D15:E15)</f>
        <v>10</v>
      </c>
      <c r="G15" s="41">
        <f>_xlfn.RANK.EQ(F15,$F$12:$F$97,0)</f>
        <v>19</v>
      </c>
      <c r="H15" s="42">
        <f>E15/F15</f>
        <v>0.3</v>
      </c>
      <c r="I15" s="2">
        <f>_xlfn.RANK.EQ(H15,$H$12:$H$97,0)</f>
        <v>28</v>
      </c>
    </row>
    <row r="16" spans="1:13" s="14" customFormat="1">
      <c r="A16" s="70" t="s">
        <v>30</v>
      </c>
      <c r="B16" s="70" t="s">
        <v>243</v>
      </c>
      <c r="C16" s="70" t="s">
        <v>31</v>
      </c>
      <c r="D16" s="45"/>
      <c r="E16" s="45"/>
      <c r="F16" s="46"/>
      <c r="G16" s="47"/>
      <c r="H16" s="48"/>
      <c r="I16" s="45"/>
    </row>
    <row r="17" spans="1:9" s="14" customFormat="1">
      <c r="A17" s="70" t="s">
        <v>32</v>
      </c>
      <c r="B17" s="70" t="s">
        <v>243</v>
      </c>
      <c r="C17" s="70" t="s">
        <v>33</v>
      </c>
      <c r="D17" s="45"/>
      <c r="E17" s="45"/>
      <c r="F17" s="46"/>
      <c r="G17" s="47"/>
      <c r="H17" s="48"/>
      <c r="I17" s="45"/>
    </row>
    <row r="18" spans="1:9" s="14" customFormat="1">
      <c r="A18" s="70" t="s">
        <v>34</v>
      </c>
      <c r="B18" s="70" t="s">
        <v>245</v>
      </c>
      <c r="C18" s="70" t="s">
        <v>35</v>
      </c>
      <c r="D18" s="45"/>
      <c r="E18" s="45"/>
      <c r="F18" s="46"/>
      <c r="G18" s="47"/>
      <c r="H18" s="48"/>
      <c r="I18" s="45"/>
    </row>
    <row r="19" spans="1:9" s="14" customFormat="1">
      <c r="A19" s="1" t="s">
        <v>36</v>
      </c>
      <c r="B19" s="1" t="s">
        <v>246</v>
      </c>
      <c r="C19" s="1" t="s">
        <v>37</v>
      </c>
      <c r="D19" s="2">
        <v>0</v>
      </c>
      <c r="E19" s="2">
        <v>0</v>
      </c>
      <c r="F19" s="40">
        <f t="shared" ref="F19:F27" si="0">SUM(D19:E19)</f>
        <v>0</v>
      </c>
      <c r="G19" s="41">
        <f t="shared" ref="G19:G27" si="1">_xlfn.RANK.EQ(F19,$F$12:$F$97,0)</f>
        <v>42</v>
      </c>
      <c r="H19" s="236">
        <v>0</v>
      </c>
      <c r="I19" s="2">
        <f t="shared" ref="I19:I27" si="2">_xlfn.RANK.EQ(H19,$H$12:$H$97,0)</f>
        <v>37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0</v>
      </c>
      <c r="E20" s="2">
        <v>0</v>
      </c>
      <c r="F20" s="40">
        <f t="shared" si="0"/>
        <v>0</v>
      </c>
      <c r="G20" s="41">
        <f t="shared" si="1"/>
        <v>42</v>
      </c>
      <c r="H20" s="236">
        <v>0</v>
      </c>
      <c r="I20" s="2">
        <f t="shared" si="2"/>
        <v>37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11</v>
      </c>
      <c r="E21" s="2">
        <v>5</v>
      </c>
      <c r="F21" s="40">
        <f t="shared" si="0"/>
        <v>16</v>
      </c>
      <c r="G21" s="41">
        <f t="shared" si="1"/>
        <v>12</v>
      </c>
      <c r="H21" s="42">
        <f>E21/F21</f>
        <v>0.3125</v>
      </c>
      <c r="I21" s="2">
        <f t="shared" si="2"/>
        <v>25</v>
      </c>
    </row>
    <row r="22" spans="1:9" s="14" customFormat="1">
      <c r="A22" s="1" t="s">
        <v>42</v>
      </c>
      <c r="B22" s="1" t="s">
        <v>242</v>
      </c>
      <c r="C22" s="1" t="s">
        <v>43</v>
      </c>
      <c r="D22" s="2">
        <v>2</v>
      </c>
      <c r="E22" s="2">
        <v>1</v>
      </c>
      <c r="F22" s="40">
        <f t="shared" si="0"/>
        <v>3</v>
      </c>
      <c r="G22" s="41">
        <f t="shared" si="1"/>
        <v>31</v>
      </c>
      <c r="H22" s="42">
        <f>E22/F22</f>
        <v>0.33333333333333331</v>
      </c>
      <c r="I22" s="2">
        <f t="shared" si="2"/>
        <v>22</v>
      </c>
    </row>
    <row r="23" spans="1:9" s="14" customFormat="1">
      <c r="A23" s="1" t="s">
        <v>44</v>
      </c>
      <c r="B23" s="1" t="s">
        <v>246</v>
      </c>
      <c r="C23" s="1" t="s">
        <v>45</v>
      </c>
      <c r="D23" s="2">
        <v>0</v>
      </c>
      <c r="E23" s="2">
        <v>0</v>
      </c>
      <c r="F23" s="40">
        <f t="shared" si="0"/>
        <v>0</v>
      </c>
      <c r="G23" s="41">
        <f t="shared" si="1"/>
        <v>42</v>
      </c>
      <c r="H23" s="236">
        <v>0</v>
      </c>
      <c r="I23" s="2">
        <f t="shared" si="2"/>
        <v>37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0</v>
      </c>
      <c r="E24" s="2">
        <v>0</v>
      </c>
      <c r="F24" s="40">
        <f t="shared" si="0"/>
        <v>0</v>
      </c>
      <c r="G24" s="41">
        <f t="shared" si="1"/>
        <v>42</v>
      </c>
      <c r="H24" s="236">
        <v>0</v>
      </c>
      <c r="I24" s="2">
        <f t="shared" si="2"/>
        <v>37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0</v>
      </c>
      <c r="E25" s="2">
        <v>0</v>
      </c>
      <c r="F25" s="40">
        <f t="shared" si="0"/>
        <v>0</v>
      </c>
      <c r="G25" s="41">
        <f t="shared" si="1"/>
        <v>42</v>
      </c>
      <c r="H25" s="236">
        <v>0</v>
      </c>
      <c r="I25" s="2">
        <f t="shared" si="2"/>
        <v>37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1</v>
      </c>
      <c r="E26" s="2">
        <v>0</v>
      </c>
      <c r="F26" s="40">
        <f t="shared" si="0"/>
        <v>1</v>
      </c>
      <c r="G26" s="41">
        <f t="shared" si="1"/>
        <v>37</v>
      </c>
      <c r="H26" s="42">
        <f>E26/F26</f>
        <v>0</v>
      </c>
      <c r="I26" s="2">
        <f t="shared" si="2"/>
        <v>37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38</v>
      </c>
      <c r="E27" s="2">
        <v>17</v>
      </c>
      <c r="F27" s="40">
        <f t="shared" si="0"/>
        <v>55</v>
      </c>
      <c r="G27" s="41">
        <f t="shared" si="1"/>
        <v>3</v>
      </c>
      <c r="H27" s="42">
        <f>E27/F27</f>
        <v>0.30909090909090908</v>
      </c>
      <c r="I27" s="2">
        <f t="shared" si="2"/>
        <v>27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0</v>
      </c>
      <c r="E29" s="2">
        <v>0</v>
      </c>
      <c r="F29" s="40">
        <f>SUM(D29:E29)</f>
        <v>0</v>
      </c>
      <c r="G29" s="41">
        <f>_xlfn.RANK.EQ(F29,$F$12:$F$97,0)</f>
        <v>42</v>
      </c>
      <c r="H29" s="236">
        <v>0</v>
      </c>
      <c r="I29" s="2">
        <f>_xlfn.RANK.EQ(H29,$H$12:$H$97,0)</f>
        <v>37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0</v>
      </c>
      <c r="E30" s="2">
        <v>0</v>
      </c>
      <c r="F30" s="40">
        <f>SUM(D30:E30)</f>
        <v>0</v>
      </c>
      <c r="G30" s="41">
        <f>_xlfn.RANK.EQ(F30,$F$12:$F$97,0)</f>
        <v>42</v>
      </c>
      <c r="H30" s="236">
        <v>0</v>
      </c>
      <c r="I30" s="2">
        <f>_xlfn.RANK.EQ(H30,$H$12:$H$97,0)</f>
        <v>37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0</v>
      </c>
      <c r="E31" s="2">
        <v>0</v>
      </c>
      <c r="F31" s="40">
        <f>SUM(D31:E31)</f>
        <v>0</v>
      </c>
      <c r="G31" s="41">
        <f>_xlfn.RANK.EQ(F31,$F$12:$F$97,0)</f>
        <v>42</v>
      </c>
      <c r="H31" s="236">
        <v>0</v>
      </c>
      <c r="I31" s="2">
        <f>_xlfn.RANK.EQ(H31,$H$12:$H$97,0)</f>
        <v>37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3</v>
      </c>
      <c r="E32" s="2">
        <v>5</v>
      </c>
      <c r="F32" s="40">
        <f>SUM(D32:E32)</f>
        <v>8</v>
      </c>
      <c r="G32" s="41">
        <f>_xlfn.RANK.EQ(F32,$F$12:$F$97,0)</f>
        <v>21</v>
      </c>
      <c r="H32" s="42">
        <f>E32/F32</f>
        <v>0.625</v>
      </c>
      <c r="I32" s="2">
        <f>_xlfn.RANK.EQ(H32,$H$12:$H$97,0)</f>
        <v>7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32</v>
      </c>
      <c r="E33" s="2">
        <v>27</v>
      </c>
      <c r="F33" s="40">
        <f>SUM(D33:E33)</f>
        <v>59</v>
      </c>
      <c r="G33" s="41">
        <f>_xlfn.RANK.EQ(F33,$F$12:$F$97,0)</f>
        <v>2</v>
      </c>
      <c r="H33" s="42">
        <f>E33/F33</f>
        <v>0.4576271186440678</v>
      </c>
      <c r="I33" s="2">
        <f>_xlfn.RANK.EQ(H33,$H$12:$H$97,0)</f>
        <v>15</v>
      </c>
    </row>
    <row r="34" spans="1:9" s="14" customFormat="1">
      <c r="A34" s="70" t="s">
        <v>66</v>
      </c>
      <c r="B34" s="70" t="s">
        <v>245</v>
      </c>
      <c r="C34" s="70" t="s">
        <v>67</v>
      </c>
      <c r="D34" s="45"/>
      <c r="E34" s="45"/>
      <c r="F34" s="46"/>
      <c r="G34" s="47"/>
      <c r="H34" s="48"/>
      <c r="I34" s="45"/>
    </row>
    <row r="35" spans="1:9" s="14" customFormat="1">
      <c r="A35" s="70" t="s">
        <v>68</v>
      </c>
      <c r="B35" s="70" t="s">
        <v>244</v>
      </c>
      <c r="C35" s="70" t="s">
        <v>69</v>
      </c>
      <c r="D35" s="45"/>
      <c r="E35" s="45"/>
      <c r="F35" s="46"/>
      <c r="G35" s="47"/>
      <c r="H35" s="48"/>
      <c r="I35" s="45"/>
    </row>
    <row r="36" spans="1:9" s="14" customFormat="1">
      <c r="A36" s="70" t="s">
        <v>70</v>
      </c>
      <c r="B36" s="70" t="s">
        <v>244</v>
      </c>
      <c r="C36" s="70" t="s">
        <v>71</v>
      </c>
      <c r="D36" s="45"/>
      <c r="E36" s="45"/>
      <c r="F36" s="46"/>
      <c r="G36" s="47"/>
      <c r="H36" s="48"/>
      <c r="I36" s="45"/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11</v>
      </c>
      <c r="E37" s="2">
        <v>2</v>
      </c>
      <c r="F37" s="40">
        <f>SUM(D37:E37)</f>
        <v>13</v>
      </c>
      <c r="G37" s="41">
        <f>_xlfn.RANK.EQ(F37,$F$12:$F$97,0)</f>
        <v>16</v>
      </c>
      <c r="H37" s="42">
        <f>E37/F37</f>
        <v>0.15384615384615385</v>
      </c>
      <c r="I37" s="2">
        <f>_xlfn.RANK.EQ(H37,$H$12:$H$97,0)</f>
        <v>35</v>
      </c>
    </row>
    <row r="38" spans="1:9" s="14" customFormat="1">
      <c r="A38" s="70" t="s">
        <v>74</v>
      </c>
      <c r="B38" s="70" t="s">
        <v>247</v>
      </c>
      <c r="C38" s="70" t="s">
        <v>75</v>
      </c>
      <c r="D38" s="45"/>
      <c r="E38" s="45"/>
      <c r="F38" s="46"/>
      <c r="G38" s="47"/>
      <c r="H38" s="48"/>
      <c r="I38" s="45"/>
    </row>
    <row r="39" spans="1:9" s="14" customFormat="1">
      <c r="A39" s="1" t="s">
        <v>76</v>
      </c>
      <c r="B39" s="1" t="s">
        <v>242</v>
      </c>
      <c r="C39" s="1" t="s">
        <v>77</v>
      </c>
      <c r="D39" s="2">
        <v>19</v>
      </c>
      <c r="E39" s="2">
        <v>17</v>
      </c>
      <c r="F39" s="40">
        <f>SUM(D39:E39)</f>
        <v>36</v>
      </c>
      <c r="G39" s="41">
        <f>_xlfn.RANK.EQ(F39,$F$12:$F$97,0)</f>
        <v>6</v>
      </c>
      <c r="H39" s="42">
        <f>E39/F39</f>
        <v>0.47222222222222221</v>
      </c>
      <c r="I39" s="2">
        <f>_xlfn.RANK.EQ(H39,$H$12:$H$97,0)</f>
        <v>14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2</v>
      </c>
      <c r="E40" s="2">
        <v>2</v>
      </c>
      <c r="F40" s="40">
        <f>SUM(D40:E40)</f>
        <v>4</v>
      </c>
      <c r="G40" s="41">
        <f>_xlfn.RANK.EQ(F40,$F$12:$F$97,0)</f>
        <v>28</v>
      </c>
      <c r="H40" s="42">
        <f>E40/F40</f>
        <v>0.5</v>
      </c>
      <c r="I40" s="2">
        <f>_xlfn.RANK.EQ(H40,$H$12:$H$97,0)</f>
        <v>10</v>
      </c>
    </row>
    <row r="41" spans="1:9" s="14" customFormat="1">
      <c r="A41" s="70" t="s">
        <v>80</v>
      </c>
      <c r="B41" s="70" t="s">
        <v>243</v>
      </c>
      <c r="C41" s="70" t="s">
        <v>81</v>
      </c>
      <c r="D41" s="45"/>
      <c r="E41" s="45"/>
      <c r="F41" s="46"/>
      <c r="G41" s="47"/>
      <c r="H41" s="48"/>
      <c r="I41" s="45"/>
    </row>
    <row r="42" spans="1:9" s="14" customFormat="1">
      <c r="A42" s="1" t="s">
        <v>82</v>
      </c>
      <c r="B42" s="1" t="s">
        <v>244</v>
      </c>
      <c r="C42" s="1" t="s">
        <v>83</v>
      </c>
      <c r="D42" s="2">
        <v>6</v>
      </c>
      <c r="E42" s="2">
        <v>7</v>
      </c>
      <c r="F42" s="40">
        <f>SUM(D42:E42)</f>
        <v>13</v>
      </c>
      <c r="G42" s="41">
        <f>_xlfn.RANK.EQ(F42,$F$12:$F$97,0)</f>
        <v>16</v>
      </c>
      <c r="H42" s="42">
        <f>E42/F42</f>
        <v>0.53846153846153844</v>
      </c>
      <c r="I42" s="2">
        <f>_xlfn.RANK.EQ(H42,$H$12:$H$97,0)</f>
        <v>9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5"/>
      <c r="E43" s="45"/>
      <c r="F43" s="46"/>
      <c r="G43" s="47"/>
      <c r="H43" s="48"/>
      <c r="I43" s="45"/>
    </row>
    <row r="44" spans="1:9" s="14" customFormat="1">
      <c r="A44" s="70" t="s">
        <v>86</v>
      </c>
      <c r="B44" s="70" t="s">
        <v>243</v>
      </c>
      <c r="C44" s="70" t="s">
        <v>87</v>
      </c>
      <c r="D44" s="45"/>
      <c r="E44" s="45"/>
      <c r="F44" s="46"/>
      <c r="G44" s="47"/>
      <c r="H44" s="48"/>
      <c r="I44" s="45"/>
    </row>
    <row r="45" spans="1:9" s="14" customFormat="1">
      <c r="A45" s="1" t="s">
        <v>88</v>
      </c>
      <c r="B45" s="1" t="s">
        <v>247</v>
      </c>
      <c r="C45" s="1" t="s">
        <v>89</v>
      </c>
      <c r="D45" s="2">
        <v>9</v>
      </c>
      <c r="E45" s="2">
        <v>5</v>
      </c>
      <c r="F45" s="40">
        <f>SUM(D45:E45)</f>
        <v>14</v>
      </c>
      <c r="G45" s="41">
        <f>_xlfn.RANK.EQ(F45,$F$12:$F$97,0)</f>
        <v>14</v>
      </c>
      <c r="H45" s="42">
        <f>E45/F45</f>
        <v>0.35714285714285715</v>
      </c>
      <c r="I45" s="2">
        <f>_xlfn.RANK.EQ(H45,$H$12:$H$97,0)</f>
        <v>20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47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0</v>
      </c>
      <c r="E47" s="2">
        <v>0</v>
      </c>
      <c r="F47" s="40">
        <f>SUM(D47:E47)</f>
        <v>0</v>
      </c>
      <c r="G47" s="41">
        <f>_xlfn.RANK.EQ(F47,$F$12:$F$97,0)</f>
        <v>42</v>
      </c>
      <c r="H47" s="236">
        <v>0</v>
      </c>
      <c r="I47" s="2">
        <f>_xlfn.RANK.EQ(H47,$H$12:$H$97,0)</f>
        <v>37</v>
      </c>
    </row>
    <row r="48" spans="1:9" s="14" customFormat="1">
      <c r="A48" s="70" t="s">
        <v>94</v>
      </c>
      <c r="B48" s="70" t="s">
        <v>243</v>
      </c>
      <c r="C48" s="70" t="s">
        <v>95</v>
      </c>
      <c r="D48" s="45"/>
      <c r="E48" s="45"/>
      <c r="F48" s="46"/>
      <c r="G48" s="47"/>
      <c r="H48" s="48"/>
      <c r="I48" s="45"/>
    </row>
    <row r="49" spans="1:9" s="14" customFormat="1">
      <c r="A49" s="1" t="s">
        <v>96</v>
      </c>
      <c r="B49" s="1" t="s">
        <v>242</v>
      </c>
      <c r="C49" s="1" t="s">
        <v>97</v>
      </c>
      <c r="D49" s="2">
        <v>26</v>
      </c>
      <c r="E49" s="2">
        <v>13</v>
      </c>
      <c r="F49" s="40">
        <f>SUM(D49:E49)</f>
        <v>39</v>
      </c>
      <c r="G49" s="41">
        <f>_xlfn.RANK.EQ(F49,$F$12:$F$97,0)</f>
        <v>5</v>
      </c>
      <c r="H49" s="42">
        <f>E49/F49</f>
        <v>0.33333333333333331</v>
      </c>
      <c r="I49" s="2">
        <f>_xlfn.RANK.EQ(H49,$H$12:$H$97,0)</f>
        <v>22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0</v>
      </c>
      <c r="E50" s="2">
        <v>0</v>
      </c>
      <c r="F50" s="40">
        <f>SUM(D50:E50)</f>
        <v>0</v>
      </c>
      <c r="G50" s="41">
        <f>_xlfn.RANK.EQ(F50,$F$12:$F$97,0)</f>
        <v>42</v>
      </c>
      <c r="H50" s="236">
        <v>0</v>
      </c>
      <c r="I50" s="2">
        <f>_xlfn.RANK.EQ(H50,$H$12:$H$97,0)</f>
        <v>37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7</v>
      </c>
      <c r="E51" s="2">
        <v>1</v>
      </c>
      <c r="F51" s="40">
        <f>SUM(D51:E51)</f>
        <v>8</v>
      </c>
      <c r="G51" s="41">
        <f>_xlfn.RANK.EQ(F51,$F$12:$F$97,0)</f>
        <v>21</v>
      </c>
      <c r="H51" s="42">
        <f>E51/F51</f>
        <v>0.125</v>
      </c>
      <c r="I51" s="2">
        <f>_xlfn.RANK.EQ(H51,$H$12:$H$97,0)</f>
        <v>36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5"/>
      <c r="E52" s="45"/>
      <c r="F52" s="46"/>
      <c r="G52" s="47"/>
      <c r="H52" s="48"/>
      <c r="I52" s="45"/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3</v>
      </c>
      <c r="E53" s="2">
        <v>1</v>
      </c>
      <c r="F53" s="40">
        <f>SUM(D53:E53)</f>
        <v>4</v>
      </c>
      <c r="G53" s="41">
        <f>_xlfn.RANK.EQ(F53,$F$12:$F$97,0)</f>
        <v>28</v>
      </c>
      <c r="H53" s="42">
        <f>E53/F53</f>
        <v>0.25</v>
      </c>
      <c r="I53" s="2">
        <f>_xlfn.RANK.EQ(H53,$H$12:$H$97,0)</f>
        <v>32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3</v>
      </c>
      <c r="E54" s="2">
        <v>2</v>
      </c>
      <c r="F54" s="40">
        <f>SUM(D54:E54)</f>
        <v>5</v>
      </c>
      <c r="G54" s="41">
        <f>_xlfn.RANK.EQ(F54,$F$12:$F$97,0)</f>
        <v>24</v>
      </c>
      <c r="H54" s="42">
        <f>E54/F54</f>
        <v>0.4</v>
      </c>
      <c r="I54" s="2">
        <f>_xlfn.RANK.EQ(H54,$H$12:$H$97,0)</f>
        <v>17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0</v>
      </c>
      <c r="E55" s="2">
        <v>0</v>
      </c>
      <c r="F55" s="40">
        <f>SUM(D55:E55)</f>
        <v>0</v>
      </c>
      <c r="G55" s="41">
        <f>_xlfn.RANK.EQ(F55,$F$12:$F$97,0)</f>
        <v>42</v>
      </c>
      <c r="H55" s="236">
        <v>0</v>
      </c>
      <c r="I55" s="2">
        <f>_xlfn.RANK.EQ(H55,$H$12:$H$97,0)</f>
        <v>37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0</v>
      </c>
      <c r="E56" s="2">
        <v>1</v>
      </c>
      <c r="F56" s="40">
        <f>SUM(D56:E56)</f>
        <v>1</v>
      </c>
      <c r="G56" s="41">
        <f>_xlfn.RANK.EQ(F56,$F$12:$F$97,0)</f>
        <v>37</v>
      </c>
      <c r="H56" s="42">
        <f>E56/F56</f>
        <v>1</v>
      </c>
      <c r="I56" s="2">
        <f>_xlfn.RANK.EQ(H56,$H$12:$H$97,0)</f>
        <v>1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2</v>
      </c>
      <c r="E57" s="2">
        <v>2</v>
      </c>
      <c r="F57" s="40">
        <f>SUM(D57:E57)</f>
        <v>4</v>
      </c>
      <c r="G57" s="41">
        <f>_xlfn.RANK.EQ(F57,$F$12:$F$97,0)</f>
        <v>28</v>
      </c>
      <c r="H57" s="42">
        <f>E57/F57</f>
        <v>0.5</v>
      </c>
      <c r="I57" s="2">
        <f>_xlfn.RANK.EQ(H57,$H$12:$H$97,0)</f>
        <v>10</v>
      </c>
    </row>
    <row r="58" spans="1:9" s="14" customFormat="1">
      <c r="A58" s="70" t="s">
        <v>114</v>
      </c>
      <c r="B58" s="70" t="s">
        <v>245</v>
      </c>
      <c r="C58" s="70" t="s">
        <v>115</v>
      </c>
      <c r="D58" s="45"/>
      <c r="E58" s="45"/>
      <c r="F58" s="46"/>
      <c r="G58" s="47"/>
      <c r="H58" s="48"/>
      <c r="I58" s="45"/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7</v>
      </c>
      <c r="E59" s="2">
        <v>5</v>
      </c>
      <c r="F59" s="40">
        <f>SUM(D59:E59)</f>
        <v>12</v>
      </c>
      <c r="G59" s="41">
        <f>_xlfn.RANK.EQ(F59,$F$12:$F$97,0)</f>
        <v>18</v>
      </c>
      <c r="H59" s="42">
        <f>E59/F59</f>
        <v>0.41666666666666669</v>
      </c>
      <c r="I59" s="2">
        <f>_xlfn.RANK.EQ(H59,$H$12:$H$97,0)</f>
        <v>16</v>
      </c>
    </row>
    <row r="60" spans="1:9" s="14" customFormat="1">
      <c r="A60" s="70" t="s">
        <v>118</v>
      </c>
      <c r="B60" s="70" t="s">
        <v>243</v>
      </c>
      <c r="C60" s="70" t="s">
        <v>119</v>
      </c>
      <c r="D60" s="45"/>
      <c r="E60" s="45"/>
      <c r="F60" s="46"/>
      <c r="G60" s="47"/>
      <c r="H60" s="48"/>
      <c r="I60" s="45"/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14</v>
      </c>
      <c r="E61" s="2">
        <v>5</v>
      </c>
      <c r="F61" s="40">
        <f>SUM(D61:E61)</f>
        <v>19</v>
      </c>
      <c r="G61" s="41">
        <f>_xlfn.RANK.EQ(F61,$F$12:$F$97,0)</f>
        <v>9</v>
      </c>
      <c r="H61" s="42">
        <f>E61/F61</f>
        <v>0.26315789473684209</v>
      </c>
      <c r="I61" s="2">
        <f>_xlfn.RANK.EQ(H61,$H$12:$H$97,0)</f>
        <v>30</v>
      </c>
    </row>
    <row r="62" spans="1:9" s="14" customFormat="1">
      <c r="A62" s="70" t="s">
        <v>122</v>
      </c>
      <c r="B62" s="70" t="s">
        <v>243</v>
      </c>
      <c r="C62" s="70" t="s">
        <v>123</v>
      </c>
      <c r="D62" s="45"/>
      <c r="E62" s="45"/>
      <c r="F62" s="46"/>
      <c r="G62" s="47"/>
      <c r="H62" s="48"/>
      <c r="I62" s="45"/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1</v>
      </c>
      <c r="E63" s="2">
        <v>0</v>
      </c>
      <c r="F63" s="40">
        <f>SUM(D63:E63)</f>
        <v>1</v>
      </c>
      <c r="G63" s="41">
        <f>_xlfn.RANK.EQ(F63,$F$12:$F$97,0)</f>
        <v>37</v>
      </c>
      <c r="H63" s="42">
        <f>E63/F63</f>
        <v>0</v>
      </c>
      <c r="I63" s="2">
        <f>_xlfn.RANK.EQ(H63,$H$12:$H$97,0)</f>
        <v>37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0</v>
      </c>
      <c r="E64" s="2">
        <v>0</v>
      </c>
      <c r="F64" s="40">
        <f>SUM(D64:E64)</f>
        <v>0</v>
      </c>
      <c r="G64" s="41">
        <f>_xlfn.RANK.EQ(F64,$F$12:$F$97,0)</f>
        <v>42</v>
      </c>
      <c r="H64" s="236">
        <v>0</v>
      </c>
      <c r="I64" s="2">
        <f>_xlfn.RANK.EQ(H64,$H$12:$H$97,0)</f>
        <v>37</v>
      </c>
    </row>
    <row r="65" spans="1:9" s="14" customFormat="1">
      <c r="A65" s="70" t="s">
        <v>128</v>
      </c>
      <c r="B65" s="70" t="s">
        <v>245</v>
      </c>
      <c r="C65" s="70" t="s">
        <v>129</v>
      </c>
      <c r="D65" s="45"/>
      <c r="E65" s="45"/>
      <c r="F65" s="46"/>
      <c r="G65" s="47"/>
      <c r="H65" s="48"/>
      <c r="I65" s="45"/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45</v>
      </c>
      <c r="E66" s="2">
        <v>16</v>
      </c>
      <c r="F66" s="40">
        <f>SUM(D66:E66)</f>
        <v>61</v>
      </c>
      <c r="G66" s="41">
        <f>_xlfn.RANK.EQ(F66,$F$12:$F$97,0)</f>
        <v>1</v>
      </c>
      <c r="H66" s="42">
        <f>E66/F66</f>
        <v>0.26229508196721313</v>
      </c>
      <c r="I66" s="2">
        <f>_xlfn.RANK.EQ(H66,$H$12:$H$97,0)</f>
        <v>31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3</v>
      </c>
      <c r="E67" s="2">
        <v>0</v>
      </c>
      <c r="F67" s="40">
        <f>SUM(D67:E67)</f>
        <v>3</v>
      </c>
      <c r="G67" s="41">
        <f>_xlfn.RANK.EQ(F67,$F$12:$F$97,0)</f>
        <v>31</v>
      </c>
      <c r="H67" s="42">
        <f>E67/F67</f>
        <v>0</v>
      </c>
      <c r="I67" s="2">
        <f>_xlfn.RANK.EQ(H67,$H$12:$H$97,0)</f>
        <v>37</v>
      </c>
    </row>
    <row r="68" spans="1:9" s="14" customFormat="1">
      <c r="A68" s="70" t="s">
        <v>134</v>
      </c>
      <c r="B68" s="70" t="s">
        <v>243</v>
      </c>
      <c r="C68" s="70" t="s">
        <v>135</v>
      </c>
      <c r="D68" s="45"/>
      <c r="E68" s="45"/>
      <c r="F68" s="46"/>
      <c r="G68" s="47"/>
      <c r="H68" s="48"/>
      <c r="I68" s="45"/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12</v>
      </c>
      <c r="E69" s="2">
        <v>7</v>
      </c>
      <c r="F69" s="40">
        <f>SUM(D69:E69)</f>
        <v>19</v>
      </c>
      <c r="G69" s="41">
        <f>_xlfn.RANK.EQ(F69,$F$12:$F$97,0)</f>
        <v>9</v>
      </c>
      <c r="H69" s="42">
        <f>E69/F69</f>
        <v>0.36842105263157893</v>
      </c>
      <c r="I69" s="2">
        <f>_xlfn.RANK.EQ(H69,$H$12:$H$97,0)</f>
        <v>19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2</v>
      </c>
      <c r="E70" s="2">
        <v>7</v>
      </c>
      <c r="F70" s="40">
        <f>SUM(D70:E70)</f>
        <v>9</v>
      </c>
      <c r="G70" s="41">
        <f>_xlfn.RANK.EQ(F70,$F$12:$F$97,0)</f>
        <v>20</v>
      </c>
      <c r="H70" s="42">
        <f>E70/F70</f>
        <v>0.77777777777777779</v>
      </c>
      <c r="I70" s="2">
        <f>_xlfn.RANK.EQ(H70,$H$12:$H$97,0)</f>
        <v>5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11</v>
      </c>
      <c r="E71" s="2">
        <v>5</v>
      </c>
      <c r="F71" s="40">
        <f>SUM(D71:E71)</f>
        <v>16</v>
      </c>
      <c r="G71" s="41">
        <f>_xlfn.RANK.EQ(F71,$F$12:$F$97,0)</f>
        <v>12</v>
      </c>
      <c r="H71" s="42">
        <f>E71/F71</f>
        <v>0.3125</v>
      </c>
      <c r="I71" s="2">
        <f>_xlfn.RANK.EQ(H71,$H$12:$H$97,0)</f>
        <v>25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2</v>
      </c>
      <c r="E72" s="2">
        <v>1</v>
      </c>
      <c r="F72" s="40">
        <f>SUM(D72:E72)</f>
        <v>3</v>
      </c>
      <c r="G72" s="41">
        <f>_xlfn.RANK.EQ(F72,$F$12:$F$97,0)</f>
        <v>31</v>
      </c>
      <c r="H72" s="42">
        <f>E72/F72</f>
        <v>0.33333333333333331</v>
      </c>
      <c r="I72" s="2">
        <f>_xlfn.RANK.EQ(H72,$H$12:$H$97,0)</f>
        <v>22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3</v>
      </c>
      <c r="E73" s="2">
        <v>0</v>
      </c>
      <c r="F73" s="40">
        <f>SUM(D73:E73)</f>
        <v>3</v>
      </c>
      <c r="G73" s="41">
        <f>_xlfn.RANK.EQ(F73,$F$12:$F$97,0)</f>
        <v>31</v>
      </c>
      <c r="H73" s="42">
        <f>E73/F73</f>
        <v>0</v>
      </c>
      <c r="I73" s="2">
        <f>_xlfn.RANK.EQ(H73,$H$12:$H$97,0)</f>
        <v>37</v>
      </c>
    </row>
    <row r="74" spans="1:9" s="14" customFormat="1">
      <c r="A74" s="70" t="s">
        <v>146</v>
      </c>
      <c r="B74" s="70" t="s">
        <v>247</v>
      </c>
      <c r="C74" s="70" t="s">
        <v>147</v>
      </c>
      <c r="D74" s="45"/>
      <c r="E74" s="45"/>
      <c r="F74" s="46"/>
      <c r="G74" s="47"/>
      <c r="H74" s="48"/>
      <c r="I74" s="45"/>
    </row>
    <row r="75" spans="1:9" s="14" customFormat="1">
      <c r="A75" s="70" t="s">
        <v>148</v>
      </c>
      <c r="B75" s="70" t="s">
        <v>248</v>
      </c>
      <c r="C75" s="70" t="s">
        <v>149</v>
      </c>
      <c r="D75" s="45"/>
      <c r="E75" s="45"/>
      <c r="F75" s="46"/>
      <c r="G75" s="47"/>
      <c r="H75" s="48"/>
      <c r="I75" s="45"/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2</v>
      </c>
      <c r="E76" s="2">
        <v>0</v>
      </c>
      <c r="F76" s="40">
        <f>SUM(D76:E76)</f>
        <v>2</v>
      </c>
      <c r="G76" s="41">
        <f>_xlfn.RANK.EQ(F76,$F$12:$F$97,0)</f>
        <v>36</v>
      </c>
      <c r="H76" s="42">
        <f>E76/F76</f>
        <v>0</v>
      </c>
      <c r="I76" s="2">
        <f>_xlfn.RANK.EQ(H76,$H$12:$H$97,0)</f>
        <v>37</v>
      </c>
    </row>
    <row r="77" spans="1:9" s="14" customFormat="1">
      <c r="A77" s="70" t="s">
        <v>152</v>
      </c>
      <c r="B77" s="70" t="s">
        <v>246</v>
      </c>
      <c r="C77" s="70" t="s">
        <v>153</v>
      </c>
      <c r="D77" s="45"/>
      <c r="E77" s="45"/>
      <c r="F77" s="46"/>
      <c r="G77" s="47"/>
      <c r="H77" s="48"/>
      <c r="I77" s="45"/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0</v>
      </c>
      <c r="E78" s="2">
        <v>1</v>
      </c>
      <c r="F78" s="40">
        <f>SUM(D78:E78)</f>
        <v>1</v>
      </c>
      <c r="G78" s="41">
        <f>_xlfn.RANK.EQ(F78,$F$12:$F$97,0)</f>
        <v>37</v>
      </c>
      <c r="H78" s="42">
        <f>E78/F78</f>
        <v>1</v>
      </c>
      <c r="I78" s="2">
        <f>_xlfn.RANK.EQ(H78,$H$12:$H$97,0)</f>
        <v>1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5</v>
      </c>
      <c r="E79" s="2">
        <v>2</v>
      </c>
      <c r="F79" s="40">
        <f>SUM(D79:E79)</f>
        <v>7</v>
      </c>
      <c r="G79" s="41">
        <f>_xlfn.RANK.EQ(F79,$F$12:$F$97,0)</f>
        <v>23</v>
      </c>
      <c r="H79" s="42">
        <f>E79/F79</f>
        <v>0.2857142857142857</v>
      </c>
      <c r="I79" s="2">
        <f>_xlfn.RANK.EQ(H79,$H$12:$H$97,0)</f>
        <v>29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10</v>
      </c>
      <c r="E80" s="2">
        <v>10</v>
      </c>
      <c r="F80" s="40">
        <f>SUM(D80:E80)</f>
        <v>20</v>
      </c>
      <c r="G80" s="41">
        <f>_xlfn.RANK.EQ(F80,$F$12:$F$97,0)</f>
        <v>8</v>
      </c>
      <c r="H80" s="42">
        <f>E80/F80</f>
        <v>0.5</v>
      </c>
      <c r="I80" s="2">
        <f>_xlfn.RANK.EQ(H80,$H$12:$H$97,0)</f>
        <v>10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0</v>
      </c>
      <c r="E81" s="2">
        <v>0</v>
      </c>
      <c r="F81" s="40">
        <f>SUM(D81:E81)</f>
        <v>0</v>
      </c>
      <c r="G81" s="41">
        <f>_xlfn.RANK.EQ(F81,$F$12:$F$97,0)</f>
        <v>42</v>
      </c>
      <c r="H81" s="236">
        <v>0</v>
      </c>
      <c r="I81" s="2">
        <f>_xlfn.RANK.EQ(H81,$H$12:$H$97,0)</f>
        <v>37</v>
      </c>
    </row>
    <row r="82" spans="1:9" s="14" customFormat="1">
      <c r="A82" s="70" t="s">
        <v>162</v>
      </c>
      <c r="B82" s="70" t="s">
        <v>246</v>
      </c>
      <c r="C82" s="70" t="s">
        <v>163</v>
      </c>
      <c r="D82" s="45"/>
      <c r="E82" s="45"/>
      <c r="F82" s="46"/>
      <c r="G82" s="47"/>
      <c r="H82" s="48"/>
      <c r="I82" s="45"/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30</v>
      </c>
      <c r="E83" s="2">
        <v>18</v>
      </c>
      <c r="F83" s="40">
        <f>SUM(D83:E83)</f>
        <v>48</v>
      </c>
      <c r="G83" s="41">
        <f>_xlfn.RANK.EQ(F83,$F$12:$F$97,0)</f>
        <v>4</v>
      </c>
      <c r="H83" s="42">
        <f>E83/F83</f>
        <v>0.375</v>
      </c>
      <c r="I83" s="2">
        <f>_xlfn.RANK.EQ(H83,$H$12:$H$97,0)</f>
        <v>18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4</v>
      </c>
      <c r="E84" s="2">
        <v>1</v>
      </c>
      <c r="F84" s="40">
        <f>SUM(D84:E84)</f>
        <v>5</v>
      </c>
      <c r="G84" s="41">
        <f>_xlfn.RANK.EQ(F84,$F$12:$F$97,0)</f>
        <v>24</v>
      </c>
      <c r="H84" s="42">
        <f>E84/F84</f>
        <v>0.2</v>
      </c>
      <c r="I84" s="2">
        <f>_xlfn.RANK.EQ(H84,$H$12:$H$97,0)</f>
        <v>33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1</v>
      </c>
      <c r="E85" s="2">
        <v>4</v>
      </c>
      <c r="F85" s="40">
        <f>SUM(D85:E85)</f>
        <v>5</v>
      </c>
      <c r="G85" s="41">
        <f>_xlfn.RANK.EQ(F85,$F$12:$F$97,0)</f>
        <v>24</v>
      </c>
      <c r="H85" s="42">
        <f>E85/F85</f>
        <v>0.8</v>
      </c>
      <c r="I85" s="2">
        <f>_xlfn.RANK.EQ(H85,$H$12:$H$97,0)</f>
        <v>4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0</v>
      </c>
      <c r="E86" s="51">
        <v>0</v>
      </c>
      <c r="F86" s="52">
        <f>SUM(D86:E86)</f>
        <v>0</v>
      </c>
      <c r="G86" s="53">
        <f>_xlfn.RANK.EQ(F86,$F$12:$F$97,0)</f>
        <v>42</v>
      </c>
      <c r="H86" s="237">
        <v>0</v>
      </c>
      <c r="I86" s="51">
        <f>_xlfn.RANK.EQ(H86,$H$12:$H$97,0)</f>
        <v>37</v>
      </c>
    </row>
    <row r="87" spans="1:9" s="14" customFormat="1">
      <c r="A87" s="70" t="s">
        <v>172</v>
      </c>
      <c r="B87" s="70" t="s">
        <v>243</v>
      </c>
      <c r="C87" s="70" t="s">
        <v>173</v>
      </c>
      <c r="D87" s="45"/>
      <c r="E87" s="45"/>
      <c r="F87" s="46"/>
      <c r="G87" s="47"/>
      <c r="H87" s="48"/>
      <c r="I87" s="45"/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0</v>
      </c>
      <c r="E88" s="2">
        <v>0</v>
      </c>
      <c r="F88" s="40">
        <f t="shared" ref="F88:F95" si="3">SUM(D88:E88)</f>
        <v>0</v>
      </c>
      <c r="G88" s="41">
        <f t="shared" ref="G88:G95" si="4">_xlfn.RANK.EQ(F88,$F$12:$F$97,0)</f>
        <v>42</v>
      </c>
      <c r="H88" s="236">
        <v>0</v>
      </c>
      <c r="I88" s="2">
        <f t="shared" ref="I88:I95" si="5">_xlfn.RANK.EQ(H88,$H$12:$H$97,0)</f>
        <v>37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9</v>
      </c>
      <c r="E89" s="2">
        <v>9</v>
      </c>
      <c r="F89" s="40">
        <f t="shared" si="3"/>
        <v>18</v>
      </c>
      <c r="G89" s="41">
        <f t="shared" si="4"/>
        <v>11</v>
      </c>
      <c r="H89" s="42">
        <f>E89/F89</f>
        <v>0.5</v>
      </c>
      <c r="I89" s="2">
        <f t="shared" si="5"/>
        <v>10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0</v>
      </c>
      <c r="E90" s="2">
        <v>0</v>
      </c>
      <c r="F90" s="40">
        <f t="shared" si="3"/>
        <v>0</v>
      </c>
      <c r="G90" s="41">
        <f t="shared" si="4"/>
        <v>42</v>
      </c>
      <c r="H90" s="236">
        <v>0</v>
      </c>
      <c r="I90" s="2">
        <f t="shared" si="5"/>
        <v>37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0</v>
      </c>
      <c r="E91" s="2">
        <v>0</v>
      </c>
      <c r="F91" s="40">
        <f t="shared" si="3"/>
        <v>0</v>
      </c>
      <c r="G91" s="41">
        <f t="shared" si="4"/>
        <v>42</v>
      </c>
      <c r="H91" s="236">
        <v>0</v>
      </c>
      <c r="I91" s="2">
        <f t="shared" si="5"/>
        <v>37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0</v>
      </c>
      <c r="E92" s="2">
        <v>1</v>
      </c>
      <c r="F92" s="40">
        <f t="shared" si="3"/>
        <v>1</v>
      </c>
      <c r="G92" s="41">
        <f t="shared" si="4"/>
        <v>37</v>
      </c>
      <c r="H92" s="42">
        <f>E92/F92</f>
        <v>1</v>
      </c>
      <c r="I92" s="2">
        <f t="shared" si="5"/>
        <v>1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0</v>
      </c>
      <c r="E93" s="2">
        <v>0</v>
      </c>
      <c r="F93" s="40">
        <f t="shared" si="3"/>
        <v>0</v>
      </c>
      <c r="G93" s="41">
        <f t="shared" si="4"/>
        <v>42</v>
      </c>
      <c r="H93" s="236">
        <v>0</v>
      </c>
      <c r="I93" s="2">
        <f t="shared" si="5"/>
        <v>37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0</v>
      </c>
      <c r="E94" s="2">
        <v>0</v>
      </c>
      <c r="F94" s="40">
        <f t="shared" si="3"/>
        <v>0</v>
      </c>
      <c r="G94" s="41">
        <f t="shared" si="4"/>
        <v>42</v>
      </c>
      <c r="H94" s="236">
        <v>0</v>
      </c>
      <c r="I94" s="2">
        <f t="shared" si="5"/>
        <v>37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1</v>
      </c>
      <c r="E95" s="2">
        <v>2</v>
      </c>
      <c r="F95" s="40">
        <f t="shared" si="3"/>
        <v>3</v>
      </c>
      <c r="G95" s="41">
        <f t="shared" si="4"/>
        <v>31</v>
      </c>
      <c r="H95" s="42">
        <f>E95/F95</f>
        <v>0.66666666666666663</v>
      </c>
      <c r="I95" s="2">
        <f t="shared" si="5"/>
        <v>6</v>
      </c>
    </row>
    <row r="96" spans="1:9" s="14" customFormat="1">
      <c r="A96" s="70" t="s">
        <v>190</v>
      </c>
      <c r="B96" s="70" t="s">
        <v>243</v>
      </c>
      <c r="C96" s="70" t="s">
        <v>191</v>
      </c>
      <c r="D96" s="45"/>
      <c r="E96" s="45"/>
      <c r="F96" s="46"/>
      <c r="G96" s="47"/>
      <c r="H96" s="48"/>
      <c r="I96" s="45"/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9</v>
      </c>
      <c r="E97" s="2">
        <v>5</v>
      </c>
      <c r="F97" s="40">
        <f>SUM(D97:E97)</f>
        <v>14</v>
      </c>
      <c r="G97" s="41">
        <f>_xlfn.RANK.EQ(F97,$F$12:$F$97,0)</f>
        <v>14</v>
      </c>
      <c r="H97" s="42">
        <f>E97/F97</f>
        <v>0.35714285714285715</v>
      </c>
      <c r="I97" s="2">
        <f>_xlfn.RANK.EQ(H97,$H$12:$H$97,0)</f>
        <v>20</v>
      </c>
    </row>
    <row r="98" spans="1:9" ht="14.25" thickBot="1"/>
    <row r="99" spans="1:9" ht="14.25" thickBot="1">
      <c r="C99" s="229" t="s">
        <v>405</v>
      </c>
      <c r="D99" s="230">
        <f>SUM(D12:D97)</f>
        <v>376</v>
      </c>
      <c r="E99" s="230">
        <f t="shared" ref="E99:F99" si="6">SUM(E12:E97)</f>
        <v>218</v>
      </c>
      <c r="F99" s="231">
        <f t="shared" si="6"/>
        <v>594</v>
      </c>
    </row>
  </sheetData>
  <autoFilter ref="A11:I97" xr:uid="{00000000-0009-0000-0000-00002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514BAF7F-CDA9-4319-AA52-A4B249ABE8AA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F09F2-213B-44FD-9974-DA342DF4DF02}">
  <sheetPr>
    <tabColor theme="9"/>
  </sheetPr>
  <dimension ref="A1:M99"/>
  <sheetViews>
    <sheetView view="pageBreakPreview" zoomScaleNormal="100" zoomScaleSheetLayoutView="100" workbookViewId="0">
      <pane xSplit="2" ySplit="11" topLeftCell="C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62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3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 s="74" t="s">
        <v>204</v>
      </c>
      <c r="M1"/>
    </row>
    <row r="2" spans="1:13" ht="24" customHeight="1">
      <c r="A2" s="3" t="s">
        <v>218</v>
      </c>
      <c r="B2" s="3"/>
      <c r="C2" s="3"/>
      <c r="D2"/>
      <c r="E2"/>
      <c r="F2"/>
      <c r="G2"/>
      <c r="H2"/>
      <c r="I2"/>
      <c r="J2"/>
      <c r="K2" s="75"/>
      <c r="M2"/>
    </row>
    <row r="3" spans="1:13" ht="24" customHeight="1">
      <c r="A3" s="3" t="s">
        <v>392</v>
      </c>
      <c r="C3" s="3"/>
      <c r="D3"/>
      <c r="E3"/>
      <c r="F3"/>
      <c r="G3"/>
      <c r="H3"/>
      <c r="I3"/>
      <c r="J3"/>
      <c r="K3" s="75"/>
      <c r="M3"/>
    </row>
    <row r="4" spans="1:13" ht="14.25" thickBot="1">
      <c r="A4" s="3"/>
      <c r="C4" s="3"/>
      <c r="D4"/>
      <c r="E4"/>
      <c r="F4"/>
      <c r="G4"/>
      <c r="H4"/>
      <c r="I4"/>
      <c r="J4"/>
      <c r="K4" s="75"/>
      <c r="M4"/>
    </row>
    <row r="5" spans="1:13" s="14" customFormat="1" ht="27.75" thickBot="1">
      <c r="A5"/>
      <c r="B5"/>
      <c r="C5" s="82"/>
      <c r="D5" s="61" t="s">
        <v>0</v>
      </c>
      <c r="E5" s="62" t="s">
        <v>1</v>
      </c>
      <c r="F5" s="63" t="s">
        <v>13</v>
      </c>
      <c r="G5" s="64" t="s">
        <v>14</v>
      </c>
      <c r="H5" s="65" t="s">
        <v>15</v>
      </c>
      <c r="I5" s="66" t="s">
        <v>16</v>
      </c>
    </row>
    <row r="6" spans="1:13" s="14" customFormat="1">
      <c r="A6"/>
      <c r="B6"/>
      <c r="C6" s="15" t="s">
        <v>10</v>
      </c>
      <c r="D6" s="16">
        <f>INDEX(D12:D97,MATCH(C6,C12:C97,0),0)</f>
        <v>0</v>
      </c>
      <c r="E6" s="17">
        <f>INDEX(E12:E97,MATCH(C6,C12:C97,0),0)</f>
        <v>0</v>
      </c>
      <c r="F6" s="17">
        <f>SUM(D6:E6)</f>
        <v>0</v>
      </c>
      <c r="G6" s="18">
        <f>_xlfn.RANK.EQ(F6,$F$12:$F$97,0)</f>
        <v>45</v>
      </c>
      <c r="H6" s="19">
        <v>0</v>
      </c>
      <c r="I6" s="20">
        <f>_xlfn.RANK.EQ(H6,$H$12:$H$97,0)</f>
        <v>40</v>
      </c>
    </row>
    <row r="7" spans="1:13" s="14" customFormat="1">
      <c r="A7"/>
      <c r="B7"/>
      <c r="C7" s="21" t="s">
        <v>17</v>
      </c>
      <c r="D7" s="89">
        <f>ROUND(SUMIF($B$12:$B$97,"G",D12:D97)/(COUNTIFS(B12:B97,"G",D12:D97,"&lt;&gt;")),1)</f>
        <v>1.7</v>
      </c>
      <c r="E7" s="90">
        <f>ROUND(SUMIF($B$12:$B$97,"G",E12:E97)/(COUNTIFS(B12:B97,"G",D12:D97,"&lt;&gt;")),1)</f>
        <v>1</v>
      </c>
      <c r="F7" s="90">
        <f>ROUND(SUM(D7:E7),1)</f>
        <v>2.7</v>
      </c>
      <c r="G7" s="23"/>
      <c r="H7" s="24">
        <f>E7/F7</f>
        <v>0.37037037037037035</v>
      </c>
      <c r="I7" s="25"/>
    </row>
    <row r="8" spans="1:13" s="14" customFormat="1" ht="14.25" thickBot="1">
      <c r="A8"/>
      <c r="B8"/>
      <c r="C8" s="26" t="s">
        <v>18</v>
      </c>
      <c r="D8" s="91">
        <f>ROUND(AVERAGE(D12:D97),1)</f>
        <v>6.5</v>
      </c>
      <c r="E8" s="92">
        <f>ROUND(AVERAGE(E12:E97),1)</f>
        <v>3.8</v>
      </c>
      <c r="F8" s="92">
        <f>ROUND(SUM(D8:E8),1)</f>
        <v>10.3</v>
      </c>
      <c r="G8" s="29"/>
      <c r="H8" s="30">
        <f>E8/F8</f>
        <v>0.3689320388349514</v>
      </c>
      <c r="I8" s="31"/>
    </row>
    <row r="9" spans="1:13" ht="14.25" thickBot="1"/>
    <row r="10" spans="1:13" s="14" customFormat="1" ht="21" customHeight="1">
      <c r="A10"/>
      <c r="B10"/>
      <c r="C10"/>
      <c r="D10" s="283" t="str" cm="1">
        <f t="array" aca="1" ref="D10" ca="1">RIGHT(CELL("filename",A1),4)&amp;"年度（基準日：５月１日）"</f>
        <v>2024年度（基準日：５月１日）</v>
      </c>
      <c r="E10" s="284"/>
      <c r="F10" s="284"/>
      <c r="G10" s="284"/>
      <c r="H10" s="284"/>
      <c r="I10" s="285"/>
    </row>
    <row r="11" spans="1:13" s="14" customFormat="1" ht="27">
      <c r="A11" s="235" t="s">
        <v>19</v>
      </c>
      <c r="B11" s="33" t="s">
        <v>20</v>
      </c>
      <c r="C11" s="235" t="s">
        <v>21</v>
      </c>
      <c r="D11" s="35" t="s">
        <v>0</v>
      </c>
      <c r="E11" s="35" t="s">
        <v>1</v>
      </c>
      <c r="F11" s="36" t="s">
        <v>13</v>
      </c>
      <c r="G11" s="37" t="s">
        <v>14</v>
      </c>
      <c r="H11" s="38" t="s">
        <v>15</v>
      </c>
      <c r="I11" s="68" t="s">
        <v>16</v>
      </c>
    </row>
    <row r="12" spans="1:13" s="14" customFormat="1">
      <c r="A12" s="1" t="s">
        <v>22</v>
      </c>
      <c r="B12" s="1" t="s">
        <v>241</v>
      </c>
      <c r="C12" s="1" t="s">
        <v>23</v>
      </c>
      <c r="D12" s="2">
        <v>9</v>
      </c>
      <c r="E12" s="2">
        <v>5</v>
      </c>
      <c r="F12" s="40">
        <f>SUM(D12:E12)</f>
        <v>14</v>
      </c>
      <c r="G12" s="41">
        <f>_xlfn.RANK.EQ(F12,$F$12:$F$97,0)</f>
        <v>11</v>
      </c>
      <c r="H12" s="42">
        <f>E12/F12</f>
        <v>0.35714285714285715</v>
      </c>
      <c r="I12" s="2">
        <f>_xlfn.RANK.EQ(H12,$H$12:$H$97,0)</f>
        <v>24</v>
      </c>
    </row>
    <row r="13" spans="1:13" s="14" customFormat="1">
      <c r="A13" s="1" t="s">
        <v>24</v>
      </c>
      <c r="B13" s="1" t="s">
        <v>242</v>
      </c>
      <c r="C13" s="1" t="s">
        <v>25</v>
      </c>
      <c r="D13" s="2">
        <v>1</v>
      </c>
      <c r="E13" s="2">
        <v>3</v>
      </c>
      <c r="F13" s="40">
        <f>SUM(D13:E13)</f>
        <v>4</v>
      </c>
      <c r="G13" s="41">
        <f>_xlfn.RANK.EQ(F13,$F$12:$F$97,0)</f>
        <v>28</v>
      </c>
      <c r="H13" s="42">
        <f>E13/F13</f>
        <v>0.75</v>
      </c>
      <c r="I13" s="2">
        <f>_xlfn.RANK.EQ(H13,$H$12:$H$97,0)</f>
        <v>7</v>
      </c>
    </row>
    <row r="14" spans="1:13" s="14" customFormat="1">
      <c r="A14" s="70" t="s">
        <v>26</v>
      </c>
      <c r="B14" s="70" t="s">
        <v>243</v>
      </c>
      <c r="C14" s="70" t="s">
        <v>27</v>
      </c>
      <c r="D14" s="45"/>
      <c r="E14" s="45"/>
      <c r="F14" s="46"/>
      <c r="G14" s="47"/>
      <c r="H14" s="48"/>
      <c r="I14" s="45"/>
    </row>
    <row r="15" spans="1:13" s="14" customFormat="1">
      <c r="A15" s="1" t="s">
        <v>28</v>
      </c>
      <c r="B15" s="1" t="s">
        <v>244</v>
      </c>
      <c r="C15" s="1" t="s">
        <v>29</v>
      </c>
      <c r="D15" s="2">
        <v>6</v>
      </c>
      <c r="E15" s="2">
        <v>2</v>
      </c>
      <c r="F15" s="40">
        <f>SUM(D15:E15)</f>
        <v>8</v>
      </c>
      <c r="G15" s="41">
        <f>_xlfn.RANK.EQ(F15,$F$12:$F$97,0)</f>
        <v>22</v>
      </c>
      <c r="H15" s="42">
        <f>E15/F15</f>
        <v>0.25</v>
      </c>
      <c r="I15" s="2">
        <f>_xlfn.RANK.EQ(H15,$H$12:$H$97,0)</f>
        <v>31</v>
      </c>
    </row>
    <row r="16" spans="1:13" s="14" customFormat="1">
      <c r="A16" s="70" t="s">
        <v>30</v>
      </c>
      <c r="B16" s="70" t="s">
        <v>243</v>
      </c>
      <c r="C16" s="70" t="s">
        <v>31</v>
      </c>
      <c r="D16" s="45"/>
      <c r="E16" s="45"/>
      <c r="F16" s="46"/>
      <c r="G16" s="47"/>
      <c r="H16" s="48"/>
      <c r="I16" s="45"/>
    </row>
    <row r="17" spans="1:9" s="14" customFormat="1">
      <c r="A17" s="70" t="s">
        <v>32</v>
      </c>
      <c r="B17" s="70" t="s">
        <v>243</v>
      </c>
      <c r="C17" s="70" t="s">
        <v>33</v>
      </c>
      <c r="D17" s="45"/>
      <c r="E17" s="45"/>
      <c r="F17" s="46"/>
      <c r="G17" s="47"/>
      <c r="H17" s="48"/>
      <c r="I17" s="45"/>
    </row>
    <row r="18" spans="1:9" s="14" customFormat="1">
      <c r="A18" s="70" t="s">
        <v>34</v>
      </c>
      <c r="B18" s="70" t="s">
        <v>245</v>
      </c>
      <c r="C18" s="70" t="s">
        <v>35</v>
      </c>
      <c r="D18" s="45"/>
      <c r="E18" s="45"/>
      <c r="F18" s="46"/>
      <c r="G18" s="47"/>
      <c r="H18" s="48"/>
      <c r="I18" s="45"/>
    </row>
    <row r="19" spans="1:9" s="14" customFormat="1">
      <c r="A19" s="1" t="s">
        <v>36</v>
      </c>
      <c r="B19" s="1" t="s">
        <v>246</v>
      </c>
      <c r="C19" s="1" t="s">
        <v>37</v>
      </c>
      <c r="D19" s="2">
        <v>0</v>
      </c>
      <c r="E19" s="2">
        <v>0</v>
      </c>
      <c r="F19" s="40">
        <f t="shared" ref="F19:F27" si="0">SUM(D19:E19)</f>
        <v>0</v>
      </c>
      <c r="G19" s="41">
        <f t="shared" ref="G19:G27" si="1">_xlfn.RANK.EQ(F19,$F$12:$F$97,0)</f>
        <v>45</v>
      </c>
      <c r="H19" s="236">
        <v>0</v>
      </c>
      <c r="I19" s="2">
        <f t="shared" ref="I19:I27" si="2">_xlfn.RANK.EQ(H19,$H$12:$H$97,0)</f>
        <v>40</v>
      </c>
    </row>
    <row r="20" spans="1:9" s="14" customFormat="1">
      <c r="A20" s="1" t="s">
        <v>38</v>
      </c>
      <c r="B20" s="1" t="s">
        <v>247</v>
      </c>
      <c r="C20" s="1" t="s">
        <v>39</v>
      </c>
      <c r="D20" s="2">
        <v>0</v>
      </c>
      <c r="E20" s="2">
        <v>0</v>
      </c>
      <c r="F20" s="40">
        <f t="shared" si="0"/>
        <v>0</v>
      </c>
      <c r="G20" s="41">
        <f t="shared" si="1"/>
        <v>45</v>
      </c>
      <c r="H20" s="236">
        <v>0</v>
      </c>
      <c r="I20" s="2">
        <f t="shared" si="2"/>
        <v>40</v>
      </c>
    </row>
    <row r="21" spans="1:9" s="14" customFormat="1">
      <c r="A21" s="1" t="s">
        <v>40</v>
      </c>
      <c r="B21" s="1" t="s">
        <v>241</v>
      </c>
      <c r="C21" s="1" t="s">
        <v>41</v>
      </c>
      <c r="D21" s="2">
        <v>18</v>
      </c>
      <c r="E21" s="2">
        <v>6</v>
      </c>
      <c r="F21" s="40">
        <f t="shared" si="0"/>
        <v>24</v>
      </c>
      <c r="G21" s="41">
        <f t="shared" si="1"/>
        <v>6</v>
      </c>
      <c r="H21" s="42">
        <f>E21/F21</f>
        <v>0.25</v>
      </c>
      <c r="I21" s="2">
        <f t="shared" si="2"/>
        <v>31</v>
      </c>
    </row>
    <row r="22" spans="1:9" s="14" customFormat="1">
      <c r="A22" s="1" t="s">
        <v>42</v>
      </c>
      <c r="B22" s="1" t="s">
        <v>242</v>
      </c>
      <c r="C22" s="1" t="s">
        <v>43</v>
      </c>
      <c r="D22" s="2">
        <v>0</v>
      </c>
      <c r="E22" s="2">
        <v>1</v>
      </c>
      <c r="F22" s="40">
        <f t="shared" si="0"/>
        <v>1</v>
      </c>
      <c r="G22" s="41">
        <f t="shared" si="1"/>
        <v>36</v>
      </c>
      <c r="H22" s="42">
        <f>E22/F22</f>
        <v>1</v>
      </c>
      <c r="I22" s="2">
        <f t="shared" si="2"/>
        <v>1</v>
      </c>
    </row>
    <row r="23" spans="1:9" s="14" customFormat="1">
      <c r="A23" s="1" t="s">
        <v>44</v>
      </c>
      <c r="B23" s="1" t="s">
        <v>246</v>
      </c>
      <c r="C23" s="1" t="s">
        <v>45</v>
      </c>
      <c r="D23" s="2">
        <v>1</v>
      </c>
      <c r="E23" s="2">
        <v>1</v>
      </c>
      <c r="F23" s="40">
        <f t="shared" si="0"/>
        <v>2</v>
      </c>
      <c r="G23" s="41">
        <f t="shared" si="1"/>
        <v>34</v>
      </c>
      <c r="H23" s="42">
        <f>E23/F23</f>
        <v>0.5</v>
      </c>
      <c r="I23" s="2">
        <f t="shared" si="2"/>
        <v>13</v>
      </c>
    </row>
    <row r="24" spans="1:9" s="14" customFormat="1">
      <c r="A24" s="1" t="s">
        <v>46</v>
      </c>
      <c r="B24" s="1" t="s">
        <v>246</v>
      </c>
      <c r="C24" s="1" t="s">
        <v>47</v>
      </c>
      <c r="D24" s="2">
        <v>0</v>
      </c>
      <c r="E24" s="2">
        <v>0</v>
      </c>
      <c r="F24" s="40">
        <f t="shared" si="0"/>
        <v>0</v>
      </c>
      <c r="G24" s="41">
        <f t="shared" si="1"/>
        <v>45</v>
      </c>
      <c r="H24" s="236">
        <v>0</v>
      </c>
      <c r="I24" s="2">
        <f t="shared" si="2"/>
        <v>40</v>
      </c>
    </row>
    <row r="25" spans="1:9" s="14" customFormat="1">
      <c r="A25" s="1" t="s">
        <v>48</v>
      </c>
      <c r="B25" s="1" t="s">
        <v>244</v>
      </c>
      <c r="C25" s="1" t="s">
        <v>49</v>
      </c>
      <c r="D25" s="2">
        <v>0</v>
      </c>
      <c r="E25" s="2">
        <v>0</v>
      </c>
      <c r="F25" s="40">
        <f t="shared" si="0"/>
        <v>0</v>
      </c>
      <c r="G25" s="41">
        <f t="shared" si="1"/>
        <v>45</v>
      </c>
      <c r="H25" s="236">
        <v>0</v>
      </c>
      <c r="I25" s="2">
        <f t="shared" si="2"/>
        <v>40</v>
      </c>
    </row>
    <row r="26" spans="1:9" s="14" customFormat="1">
      <c r="A26" s="1" t="s">
        <v>50</v>
      </c>
      <c r="B26" s="1" t="s">
        <v>247</v>
      </c>
      <c r="C26" s="1" t="s">
        <v>51</v>
      </c>
      <c r="D26" s="2">
        <v>0</v>
      </c>
      <c r="E26" s="2">
        <v>1</v>
      </c>
      <c r="F26" s="40">
        <f t="shared" si="0"/>
        <v>1</v>
      </c>
      <c r="G26" s="41">
        <f t="shared" si="1"/>
        <v>36</v>
      </c>
      <c r="H26" s="42">
        <f>E26/F26</f>
        <v>1</v>
      </c>
      <c r="I26" s="2">
        <f t="shared" si="2"/>
        <v>1</v>
      </c>
    </row>
    <row r="27" spans="1:9" s="14" customFormat="1">
      <c r="A27" s="1" t="s">
        <v>52</v>
      </c>
      <c r="B27" s="1" t="s">
        <v>241</v>
      </c>
      <c r="C27" s="1" t="s">
        <v>53</v>
      </c>
      <c r="D27" s="2">
        <v>36</v>
      </c>
      <c r="E27" s="2">
        <v>15</v>
      </c>
      <c r="F27" s="40">
        <f t="shared" si="0"/>
        <v>51</v>
      </c>
      <c r="G27" s="41">
        <f t="shared" si="1"/>
        <v>5</v>
      </c>
      <c r="H27" s="42">
        <f>E27/F27</f>
        <v>0.29411764705882354</v>
      </c>
      <c r="I27" s="2">
        <f t="shared" si="2"/>
        <v>28</v>
      </c>
    </row>
    <row r="28" spans="1:9" s="14" customFormat="1">
      <c r="A28" s="70" t="s">
        <v>54</v>
      </c>
      <c r="B28" s="70" t="s">
        <v>244</v>
      </c>
      <c r="C28" s="70" t="s">
        <v>55</v>
      </c>
      <c r="D28" s="45"/>
      <c r="E28" s="45"/>
      <c r="F28" s="46"/>
      <c r="G28" s="47"/>
      <c r="H28" s="48"/>
      <c r="I28" s="45"/>
    </row>
    <row r="29" spans="1:9" s="14" customFormat="1">
      <c r="A29" s="1" t="s">
        <v>56</v>
      </c>
      <c r="B29" s="1" t="s">
        <v>247</v>
      </c>
      <c r="C29" s="1" t="s">
        <v>57</v>
      </c>
      <c r="D29" s="2">
        <v>0</v>
      </c>
      <c r="E29" s="2">
        <v>0</v>
      </c>
      <c r="F29" s="40">
        <f>SUM(D29:E29)</f>
        <v>0</v>
      </c>
      <c r="G29" s="41">
        <f>_xlfn.RANK.EQ(F29,$F$12:$F$97,0)</f>
        <v>45</v>
      </c>
      <c r="H29" s="236">
        <v>0</v>
      </c>
      <c r="I29" s="2">
        <f>_xlfn.RANK.EQ(H29,$H$12:$H$97,0)</f>
        <v>40</v>
      </c>
    </row>
    <row r="30" spans="1:9" s="14" customFormat="1">
      <c r="A30" s="1" t="s">
        <v>58</v>
      </c>
      <c r="B30" s="1" t="s">
        <v>246</v>
      </c>
      <c r="C30" s="1" t="s">
        <v>59</v>
      </c>
      <c r="D30" s="2">
        <v>0</v>
      </c>
      <c r="E30" s="2">
        <v>0</v>
      </c>
      <c r="F30" s="40">
        <f>SUM(D30:E30)</f>
        <v>0</v>
      </c>
      <c r="G30" s="41">
        <f>_xlfn.RANK.EQ(F30,$F$12:$F$97,0)</f>
        <v>45</v>
      </c>
      <c r="H30" s="236">
        <v>0</v>
      </c>
      <c r="I30" s="2">
        <f>_xlfn.RANK.EQ(H30,$H$12:$H$97,0)</f>
        <v>40</v>
      </c>
    </row>
    <row r="31" spans="1:9" s="14" customFormat="1">
      <c r="A31" s="1" t="s">
        <v>60</v>
      </c>
      <c r="B31" s="1" t="s">
        <v>247</v>
      </c>
      <c r="C31" s="1" t="s">
        <v>61</v>
      </c>
      <c r="D31" s="2">
        <v>0</v>
      </c>
      <c r="E31" s="2">
        <v>0</v>
      </c>
      <c r="F31" s="40">
        <f>SUM(D31:E31)</f>
        <v>0</v>
      </c>
      <c r="G31" s="41">
        <f>_xlfn.RANK.EQ(F31,$F$12:$F$97,0)</f>
        <v>45</v>
      </c>
      <c r="H31" s="236">
        <v>0</v>
      </c>
      <c r="I31" s="2">
        <f>_xlfn.RANK.EQ(H31,$H$12:$H$97,0)</f>
        <v>40</v>
      </c>
    </row>
    <row r="32" spans="1:9" s="14" customFormat="1">
      <c r="A32" s="1" t="s">
        <v>62</v>
      </c>
      <c r="B32" s="1" t="s">
        <v>241</v>
      </c>
      <c r="C32" s="1" t="s">
        <v>63</v>
      </c>
      <c r="D32" s="2">
        <v>4</v>
      </c>
      <c r="E32" s="2">
        <v>7</v>
      </c>
      <c r="F32" s="40">
        <f>SUM(D32:E32)</f>
        <v>11</v>
      </c>
      <c r="G32" s="41">
        <f>_xlfn.RANK.EQ(F32,$F$12:$F$97,0)</f>
        <v>18</v>
      </c>
      <c r="H32" s="42">
        <f>E32/F32</f>
        <v>0.63636363636363635</v>
      </c>
      <c r="I32" s="2">
        <f>_xlfn.RANK.EQ(H32,$H$12:$H$97,0)</f>
        <v>10</v>
      </c>
    </row>
    <row r="33" spans="1:9" s="14" customFormat="1">
      <c r="A33" s="1" t="s">
        <v>64</v>
      </c>
      <c r="B33" s="1" t="s">
        <v>241</v>
      </c>
      <c r="C33" s="1" t="s">
        <v>65</v>
      </c>
      <c r="D33" s="2">
        <v>37</v>
      </c>
      <c r="E33" s="2">
        <v>22</v>
      </c>
      <c r="F33" s="40">
        <f>SUM(D33:E33)</f>
        <v>59</v>
      </c>
      <c r="G33" s="41">
        <f>_xlfn.RANK.EQ(F33,$F$12:$F$97,0)</f>
        <v>3</v>
      </c>
      <c r="H33" s="42">
        <f>E33/F33</f>
        <v>0.3728813559322034</v>
      </c>
      <c r="I33" s="2">
        <f>_xlfn.RANK.EQ(H33,$H$12:$H$97,0)</f>
        <v>22</v>
      </c>
    </row>
    <row r="34" spans="1:9" s="14" customFormat="1">
      <c r="A34" s="70" t="s">
        <v>66</v>
      </c>
      <c r="B34" s="70" t="s">
        <v>245</v>
      </c>
      <c r="C34" s="70" t="s">
        <v>67</v>
      </c>
      <c r="D34" s="45"/>
      <c r="E34" s="45"/>
      <c r="F34" s="46"/>
      <c r="G34" s="47"/>
      <c r="H34" s="48"/>
      <c r="I34" s="45"/>
    </row>
    <row r="35" spans="1:9" s="14" customFormat="1">
      <c r="A35" s="70" t="s">
        <v>68</v>
      </c>
      <c r="B35" s="70" t="s">
        <v>244</v>
      </c>
      <c r="C35" s="70" t="s">
        <v>69</v>
      </c>
      <c r="D35" s="45"/>
      <c r="E35" s="45"/>
      <c r="F35" s="46"/>
      <c r="G35" s="47"/>
      <c r="H35" s="48"/>
      <c r="I35" s="45"/>
    </row>
    <row r="36" spans="1:9" s="14" customFormat="1">
      <c r="A36" s="70" t="s">
        <v>70</v>
      </c>
      <c r="B36" s="70" t="s">
        <v>244</v>
      </c>
      <c r="C36" s="70" t="s">
        <v>71</v>
      </c>
      <c r="D36" s="45"/>
      <c r="E36" s="45"/>
      <c r="F36" s="46"/>
      <c r="G36" s="47"/>
      <c r="H36" s="48"/>
      <c r="I36" s="45"/>
    </row>
    <row r="37" spans="1:9" s="14" customFormat="1">
      <c r="A37" s="1" t="s">
        <v>72</v>
      </c>
      <c r="B37" s="1" t="s">
        <v>243</v>
      </c>
      <c r="C37" s="1" t="s">
        <v>73</v>
      </c>
      <c r="D37" s="2">
        <v>11</v>
      </c>
      <c r="E37" s="2">
        <v>2</v>
      </c>
      <c r="F37" s="40">
        <f>SUM(D37:E37)</f>
        <v>13</v>
      </c>
      <c r="G37" s="41">
        <f>_xlfn.RANK.EQ(F37,$F$12:$F$97,0)</f>
        <v>14</v>
      </c>
      <c r="H37" s="42">
        <f>E37/F37</f>
        <v>0.15384615384615385</v>
      </c>
      <c r="I37" s="2">
        <f>_xlfn.RANK.EQ(H37,$H$12:$H$97,0)</f>
        <v>37</v>
      </c>
    </row>
    <row r="38" spans="1:9" s="14" customFormat="1">
      <c r="A38" s="70" t="s">
        <v>74</v>
      </c>
      <c r="B38" s="70" t="s">
        <v>247</v>
      </c>
      <c r="C38" s="70" t="s">
        <v>75</v>
      </c>
      <c r="D38" s="45"/>
      <c r="E38" s="45"/>
      <c r="F38" s="46"/>
      <c r="G38" s="47"/>
      <c r="H38" s="48"/>
      <c r="I38" s="45"/>
    </row>
    <row r="39" spans="1:9" s="14" customFormat="1">
      <c r="A39" s="1" t="s">
        <v>76</v>
      </c>
      <c r="B39" s="1" t="s">
        <v>242</v>
      </c>
      <c r="C39" s="1" t="s">
        <v>77</v>
      </c>
      <c r="D39" s="2">
        <v>6</v>
      </c>
      <c r="E39" s="2">
        <v>17</v>
      </c>
      <c r="F39" s="40">
        <f>SUM(D39:E39)</f>
        <v>23</v>
      </c>
      <c r="G39" s="41">
        <f>_xlfn.RANK.EQ(F39,$F$12:$F$97,0)</f>
        <v>7</v>
      </c>
      <c r="H39" s="42">
        <f>E39/F39</f>
        <v>0.73913043478260865</v>
      </c>
      <c r="I39" s="2">
        <f>_xlfn.RANK.EQ(H39,$H$12:$H$97,0)</f>
        <v>8</v>
      </c>
    </row>
    <row r="40" spans="1:9" s="14" customFormat="1">
      <c r="A40" s="1" t="s">
        <v>78</v>
      </c>
      <c r="B40" s="1" t="s">
        <v>243</v>
      </c>
      <c r="C40" s="1" t="s">
        <v>79</v>
      </c>
      <c r="D40" s="2">
        <v>1</v>
      </c>
      <c r="E40" s="2">
        <v>0</v>
      </c>
      <c r="F40" s="40">
        <f>SUM(D40:E40)</f>
        <v>1</v>
      </c>
      <c r="G40" s="41">
        <f>_xlfn.RANK.EQ(F40,$F$12:$F$97,0)</f>
        <v>36</v>
      </c>
      <c r="H40" s="42">
        <f>E40/F40</f>
        <v>0</v>
      </c>
      <c r="I40" s="2">
        <f>_xlfn.RANK.EQ(H40,$H$12:$H$97,0)</f>
        <v>40</v>
      </c>
    </row>
    <row r="41" spans="1:9" s="14" customFormat="1">
      <c r="A41" s="70" t="s">
        <v>80</v>
      </c>
      <c r="B41" s="70" t="s">
        <v>243</v>
      </c>
      <c r="C41" s="70" t="s">
        <v>81</v>
      </c>
      <c r="D41" s="45"/>
      <c r="E41" s="45"/>
      <c r="F41" s="46"/>
      <c r="G41" s="47"/>
      <c r="H41" s="48"/>
      <c r="I41" s="45"/>
    </row>
    <row r="42" spans="1:9" s="14" customFormat="1">
      <c r="A42" s="1" t="s">
        <v>82</v>
      </c>
      <c r="B42" s="1" t="s">
        <v>244</v>
      </c>
      <c r="C42" s="1" t="s">
        <v>83</v>
      </c>
      <c r="D42" s="2">
        <v>2</v>
      </c>
      <c r="E42" s="2">
        <v>2</v>
      </c>
      <c r="F42" s="40">
        <f>SUM(D42:E42)</f>
        <v>4</v>
      </c>
      <c r="G42" s="41">
        <f>_xlfn.RANK.EQ(F42,$F$12:$F$97,0)</f>
        <v>28</v>
      </c>
      <c r="H42" s="42">
        <f>E42/F42</f>
        <v>0.5</v>
      </c>
      <c r="I42" s="2">
        <f>_xlfn.RANK.EQ(H42,$H$12:$H$97,0)</f>
        <v>13</v>
      </c>
    </row>
    <row r="43" spans="1:9" s="14" customFormat="1">
      <c r="A43" s="70" t="s">
        <v>84</v>
      </c>
      <c r="B43" s="70" t="s">
        <v>248</v>
      </c>
      <c r="C43" s="70" t="s">
        <v>85</v>
      </c>
      <c r="D43" s="45"/>
      <c r="E43" s="45"/>
      <c r="F43" s="46"/>
      <c r="G43" s="47"/>
      <c r="H43" s="48"/>
      <c r="I43" s="45"/>
    </row>
    <row r="44" spans="1:9" s="14" customFormat="1">
      <c r="A44" s="70" t="s">
        <v>86</v>
      </c>
      <c r="B44" s="70" t="s">
        <v>243</v>
      </c>
      <c r="C44" s="70" t="s">
        <v>87</v>
      </c>
      <c r="D44" s="45"/>
      <c r="E44" s="45"/>
      <c r="F44" s="46"/>
      <c r="G44" s="47"/>
      <c r="H44" s="48"/>
      <c r="I44" s="45"/>
    </row>
    <row r="45" spans="1:9" s="14" customFormat="1">
      <c r="A45" s="1" t="s">
        <v>88</v>
      </c>
      <c r="B45" s="1" t="s">
        <v>247</v>
      </c>
      <c r="C45" s="1" t="s">
        <v>89</v>
      </c>
      <c r="D45" s="2">
        <v>10</v>
      </c>
      <c r="E45" s="2">
        <v>4</v>
      </c>
      <c r="F45" s="40">
        <f>SUM(D45:E45)</f>
        <v>14</v>
      </c>
      <c r="G45" s="41">
        <f>_xlfn.RANK.EQ(F45,$F$12:$F$97,0)</f>
        <v>11</v>
      </c>
      <c r="H45" s="42">
        <f>E45/F45</f>
        <v>0.2857142857142857</v>
      </c>
      <c r="I45" s="2">
        <f>_xlfn.RANK.EQ(H45,$H$12:$H$97,0)</f>
        <v>29</v>
      </c>
    </row>
    <row r="46" spans="1:9" s="14" customFormat="1">
      <c r="A46" s="70" t="s">
        <v>90</v>
      </c>
      <c r="B46" s="70" t="s">
        <v>248</v>
      </c>
      <c r="C46" s="70" t="s">
        <v>91</v>
      </c>
      <c r="D46" s="45"/>
      <c r="E46" s="45"/>
      <c r="F46" s="46"/>
      <c r="G46" s="47"/>
      <c r="H46" s="48"/>
      <c r="I46" s="45"/>
    </row>
    <row r="47" spans="1:9" s="14" customFormat="1">
      <c r="A47" s="1" t="s">
        <v>92</v>
      </c>
      <c r="B47" s="1" t="s">
        <v>241</v>
      </c>
      <c r="C47" s="1" t="s">
        <v>93</v>
      </c>
      <c r="D47" s="2">
        <v>0</v>
      </c>
      <c r="E47" s="2">
        <v>0</v>
      </c>
      <c r="F47" s="40">
        <f>SUM(D47:E47)</f>
        <v>0</v>
      </c>
      <c r="G47" s="41">
        <f>_xlfn.RANK.EQ(F47,$F$12:$F$97,0)</f>
        <v>45</v>
      </c>
      <c r="H47" s="236">
        <v>0</v>
      </c>
      <c r="I47" s="2">
        <f>_xlfn.RANK.EQ(H47,$H$12:$H$97,0)</f>
        <v>40</v>
      </c>
    </row>
    <row r="48" spans="1:9" s="14" customFormat="1">
      <c r="A48" s="70" t="s">
        <v>94</v>
      </c>
      <c r="B48" s="70" t="s">
        <v>243</v>
      </c>
      <c r="C48" s="70" t="s">
        <v>95</v>
      </c>
      <c r="D48" s="45"/>
      <c r="E48" s="45"/>
      <c r="F48" s="46"/>
      <c r="G48" s="47"/>
      <c r="H48" s="48"/>
      <c r="I48" s="45"/>
    </row>
    <row r="49" spans="1:9" s="14" customFormat="1">
      <c r="A49" s="1" t="s">
        <v>96</v>
      </c>
      <c r="B49" s="1" t="s">
        <v>242</v>
      </c>
      <c r="C49" s="1" t="s">
        <v>97</v>
      </c>
      <c r="D49" s="2">
        <v>38</v>
      </c>
      <c r="E49" s="2">
        <v>27</v>
      </c>
      <c r="F49" s="40">
        <f>SUM(D49:E49)</f>
        <v>65</v>
      </c>
      <c r="G49" s="41">
        <f>_xlfn.RANK.EQ(F49,$F$12:$F$97,0)</f>
        <v>2</v>
      </c>
      <c r="H49" s="42">
        <f>E49/F49</f>
        <v>0.41538461538461541</v>
      </c>
      <c r="I49" s="2">
        <f>_xlfn.RANK.EQ(H49,$H$12:$H$97,0)</f>
        <v>20</v>
      </c>
    </row>
    <row r="50" spans="1:9" s="14" customFormat="1">
      <c r="A50" s="1" t="s">
        <v>98</v>
      </c>
      <c r="B50" s="1" t="s">
        <v>246</v>
      </c>
      <c r="C50" s="1" t="s">
        <v>99</v>
      </c>
      <c r="D50" s="2">
        <v>0</v>
      </c>
      <c r="E50" s="2">
        <v>0</v>
      </c>
      <c r="F50" s="40">
        <f>SUM(D50:E50)</f>
        <v>0</v>
      </c>
      <c r="G50" s="41">
        <f>_xlfn.RANK.EQ(F50,$F$12:$F$97,0)</f>
        <v>45</v>
      </c>
      <c r="H50" s="236">
        <v>0</v>
      </c>
      <c r="I50" s="2">
        <f>_xlfn.RANK.EQ(H50,$H$12:$H$97,0)</f>
        <v>40</v>
      </c>
    </row>
    <row r="51" spans="1:9" s="14" customFormat="1">
      <c r="A51" s="1" t="s">
        <v>100</v>
      </c>
      <c r="B51" s="1" t="s">
        <v>246</v>
      </c>
      <c r="C51" s="1" t="s">
        <v>101</v>
      </c>
      <c r="D51" s="2">
        <v>8</v>
      </c>
      <c r="E51" s="2">
        <v>2</v>
      </c>
      <c r="F51" s="40">
        <f>SUM(D51:E51)</f>
        <v>10</v>
      </c>
      <c r="G51" s="41">
        <f>_xlfn.RANK.EQ(F51,$F$12:$F$97,0)</f>
        <v>21</v>
      </c>
      <c r="H51" s="42">
        <f>E51/F51</f>
        <v>0.2</v>
      </c>
      <c r="I51" s="2">
        <f>_xlfn.RANK.EQ(H51,$H$12:$H$97,0)</f>
        <v>35</v>
      </c>
    </row>
    <row r="52" spans="1:9" s="14" customFormat="1">
      <c r="A52" s="70" t="s">
        <v>102</v>
      </c>
      <c r="B52" s="70" t="s">
        <v>248</v>
      </c>
      <c r="C52" s="70" t="s">
        <v>103</v>
      </c>
      <c r="D52" s="45"/>
      <c r="E52" s="45"/>
      <c r="F52" s="46"/>
      <c r="G52" s="47"/>
      <c r="H52" s="48"/>
      <c r="I52" s="45"/>
    </row>
    <row r="53" spans="1:9" s="14" customFormat="1">
      <c r="A53" s="1" t="s">
        <v>104</v>
      </c>
      <c r="B53" s="1" t="s">
        <v>246</v>
      </c>
      <c r="C53" s="1" t="s">
        <v>105</v>
      </c>
      <c r="D53" s="2">
        <v>7</v>
      </c>
      <c r="E53" s="2">
        <v>1</v>
      </c>
      <c r="F53" s="40">
        <f>SUM(D53:E53)</f>
        <v>8</v>
      </c>
      <c r="G53" s="41">
        <f>_xlfn.RANK.EQ(F53,$F$12:$F$97,0)</f>
        <v>22</v>
      </c>
      <c r="H53" s="42">
        <f>E53/F53</f>
        <v>0.125</v>
      </c>
      <c r="I53" s="2">
        <f>_xlfn.RANK.EQ(H53,$H$12:$H$97,0)</f>
        <v>38</v>
      </c>
    </row>
    <row r="54" spans="1:9" s="14" customFormat="1">
      <c r="A54" s="1" t="s">
        <v>106</v>
      </c>
      <c r="B54" s="1" t="s">
        <v>246</v>
      </c>
      <c r="C54" s="1" t="s">
        <v>107</v>
      </c>
      <c r="D54" s="2">
        <v>8</v>
      </c>
      <c r="E54" s="2">
        <v>3</v>
      </c>
      <c r="F54" s="40">
        <f>SUM(D54:E54)</f>
        <v>11</v>
      </c>
      <c r="G54" s="41">
        <f>_xlfn.RANK.EQ(F54,$F$12:$F$97,0)</f>
        <v>18</v>
      </c>
      <c r="H54" s="42">
        <f>E54/F54</f>
        <v>0.27272727272727271</v>
      </c>
      <c r="I54" s="2">
        <f>_xlfn.RANK.EQ(H54,$H$12:$H$97,0)</f>
        <v>30</v>
      </c>
    </row>
    <row r="55" spans="1:9" s="14" customFormat="1">
      <c r="A55" s="1" t="s">
        <v>108</v>
      </c>
      <c r="B55" s="1" t="s">
        <v>246</v>
      </c>
      <c r="C55" s="1" t="s">
        <v>109</v>
      </c>
      <c r="D55" s="2">
        <v>0</v>
      </c>
      <c r="E55" s="2">
        <v>0</v>
      </c>
      <c r="F55" s="40">
        <f>SUM(D55:E55)</f>
        <v>0</v>
      </c>
      <c r="G55" s="41">
        <f>_xlfn.RANK.EQ(F55,$F$12:$F$97,0)</f>
        <v>45</v>
      </c>
      <c r="H55" s="236">
        <v>0</v>
      </c>
      <c r="I55" s="2">
        <f>_xlfn.RANK.EQ(H55,$H$12:$H$97,0)</f>
        <v>40</v>
      </c>
    </row>
    <row r="56" spans="1:9" s="14" customFormat="1">
      <c r="A56" s="1" t="s">
        <v>110</v>
      </c>
      <c r="B56" s="1" t="s">
        <v>246</v>
      </c>
      <c r="C56" s="1" t="s">
        <v>111</v>
      </c>
      <c r="D56" s="2">
        <v>2</v>
      </c>
      <c r="E56" s="2">
        <v>1</v>
      </c>
      <c r="F56" s="40">
        <f>SUM(D56:E56)</f>
        <v>3</v>
      </c>
      <c r="G56" s="41">
        <f>_xlfn.RANK.EQ(F56,$F$12:$F$97,0)</f>
        <v>31</v>
      </c>
      <c r="H56" s="42">
        <f>E56/F56</f>
        <v>0.33333333333333331</v>
      </c>
      <c r="I56" s="2">
        <f>_xlfn.RANK.EQ(H56,$H$12:$H$97,0)</f>
        <v>26</v>
      </c>
    </row>
    <row r="57" spans="1:9" s="14" customFormat="1">
      <c r="A57" s="1" t="s">
        <v>112</v>
      </c>
      <c r="B57" s="1" t="s">
        <v>247</v>
      </c>
      <c r="C57" s="1" t="s">
        <v>113</v>
      </c>
      <c r="D57" s="2">
        <v>0</v>
      </c>
      <c r="E57" s="2">
        <v>4</v>
      </c>
      <c r="F57" s="40">
        <f>SUM(D57:E57)</f>
        <v>4</v>
      </c>
      <c r="G57" s="41">
        <f>_xlfn.RANK.EQ(F57,$F$12:$F$97,0)</f>
        <v>28</v>
      </c>
      <c r="H57" s="42">
        <f>E57/F57</f>
        <v>1</v>
      </c>
      <c r="I57" s="2">
        <f>_xlfn.RANK.EQ(H57,$H$12:$H$97,0)</f>
        <v>1</v>
      </c>
    </row>
    <row r="58" spans="1:9" s="14" customFormat="1">
      <c r="A58" s="70" t="s">
        <v>114</v>
      </c>
      <c r="B58" s="70" t="s">
        <v>245</v>
      </c>
      <c r="C58" s="70" t="s">
        <v>115</v>
      </c>
      <c r="D58" s="45"/>
      <c r="E58" s="45"/>
      <c r="F58" s="46"/>
      <c r="G58" s="47"/>
      <c r="H58" s="48"/>
      <c r="I58" s="45"/>
    </row>
    <row r="59" spans="1:9" s="14" customFormat="1">
      <c r="A59" s="1" t="s">
        <v>116</v>
      </c>
      <c r="B59" s="1" t="s">
        <v>241</v>
      </c>
      <c r="C59" s="1" t="s">
        <v>117</v>
      </c>
      <c r="D59" s="2">
        <v>10</v>
      </c>
      <c r="E59" s="2">
        <v>9</v>
      </c>
      <c r="F59" s="40">
        <f>SUM(D59:E59)</f>
        <v>19</v>
      </c>
      <c r="G59" s="41">
        <f>_xlfn.RANK.EQ(F59,$F$12:$F$97,0)</f>
        <v>9</v>
      </c>
      <c r="H59" s="42">
        <f>E59/F59</f>
        <v>0.47368421052631576</v>
      </c>
      <c r="I59" s="2">
        <f>_xlfn.RANK.EQ(H59,$H$12:$H$97,0)</f>
        <v>17</v>
      </c>
    </row>
    <row r="60" spans="1:9" s="14" customFormat="1">
      <c r="A60" s="70" t="s">
        <v>118</v>
      </c>
      <c r="B60" s="70" t="s">
        <v>243</v>
      </c>
      <c r="C60" s="70" t="s">
        <v>119</v>
      </c>
      <c r="D60" s="45"/>
      <c r="E60" s="45"/>
      <c r="F60" s="46"/>
      <c r="G60" s="47"/>
      <c r="H60" s="48"/>
      <c r="I60" s="45"/>
    </row>
    <row r="61" spans="1:9" s="14" customFormat="1">
      <c r="A61" s="1" t="s">
        <v>120</v>
      </c>
      <c r="B61" s="1" t="s">
        <v>242</v>
      </c>
      <c r="C61" s="1" t="s">
        <v>121</v>
      </c>
      <c r="D61" s="2">
        <v>1</v>
      </c>
      <c r="E61" s="2">
        <v>0</v>
      </c>
      <c r="F61" s="40">
        <f>SUM(D61:E61)</f>
        <v>1</v>
      </c>
      <c r="G61" s="41">
        <f>_xlfn.RANK.EQ(F61,$F$12:$F$97,0)</f>
        <v>36</v>
      </c>
      <c r="H61" s="42">
        <f>E61/F61</f>
        <v>0</v>
      </c>
      <c r="I61" s="2">
        <f>_xlfn.RANK.EQ(H61,$H$12:$H$97,0)</f>
        <v>40</v>
      </c>
    </row>
    <row r="62" spans="1:9" s="14" customFormat="1">
      <c r="A62" s="70" t="s">
        <v>122</v>
      </c>
      <c r="B62" s="70" t="s">
        <v>243</v>
      </c>
      <c r="C62" s="70" t="s">
        <v>123</v>
      </c>
      <c r="D62" s="45"/>
      <c r="E62" s="45"/>
      <c r="F62" s="46"/>
      <c r="G62" s="47"/>
      <c r="H62" s="48"/>
      <c r="I62" s="45"/>
    </row>
    <row r="63" spans="1:9" s="14" customFormat="1">
      <c r="A63" s="1" t="s">
        <v>124</v>
      </c>
      <c r="B63" s="1" t="s">
        <v>246</v>
      </c>
      <c r="C63" s="1" t="s">
        <v>125</v>
      </c>
      <c r="D63" s="2">
        <v>0</v>
      </c>
      <c r="E63" s="2">
        <v>1</v>
      </c>
      <c r="F63" s="40">
        <f>SUM(D63:E63)</f>
        <v>1</v>
      </c>
      <c r="G63" s="41">
        <f>_xlfn.RANK.EQ(F63,$F$12:$F$97,0)</f>
        <v>36</v>
      </c>
      <c r="H63" s="42">
        <f>E63/F63</f>
        <v>1</v>
      </c>
      <c r="I63" s="2">
        <f>_xlfn.RANK.EQ(H63,$H$12:$H$97,0)</f>
        <v>1</v>
      </c>
    </row>
    <row r="64" spans="1:9" s="14" customFormat="1">
      <c r="A64" s="1" t="s">
        <v>126</v>
      </c>
      <c r="B64" s="1" t="s">
        <v>244</v>
      </c>
      <c r="C64" s="1" t="s">
        <v>127</v>
      </c>
      <c r="D64" s="2">
        <v>0</v>
      </c>
      <c r="E64" s="2">
        <v>1</v>
      </c>
      <c r="F64" s="40">
        <f>SUM(D64:E64)</f>
        <v>1</v>
      </c>
      <c r="G64" s="41">
        <f>_xlfn.RANK.EQ(F64,$F$12:$F$97,0)</f>
        <v>36</v>
      </c>
      <c r="H64" s="42">
        <f>E64/F64</f>
        <v>1</v>
      </c>
      <c r="I64" s="2">
        <f>_xlfn.RANK.EQ(H64,$H$12:$H$97,0)</f>
        <v>1</v>
      </c>
    </row>
    <row r="65" spans="1:9" s="14" customFormat="1">
      <c r="A65" s="70" t="s">
        <v>128</v>
      </c>
      <c r="B65" s="70" t="s">
        <v>245</v>
      </c>
      <c r="C65" s="70" t="s">
        <v>129</v>
      </c>
      <c r="D65" s="45"/>
      <c r="E65" s="45"/>
      <c r="F65" s="46"/>
      <c r="G65" s="47"/>
      <c r="H65" s="48"/>
      <c r="I65" s="45"/>
    </row>
    <row r="66" spans="1:9" s="14" customFormat="1">
      <c r="A66" s="1" t="s">
        <v>130</v>
      </c>
      <c r="B66" s="1" t="s">
        <v>241</v>
      </c>
      <c r="C66" s="1" t="s">
        <v>131</v>
      </c>
      <c r="D66" s="2">
        <v>33</v>
      </c>
      <c r="E66" s="2">
        <v>19</v>
      </c>
      <c r="F66" s="40">
        <f>SUM(D66:E66)</f>
        <v>52</v>
      </c>
      <c r="G66" s="41">
        <f>_xlfn.RANK.EQ(F66,$F$12:$F$97,0)</f>
        <v>4</v>
      </c>
      <c r="H66" s="42">
        <f>E66/F66</f>
        <v>0.36538461538461536</v>
      </c>
      <c r="I66" s="2">
        <f>_xlfn.RANK.EQ(H66,$H$12:$H$97,0)</f>
        <v>23</v>
      </c>
    </row>
    <row r="67" spans="1:9" s="14" customFormat="1">
      <c r="A67" s="1" t="s">
        <v>132</v>
      </c>
      <c r="B67" s="1" t="s">
        <v>242</v>
      </c>
      <c r="C67" s="1" t="s">
        <v>133</v>
      </c>
      <c r="D67" s="2">
        <v>5</v>
      </c>
      <c r="E67" s="2">
        <v>1</v>
      </c>
      <c r="F67" s="40">
        <f>SUM(D67:E67)</f>
        <v>6</v>
      </c>
      <c r="G67" s="41">
        <f>_xlfn.RANK.EQ(F67,$F$12:$F$97,0)</f>
        <v>25</v>
      </c>
      <c r="H67" s="42">
        <f>E67/F67</f>
        <v>0.16666666666666666</v>
      </c>
      <c r="I67" s="2">
        <f>_xlfn.RANK.EQ(H67,$H$12:$H$97,0)</f>
        <v>36</v>
      </c>
    </row>
    <row r="68" spans="1:9" s="14" customFormat="1">
      <c r="A68" s="70" t="s">
        <v>134</v>
      </c>
      <c r="B68" s="70" t="s">
        <v>243</v>
      </c>
      <c r="C68" s="70" t="s">
        <v>135</v>
      </c>
      <c r="D68" s="45"/>
      <c r="E68" s="45"/>
      <c r="F68" s="46"/>
      <c r="G68" s="47"/>
      <c r="H68" s="48"/>
      <c r="I68" s="45"/>
    </row>
    <row r="69" spans="1:9" s="14" customFormat="1">
      <c r="A69" s="1" t="s">
        <v>136</v>
      </c>
      <c r="B69" s="1" t="s">
        <v>241</v>
      </c>
      <c r="C69" s="1" t="s">
        <v>137</v>
      </c>
      <c r="D69" s="2">
        <v>13</v>
      </c>
      <c r="E69" s="2">
        <v>8</v>
      </c>
      <c r="F69" s="40">
        <f>SUM(D69:E69)</f>
        <v>21</v>
      </c>
      <c r="G69" s="41">
        <f>_xlfn.RANK.EQ(F69,$F$12:$F$97,0)</f>
        <v>8</v>
      </c>
      <c r="H69" s="42">
        <f>E69/F69</f>
        <v>0.38095238095238093</v>
      </c>
      <c r="I69" s="2">
        <f>_xlfn.RANK.EQ(H69,$H$12:$H$97,0)</f>
        <v>21</v>
      </c>
    </row>
    <row r="70" spans="1:9" s="14" customFormat="1">
      <c r="A70" s="1" t="s">
        <v>138</v>
      </c>
      <c r="B70" s="1" t="s">
        <v>242</v>
      </c>
      <c r="C70" s="1" t="s">
        <v>139</v>
      </c>
      <c r="D70" s="2">
        <v>5</v>
      </c>
      <c r="E70" s="2">
        <v>6</v>
      </c>
      <c r="F70" s="40">
        <f>SUM(D70:E70)</f>
        <v>11</v>
      </c>
      <c r="G70" s="41">
        <f>_xlfn.RANK.EQ(F70,$F$12:$F$97,0)</f>
        <v>18</v>
      </c>
      <c r="H70" s="42">
        <f>E70/F70</f>
        <v>0.54545454545454541</v>
      </c>
      <c r="I70" s="2">
        <f>_xlfn.RANK.EQ(H70,$H$12:$H$97,0)</f>
        <v>12</v>
      </c>
    </row>
    <row r="71" spans="1:9" s="14" customFormat="1">
      <c r="A71" s="1" t="s">
        <v>140</v>
      </c>
      <c r="B71" s="1" t="s">
        <v>241</v>
      </c>
      <c r="C71" s="1" t="s">
        <v>141</v>
      </c>
      <c r="D71" s="2">
        <v>12</v>
      </c>
      <c r="E71" s="2">
        <v>1</v>
      </c>
      <c r="F71" s="40">
        <f>SUM(D71:E71)</f>
        <v>13</v>
      </c>
      <c r="G71" s="41">
        <f>_xlfn.RANK.EQ(F71,$F$12:$F$97,0)</f>
        <v>14</v>
      </c>
      <c r="H71" s="42">
        <f>E71/F71</f>
        <v>7.6923076923076927E-2</v>
      </c>
      <c r="I71" s="2">
        <f>_xlfn.RANK.EQ(H71,$H$12:$H$97,0)</f>
        <v>39</v>
      </c>
    </row>
    <row r="72" spans="1:9" s="14" customFormat="1">
      <c r="A72" s="1" t="s">
        <v>142</v>
      </c>
      <c r="B72" s="1" t="s">
        <v>242</v>
      </c>
      <c r="C72" s="1" t="s">
        <v>143</v>
      </c>
      <c r="D72" s="2">
        <v>10</v>
      </c>
      <c r="E72" s="2">
        <v>3</v>
      </c>
      <c r="F72" s="40">
        <f>SUM(D72:E72)</f>
        <v>13</v>
      </c>
      <c r="G72" s="41">
        <f>_xlfn.RANK.EQ(F72,$F$12:$F$97,0)</f>
        <v>14</v>
      </c>
      <c r="H72" s="42">
        <f>E72/F72</f>
        <v>0.23076923076923078</v>
      </c>
      <c r="I72" s="2">
        <f>_xlfn.RANK.EQ(H72,$H$12:$H$97,0)</f>
        <v>33</v>
      </c>
    </row>
    <row r="73" spans="1:9" s="14" customFormat="1">
      <c r="A73" s="1" t="s">
        <v>144</v>
      </c>
      <c r="B73" s="1" t="s">
        <v>242</v>
      </c>
      <c r="C73" s="1" t="s">
        <v>145</v>
      </c>
      <c r="D73" s="2">
        <v>6</v>
      </c>
      <c r="E73" s="2">
        <v>0</v>
      </c>
      <c r="F73" s="40">
        <f>SUM(D73:E73)</f>
        <v>6</v>
      </c>
      <c r="G73" s="41">
        <f>_xlfn.RANK.EQ(F73,$F$12:$F$97,0)</f>
        <v>25</v>
      </c>
      <c r="H73" s="42">
        <f>E73/F73</f>
        <v>0</v>
      </c>
      <c r="I73" s="2">
        <f>_xlfn.RANK.EQ(H73,$H$12:$H$97,0)</f>
        <v>40</v>
      </c>
    </row>
    <row r="74" spans="1:9" s="14" customFormat="1">
      <c r="A74" s="70" t="s">
        <v>146</v>
      </c>
      <c r="B74" s="70" t="s">
        <v>247</v>
      </c>
      <c r="C74" s="70" t="s">
        <v>147</v>
      </c>
      <c r="D74" s="45"/>
      <c r="E74" s="45"/>
      <c r="F74" s="46"/>
      <c r="G74" s="47"/>
      <c r="H74" s="48"/>
      <c r="I74" s="45"/>
    </row>
    <row r="75" spans="1:9" s="14" customFormat="1">
      <c r="A75" s="70" t="s">
        <v>148</v>
      </c>
      <c r="B75" s="70" t="s">
        <v>248</v>
      </c>
      <c r="C75" s="70" t="s">
        <v>149</v>
      </c>
      <c r="D75" s="45"/>
      <c r="E75" s="45"/>
      <c r="F75" s="46"/>
      <c r="G75" s="47"/>
      <c r="H75" s="48"/>
      <c r="I75" s="45"/>
    </row>
    <row r="76" spans="1:9" s="14" customFormat="1">
      <c r="A76" s="1" t="s">
        <v>150</v>
      </c>
      <c r="B76" s="1" t="s">
        <v>247</v>
      </c>
      <c r="C76" s="1" t="s">
        <v>151</v>
      </c>
      <c r="D76" s="2">
        <v>2</v>
      </c>
      <c r="E76" s="2">
        <v>1</v>
      </c>
      <c r="F76" s="40">
        <f>SUM(D76:E76)</f>
        <v>3</v>
      </c>
      <c r="G76" s="41">
        <f>_xlfn.RANK.EQ(F76,$F$12:$F$97,0)</f>
        <v>31</v>
      </c>
      <c r="H76" s="42">
        <f>E76/F76</f>
        <v>0.33333333333333331</v>
      </c>
      <c r="I76" s="2">
        <f>_xlfn.RANK.EQ(H76,$H$12:$H$97,0)</f>
        <v>26</v>
      </c>
    </row>
    <row r="77" spans="1:9" s="14" customFormat="1">
      <c r="A77" s="70" t="s">
        <v>152</v>
      </c>
      <c r="B77" s="70" t="s">
        <v>246</v>
      </c>
      <c r="C77" s="70" t="s">
        <v>153</v>
      </c>
      <c r="D77" s="45"/>
      <c r="E77" s="45"/>
      <c r="F77" s="46"/>
      <c r="G77" s="47"/>
      <c r="H77" s="48"/>
      <c r="I77" s="45"/>
    </row>
    <row r="78" spans="1:9" s="14" customFormat="1">
      <c r="A78" s="1" t="s">
        <v>154</v>
      </c>
      <c r="B78" s="1" t="s">
        <v>246</v>
      </c>
      <c r="C78" s="1" t="s">
        <v>155</v>
      </c>
      <c r="D78" s="2">
        <v>0</v>
      </c>
      <c r="E78" s="2">
        <v>0</v>
      </c>
      <c r="F78" s="40">
        <f>SUM(D78:E78)</f>
        <v>0</v>
      </c>
      <c r="G78" s="41">
        <f>_xlfn.RANK.EQ(F78,$F$12:$F$97,0)</f>
        <v>45</v>
      </c>
      <c r="H78" s="236">
        <v>0</v>
      </c>
      <c r="I78" s="2">
        <f>_xlfn.RANK.EQ(H78,$H$12:$H$97,0)</f>
        <v>40</v>
      </c>
    </row>
    <row r="79" spans="1:9" s="14" customFormat="1">
      <c r="A79" s="1" t="s">
        <v>156</v>
      </c>
      <c r="B79" s="1" t="s">
        <v>241</v>
      </c>
      <c r="C79" s="1" t="s">
        <v>157</v>
      </c>
      <c r="D79" s="2">
        <v>4</v>
      </c>
      <c r="E79" s="2">
        <v>3</v>
      </c>
      <c r="F79" s="40">
        <f>SUM(D79:E79)</f>
        <v>7</v>
      </c>
      <c r="G79" s="41">
        <f>_xlfn.RANK.EQ(F79,$F$12:$F$97,0)</f>
        <v>24</v>
      </c>
      <c r="H79" s="42">
        <f>E79/F79</f>
        <v>0.42857142857142855</v>
      </c>
      <c r="I79" s="2">
        <f>_xlfn.RANK.EQ(H79,$H$12:$H$97,0)</f>
        <v>18</v>
      </c>
    </row>
    <row r="80" spans="1:9" s="14" customFormat="1">
      <c r="A80" s="1" t="s">
        <v>158</v>
      </c>
      <c r="B80" s="1" t="s">
        <v>241</v>
      </c>
      <c r="C80" s="1" t="s">
        <v>159</v>
      </c>
      <c r="D80" s="2">
        <v>10</v>
      </c>
      <c r="E80" s="2">
        <v>3</v>
      </c>
      <c r="F80" s="40">
        <f>SUM(D80:E80)</f>
        <v>13</v>
      </c>
      <c r="G80" s="41">
        <f>_xlfn.RANK.EQ(F80,$F$12:$F$97,0)</f>
        <v>14</v>
      </c>
      <c r="H80" s="42">
        <f>E80/F80</f>
        <v>0.23076923076923078</v>
      </c>
      <c r="I80" s="2">
        <f>_xlfn.RANK.EQ(H80,$H$12:$H$97,0)</f>
        <v>33</v>
      </c>
    </row>
    <row r="81" spans="1:9" s="14" customFormat="1">
      <c r="A81" s="1" t="s">
        <v>160</v>
      </c>
      <c r="B81" s="1" t="s">
        <v>246</v>
      </c>
      <c r="C81" s="1" t="s">
        <v>161</v>
      </c>
      <c r="D81" s="2">
        <v>1</v>
      </c>
      <c r="E81" s="2">
        <v>1</v>
      </c>
      <c r="F81" s="40">
        <f>SUM(D81:E81)</f>
        <v>2</v>
      </c>
      <c r="G81" s="41">
        <f>_xlfn.RANK.EQ(F81,$F$12:$F$97,0)</f>
        <v>34</v>
      </c>
      <c r="H81" s="42">
        <f>E81/F81</f>
        <v>0.5</v>
      </c>
      <c r="I81" s="2">
        <f>_xlfn.RANK.EQ(H81,$H$12:$H$97,0)</f>
        <v>13</v>
      </c>
    </row>
    <row r="82" spans="1:9" s="14" customFormat="1">
      <c r="A82" s="70" t="s">
        <v>162</v>
      </c>
      <c r="B82" s="70" t="s">
        <v>246</v>
      </c>
      <c r="C82" s="70" t="s">
        <v>163</v>
      </c>
      <c r="D82" s="45"/>
      <c r="E82" s="45"/>
      <c r="F82" s="46"/>
      <c r="G82" s="47"/>
      <c r="H82" s="48"/>
      <c r="I82" s="45"/>
    </row>
    <row r="83" spans="1:9" s="14" customFormat="1">
      <c r="A83" s="1" t="s">
        <v>164</v>
      </c>
      <c r="B83" s="1" t="s">
        <v>242</v>
      </c>
      <c r="C83" s="1" t="s">
        <v>165</v>
      </c>
      <c r="D83" s="2">
        <v>48</v>
      </c>
      <c r="E83" s="2">
        <v>26</v>
      </c>
      <c r="F83" s="40">
        <f>SUM(D83:E83)</f>
        <v>74</v>
      </c>
      <c r="G83" s="41">
        <f>_xlfn.RANK.EQ(F83,$F$12:$F$97,0)</f>
        <v>1</v>
      </c>
      <c r="H83" s="42">
        <f>E83/F83</f>
        <v>0.35135135135135137</v>
      </c>
      <c r="I83" s="2">
        <f>_xlfn.RANK.EQ(H83,$H$12:$H$97,0)</f>
        <v>25</v>
      </c>
    </row>
    <row r="84" spans="1:9" s="14" customFormat="1">
      <c r="A84" s="1" t="s">
        <v>166</v>
      </c>
      <c r="B84" s="1" t="s">
        <v>246</v>
      </c>
      <c r="C84" s="1" t="s">
        <v>167</v>
      </c>
      <c r="D84" s="2">
        <v>1</v>
      </c>
      <c r="E84" s="2">
        <v>2</v>
      </c>
      <c r="F84" s="40">
        <f>SUM(D84:E84)</f>
        <v>3</v>
      </c>
      <c r="G84" s="41">
        <f>_xlfn.RANK.EQ(F84,$F$12:$F$97,0)</f>
        <v>31</v>
      </c>
      <c r="H84" s="42">
        <f>E84/F84</f>
        <v>0.66666666666666663</v>
      </c>
      <c r="I84" s="2">
        <f>_xlfn.RANK.EQ(H84,$H$12:$H$97,0)</f>
        <v>9</v>
      </c>
    </row>
    <row r="85" spans="1:9" s="14" customFormat="1">
      <c r="A85" s="1" t="s">
        <v>168</v>
      </c>
      <c r="B85" s="1" t="s">
        <v>246</v>
      </c>
      <c r="C85" s="1" t="s">
        <v>169</v>
      </c>
      <c r="D85" s="2">
        <v>0</v>
      </c>
      <c r="E85" s="2">
        <v>0</v>
      </c>
      <c r="F85" s="40">
        <f>SUM(D85:E85)</f>
        <v>0</v>
      </c>
      <c r="G85" s="41">
        <f>_xlfn.RANK.EQ(F85,$F$12:$F$97,0)</f>
        <v>45</v>
      </c>
      <c r="H85" s="236">
        <v>0</v>
      </c>
      <c r="I85" s="2">
        <f>_xlfn.RANK.EQ(H85,$H$12:$H$97,0)</f>
        <v>40</v>
      </c>
    </row>
    <row r="86" spans="1:9" s="14" customFormat="1">
      <c r="A86" s="12" t="s">
        <v>170</v>
      </c>
      <c r="B86" s="12" t="s">
        <v>246</v>
      </c>
      <c r="C86" s="12" t="s">
        <v>171</v>
      </c>
      <c r="D86" s="51">
        <v>0</v>
      </c>
      <c r="E86" s="51">
        <v>0</v>
      </c>
      <c r="F86" s="52">
        <f>SUM(D86:E86)</f>
        <v>0</v>
      </c>
      <c r="G86" s="53">
        <f>_xlfn.RANK.EQ(F86,$F$12:$F$97,0)</f>
        <v>45</v>
      </c>
      <c r="H86" s="237">
        <v>0</v>
      </c>
      <c r="I86" s="51">
        <f>_xlfn.RANK.EQ(H86,$H$12:$H$97,0)</f>
        <v>40</v>
      </c>
    </row>
    <row r="87" spans="1:9" s="14" customFormat="1">
      <c r="A87" s="70" t="s">
        <v>172</v>
      </c>
      <c r="B87" s="70" t="s">
        <v>243</v>
      </c>
      <c r="C87" s="70" t="s">
        <v>173</v>
      </c>
      <c r="D87" s="45"/>
      <c r="E87" s="45"/>
      <c r="F87" s="46"/>
      <c r="G87" s="47"/>
      <c r="H87" s="48"/>
      <c r="I87" s="45"/>
    </row>
    <row r="88" spans="1:9" s="14" customFormat="1">
      <c r="A88" s="1" t="s">
        <v>174</v>
      </c>
      <c r="B88" s="1" t="s">
        <v>242</v>
      </c>
      <c r="C88" s="1" t="s">
        <v>175</v>
      </c>
      <c r="D88" s="2">
        <v>1</v>
      </c>
      <c r="E88" s="2">
        <v>0</v>
      </c>
      <c r="F88" s="40">
        <f t="shared" ref="F88:F95" si="3">SUM(D88:E88)</f>
        <v>1</v>
      </c>
      <c r="G88" s="41">
        <f t="shared" ref="G88:G95" si="4">_xlfn.RANK.EQ(F88,$F$12:$F$97,0)</f>
        <v>36</v>
      </c>
      <c r="H88" s="42">
        <f>E88/F88</f>
        <v>0</v>
      </c>
      <c r="I88" s="2">
        <f t="shared" ref="I88:I95" si="5">_xlfn.RANK.EQ(H88,$H$12:$H$97,0)</f>
        <v>40</v>
      </c>
    </row>
    <row r="89" spans="1:9" s="14" customFormat="1">
      <c r="A89" s="1" t="s">
        <v>176</v>
      </c>
      <c r="B89" s="1" t="s">
        <v>241</v>
      </c>
      <c r="C89" s="1" t="s">
        <v>177</v>
      </c>
      <c r="D89" s="2">
        <v>9</v>
      </c>
      <c r="E89" s="2">
        <v>9</v>
      </c>
      <c r="F89" s="40">
        <f t="shared" si="3"/>
        <v>18</v>
      </c>
      <c r="G89" s="41">
        <f t="shared" si="4"/>
        <v>10</v>
      </c>
      <c r="H89" s="42">
        <f>E89/F89</f>
        <v>0.5</v>
      </c>
      <c r="I89" s="2">
        <f t="shared" si="5"/>
        <v>13</v>
      </c>
    </row>
    <row r="90" spans="1:9" s="14" customFormat="1">
      <c r="A90" s="1" t="s">
        <v>178</v>
      </c>
      <c r="B90" s="1" t="s">
        <v>246</v>
      </c>
      <c r="C90" s="1" t="s">
        <v>179</v>
      </c>
      <c r="D90" s="2">
        <v>0</v>
      </c>
      <c r="E90" s="2">
        <v>0</v>
      </c>
      <c r="F90" s="40">
        <f t="shared" si="3"/>
        <v>0</v>
      </c>
      <c r="G90" s="41">
        <f t="shared" si="4"/>
        <v>45</v>
      </c>
      <c r="H90" s="236">
        <v>0</v>
      </c>
      <c r="I90" s="2">
        <f t="shared" si="5"/>
        <v>40</v>
      </c>
    </row>
    <row r="91" spans="1:9" s="14" customFormat="1">
      <c r="A91" s="1" t="s">
        <v>180</v>
      </c>
      <c r="B91" s="1" t="s">
        <v>246</v>
      </c>
      <c r="C91" s="1" t="s">
        <v>181</v>
      </c>
      <c r="D91" s="2">
        <v>1</v>
      </c>
      <c r="E91" s="2">
        <v>0</v>
      </c>
      <c r="F91" s="40">
        <f t="shared" si="3"/>
        <v>1</v>
      </c>
      <c r="G91" s="41">
        <f t="shared" si="4"/>
        <v>36</v>
      </c>
      <c r="H91" s="42">
        <f>E91/F91</f>
        <v>0</v>
      </c>
      <c r="I91" s="2">
        <f t="shared" si="5"/>
        <v>40</v>
      </c>
    </row>
    <row r="92" spans="1:9" s="14" customFormat="1">
      <c r="A92" s="1" t="s">
        <v>182</v>
      </c>
      <c r="B92" s="1" t="s">
        <v>246</v>
      </c>
      <c r="C92" s="1" t="s">
        <v>183</v>
      </c>
      <c r="D92" s="2">
        <v>0</v>
      </c>
      <c r="E92" s="2">
        <v>0</v>
      </c>
      <c r="F92" s="40">
        <f t="shared" si="3"/>
        <v>0</v>
      </c>
      <c r="G92" s="41">
        <f t="shared" si="4"/>
        <v>45</v>
      </c>
      <c r="H92" s="236">
        <v>0</v>
      </c>
      <c r="I92" s="2">
        <f t="shared" si="5"/>
        <v>40</v>
      </c>
    </row>
    <row r="93" spans="1:9" s="14" customFormat="1">
      <c r="A93" s="1" t="s">
        <v>184</v>
      </c>
      <c r="B93" s="1" t="s">
        <v>246</v>
      </c>
      <c r="C93" s="1" t="s">
        <v>185</v>
      </c>
      <c r="D93" s="2">
        <v>0</v>
      </c>
      <c r="E93" s="2">
        <v>0</v>
      </c>
      <c r="F93" s="40">
        <f t="shared" si="3"/>
        <v>0</v>
      </c>
      <c r="G93" s="41">
        <f t="shared" si="4"/>
        <v>45</v>
      </c>
      <c r="H93" s="236">
        <v>0</v>
      </c>
      <c r="I93" s="2">
        <f t="shared" si="5"/>
        <v>40</v>
      </c>
    </row>
    <row r="94" spans="1:9" s="14" customFormat="1">
      <c r="A94" s="1" t="s">
        <v>186</v>
      </c>
      <c r="B94" s="1" t="s">
        <v>246</v>
      </c>
      <c r="C94" s="1" t="s">
        <v>187</v>
      </c>
      <c r="D94" s="2">
        <v>0</v>
      </c>
      <c r="E94" s="2">
        <v>1</v>
      </c>
      <c r="F94" s="40">
        <f t="shared" si="3"/>
        <v>1</v>
      </c>
      <c r="G94" s="41">
        <f t="shared" si="4"/>
        <v>36</v>
      </c>
      <c r="H94" s="42">
        <f>E94/F94</f>
        <v>1</v>
      </c>
      <c r="I94" s="2">
        <f t="shared" si="5"/>
        <v>1</v>
      </c>
    </row>
    <row r="95" spans="1:9" s="14" customFormat="1">
      <c r="A95" s="1" t="s">
        <v>188</v>
      </c>
      <c r="B95" s="1" t="s">
        <v>246</v>
      </c>
      <c r="C95" s="1" t="s">
        <v>189</v>
      </c>
      <c r="D95" s="2">
        <v>2</v>
      </c>
      <c r="E95" s="2">
        <v>3</v>
      </c>
      <c r="F95" s="40">
        <f t="shared" si="3"/>
        <v>5</v>
      </c>
      <c r="G95" s="41">
        <f t="shared" si="4"/>
        <v>27</v>
      </c>
      <c r="H95" s="42">
        <f>E95/F95</f>
        <v>0.6</v>
      </c>
      <c r="I95" s="2">
        <f t="shared" si="5"/>
        <v>11</v>
      </c>
    </row>
    <row r="96" spans="1:9" s="14" customFormat="1">
      <c r="A96" s="70" t="s">
        <v>190</v>
      </c>
      <c r="B96" s="70" t="s">
        <v>243</v>
      </c>
      <c r="C96" s="70" t="s">
        <v>191</v>
      </c>
      <c r="D96" s="45"/>
      <c r="E96" s="45"/>
      <c r="F96" s="46"/>
      <c r="G96" s="47"/>
      <c r="H96" s="48"/>
      <c r="I96" s="45"/>
    </row>
    <row r="97" spans="1:9" s="14" customFormat="1">
      <c r="A97" s="1" t="s">
        <v>192</v>
      </c>
      <c r="B97" s="1" t="s">
        <v>246</v>
      </c>
      <c r="C97" s="1" t="s">
        <v>193</v>
      </c>
      <c r="D97" s="2">
        <v>8</v>
      </c>
      <c r="E97" s="2">
        <v>6</v>
      </c>
      <c r="F97" s="40">
        <f>SUM(D97:E97)</f>
        <v>14</v>
      </c>
      <c r="G97" s="41">
        <f>_xlfn.RANK.EQ(F97,$F$12:$F$97,0)</f>
        <v>11</v>
      </c>
      <c r="H97" s="42">
        <f>E97/F97</f>
        <v>0.42857142857142855</v>
      </c>
      <c r="I97" s="2">
        <f>_xlfn.RANK.EQ(H97,$H$12:$H$97,0)</f>
        <v>18</v>
      </c>
    </row>
    <row r="98" spans="1:9" ht="14.25" thickBot="1"/>
    <row r="99" spans="1:9" ht="14.25" thickBot="1">
      <c r="C99" s="229" t="s">
        <v>405</v>
      </c>
      <c r="D99" s="230">
        <f>SUM(D12:D97)</f>
        <v>387</v>
      </c>
      <c r="E99" s="230">
        <f t="shared" ref="E99:F99" si="6">SUM(E12:E97)</f>
        <v>230</v>
      </c>
      <c r="F99" s="231">
        <f t="shared" si="6"/>
        <v>617</v>
      </c>
    </row>
  </sheetData>
  <autoFilter ref="A11:I97" xr:uid="{00000000-0009-0000-0000-00002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4F695767-0129-4E16-B39F-78A34C2B52BB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64"/>
  <sheetViews>
    <sheetView view="pageBreakPreview" zoomScaleNormal="145" zoomScaleSheetLayoutView="100" workbookViewId="0">
      <selection activeCell="A14" sqref="A14:B14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3" t="s">
        <v>222</v>
      </c>
      <c r="B1" s="11"/>
      <c r="C1" s="11"/>
      <c r="D1" s="75"/>
      <c r="E1" s="75"/>
      <c r="F1" s="75"/>
      <c r="G1" s="11"/>
      <c r="H1" s="75"/>
      <c r="I1" s="75"/>
      <c r="J1" s="75"/>
      <c r="K1" s="75"/>
      <c r="L1" s="74" t="s">
        <v>204</v>
      </c>
    </row>
    <row r="2" spans="1:12" ht="24" customHeight="1">
      <c r="A2" s="11" t="s">
        <v>208</v>
      </c>
      <c r="B2" s="11"/>
      <c r="C2" s="11"/>
      <c r="D2" s="75"/>
      <c r="E2" s="75"/>
      <c r="F2" s="75"/>
      <c r="G2" s="75"/>
      <c r="H2" s="75"/>
      <c r="I2" s="75"/>
      <c r="J2" s="75"/>
      <c r="K2" s="75"/>
    </row>
    <row r="3" spans="1:12" ht="24" customHeight="1">
      <c r="A3" s="11"/>
      <c r="B3" s="11" t="s">
        <v>212</v>
      </c>
      <c r="C3" s="11"/>
      <c r="D3" s="75"/>
      <c r="E3" s="75"/>
      <c r="F3" s="75"/>
      <c r="G3" s="75"/>
      <c r="H3" s="75"/>
      <c r="I3" s="75"/>
      <c r="J3" s="75"/>
      <c r="K3" s="75"/>
    </row>
    <row r="4" spans="1:12">
      <c r="A4" s="11"/>
      <c r="B4" s="11"/>
      <c r="C4" s="11"/>
      <c r="D4" s="75"/>
      <c r="E4" s="75"/>
      <c r="F4" s="75"/>
      <c r="G4" s="75"/>
      <c r="H4" s="75"/>
      <c r="I4" s="75"/>
      <c r="J4" s="75"/>
      <c r="K4" s="75"/>
    </row>
    <row r="5" spans="1:12" s="8" customFormat="1" ht="18" customHeight="1">
      <c r="A5" s="76"/>
      <c r="B5" s="11" t="s">
        <v>418</v>
      </c>
      <c r="C5" s="76"/>
      <c r="D5" s="76"/>
      <c r="E5" s="76"/>
      <c r="F5" s="76"/>
      <c r="G5" s="11" t="s">
        <v>213</v>
      </c>
      <c r="H5" s="76"/>
      <c r="I5" s="76"/>
      <c r="J5" s="76"/>
      <c r="K5" s="76"/>
    </row>
    <row r="6" spans="1:12" s="8" customFormat="1" ht="17.25" customHeight="1">
      <c r="A6" s="79"/>
      <c r="B6" s="249" t="s">
        <v>389</v>
      </c>
      <c r="C6" s="85" t="s">
        <v>210</v>
      </c>
      <c r="D6" s="86">
        <f ca="1">AVERAGE('8.グラフデータ'!D41:H41)</f>
        <v>76</v>
      </c>
      <c r="E6" s="251" t="str">
        <f>'8.グラフデータ'!AD41</f>
        <v>増加傾向⤴</v>
      </c>
      <c r="F6" s="77"/>
      <c r="G6" s="249" t="s">
        <v>389</v>
      </c>
      <c r="H6" s="85" t="s">
        <v>210</v>
      </c>
      <c r="I6" s="86">
        <f ca="1">AVERAGE('8.グラフデータ'!D48:H48)</f>
        <v>14.6</v>
      </c>
      <c r="J6" s="251" t="str">
        <f>'8.グラフデータ'!AD48</f>
        <v>年度により増減</v>
      </c>
      <c r="K6" s="77"/>
    </row>
    <row r="7" spans="1:12" s="8" customFormat="1" ht="17.25" customHeight="1">
      <c r="A7" s="79"/>
      <c r="B7" s="250"/>
      <c r="C7" s="87" t="s">
        <v>211</v>
      </c>
      <c r="D7" s="88">
        <f ca="1">'8.グラフデータ'!H41-'8.グラフデータ'!D41</f>
        <v>16</v>
      </c>
      <c r="E7" s="252"/>
      <c r="F7" s="77"/>
      <c r="G7" s="250"/>
      <c r="H7" s="87" t="s">
        <v>211</v>
      </c>
      <c r="I7" s="88">
        <f ca="1">'8.グラフデータ'!H48-'8.グラフデータ'!D48</f>
        <v>-2</v>
      </c>
      <c r="J7" s="252"/>
      <c r="K7" s="77"/>
    </row>
    <row r="8" spans="1:12" s="8" customFormat="1" ht="17.25" customHeight="1">
      <c r="A8" s="79"/>
      <c r="B8" s="253" t="s">
        <v>388</v>
      </c>
      <c r="C8" s="85" t="s">
        <v>210</v>
      </c>
      <c r="D8" s="80">
        <f ca="1">AVERAGE('8.グラフデータ'!D42:H42)</f>
        <v>0.42659999999999998</v>
      </c>
      <c r="E8" s="251" t="str">
        <f>'8.グラフデータ'!AD42</f>
        <v>隔年で増減</v>
      </c>
      <c r="F8" s="77"/>
      <c r="G8" s="253" t="s">
        <v>388</v>
      </c>
      <c r="H8" s="85" t="s">
        <v>210</v>
      </c>
      <c r="I8" s="80">
        <f ca="1">AVERAGE('8.グラフデータ'!D49:H49)</f>
        <v>0.18780000000000002</v>
      </c>
      <c r="J8" s="251" t="str">
        <f>'8.グラフデータ'!AD49</f>
        <v>年度により増減</v>
      </c>
      <c r="K8" s="77"/>
    </row>
    <row r="9" spans="1:12" s="8" customFormat="1" ht="17.25" customHeight="1">
      <c r="A9" s="79"/>
      <c r="B9" s="254"/>
      <c r="C9" s="87" t="s">
        <v>211</v>
      </c>
      <c r="D9" s="81">
        <f ca="1">'8.グラフデータ'!H42-'8.グラフデータ'!D42</f>
        <v>-1.6000000000000014E-2</v>
      </c>
      <c r="E9" s="252"/>
      <c r="F9" s="77"/>
      <c r="G9" s="254"/>
      <c r="H9" s="87" t="s">
        <v>211</v>
      </c>
      <c r="I9" s="81">
        <f ca="1">'8.グラフデータ'!H49-'8.グラフデータ'!D49</f>
        <v>0.15700000000000003</v>
      </c>
      <c r="J9" s="252"/>
      <c r="K9" s="77"/>
    </row>
    <row r="10" spans="1:12" s="8" customFormat="1" ht="18.75" customHeight="1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8" customFormat="1" ht="18.75" customHeight="1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8" customFormat="1" ht="18.75" customHeight="1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8" customFormat="1" ht="18.75" customHeight="1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8" customFormat="1" ht="18.75" customHeight="1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8" customFormat="1" ht="18.75" customHeight="1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8" customFormat="1" ht="18.75" customHeight="1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8" customFormat="1" ht="18.75" customHeight="1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8" customFormat="1" ht="18.75" customHeigh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8" customFormat="1" ht="18.75" customHeight="1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8" customFormat="1" ht="18.75" customHeight="1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8" customFormat="1" ht="18.75" customHeight="1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8" customFormat="1" ht="18.75" customHeight="1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8" customFormat="1" ht="18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8" customFormat="1" ht="9" customHeigh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8" customFormat="1" ht="18.75" customHeight="1">
      <c r="A25" s="76"/>
      <c r="B25" s="11" t="s">
        <v>419</v>
      </c>
      <c r="C25" s="76"/>
      <c r="D25" s="76"/>
      <c r="E25" s="76"/>
      <c r="F25" s="76"/>
      <c r="G25" s="11" t="s">
        <v>253</v>
      </c>
      <c r="H25" s="76"/>
      <c r="I25" s="76"/>
      <c r="J25" s="76"/>
      <c r="K25" s="76"/>
    </row>
    <row r="26" spans="1:11" s="8" customFormat="1" ht="17.25" customHeight="1">
      <c r="A26" s="79"/>
      <c r="B26" s="249" t="s">
        <v>389</v>
      </c>
      <c r="C26" s="85" t="s">
        <v>210</v>
      </c>
      <c r="D26" s="86">
        <f ca="1">AVERAGE('8.グラフデータ'!D55:H55)</f>
        <v>59.2</v>
      </c>
      <c r="E26" s="251" t="str">
        <f>'8.グラフデータ'!AD55</f>
        <v>年度により増減</v>
      </c>
      <c r="F26" s="77"/>
      <c r="G26" s="249" t="s">
        <v>389</v>
      </c>
      <c r="H26" s="85" t="s">
        <v>210</v>
      </c>
      <c r="I26" s="86">
        <f ca="1">AVERAGE('8.グラフデータ'!D62:H62)</f>
        <v>29.2</v>
      </c>
      <c r="J26" s="251" t="str">
        <f>'8.グラフデータ'!AD62</f>
        <v>減少傾向⤵</v>
      </c>
      <c r="K26" s="77"/>
    </row>
    <row r="27" spans="1:11" s="8" customFormat="1" ht="17.25" customHeight="1">
      <c r="A27" s="79"/>
      <c r="B27" s="250"/>
      <c r="C27" s="87" t="s">
        <v>211</v>
      </c>
      <c r="D27" s="88">
        <f ca="1">'8.グラフデータ'!H55-'8.グラフデータ'!D55</f>
        <v>21</v>
      </c>
      <c r="E27" s="252"/>
      <c r="F27" s="77"/>
      <c r="G27" s="250"/>
      <c r="H27" s="87" t="s">
        <v>211</v>
      </c>
      <c r="I27" s="88">
        <f ca="1">'8.グラフデータ'!H62-'8.グラフデータ'!D62</f>
        <v>-26</v>
      </c>
      <c r="J27" s="252"/>
      <c r="K27" s="77"/>
    </row>
    <row r="28" spans="1:11" s="8" customFormat="1" ht="17.25" customHeight="1">
      <c r="A28" s="79"/>
      <c r="B28" s="253" t="s">
        <v>388</v>
      </c>
      <c r="C28" s="85" t="s">
        <v>210</v>
      </c>
      <c r="D28" s="80">
        <f ca="1">AVERAGE('8.グラフデータ'!D56:H56)</f>
        <v>0.1022</v>
      </c>
      <c r="E28" s="251" t="str">
        <f>'8.グラフデータ'!AD56</f>
        <v>年度により増減</v>
      </c>
      <c r="F28" s="77"/>
      <c r="G28" s="253" t="s">
        <v>388</v>
      </c>
      <c r="H28" s="85" t="s">
        <v>210</v>
      </c>
      <c r="I28" s="80">
        <f ca="1">AVERAGE('8.グラフデータ'!D63:H63)</f>
        <v>0.29880000000000007</v>
      </c>
      <c r="J28" s="251" t="str">
        <f>'8.グラフデータ'!AD63</f>
        <v>増加傾向⤴</v>
      </c>
      <c r="K28" s="77"/>
    </row>
    <row r="29" spans="1:11" s="8" customFormat="1" ht="17.25" customHeight="1">
      <c r="A29" s="79"/>
      <c r="B29" s="254"/>
      <c r="C29" s="87" t="s">
        <v>211</v>
      </c>
      <c r="D29" s="81">
        <f ca="1">'8.グラフデータ'!H56-'8.グラフデータ'!D56</f>
        <v>3.1E-2</v>
      </c>
      <c r="E29" s="252"/>
      <c r="F29" s="77"/>
      <c r="G29" s="254"/>
      <c r="H29" s="87" t="s">
        <v>211</v>
      </c>
      <c r="I29" s="81">
        <f ca="1">'8.グラフデータ'!H63-'8.グラフデータ'!D63</f>
        <v>0.34300000000000003</v>
      </c>
      <c r="J29" s="252"/>
      <c r="K29" s="77"/>
    </row>
    <row r="30" spans="1:11" s="8" customFormat="1" ht="18.75" customHeight="1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8" customFormat="1" ht="18.75" customHeigh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8" customFormat="1" ht="18.75" customHeigh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8" customFormat="1" ht="18.75" customHeight="1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8" customFormat="1" ht="18.75" customHeight="1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ht="18.75" customHeight="1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ht="18.75" customHeight="1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ht="18.75" customHeight="1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ht="18.75" customHeight="1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ht="18.75" customHeight="1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ht="18.75" customHeight="1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ht="18.75" customHeight="1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78"/>
    </row>
    <row r="43" spans="1:11" ht="18.75" customHeight="1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</row>
    <row r="44" spans="1:11" ht="9" customHeight="1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</row>
    <row r="45" spans="1:11" ht="18.75" customHeight="1">
      <c r="A45" s="76"/>
      <c r="B45" s="11" t="s">
        <v>420</v>
      </c>
      <c r="C45" s="76"/>
      <c r="D45" s="76"/>
      <c r="E45" s="76"/>
      <c r="F45" s="76"/>
      <c r="G45" s="11" t="s">
        <v>404</v>
      </c>
      <c r="H45" s="76"/>
      <c r="I45" s="76"/>
      <c r="J45" s="76"/>
      <c r="K45" s="76"/>
    </row>
    <row r="46" spans="1:11" ht="17.25" customHeight="1">
      <c r="A46" s="79"/>
      <c r="B46" s="249" t="s">
        <v>389</v>
      </c>
      <c r="C46" s="85" t="s">
        <v>210</v>
      </c>
      <c r="D46" s="86">
        <f ca="1">AVERAGE('8.グラフデータ'!D69:H69)</f>
        <v>33</v>
      </c>
      <c r="E46" s="251" t="str">
        <f>'8.グラフデータ'!AD69</f>
        <v>増加傾向⤴</v>
      </c>
      <c r="F46" s="77"/>
      <c r="G46" s="249" t="s">
        <v>389</v>
      </c>
      <c r="H46" s="85" t="s">
        <v>210</v>
      </c>
      <c r="I46" s="86">
        <f ca="1">AVERAGE('8.グラフデータ'!D76:H76)</f>
        <v>16.2</v>
      </c>
      <c r="J46" s="251" t="str">
        <f>'8.グラフデータ'!AD76</f>
        <v>年度により増減</v>
      </c>
      <c r="K46" s="77"/>
    </row>
    <row r="47" spans="1:11" ht="17.25" customHeight="1">
      <c r="A47" s="79"/>
      <c r="B47" s="250"/>
      <c r="C47" s="87" t="s">
        <v>211</v>
      </c>
      <c r="D47" s="88">
        <f ca="1">'8.グラフデータ'!H69-'8.グラフデータ'!D69</f>
        <v>12</v>
      </c>
      <c r="E47" s="252"/>
      <c r="F47" s="77"/>
      <c r="G47" s="250"/>
      <c r="H47" s="87" t="s">
        <v>211</v>
      </c>
      <c r="I47" s="88">
        <f ca="1">'8.グラフデータ'!H76-'8.グラフデータ'!D76</f>
        <v>-11</v>
      </c>
      <c r="J47" s="252"/>
      <c r="K47" s="77"/>
    </row>
    <row r="48" spans="1:11" ht="17.25" customHeight="1">
      <c r="A48" s="79"/>
      <c r="B48" s="253" t="s">
        <v>388</v>
      </c>
      <c r="C48" s="85" t="s">
        <v>210</v>
      </c>
      <c r="D48" s="80">
        <f ca="1">AVERAGE('8.グラフデータ'!D70:H70)</f>
        <v>0.28739999999999999</v>
      </c>
      <c r="E48" s="251" t="str">
        <f>'8.グラフデータ'!AD70</f>
        <v>年度により増減</v>
      </c>
      <c r="F48" s="77"/>
      <c r="G48" s="253" t="s">
        <v>388</v>
      </c>
      <c r="H48" s="85" t="s">
        <v>210</v>
      </c>
      <c r="I48" s="80">
        <f ca="1">AVERAGE('8.グラフデータ'!D77:H77)</f>
        <v>0.42000000000000004</v>
      </c>
      <c r="J48" s="251" t="str">
        <f>'8.グラフデータ'!AD77</f>
        <v>隔年で増減</v>
      </c>
      <c r="K48" s="77"/>
    </row>
    <row r="49" spans="1:11" ht="17.25" customHeight="1">
      <c r="A49" s="79"/>
      <c r="B49" s="254"/>
      <c r="C49" s="87" t="s">
        <v>211</v>
      </c>
      <c r="D49" s="81">
        <f ca="1">'8.グラフデータ'!H70-'8.グラフデータ'!D70</f>
        <v>-0.09</v>
      </c>
      <c r="E49" s="252"/>
      <c r="F49" s="77"/>
      <c r="G49" s="254"/>
      <c r="H49" s="87" t="s">
        <v>211</v>
      </c>
      <c r="I49" s="81">
        <f ca="1">'8.グラフデータ'!H77-'8.グラフデータ'!D77</f>
        <v>0.21899999999999997</v>
      </c>
      <c r="J49" s="252"/>
      <c r="K49" s="77"/>
    </row>
    <row r="50" spans="1:11" ht="18.75" customHeight="1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</row>
    <row r="51" spans="1:11" ht="18.75" customHeight="1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</row>
    <row r="52" spans="1:11" ht="18.75" customHeight="1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 ht="18.75" customHeight="1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 ht="18.75" customHeight="1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 ht="18.75" customHeight="1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ht="18.75" customHeight="1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  <row r="57" spans="1:11" ht="18.75" customHeight="1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</row>
    <row r="58" spans="1:11" s="8" customFormat="1" ht="18.75" customHeight="1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</row>
    <row r="59" spans="1:11" s="8" customFormat="1" ht="18.75" customHeight="1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</row>
    <row r="60" spans="1:11" s="8" customFormat="1" ht="18.75" customHeight="1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78"/>
    </row>
    <row r="61" spans="1:11" s="8" customFormat="1" ht="18.75" customHeight="1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</row>
    <row r="62" spans="1:11" s="8" customFormat="1" ht="18.75" customHeight="1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</row>
    <row r="63" spans="1:11" s="8" customFormat="1" ht="18.75" customHeight="1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</row>
    <row r="64" spans="1:11" s="8" customFormat="1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</row>
    <row r="65" spans="1:11" s="8" customFormat="1">
      <c r="A65"/>
      <c r="B65"/>
      <c r="C65"/>
      <c r="D65"/>
      <c r="E65"/>
      <c r="F65"/>
      <c r="G65"/>
      <c r="H65"/>
      <c r="I65"/>
      <c r="J65"/>
      <c r="K65"/>
    </row>
    <row r="66" spans="1:11" s="8" customFormat="1">
      <c r="A66"/>
      <c r="B66"/>
      <c r="C66"/>
      <c r="D66"/>
      <c r="E66"/>
      <c r="F66"/>
      <c r="G66"/>
      <c r="H66"/>
      <c r="I66"/>
      <c r="J66"/>
      <c r="K66"/>
    </row>
    <row r="67" spans="1:11" s="8" customFormat="1">
      <c r="A67"/>
      <c r="B67"/>
      <c r="C67"/>
      <c r="D67"/>
      <c r="E67"/>
      <c r="F67"/>
      <c r="G67"/>
      <c r="H67"/>
      <c r="I67"/>
      <c r="J67"/>
      <c r="K67"/>
    </row>
    <row r="68" spans="1:11" s="8" customFormat="1">
      <c r="A68"/>
      <c r="B68"/>
      <c r="C68"/>
      <c r="D68"/>
      <c r="E68"/>
      <c r="F68"/>
      <c r="G68"/>
      <c r="H68"/>
      <c r="I68"/>
      <c r="J68"/>
      <c r="K68"/>
    </row>
    <row r="69" spans="1:11" s="8" customFormat="1">
      <c r="A69"/>
      <c r="B69"/>
      <c r="C69"/>
      <c r="D69"/>
      <c r="E69"/>
      <c r="F69"/>
      <c r="G69"/>
      <c r="H69"/>
      <c r="I69"/>
      <c r="J69"/>
      <c r="K69"/>
    </row>
    <row r="70" spans="1:11" s="8" customFormat="1">
      <c r="A70"/>
      <c r="B70"/>
      <c r="C70"/>
      <c r="D70"/>
      <c r="E70"/>
      <c r="F70"/>
      <c r="G70"/>
      <c r="H70"/>
      <c r="I70"/>
      <c r="J70"/>
      <c r="K70"/>
    </row>
    <row r="71" spans="1:11" s="8" customFormat="1">
      <c r="A71"/>
      <c r="B71"/>
      <c r="C71"/>
      <c r="D71"/>
      <c r="E71"/>
      <c r="F71"/>
      <c r="G71"/>
      <c r="H71"/>
      <c r="I71"/>
      <c r="J71"/>
      <c r="K71"/>
    </row>
    <row r="72" spans="1:11" s="8" customFormat="1">
      <c r="A72"/>
      <c r="B72"/>
      <c r="C72"/>
      <c r="D72"/>
      <c r="E72"/>
      <c r="F72"/>
      <c r="G72"/>
      <c r="H72"/>
      <c r="I72"/>
      <c r="J72"/>
      <c r="K72"/>
    </row>
    <row r="73" spans="1:11" s="8" customFormat="1">
      <c r="A73"/>
      <c r="B73"/>
      <c r="C73"/>
      <c r="D73"/>
      <c r="E73"/>
      <c r="F73"/>
      <c r="G73"/>
      <c r="H73"/>
      <c r="I73"/>
      <c r="J73"/>
      <c r="K73"/>
    </row>
    <row r="74" spans="1:11" s="8" customFormat="1">
      <c r="A74"/>
      <c r="B74"/>
      <c r="C74"/>
      <c r="D74"/>
      <c r="E74"/>
      <c r="F74"/>
      <c r="G74"/>
      <c r="H74"/>
      <c r="I74"/>
      <c r="J74"/>
      <c r="K74"/>
    </row>
    <row r="75" spans="1:11" s="8" customFormat="1">
      <c r="A75"/>
      <c r="B75"/>
      <c r="C75"/>
      <c r="D75"/>
      <c r="E75"/>
      <c r="F75"/>
      <c r="G75"/>
      <c r="H75"/>
      <c r="I75"/>
      <c r="J75"/>
      <c r="K75"/>
    </row>
    <row r="76" spans="1:11" s="8" customFormat="1">
      <c r="A76"/>
      <c r="B76"/>
      <c r="C76"/>
      <c r="D76"/>
      <c r="E76"/>
      <c r="F76"/>
      <c r="G76"/>
      <c r="H76"/>
      <c r="I76"/>
      <c r="J76"/>
      <c r="K76"/>
    </row>
    <row r="77" spans="1:11" s="8" customFormat="1">
      <c r="A77"/>
      <c r="B77"/>
      <c r="C77"/>
      <c r="D77"/>
      <c r="E77"/>
      <c r="F77"/>
      <c r="G77"/>
      <c r="H77"/>
      <c r="I77"/>
      <c r="J77"/>
      <c r="K77"/>
    </row>
    <row r="78" spans="1:11" s="8" customFormat="1">
      <c r="A78"/>
      <c r="B78"/>
      <c r="C78"/>
      <c r="D78"/>
      <c r="E78"/>
      <c r="F78"/>
      <c r="G78"/>
      <c r="H78"/>
      <c r="I78"/>
      <c r="J78"/>
      <c r="K78"/>
    </row>
    <row r="79" spans="1:11" s="8" customFormat="1">
      <c r="A79"/>
      <c r="B79"/>
      <c r="C79"/>
      <c r="D79"/>
      <c r="E79"/>
      <c r="F79"/>
      <c r="G79"/>
      <c r="H79"/>
      <c r="I79"/>
      <c r="J79"/>
      <c r="K79"/>
    </row>
    <row r="80" spans="1:11" s="8" customFormat="1">
      <c r="A80"/>
      <c r="B80"/>
      <c r="C80"/>
      <c r="D80"/>
      <c r="E80"/>
      <c r="F80"/>
      <c r="G80"/>
      <c r="H80"/>
      <c r="I80"/>
      <c r="J80"/>
      <c r="K80"/>
    </row>
    <row r="81" spans="1:11" s="8" customFormat="1">
      <c r="A81"/>
      <c r="B81"/>
      <c r="C81"/>
      <c r="D81"/>
      <c r="E81"/>
      <c r="F81"/>
      <c r="G81"/>
      <c r="H81"/>
      <c r="I81"/>
      <c r="J81"/>
      <c r="K81"/>
    </row>
    <row r="82" spans="1:11" ht="9" customHeight="1"/>
    <row r="83" spans="1:11" s="8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8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8" customFormat="1">
      <c r="A85"/>
      <c r="B85"/>
      <c r="C85"/>
      <c r="D85"/>
      <c r="E85"/>
      <c r="F85"/>
      <c r="G85"/>
      <c r="H85"/>
      <c r="I85"/>
      <c r="J85"/>
      <c r="K85"/>
    </row>
    <row r="86" spans="1:11" s="8" customFormat="1">
      <c r="A86"/>
      <c r="B86"/>
      <c r="C86"/>
      <c r="D86"/>
      <c r="E86"/>
      <c r="F86"/>
      <c r="G86"/>
      <c r="H86"/>
      <c r="I86"/>
      <c r="J86"/>
      <c r="K86"/>
    </row>
    <row r="87" spans="1:11" s="8" customFormat="1">
      <c r="A87"/>
      <c r="B87"/>
      <c r="C87"/>
      <c r="D87"/>
      <c r="E87"/>
      <c r="F87"/>
      <c r="G87"/>
      <c r="H87"/>
      <c r="I87"/>
      <c r="J87"/>
      <c r="K87"/>
    </row>
    <row r="111" spans="1:11" s="8" customFormat="1" ht="18" customHeight="1">
      <c r="A111"/>
      <c r="B111"/>
      <c r="C111"/>
      <c r="D111"/>
      <c r="E111"/>
      <c r="F111"/>
      <c r="G111"/>
      <c r="H111"/>
      <c r="I111"/>
      <c r="J111"/>
      <c r="K111"/>
    </row>
    <row r="112" spans="1:11" s="8" customFormat="1" ht="32.25" customHeight="1">
      <c r="A112"/>
      <c r="B112"/>
      <c r="C112"/>
      <c r="D112"/>
      <c r="E112"/>
      <c r="F112"/>
      <c r="G112"/>
      <c r="H112"/>
      <c r="I112"/>
      <c r="J112"/>
      <c r="K112"/>
    </row>
    <row r="113" spans="1:11" s="8" customFormat="1">
      <c r="A113"/>
      <c r="B113"/>
      <c r="C113"/>
      <c r="D113"/>
      <c r="E113"/>
      <c r="F113"/>
      <c r="G113"/>
      <c r="H113"/>
      <c r="I113"/>
      <c r="J113"/>
      <c r="K113"/>
    </row>
    <row r="114" spans="1:11" s="8" customFormat="1">
      <c r="A114"/>
      <c r="B114"/>
      <c r="C114"/>
      <c r="D114"/>
      <c r="E114"/>
      <c r="F114"/>
      <c r="G114"/>
      <c r="H114"/>
      <c r="I114"/>
      <c r="J114"/>
      <c r="K114"/>
    </row>
    <row r="115" spans="1:11" s="8" customFormat="1">
      <c r="A115"/>
      <c r="B115"/>
      <c r="C115"/>
      <c r="D115"/>
      <c r="E115"/>
      <c r="F115"/>
      <c r="G115"/>
      <c r="H115"/>
      <c r="I115"/>
      <c r="J115"/>
      <c r="K115"/>
    </row>
    <row r="116" spans="1:11" s="8" customFormat="1">
      <c r="A116"/>
      <c r="B116"/>
      <c r="C116"/>
      <c r="D116"/>
      <c r="E116"/>
      <c r="F116"/>
      <c r="G116"/>
      <c r="H116"/>
      <c r="I116"/>
      <c r="J116"/>
      <c r="K116"/>
    </row>
    <row r="117" spans="1:11" s="8" customFormat="1">
      <c r="A117"/>
      <c r="B117"/>
      <c r="C117"/>
      <c r="D117"/>
      <c r="E117"/>
      <c r="F117"/>
      <c r="G117"/>
      <c r="H117"/>
      <c r="I117"/>
      <c r="J117"/>
      <c r="K117"/>
    </row>
    <row r="118" spans="1:11" s="8" customFormat="1">
      <c r="A118"/>
      <c r="B118"/>
      <c r="C118"/>
      <c r="D118"/>
      <c r="E118"/>
      <c r="F118"/>
      <c r="G118"/>
      <c r="H118"/>
      <c r="I118"/>
      <c r="J118"/>
      <c r="K118"/>
    </row>
    <row r="119" spans="1:11" s="8" customFormat="1">
      <c r="A119"/>
      <c r="B119"/>
      <c r="C119"/>
      <c r="D119"/>
      <c r="E119"/>
      <c r="F119"/>
      <c r="G119"/>
      <c r="H119"/>
      <c r="I119"/>
      <c r="J119"/>
      <c r="K119"/>
    </row>
    <row r="120" spans="1:11" s="8" customFormat="1">
      <c r="A120"/>
      <c r="B120"/>
      <c r="C120"/>
      <c r="D120"/>
      <c r="E120"/>
      <c r="F120"/>
      <c r="G120"/>
      <c r="H120"/>
      <c r="I120"/>
      <c r="J120"/>
      <c r="K120"/>
    </row>
    <row r="121" spans="1:11" s="8" customFormat="1">
      <c r="A121"/>
      <c r="B121"/>
      <c r="C121"/>
      <c r="D121"/>
      <c r="E121"/>
      <c r="F121"/>
      <c r="G121"/>
      <c r="H121"/>
      <c r="I121"/>
      <c r="J121"/>
      <c r="K121"/>
    </row>
    <row r="122" spans="1:11" s="8" customFormat="1">
      <c r="A122"/>
      <c r="B122"/>
      <c r="C122"/>
      <c r="D122"/>
      <c r="E122"/>
      <c r="F122"/>
      <c r="G122"/>
      <c r="H122"/>
      <c r="I122"/>
      <c r="J122"/>
      <c r="K122"/>
    </row>
    <row r="123" spans="1:11" s="8" customFormat="1">
      <c r="A123"/>
      <c r="B123"/>
      <c r="C123"/>
      <c r="D123"/>
      <c r="E123"/>
      <c r="F123"/>
      <c r="G123"/>
      <c r="H123"/>
      <c r="I123"/>
      <c r="J123"/>
      <c r="K123"/>
    </row>
    <row r="124" spans="1:11" s="8" customFormat="1">
      <c r="A124"/>
      <c r="B124"/>
      <c r="C124"/>
      <c r="D124"/>
      <c r="E124"/>
      <c r="F124"/>
      <c r="G124"/>
      <c r="H124"/>
      <c r="I124"/>
      <c r="J124"/>
      <c r="K124"/>
    </row>
    <row r="125" spans="1:11" s="8" customFormat="1">
      <c r="A125"/>
      <c r="B125"/>
      <c r="C125"/>
      <c r="D125"/>
      <c r="E125"/>
      <c r="F125"/>
      <c r="G125"/>
      <c r="H125"/>
      <c r="I125"/>
      <c r="J125"/>
      <c r="K125"/>
    </row>
    <row r="126" spans="1:11" s="8" customFormat="1">
      <c r="A126"/>
      <c r="B126"/>
      <c r="C126"/>
      <c r="D126"/>
      <c r="E126"/>
      <c r="F126"/>
      <c r="G126"/>
      <c r="H126"/>
      <c r="I126"/>
      <c r="J126"/>
      <c r="K126"/>
    </row>
    <row r="127" spans="1:11" s="8" customFormat="1">
      <c r="A127"/>
      <c r="B127"/>
      <c r="C127"/>
      <c r="D127"/>
      <c r="E127"/>
      <c r="F127"/>
      <c r="G127"/>
      <c r="H127"/>
      <c r="I127"/>
      <c r="J127"/>
      <c r="K127"/>
    </row>
    <row r="128" spans="1:11" s="8" customFormat="1">
      <c r="A128"/>
      <c r="B128"/>
      <c r="C128"/>
      <c r="D128"/>
      <c r="E128"/>
      <c r="F128"/>
      <c r="G128"/>
      <c r="H128"/>
      <c r="I128"/>
      <c r="J128"/>
      <c r="K128"/>
    </row>
    <row r="129" spans="1:11" s="8" customFormat="1">
      <c r="A129"/>
      <c r="B129"/>
      <c r="C129"/>
      <c r="D129"/>
      <c r="E129"/>
      <c r="F129"/>
      <c r="G129"/>
      <c r="H129"/>
      <c r="I129"/>
      <c r="J129"/>
      <c r="K129"/>
    </row>
    <row r="130" spans="1:11" s="8" customFormat="1">
      <c r="A130"/>
      <c r="B130"/>
      <c r="C130"/>
      <c r="D130"/>
      <c r="E130"/>
      <c r="F130"/>
      <c r="G130"/>
      <c r="H130"/>
      <c r="I130"/>
      <c r="J130"/>
      <c r="K130"/>
    </row>
    <row r="131" spans="1:11" s="8" customFormat="1">
      <c r="A131"/>
      <c r="B131"/>
      <c r="C131"/>
      <c r="D131"/>
      <c r="E131"/>
      <c r="F131"/>
      <c r="G131"/>
      <c r="H131"/>
      <c r="I131"/>
      <c r="J131"/>
      <c r="K131"/>
    </row>
    <row r="132" spans="1:11" s="8" customFormat="1">
      <c r="A132"/>
      <c r="B132"/>
      <c r="C132"/>
      <c r="D132"/>
      <c r="E132"/>
      <c r="F132"/>
      <c r="G132"/>
      <c r="H132"/>
      <c r="I132"/>
      <c r="J132"/>
      <c r="K132"/>
    </row>
    <row r="133" spans="1:11" s="8" customFormat="1">
      <c r="A133"/>
      <c r="B133"/>
      <c r="C133"/>
      <c r="D133"/>
      <c r="E133"/>
      <c r="F133"/>
      <c r="G133"/>
      <c r="H133"/>
      <c r="I133"/>
      <c r="J133"/>
      <c r="K133"/>
    </row>
    <row r="134" spans="1:11" s="8" customFormat="1">
      <c r="A134"/>
      <c r="B134"/>
      <c r="C134"/>
      <c r="D134"/>
      <c r="E134"/>
      <c r="F134"/>
      <c r="G134"/>
      <c r="H134"/>
      <c r="I134"/>
      <c r="J134"/>
      <c r="K134"/>
    </row>
    <row r="135" spans="1:11" ht="9" customHeight="1"/>
    <row r="136" spans="1:11" s="8" customFormat="1" ht="18" customHeight="1">
      <c r="A136"/>
      <c r="B136"/>
      <c r="C136"/>
      <c r="D136"/>
      <c r="E136"/>
      <c r="F136"/>
      <c r="G136"/>
      <c r="H136"/>
      <c r="I136"/>
      <c r="J136"/>
      <c r="K136"/>
    </row>
    <row r="137" spans="1:11" s="8" customFormat="1" ht="32.25" customHeight="1">
      <c r="A137"/>
      <c r="B137"/>
      <c r="C137"/>
      <c r="D137"/>
      <c r="E137"/>
      <c r="F137"/>
      <c r="G137"/>
      <c r="H137"/>
      <c r="I137"/>
      <c r="J137"/>
      <c r="K137"/>
    </row>
    <row r="138" spans="1:11" s="8" customFormat="1">
      <c r="A138"/>
      <c r="B138"/>
      <c r="C138"/>
      <c r="D138"/>
      <c r="E138"/>
      <c r="F138"/>
      <c r="G138"/>
      <c r="H138"/>
      <c r="I138"/>
      <c r="J138"/>
      <c r="K138"/>
    </row>
    <row r="139" spans="1:11" s="8" customFormat="1">
      <c r="A139"/>
      <c r="B139"/>
      <c r="C139"/>
      <c r="D139"/>
      <c r="E139"/>
      <c r="F139"/>
      <c r="G139"/>
      <c r="H139"/>
      <c r="I139"/>
      <c r="J139"/>
      <c r="K139"/>
    </row>
    <row r="140" spans="1:11" s="8" customFormat="1">
      <c r="A140"/>
      <c r="B140"/>
      <c r="C140"/>
      <c r="D140"/>
      <c r="E140"/>
      <c r="F140"/>
      <c r="G140"/>
      <c r="H140"/>
      <c r="I140"/>
      <c r="J140"/>
      <c r="K140"/>
    </row>
    <row r="164" ht="18" customHeight="1"/>
  </sheetData>
  <mergeCells count="24">
    <mergeCell ref="B6:B7"/>
    <mergeCell ref="E6:E7"/>
    <mergeCell ref="G6:G7"/>
    <mergeCell ref="J6:J7"/>
    <mergeCell ref="B8:B9"/>
    <mergeCell ref="E8:E9"/>
    <mergeCell ref="G8:G9"/>
    <mergeCell ref="J8:J9"/>
    <mergeCell ref="B26:B27"/>
    <mergeCell ref="E26:E27"/>
    <mergeCell ref="G26:G27"/>
    <mergeCell ref="J26:J27"/>
    <mergeCell ref="B28:B29"/>
    <mergeCell ref="E28:E29"/>
    <mergeCell ref="G28:G29"/>
    <mergeCell ref="J28:J29"/>
    <mergeCell ref="B46:B47"/>
    <mergeCell ref="E46:E47"/>
    <mergeCell ref="G46:G47"/>
    <mergeCell ref="J46:J47"/>
    <mergeCell ref="B48:B49"/>
    <mergeCell ref="E48:E49"/>
    <mergeCell ref="G48:G49"/>
    <mergeCell ref="J48:J49"/>
  </mergeCells>
  <phoneticPr fontId="1"/>
  <conditionalFormatting sqref="F6:F9 K46:K49 K6:K9 K26:K29">
    <cfRule type="containsText" dxfId="389" priority="323" operator="containsText" text="無し">
      <formula>NOT(ISERROR(SEARCH("無し",F6)))</formula>
    </cfRule>
    <cfRule type="containsText" dxfId="388" priority="324" operator="containsText" text="変動">
      <formula>NOT(ISERROR(SEARCH("変動",F6)))</formula>
    </cfRule>
    <cfRule type="containsText" dxfId="387" priority="325" operator="containsText" text="減少">
      <formula>NOT(ISERROR(SEARCH("減少",F6)))</formula>
    </cfRule>
    <cfRule type="containsText" dxfId="386" priority="326" operator="containsText" text="増加">
      <formula>NOT(ISERROR(SEARCH("増加",F6)))</formula>
    </cfRule>
    <cfRule type="containsText" dxfId="385" priority="327" operator="containsText" text="安定">
      <formula>NOT(ISERROR(SEARCH("安定",F6)))</formula>
    </cfRule>
  </conditionalFormatting>
  <conditionalFormatting sqref="E6:E7">
    <cfRule type="containsText" dxfId="384" priority="99" operator="containsText" text="最新年度のみ減少">
      <formula>NOT(ISERROR(SEARCH("最新年度のみ減少",E6)))</formula>
    </cfRule>
    <cfRule type="containsText" dxfId="383" priority="100" operator="containsText" text="最新年度のみ増加">
      <formula>NOT(ISERROR(SEARCH("最新年度のみ増加",E6)))</formula>
    </cfRule>
  </conditionalFormatting>
  <conditionalFormatting sqref="E6">
    <cfRule type="containsText" dxfId="382" priority="101" operator="containsText" text="―">
      <formula>NOT(ISERROR(SEARCH("―",E6)))</formula>
    </cfRule>
    <cfRule type="containsText" dxfId="381" priority="102" operator="containsText" text="隔年で">
      <formula>NOT(ISERROR(SEARCH("隔年で",E6)))</formula>
    </cfRule>
    <cfRule type="containsText" dxfId="380" priority="103" operator="containsText" text="年度により">
      <formula>NOT(ISERROR(SEARCH("年度により",E6)))</formula>
    </cfRule>
    <cfRule type="containsText" dxfId="379" priority="104" operator="containsText" text="減少傾向">
      <formula>NOT(ISERROR(SEARCH("減少傾向",E6)))</formula>
    </cfRule>
    <cfRule type="containsText" dxfId="378" priority="105" operator="containsText" text="増加傾向">
      <formula>NOT(ISERROR(SEARCH("増加傾向",E6)))</formula>
    </cfRule>
    <cfRule type="containsText" dxfId="377" priority="106" operator="containsText" text="同程度">
      <formula>NOT(ISERROR(SEARCH("同程度",E6)))</formula>
    </cfRule>
  </conditionalFormatting>
  <conditionalFormatting sqref="E8:E9">
    <cfRule type="containsText" dxfId="376" priority="91" operator="containsText" text="最新年度のみ減少">
      <formula>NOT(ISERROR(SEARCH("最新年度のみ減少",E8)))</formula>
    </cfRule>
    <cfRule type="containsText" dxfId="375" priority="92" operator="containsText" text="最新年度のみ増加">
      <formula>NOT(ISERROR(SEARCH("最新年度のみ増加",E8)))</formula>
    </cfRule>
  </conditionalFormatting>
  <conditionalFormatting sqref="E8">
    <cfRule type="containsText" dxfId="374" priority="93" operator="containsText" text="―">
      <formula>NOT(ISERROR(SEARCH("―",E8)))</formula>
    </cfRule>
    <cfRule type="containsText" dxfId="373" priority="94" operator="containsText" text="隔年で">
      <formula>NOT(ISERROR(SEARCH("隔年で",E8)))</formula>
    </cfRule>
    <cfRule type="containsText" dxfId="372" priority="95" operator="containsText" text="年度により">
      <formula>NOT(ISERROR(SEARCH("年度により",E8)))</formula>
    </cfRule>
    <cfRule type="containsText" dxfId="371" priority="96" operator="containsText" text="減少傾向">
      <formula>NOT(ISERROR(SEARCH("減少傾向",E8)))</formula>
    </cfRule>
    <cfRule type="containsText" dxfId="370" priority="97" operator="containsText" text="増加傾向">
      <formula>NOT(ISERROR(SEARCH("増加傾向",E8)))</formula>
    </cfRule>
    <cfRule type="containsText" dxfId="369" priority="98" operator="containsText" text="同程度">
      <formula>NOT(ISERROR(SEARCH("同程度",E8)))</formula>
    </cfRule>
  </conditionalFormatting>
  <conditionalFormatting sqref="J6:J7">
    <cfRule type="containsText" dxfId="368" priority="83" operator="containsText" text="最新年度のみ減少">
      <formula>NOT(ISERROR(SEARCH("最新年度のみ減少",J6)))</formula>
    </cfRule>
    <cfRule type="containsText" dxfId="367" priority="84" operator="containsText" text="最新年度のみ増加">
      <formula>NOT(ISERROR(SEARCH("最新年度のみ増加",J6)))</formula>
    </cfRule>
  </conditionalFormatting>
  <conditionalFormatting sqref="J6">
    <cfRule type="containsText" dxfId="366" priority="85" operator="containsText" text="―">
      <formula>NOT(ISERROR(SEARCH("―",J6)))</formula>
    </cfRule>
    <cfRule type="containsText" dxfId="365" priority="86" operator="containsText" text="隔年で">
      <formula>NOT(ISERROR(SEARCH("隔年で",J6)))</formula>
    </cfRule>
    <cfRule type="containsText" dxfId="364" priority="87" operator="containsText" text="年度により">
      <formula>NOT(ISERROR(SEARCH("年度により",J6)))</formula>
    </cfRule>
    <cfRule type="containsText" dxfId="363" priority="88" operator="containsText" text="減少傾向">
      <formula>NOT(ISERROR(SEARCH("減少傾向",J6)))</formula>
    </cfRule>
    <cfRule type="containsText" dxfId="362" priority="89" operator="containsText" text="増加傾向">
      <formula>NOT(ISERROR(SEARCH("増加傾向",J6)))</formula>
    </cfRule>
    <cfRule type="containsText" dxfId="361" priority="90" operator="containsText" text="同程度">
      <formula>NOT(ISERROR(SEARCH("同程度",J6)))</formula>
    </cfRule>
  </conditionalFormatting>
  <conditionalFormatting sqref="J8:J9">
    <cfRule type="containsText" dxfId="360" priority="75" operator="containsText" text="最新年度のみ減少">
      <formula>NOT(ISERROR(SEARCH("最新年度のみ減少",J8)))</formula>
    </cfRule>
    <cfRule type="containsText" dxfId="359" priority="76" operator="containsText" text="最新年度のみ増加">
      <formula>NOT(ISERROR(SEARCH("最新年度のみ増加",J8)))</formula>
    </cfRule>
  </conditionalFormatting>
  <conditionalFormatting sqref="J8">
    <cfRule type="containsText" dxfId="358" priority="77" operator="containsText" text="―">
      <formula>NOT(ISERROR(SEARCH("―",J8)))</formula>
    </cfRule>
    <cfRule type="containsText" dxfId="357" priority="78" operator="containsText" text="隔年で">
      <formula>NOT(ISERROR(SEARCH("隔年で",J8)))</formula>
    </cfRule>
    <cfRule type="containsText" dxfId="356" priority="79" operator="containsText" text="年度により">
      <formula>NOT(ISERROR(SEARCH("年度により",J8)))</formula>
    </cfRule>
    <cfRule type="containsText" dxfId="355" priority="80" operator="containsText" text="減少傾向">
      <formula>NOT(ISERROR(SEARCH("減少傾向",J8)))</formula>
    </cfRule>
    <cfRule type="containsText" dxfId="354" priority="81" operator="containsText" text="増加傾向">
      <formula>NOT(ISERROR(SEARCH("増加傾向",J8)))</formula>
    </cfRule>
    <cfRule type="containsText" dxfId="353" priority="82" operator="containsText" text="同程度">
      <formula>NOT(ISERROR(SEARCH("同程度",J8)))</formula>
    </cfRule>
  </conditionalFormatting>
  <conditionalFormatting sqref="F26:F29">
    <cfRule type="containsText" dxfId="352" priority="70" operator="containsText" text="無し">
      <formula>NOT(ISERROR(SEARCH("無し",F26)))</formula>
    </cfRule>
    <cfRule type="containsText" dxfId="351" priority="71" operator="containsText" text="変動">
      <formula>NOT(ISERROR(SEARCH("変動",F26)))</formula>
    </cfRule>
    <cfRule type="containsText" dxfId="350" priority="72" operator="containsText" text="減少">
      <formula>NOT(ISERROR(SEARCH("減少",F26)))</formula>
    </cfRule>
    <cfRule type="containsText" dxfId="349" priority="73" operator="containsText" text="増加">
      <formula>NOT(ISERROR(SEARCH("増加",F26)))</formula>
    </cfRule>
    <cfRule type="containsText" dxfId="348" priority="74" operator="containsText" text="安定">
      <formula>NOT(ISERROR(SEARCH("安定",F26)))</formula>
    </cfRule>
  </conditionalFormatting>
  <conditionalFormatting sqref="E26:E27">
    <cfRule type="containsText" dxfId="347" priority="62" operator="containsText" text="最新年度のみ減少">
      <formula>NOT(ISERROR(SEARCH("最新年度のみ減少",E26)))</formula>
    </cfRule>
    <cfRule type="containsText" dxfId="346" priority="63" operator="containsText" text="最新年度のみ増加">
      <formula>NOT(ISERROR(SEARCH("最新年度のみ増加",E26)))</formula>
    </cfRule>
  </conditionalFormatting>
  <conditionalFormatting sqref="E26">
    <cfRule type="containsText" dxfId="345" priority="64" operator="containsText" text="―">
      <formula>NOT(ISERROR(SEARCH("―",E26)))</formula>
    </cfRule>
    <cfRule type="containsText" dxfId="344" priority="65" operator="containsText" text="隔年で">
      <formula>NOT(ISERROR(SEARCH("隔年で",E26)))</formula>
    </cfRule>
    <cfRule type="containsText" dxfId="343" priority="66" operator="containsText" text="年度により">
      <formula>NOT(ISERROR(SEARCH("年度により",E26)))</formula>
    </cfRule>
    <cfRule type="containsText" dxfId="342" priority="67" operator="containsText" text="減少傾向">
      <formula>NOT(ISERROR(SEARCH("減少傾向",E26)))</formula>
    </cfRule>
    <cfRule type="containsText" dxfId="341" priority="68" operator="containsText" text="増加傾向">
      <formula>NOT(ISERROR(SEARCH("増加傾向",E26)))</formula>
    </cfRule>
    <cfRule type="containsText" dxfId="340" priority="69" operator="containsText" text="同程度">
      <formula>NOT(ISERROR(SEARCH("同程度",E26)))</formula>
    </cfRule>
  </conditionalFormatting>
  <conditionalFormatting sqref="E28:E29">
    <cfRule type="containsText" dxfId="339" priority="54" operator="containsText" text="最新年度のみ減少">
      <formula>NOT(ISERROR(SEARCH("最新年度のみ減少",E28)))</formula>
    </cfRule>
    <cfRule type="containsText" dxfId="338" priority="55" operator="containsText" text="最新年度のみ増加">
      <formula>NOT(ISERROR(SEARCH("最新年度のみ増加",E28)))</formula>
    </cfRule>
  </conditionalFormatting>
  <conditionalFormatting sqref="E28">
    <cfRule type="containsText" dxfId="337" priority="56" operator="containsText" text="―">
      <formula>NOT(ISERROR(SEARCH("―",E28)))</formula>
    </cfRule>
    <cfRule type="containsText" dxfId="336" priority="57" operator="containsText" text="隔年で">
      <formula>NOT(ISERROR(SEARCH("隔年で",E28)))</formula>
    </cfRule>
    <cfRule type="containsText" dxfId="335" priority="58" operator="containsText" text="年度により">
      <formula>NOT(ISERROR(SEARCH("年度により",E28)))</formula>
    </cfRule>
    <cfRule type="containsText" dxfId="334" priority="59" operator="containsText" text="減少傾向">
      <formula>NOT(ISERROR(SEARCH("減少傾向",E28)))</formula>
    </cfRule>
    <cfRule type="containsText" dxfId="333" priority="60" operator="containsText" text="増加傾向">
      <formula>NOT(ISERROR(SEARCH("増加傾向",E28)))</formula>
    </cfRule>
    <cfRule type="containsText" dxfId="332" priority="61" operator="containsText" text="同程度">
      <formula>NOT(ISERROR(SEARCH("同程度",E28)))</formula>
    </cfRule>
  </conditionalFormatting>
  <conditionalFormatting sqref="J26:J27">
    <cfRule type="containsText" dxfId="331" priority="46" operator="containsText" text="最新年度のみ減少">
      <formula>NOT(ISERROR(SEARCH("最新年度のみ減少",J26)))</formula>
    </cfRule>
    <cfRule type="containsText" dxfId="330" priority="47" operator="containsText" text="最新年度のみ増加">
      <formula>NOT(ISERROR(SEARCH("最新年度のみ増加",J26)))</formula>
    </cfRule>
  </conditionalFormatting>
  <conditionalFormatting sqref="J26">
    <cfRule type="containsText" dxfId="329" priority="48" operator="containsText" text="―">
      <formula>NOT(ISERROR(SEARCH("―",J26)))</formula>
    </cfRule>
    <cfRule type="containsText" dxfId="328" priority="49" operator="containsText" text="隔年で">
      <formula>NOT(ISERROR(SEARCH("隔年で",J26)))</formula>
    </cfRule>
    <cfRule type="containsText" dxfId="327" priority="50" operator="containsText" text="年度により">
      <formula>NOT(ISERROR(SEARCH("年度により",J26)))</formula>
    </cfRule>
    <cfRule type="containsText" dxfId="326" priority="51" operator="containsText" text="減少傾向">
      <formula>NOT(ISERROR(SEARCH("減少傾向",J26)))</formula>
    </cfRule>
    <cfRule type="containsText" dxfId="325" priority="52" operator="containsText" text="増加傾向">
      <formula>NOT(ISERROR(SEARCH("増加傾向",J26)))</formula>
    </cfRule>
    <cfRule type="containsText" dxfId="324" priority="53" operator="containsText" text="同程度">
      <formula>NOT(ISERROR(SEARCH("同程度",J26)))</formula>
    </cfRule>
  </conditionalFormatting>
  <conditionalFormatting sqref="J28:J29">
    <cfRule type="containsText" dxfId="323" priority="38" operator="containsText" text="最新年度のみ減少">
      <formula>NOT(ISERROR(SEARCH("最新年度のみ減少",J28)))</formula>
    </cfRule>
    <cfRule type="containsText" dxfId="322" priority="39" operator="containsText" text="最新年度のみ増加">
      <formula>NOT(ISERROR(SEARCH("最新年度のみ増加",J28)))</formula>
    </cfRule>
  </conditionalFormatting>
  <conditionalFormatting sqref="J28">
    <cfRule type="containsText" dxfId="321" priority="40" operator="containsText" text="―">
      <formula>NOT(ISERROR(SEARCH("―",J28)))</formula>
    </cfRule>
    <cfRule type="containsText" dxfId="320" priority="41" operator="containsText" text="隔年で">
      <formula>NOT(ISERROR(SEARCH("隔年で",J28)))</formula>
    </cfRule>
    <cfRule type="containsText" dxfId="319" priority="42" operator="containsText" text="年度により">
      <formula>NOT(ISERROR(SEARCH("年度により",J28)))</formula>
    </cfRule>
    <cfRule type="containsText" dxfId="318" priority="43" operator="containsText" text="減少傾向">
      <formula>NOT(ISERROR(SEARCH("減少傾向",J28)))</formula>
    </cfRule>
    <cfRule type="containsText" dxfId="317" priority="44" operator="containsText" text="増加傾向">
      <formula>NOT(ISERROR(SEARCH("増加傾向",J28)))</formula>
    </cfRule>
    <cfRule type="containsText" dxfId="316" priority="45" operator="containsText" text="同程度">
      <formula>NOT(ISERROR(SEARCH("同程度",J28)))</formula>
    </cfRule>
  </conditionalFormatting>
  <conditionalFormatting sqref="F46:F49">
    <cfRule type="containsText" dxfId="315" priority="33" operator="containsText" text="無し">
      <formula>NOT(ISERROR(SEARCH("無し",F46)))</formula>
    </cfRule>
    <cfRule type="containsText" dxfId="314" priority="34" operator="containsText" text="変動">
      <formula>NOT(ISERROR(SEARCH("変動",F46)))</formula>
    </cfRule>
    <cfRule type="containsText" dxfId="313" priority="35" operator="containsText" text="減少">
      <formula>NOT(ISERROR(SEARCH("減少",F46)))</formula>
    </cfRule>
    <cfRule type="containsText" dxfId="312" priority="36" operator="containsText" text="増加">
      <formula>NOT(ISERROR(SEARCH("増加",F46)))</formula>
    </cfRule>
    <cfRule type="containsText" dxfId="311" priority="37" operator="containsText" text="安定">
      <formula>NOT(ISERROR(SEARCH("安定",F46)))</formula>
    </cfRule>
  </conditionalFormatting>
  <conditionalFormatting sqref="E46:E47">
    <cfRule type="containsText" dxfId="310" priority="25" operator="containsText" text="最新年度のみ減少">
      <formula>NOT(ISERROR(SEARCH("最新年度のみ減少",E46)))</formula>
    </cfRule>
    <cfRule type="containsText" dxfId="309" priority="26" operator="containsText" text="最新年度のみ増加">
      <formula>NOT(ISERROR(SEARCH("最新年度のみ増加",E46)))</formula>
    </cfRule>
  </conditionalFormatting>
  <conditionalFormatting sqref="E46">
    <cfRule type="containsText" dxfId="308" priority="27" operator="containsText" text="―">
      <formula>NOT(ISERROR(SEARCH("―",E46)))</formula>
    </cfRule>
    <cfRule type="containsText" dxfId="307" priority="28" operator="containsText" text="隔年で">
      <formula>NOT(ISERROR(SEARCH("隔年で",E46)))</formula>
    </cfRule>
    <cfRule type="containsText" dxfId="306" priority="29" operator="containsText" text="年度により">
      <formula>NOT(ISERROR(SEARCH("年度により",E46)))</formula>
    </cfRule>
    <cfRule type="containsText" dxfId="305" priority="30" operator="containsText" text="減少傾向">
      <formula>NOT(ISERROR(SEARCH("減少傾向",E46)))</formula>
    </cfRule>
    <cfRule type="containsText" dxfId="304" priority="31" operator="containsText" text="増加傾向">
      <formula>NOT(ISERROR(SEARCH("増加傾向",E46)))</formula>
    </cfRule>
    <cfRule type="containsText" dxfId="303" priority="32" operator="containsText" text="同程度">
      <formula>NOT(ISERROR(SEARCH("同程度",E46)))</formula>
    </cfRule>
  </conditionalFormatting>
  <conditionalFormatting sqref="E48:E49">
    <cfRule type="containsText" dxfId="302" priority="17" operator="containsText" text="最新年度のみ減少">
      <formula>NOT(ISERROR(SEARCH("最新年度のみ減少",E48)))</formula>
    </cfRule>
    <cfRule type="containsText" dxfId="301" priority="18" operator="containsText" text="最新年度のみ増加">
      <formula>NOT(ISERROR(SEARCH("最新年度のみ増加",E48)))</formula>
    </cfRule>
  </conditionalFormatting>
  <conditionalFormatting sqref="E48">
    <cfRule type="containsText" dxfId="300" priority="19" operator="containsText" text="―">
      <formula>NOT(ISERROR(SEARCH("―",E48)))</formula>
    </cfRule>
    <cfRule type="containsText" dxfId="299" priority="20" operator="containsText" text="隔年で">
      <formula>NOT(ISERROR(SEARCH("隔年で",E48)))</formula>
    </cfRule>
    <cfRule type="containsText" dxfId="298" priority="21" operator="containsText" text="年度により">
      <formula>NOT(ISERROR(SEARCH("年度により",E48)))</formula>
    </cfRule>
    <cfRule type="containsText" dxfId="297" priority="22" operator="containsText" text="減少傾向">
      <formula>NOT(ISERROR(SEARCH("減少傾向",E48)))</formula>
    </cfRule>
    <cfRule type="containsText" dxfId="296" priority="23" operator="containsText" text="増加傾向">
      <formula>NOT(ISERROR(SEARCH("増加傾向",E48)))</formula>
    </cfRule>
    <cfRule type="containsText" dxfId="295" priority="24" operator="containsText" text="同程度">
      <formula>NOT(ISERROR(SEARCH("同程度",E48)))</formula>
    </cfRule>
  </conditionalFormatting>
  <conditionalFormatting sqref="J46:J47">
    <cfRule type="containsText" dxfId="294" priority="9" operator="containsText" text="最新年度のみ減少">
      <formula>NOT(ISERROR(SEARCH("最新年度のみ減少",J46)))</formula>
    </cfRule>
    <cfRule type="containsText" dxfId="293" priority="10" operator="containsText" text="最新年度のみ増加">
      <formula>NOT(ISERROR(SEARCH("最新年度のみ増加",J46)))</formula>
    </cfRule>
  </conditionalFormatting>
  <conditionalFormatting sqref="J46">
    <cfRule type="containsText" dxfId="292" priority="11" operator="containsText" text="―">
      <formula>NOT(ISERROR(SEARCH("―",J46)))</formula>
    </cfRule>
    <cfRule type="containsText" dxfId="291" priority="12" operator="containsText" text="隔年で">
      <formula>NOT(ISERROR(SEARCH("隔年で",J46)))</formula>
    </cfRule>
    <cfRule type="containsText" dxfId="290" priority="13" operator="containsText" text="年度により">
      <formula>NOT(ISERROR(SEARCH("年度により",J46)))</formula>
    </cfRule>
    <cfRule type="containsText" dxfId="289" priority="14" operator="containsText" text="減少傾向">
      <formula>NOT(ISERROR(SEARCH("減少傾向",J46)))</formula>
    </cfRule>
    <cfRule type="containsText" dxfId="288" priority="15" operator="containsText" text="増加傾向">
      <formula>NOT(ISERROR(SEARCH("増加傾向",J46)))</formula>
    </cfRule>
    <cfRule type="containsText" dxfId="287" priority="16" operator="containsText" text="同程度">
      <formula>NOT(ISERROR(SEARCH("同程度",J46)))</formula>
    </cfRule>
  </conditionalFormatting>
  <conditionalFormatting sqref="J48:J49">
    <cfRule type="containsText" dxfId="286" priority="1" operator="containsText" text="最新年度のみ減少">
      <formula>NOT(ISERROR(SEARCH("最新年度のみ減少",J48)))</formula>
    </cfRule>
    <cfRule type="containsText" dxfId="285" priority="2" operator="containsText" text="最新年度のみ増加">
      <formula>NOT(ISERROR(SEARCH("最新年度のみ増加",J48)))</formula>
    </cfRule>
  </conditionalFormatting>
  <conditionalFormatting sqref="J48">
    <cfRule type="containsText" dxfId="284" priority="3" operator="containsText" text="―">
      <formula>NOT(ISERROR(SEARCH("―",J48)))</formula>
    </cfRule>
    <cfRule type="containsText" dxfId="283" priority="4" operator="containsText" text="隔年で">
      <formula>NOT(ISERROR(SEARCH("隔年で",J48)))</formula>
    </cfRule>
    <cfRule type="containsText" dxfId="282" priority="5" operator="containsText" text="年度により">
      <formula>NOT(ISERROR(SEARCH("年度により",J48)))</formula>
    </cfRule>
    <cfRule type="containsText" dxfId="281" priority="6" operator="containsText" text="減少傾向">
      <formula>NOT(ISERROR(SEARCH("減少傾向",J48)))</formula>
    </cfRule>
    <cfRule type="containsText" dxfId="280" priority="7" operator="containsText" text="増加傾向">
      <formula>NOT(ISERROR(SEARCH("増加傾向",J48)))</formula>
    </cfRule>
    <cfRule type="containsText" dxfId="279" priority="8" operator="containsText" text="同程度">
      <formula>NOT(ISERROR(SEARCH("同程度",J48)))</formula>
    </cfRule>
  </conditionalFormatting>
  <dataValidations count="1">
    <dataValidation type="list" allowBlank="1" showInputMessage="1" showErrorMessage="1" sqref="K6:K9 F6:F9 F26:F29 F46:F49" xr:uid="{00000000-0002-0000-0300-000000000000}">
      <formula1>$C$77:$C$80</formula1>
    </dataValidation>
  </dataValidations>
  <hyperlinks>
    <hyperlink ref="L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44"/>
  <sheetViews>
    <sheetView view="pageBreakPreview" zoomScaleNormal="145" zoomScaleSheetLayoutView="100" workbookViewId="0">
      <selection activeCell="A14" sqref="A14:B14"/>
    </sheetView>
  </sheetViews>
  <sheetFormatPr defaultRowHeight="13.5"/>
  <cols>
    <col min="1" max="1" width="0.625" style="75" customWidth="1"/>
    <col min="2" max="2" width="11.625" style="75" customWidth="1"/>
    <col min="3" max="3" width="11.25" style="75" customWidth="1"/>
    <col min="4" max="4" width="10" style="75" customWidth="1"/>
    <col min="5" max="5" width="12" style="75" customWidth="1"/>
    <col min="6" max="6" width="2.875" style="75" customWidth="1"/>
    <col min="7" max="7" width="11.625" style="75" customWidth="1"/>
    <col min="8" max="8" width="11.25" style="75" customWidth="1"/>
    <col min="9" max="9" width="10" style="75" customWidth="1"/>
    <col min="10" max="10" width="12" style="75" customWidth="1"/>
    <col min="11" max="11" width="0.625" style="7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7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L1" s="74" t="s">
        <v>204</v>
      </c>
    </row>
    <row r="2" spans="1:17" ht="24" customHeight="1">
      <c r="A2" s="3" t="s">
        <v>216</v>
      </c>
      <c r="B2" s="3"/>
      <c r="C2" s="3"/>
      <c r="D2"/>
      <c r="E2"/>
      <c r="F2"/>
      <c r="G2"/>
      <c r="H2"/>
      <c r="I2"/>
      <c r="J2"/>
      <c r="K2"/>
      <c r="L2"/>
      <c r="M2"/>
      <c r="N2"/>
      <c r="O2"/>
      <c r="P2"/>
      <c r="Q2"/>
    </row>
    <row r="3" spans="1:17" ht="24" customHeight="1">
      <c r="A3" s="3"/>
      <c r="B3" s="3" t="s">
        <v>207</v>
      </c>
      <c r="C3" s="3"/>
      <c r="D3"/>
      <c r="E3"/>
      <c r="F3"/>
      <c r="G3"/>
      <c r="H3"/>
      <c r="I3"/>
      <c r="J3"/>
    </row>
    <row r="4" spans="1:17">
      <c r="A4" s="3"/>
      <c r="B4" s="10"/>
      <c r="C4" s="10"/>
      <c r="D4" s="10"/>
      <c r="E4" s="10"/>
      <c r="F4" s="10"/>
      <c r="G4" s="10"/>
      <c r="H4" s="10"/>
      <c r="I4" s="10"/>
      <c r="J4" s="10"/>
      <c r="K4" s="77"/>
    </row>
    <row r="5" spans="1:17" s="8" customFormat="1" ht="18" customHeight="1">
      <c r="A5" s="76"/>
      <c r="B5" s="11" t="s">
        <v>2</v>
      </c>
      <c r="C5" s="76"/>
      <c r="D5" s="76"/>
      <c r="E5" s="76"/>
      <c r="F5" s="76"/>
      <c r="G5" s="11"/>
      <c r="H5" s="76"/>
      <c r="I5" s="76"/>
      <c r="J5" s="76"/>
      <c r="K5" s="76"/>
    </row>
    <row r="6" spans="1:17" s="8" customFormat="1" ht="17.25" customHeight="1">
      <c r="A6" s="79"/>
      <c r="B6" s="249" t="s">
        <v>389</v>
      </c>
      <c r="C6" s="85" t="s">
        <v>210</v>
      </c>
      <c r="D6" s="86">
        <f>AVERAGE('8.グラフデータ'!D85:H85)</f>
        <v>28.6</v>
      </c>
      <c r="E6" s="251" t="str">
        <f>'8.グラフデータ'!AD85</f>
        <v>減少傾向⤵</v>
      </c>
      <c r="F6" s="10"/>
      <c r="G6" s="253" t="s">
        <v>388</v>
      </c>
      <c r="H6" s="85" t="s">
        <v>210</v>
      </c>
      <c r="I6" s="80">
        <f>AVERAGE('8.グラフデータ'!D86:H86)</f>
        <v>0.5222</v>
      </c>
      <c r="J6" s="251" t="str">
        <f>'8.グラフデータ'!AD86</f>
        <v>隔年で増減</v>
      </c>
      <c r="K6" s="77"/>
    </row>
    <row r="7" spans="1:17" s="8" customFormat="1" ht="17.25" customHeight="1">
      <c r="A7" s="79"/>
      <c r="B7" s="250"/>
      <c r="C7" s="87" t="s">
        <v>211</v>
      </c>
      <c r="D7" s="88">
        <f>'8.グラフデータ'!H85-'8.グラフデータ'!D85</f>
        <v>-16</v>
      </c>
      <c r="E7" s="252"/>
      <c r="F7" s="10"/>
      <c r="G7" s="254"/>
      <c r="H7" s="87" t="s">
        <v>211</v>
      </c>
      <c r="I7" s="81">
        <f>'8.グラフデータ'!H86-'8.グラフデータ'!D86</f>
        <v>-0.32000000000000006</v>
      </c>
      <c r="J7" s="252"/>
      <c r="K7" s="77"/>
    </row>
    <row r="8" spans="1:17" s="8" customFormat="1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7" s="8" customFormat="1" ht="18.75" customHeight="1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7" s="8" customFormat="1" ht="18.75" customHeight="1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7" s="8" customFormat="1" ht="18.75" customHeight="1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7" s="8" customFormat="1" ht="18.75" customHeight="1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7" s="8" customFormat="1" ht="18.75" customHeight="1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7" s="8" customFormat="1" ht="18.75" customHeight="1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7" s="8" customFormat="1" ht="18.75" customHeight="1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7" s="8" customFormat="1" ht="18.75" customHeight="1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8" customFormat="1" ht="18.75" customHeight="1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8" customFormat="1" ht="18.75" customHeigh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8" customFormat="1" ht="18.75" customHeight="1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8" customFormat="1" ht="18.75" customHeight="1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8" customFormat="1" ht="18.75" customHeight="1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8" customFormat="1" ht="18.75" customHeight="1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8" customFormat="1" ht="18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8" customFormat="1" ht="9" customHeigh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8" customFormat="1" ht="18.75" customHeight="1">
      <c r="A25" s="76"/>
      <c r="B25" s="11" t="s">
        <v>219</v>
      </c>
      <c r="C25" s="76"/>
      <c r="D25" s="76"/>
      <c r="E25" s="76"/>
      <c r="F25" s="76"/>
      <c r="G25" s="11"/>
      <c r="H25" s="76"/>
      <c r="I25" s="76"/>
      <c r="J25" s="76"/>
      <c r="K25" s="76"/>
    </row>
    <row r="26" spans="1:11" s="8" customFormat="1" ht="17.25" customHeight="1">
      <c r="A26" s="79"/>
      <c r="B26" s="249" t="s">
        <v>389</v>
      </c>
      <c r="C26" s="85" t="s">
        <v>210</v>
      </c>
      <c r="D26" s="86">
        <f>AVERAGE('8.グラフデータ'!D92:H92)</f>
        <v>5051.8</v>
      </c>
      <c r="E26" s="251" t="str">
        <f>'8.グラフデータ'!AD92</f>
        <v>減少傾向⤵</v>
      </c>
      <c r="F26" s="10"/>
      <c r="G26" s="253" t="s">
        <v>388</v>
      </c>
      <c r="H26" s="85" t="s">
        <v>210</v>
      </c>
      <c r="I26" s="80">
        <f>AVERAGE('8.グラフデータ'!D93:H93)</f>
        <v>0.35519999999999996</v>
      </c>
      <c r="J26" s="251" t="str">
        <f>'8.グラフデータ'!AD93</f>
        <v>同程度で推移</v>
      </c>
      <c r="K26" s="77"/>
    </row>
    <row r="27" spans="1:11" s="8" customFormat="1" ht="17.25" customHeight="1">
      <c r="A27" s="79"/>
      <c r="B27" s="250"/>
      <c r="C27" s="87" t="s">
        <v>211</v>
      </c>
      <c r="D27" s="88">
        <f>'8.グラフデータ'!H92-'8.グラフデータ'!D92</f>
        <v>-277</v>
      </c>
      <c r="E27" s="252"/>
      <c r="F27" s="10"/>
      <c r="G27" s="254"/>
      <c r="H27" s="87" t="s">
        <v>211</v>
      </c>
      <c r="I27" s="81">
        <f>'8.グラフデータ'!H93-'8.グラフデータ'!D93</f>
        <v>-4.0000000000000036E-3</v>
      </c>
      <c r="J27" s="252"/>
      <c r="K27" s="77"/>
    </row>
    <row r="28" spans="1:11" s="8" customFormat="1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8" customFormat="1" ht="18.75" customHeight="1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8" customFormat="1" ht="18.75" customHeight="1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8" customFormat="1" ht="18.75" customHeigh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8" customFormat="1" ht="18.75" customHeigh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8" customFormat="1" ht="18.75" customHeight="1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8" customFormat="1" ht="18.75" customHeight="1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8" customFormat="1" ht="18.75" customHeight="1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8" customFormat="1" ht="18.75" customHeight="1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8" customFormat="1" ht="18.75" customHeight="1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8" customFormat="1" ht="18.75" customHeight="1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8" customFormat="1" ht="18.75" customHeight="1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8" customFormat="1" ht="18.75" customHeight="1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8" customFormat="1" ht="18.75" customHeight="1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>
      <c r="A42"/>
      <c r="B42"/>
      <c r="C42"/>
      <c r="D42"/>
      <c r="E42"/>
      <c r="F42"/>
      <c r="G42"/>
      <c r="H42"/>
      <c r="I42"/>
      <c r="J42"/>
      <c r="K42"/>
    </row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K4">
    <cfRule type="containsText" dxfId="278" priority="67" operator="containsText" text="無し">
      <formula>NOT(ISERROR(SEARCH("無し",#REF!)))</formula>
    </cfRule>
    <cfRule type="containsText" dxfId="277" priority="68" operator="containsText" text="変動">
      <formula>NOT(ISERROR(SEARCH("変動",#REF!)))</formula>
    </cfRule>
    <cfRule type="containsText" dxfId="276" priority="69" operator="containsText" text="減少">
      <formula>NOT(ISERROR(SEARCH("減少",#REF!)))</formula>
    </cfRule>
    <cfRule type="containsText" dxfId="275" priority="70" operator="containsText" text="増加">
      <formula>NOT(ISERROR(SEARCH("増加",#REF!)))</formula>
    </cfRule>
    <cfRule type="containsText" dxfId="274" priority="71" operator="containsText" text="安定">
      <formula>NOT(ISERROR(SEARCH("安定",#REF!)))</formula>
    </cfRule>
  </conditionalFormatting>
  <conditionalFormatting sqref="E6:E7">
    <cfRule type="containsText" dxfId="273" priority="25" operator="containsText" text="最新年度のみ減少">
      <formula>NOT(ISERROR(SEARCH("最新年度のみ減少",E6)))</formula>
    </cfRule>
    <cfRule type="containsText" dxfId="272" priority="26" operator="containsText" text="最新年度のみ増加">
      <formula>NOT(ISERROR(SEARCH("最新年度のみ増加",E6)))</formula>
    </cfRule>
  </conditionalFormatting>
  <conditionalFormatting sqref="E6">
    <cfRule type="containsText" dxfId="271" priority="27" operator="containsText" text="―">
      <formula>NOT(ISERROR(SEARCH("―",E6)))</formula>
    </cfRule>
    <cfRule type="containsText" dxfId="270" priority="28" operator="containsText" text="隔年で">
      <formula>NOT(ISERROR(SEARCH("隔年で",E6)))</formula>
    </cfRule>
    <cfRule type="containsText" dxfId="269" priority="29" operator="containsText" text="年度により">
      <formula>NOT(ISERROR(SEARCH("年度により",E6)))</formula>
    </cfRule>
    <cfRule type="containsText" dxfId="268" priority="30" operator="containsText" text="減少傾向">
      <formula>NOT(ISERROR(SEARCH("減少傾向",E6)))</formula>
    </cfRule>
    <cfRule type="containsText" dxfId="267" priority="31" operator="containsText" text="増加傾向">
      <formula>NOT(ISERROR(SEARCH("増加傾向",E6)))</formula>
    </cfRule>
    <cfRule type="containsText" dxfId="266" priority="32" operator="containsText" text="同程度">
      <formula>NOT(ISERROR(SEARCH("同程度",E6)))</formula>
    </cfRule>
  </conditionalFormatting>
  <conditionalFormatting sqref="J6:J7">
    <cfRule type="containsText" dxfId="265" priority="17" operator="containsText" text="最新年度のみ減少">
      <formula>NOT(ISERROR(SEARCH("最新年度のみ減少",J6)))</formula>
    </cfRule>
    <cfRule type="containsText" dxfId="264" priority="18" operator="containsText" text="最新年度のみ増加">
      <formula>NOT(ISERROR(SEARCH("最新年度のみ増加",J6)))</formula>
    </cfRule>
  </conditionalFormatting>
  <conditionalFormatting sqref="J6">
    <cfRule type="containsText" dxfId="263" priority="19" operator="containsText" text="―">
      <formula>NOT(ISERROR(SEARCH("―",J6)))</formula>
    </cfRule>
    <cfRule type="containsText" dxfId="262" priority="20" operator="containsText" text="隔年で">
      <formula>NOT(ISERROR(SEARCH("隔年で",J6)))</formula>
    </cfRule>
    <cfRule type="containsText" dxfId="261" priority="21" operator="containsText" text="年度により">
      <formula>NOT(ISERROR(SEARCH("年度により",J6)))</formula>
    </cfRule>
    <cfRule type="containsText" dxfId="260" priority="22" operator="containsText" text="減少傾向">
      <formula>NOT(ISERROR(SEARCH("減少傾向",J6)))</formula>
    </cfRule>
    <cfRule type="containsText" dxfId="259" priority="23" operator="containsText" text="増加傾向">
      <formula>NOT(ISERROR(SEARCH("増加傾向",J6)))</formula>
    </cfRule>
    <cfRule type="containsText" dxfId="258" priority="24" operator="containsText" text="同程度">
      <formula>NOT(ISERROR(SEARCH("同程度",J6)))</formula>
    </cfRule>
  </conditionalFormatting>
  <conditionalFormatting sqref="E26:E27">
    <cfRule type="containsText" dxfId="257" priority="9" operator="containsText" text="最新年度のみ減少">
      <formula>NOT(ISERROR(SEARCH("最新年度のみ減少",E26)))</formula>
    </cfRule>
    <cfRule type="containsText" dxfId="256" priority="10" operator="containsText" text="最新年度のみ増加">
      <formula>NOT(ISERROR(SEARCH("最新年度のみ増加",E26)))</formula>
    </cfRule>
  </conditionalFormatting>
  <conditionalFormatting sqref="E26">
    <cfRule type="containsText" dxfId="255" priority="11" operator="containsText" text="―">
      <formula>NOT(ISERROR(SEARCH("―",E26)))</formula>
    </cfRule>
    <cfRule type="containsText" dxfId="254" priority="12" operator="containsText" text="隔年で">
      <formula>NOT(ISERROR(SEARCH("隔年で",E26)))</formula>
    </cfRule>
    <cfRule type="containsText" dxfId="253" priority="13" operator="containsText" text="年度により">
      <formula>NOT(ISERROR(SEARCH("年度により",E26)))</formula>
    </cfRule>
    <cfRule type="containsText" dxfId="252" priority="14" operator="containsText" text="減少傾向">
      <formula>NOT(ISERROR(SEARCH("減少傾向",E26)))</formula>
    </cfRule>
    <cfRule type="containsText" dxfId="251" priority="15" operator="containsText" text="増加傾向">
      <formula>NOT(ISERROR(SEARCH("増加傾向",E26)))</formula>
    </cfRule>
    <cfRule type="containsText" dxfId="250" priority="16" operator="containsText" text="同程度">
      <formula>NOT(ISERROR(SEARCH("同程度",E26)))</formula>
    </cfRule>
  </conditionalFormatting>
  <conditionalFormatting sqref="J26:J27">
    <cfRule type="containsText" dxfId="249" priority="1" operator="containsText" text="最新年度のみ減少">
      <formula>NOT(ISERROR(SEARCH("最新年度のみ減少",J26)))</formula>
    </cfRule>
    <cfRule type="containsText" dxfId="248" priority="2" operator="containsText" text="最新年度のみ増加">
      <formula>NOT(ISERROR(SEARCH("最新年度のみ増加",J26)))</formula>
    </cfRule>
  </conditionalFormatting>
  <conditionalFormatting sqref="J26">
    <cfRule type="containsText" dxfId="247" priority="3" operator="containsText" text="―">
      <formula>NOT(ISERROR(SEARCH("―",J26)))</formula>
    </cfRule>
    <cfRule type="containsText" dxfId="246" priority="4" operator="containsText" text="隔年で">
      <formula>NOT(ISERROR(SEARCH("隔年で",J26)))</formula>
    </cfRule>
    <cfRule type="containsText" dxfId="245" priority="5" operator="containsText" text="年度により">
      <formula>NOT(ISERROR(SEARCH("年度により",J26)))</formula>
    </cfRule>
    <cfRule type="containsText" dxfId="244" priority="6" operator="containsText" text="減少傾向">
      <formula>NOT(ISERROR(SEARCH("減少傾向",J26)))</formula>
    </cfRule>
    <cfRule type="containsText" dxfId="243" priority="7" operator="containsText" text="増加傾向">
      <formula>NOT(ISERROR(SEARCH("増加傾向",J26)))</formula>
    </cfRule>
    <cfRule type="containsText" dxfId="242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K4" xr:uid="{00000000-0002-0000-0400-000000000000}">
      <formula1>#REF!</formula1>
    </dataValidation>
    <dataValidation type="list" allowBlank="1" showInputMessage="1" showErrorMessage="1" sqref="K6:K7" xr:uid="{00000000-0002-0000-0400-000002000000}">
      <formula1>#REF!</formula1>
    </dataValidation>
  </dataValidations>
  <hyperlinks>
    <hyperlink ref="L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06F17F94-6FCF-4B4D-97B4-97A5901F14A0}">
            <xm:f>NOT(ISERROR(SEARCH("無し",'8-2-2.修士課程(平均)'!K10)))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882C3878-E398-466A-9240-EB7DD2576A0A}">
            <xm:f>NOT(ISERROR(SEARCH("変動",'8-2-2.修士課程(平均)'!K10)))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3E6C09D2-2DFD-474A-9DE4-0BC62CDC7077}">
            <xm:f>NOT(ISERROR(SEARCH("減少",'8-2-2.修士課程(平均)'!K10)))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2C6357E1-F0D7-4FF9-82B4-D6B00E11FABE}">
            <xm:f>NOT(ISERROR(SEARCH("増加",'8-2-2.修士課程(平均)'!K10)))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AF04D253-03CB-4593-B074-50C21738E316}">
            <xm:f>NOT(ISERROR(SEARCH("安定",'8-2-2.修士課程(平均)'!K10)))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36"/>
  <sheetViews>
    <sheetView view="pageBreakPreview" zoomScaleNormal="100" zoomScaleSheetLayoutView="100" workbookViewId="0">
      <selection activeCell="A14" sqref="A14:B14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3" t="s">
        <v>222</v>
      </c>
      <c r="B1" s="3"/>
      <c r="C1" s="11"/>
      <c r="D1" s="75"/>
      <c r="E1" s="75"/>
      <c r="F1" s="75"/>
      <c r="G1" s="11"/>
      <c r="H1" s="75"/>
      <c r="I1" s="75"/>
      <c r="J1" s="75"/>
      <c r="K1" s="75"/>
      <c r="L1" s="74" t="s">
        <v>204</v>
      </c>
    </row>
    <row r="2" spans="1:12" ht="24" customHeight="1">
      <c r="A2" s="3" t="s">
        <v>216</v>
      </c>
      <c r="B2" s="3"/>
      <c r="C2" s="11"/>
      <c r="D2" s="75"/>
      <c r="E2" s="75"/>
      <c r="F2" s="75"/>
      <c r="G2" s="75"/>
      <c r="H2" s="75"/>
      <c r="I2" s="75"/>
      <c r="J2" s="75"/>
      <c r="K2" s="75"/>
    </row>
    <row r="3" spans="1:12" ht="24" customHeight="1">
      <c r="A3" s="3"/>
      <c r="B3" s="11" t="s">
        <v>209</v>
      </c>
      <c r="C3" s="11"/>
      <c r="D3" s="75"/>
      <c r="E3" s="75"/>
      <c r="F3" s="75"/>
      <c r="G3" s="75"/>
      <c r="H3" s="75"/>
      <c r="I3" s="75"/>
      <c r="J3" s="75"/>
      <c r="K3" s="75"/>
    </row>
    <row r="4" spans="1:12">
      <c r="A4" s="11"/>
      <c r="B4" s="11"/>
      <c r="C4" s="11"/>
      <c r="D4" s="75"/>
      <c r="E4" s="75"/>
      <c r="F4" s="75"/>
      <c r="G4" s="75"/>
      <c r="H4" s="75"/>
      <c r="I4" s="75"/>
      <c r="J4" s="75"/>
      <c r="K4" s="75"/>
    </row>
    <row r="5" spans="1:12" s="8" customFormat="1" ht="18" customHeight="1">
      <c r="A5" s="76"/>
      <c r="B5" s="11" t="s">
        <v>220</v>
      </c>
      <c r="C5" s="76"/>
      <c r="D5" s="76"/>
      <c r="E5" s="76"/>
      <c r="F5" s="76"/>
      <c r="G5" s="11"/>
      <c r="H5" s="76"/>
      <c r="I5" s="76"/>
      <c r="J5" s="76"/>
      <c r="K5" s="76"/>
    </row>
    <row r="6" spans="1:12" s="8" customFormat="1" ht="17.25" customHeight="1">
      <c r="A6" s="79"/>
      <c r="B6" s="249" t="s">
        <v>389</v>
      </c>
      <c r="C6" s="85" t="s">
        <v>210</v>
      </c>
      <c r="D6" s="86">
        <f>AVERAGE('8.グラフデータ'!D99:H99)</f>
        <v>59.720000000000006</v>
      </c>
      <c r="E6" s="251" t="str">
        <f>'8.グラフデータ'!AD99</f>
        <v>減少傾向⤵</v>
      </c>
      <c r="F6" s="10"/>
      <c r="G6" s="253" t="s">
        <v>388</v>
      </c>
      <c r="H6" s="85" t="s">
        <v>210</v>
      </c>
      <c r="I6" s="80">
        <f>AVERAGE('8.グラフデータ'!D100:H100)</f>
        <v>0.3548</v>
      </c>
      <c r="J6" s="251" t="str">
        <f>'8.グラフデータ'!AD100</f>
        <v>同程度で推移</v>
      </c>
      <c r="K6" s="77"/>
    </row>
    <row r="7" spans="1:12" s="8" customFormat="1" ht="17.25" customHeight="1">
      <c r="A7" s="79"/>
      <c r="B7" s="250"/>
      <c r="C7" s="87" t="s">
        <v>211</v>
      </c>
      <c r="D7" s="88">
        <f>'8.グラフデータ'!H99-'8.グラフデータ'!D99</f>
        <v>-2.5999999999999943</v>
      </c>
      <c r="E7" s="252"/>
      <c r="F7" s="10"/>
      <c r="G7" s="254"/>
      <c r="H7" s="87" t="s">
        <v>211</v>
      </c>
      <c r="I7" s="81">
        <f>'8.グラフデータ'!H100-'8.グラフデータ'!D100</f>
        <v>-4.0000000000000036E-3</v>
      </c>
      <c r="J7" s="252"/>
      <c r="K7" s="77"/>
    </row>
    <row r="8" spans="1:12" s="8" customFormat="1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8" customFormat="1" ht="18.75" customHeight="1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8" customFormat="1" ht="18.75" customHeight="1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8" customFormat="1" ht="18.75" customHeight="1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8" customFormat="1" ht="18.75" customHeight="1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8" customFormat="1" ht="18.75" customHeight="1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8" customFormat="1" ht="18.75" customHeight="1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8" customFormat="1" ht="18.75" customHeight="1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8" customFormat="1" ht="18.75" customHeight="1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8" customFormat="1" ht="18.75" customHeight="1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8" customFormat="1" ht="18.75" customHeigh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8" customFormat="1" ht="18.75" customHeight="1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8" customFormat="1" ht="18.75" customHeight="1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8" customFormat="1" ht="18.75" customHeight="1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8" customFormat="1" ht="18.75" customHeight="1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8" customFormat="1" ht="18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8" customFormat="1" ht="9" customHeigh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8" customFormat="1" ht="18.75" customHeight="1">
      <c r="A25" s="76"/>
      <c r="B25" s="11" t="s">
        <v>221</v>
      </c>
      <c r="C25" s="76"/>
      <c r="D25" s="76"/>
      <c r="E25" s="76"/>
      <c r="F25" s="76"/>
      <c r="G25" s="11"/>
      <c r="H25" s="76"/>
      <c r="I25" s="76"/>
      <c r="J25" s="76"/>
      <c r="K25" s="76"/>
    </row>
    <row r="26" spans="1:11" s="8" customFormat="1" ht="17.25" customHeight="1">
      <c r="A26" s="79"/>
      <c r="B26" s="249" t="s">
        <v>389</v>
      </c>
      <c r="C26" s="85" t="s">
        <v>210</v>
      </c>
      <c r="D26" s="86">
        <f>AVERAGE('8.グラフデータ'!D107:H107)</f>
        <v>33.94</v>
      </c>
      <c r="E26" s="251" t="str">
        <f>'8.グラフデータ'!AD107</f>
        <v>減少傾向⤵</v>
      </c>
      <c r="F26" s="10"/>
      <c r="G26" s="253" t="s">
        <v>388</v>
      </c>
      <c r="H26" s="85" t="s">
        <v>210</v>
      </c>
      <c r="I26" s="80">
        <f>AVERAGE('8.グラフデータ'!D108:H108)</f>
        <v>0.39900000000000002</v>
      </c>
      <c r="J26" s="251" t="str">
        <f>'8.グラフデータ'!AD108</f>
        <v>減少傾向⤵</v>
      </c>
      <c r="K26" s="77"/>
    </row>
    <row r="27" spans="1:11" s="8" customFormat="1" ht="17.25" customHeight="1">
      <c r="A27" s="79"/>
      <c r="B27" s="250"/>
      <c r="C27" s="87" t="s">
        <v>211</v>
      </c>
      <c r="D27" s="88">
        <f>'8.グラフデータ'!H107-'8.グラフデータ'!D107</f>
        <v>-2.7999999999999972</v>
      </c>
      <c r="E27" s="252"/>
      <c r="F27" s="10"/>
      <c r="G27" s="254"/>
      <c r="H27" s="87" t="s">
        <v>211</v>
      </c>
      <c r="I27" s="81">
        <f>'8.グラフデータ'!H108-'8.グラフデータ'!D108</f>
        <v>-7.5000000000000011E-2</v>
      </c>
      <c r="J27" s="252"/>
      <c r="K27" s="77"/>
    </row>
    <row r="28" spans="1:11" s="8" customFormat="1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8" customFormat="1" ht="18.75" customHeight="1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8" customFormat="1" ht="18.75" customHeight="1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8" customFormat="1" ht="18.75" customHeigh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8" customFormat="1" ht="18.75" customHeigh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8" customFormat="1" ht="18.75" customHeight="1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8" customFormat="1" ht="18.75" customHeight="1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8" customFormat="1" ht="18.75" customHeight="1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8" customFormat="1" ht="18.75" customHeight="1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8" customFormat="1" ht="18.75" customHeight="1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8" customFormat="1" ht="18.75" customHeight="1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8" customFormat="1" ht="18.75" customHeight="1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8" customFormat="1" ht="18.75" customHeight="1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8" customFormat="1" ht="18.75" customHeight="1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/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8" customFormat="1" ht="18.75" customHeight="1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8" customFormat="1">
      <c r="A46"/>
      <c r="B46"/>
      <c r="C46"/>
      <c r="D46"/>
      <c r="E46"/>
      <c r="F46"/>
      <c r="G46"/>
      <c r="H46"/>
      <c r="I46"/>
      <c r="J46"/>
      <c r="K46"/>
    </row>
    <row r="47" spans="1:11" s="8" customFormat="1">
      <c r="A47"/>
      <c r="B47"/>
      <c r="C47"/>
      <c r="D47"/>
      <c r="E47"/>
      <c r="F47"/>
      <c r="G47"/>
      <c r="H47"/>
      <c r="I47"/>
      <c r="J47"/>
      <c r="K47"/>
    </row>
    <row r="48" spans="1:11" s="8" customFormat="1">
      <c r="A48"/>
      <c r="B48"/>
      <c r="C48"/>
      <c r="D48"/>
      <c r="E48"/>
      <c r="F48"/>
      <c r="G48"/>
      <c r="H48"/>
      <c r="I48"/>
      <c r="J48"/>
      <c r="K48"/>
    </row>
    <row r="49" spans="1:11" s="8" customFormat="1">
      <c r="A49"/>
      <c r="B49"/>
      <c r="C49"/>
      <c r="D49"/>
      <c r="E49"/>
      <c r="F49"/>
      <c r="G49"/>
      <c r="H49"/>
      <c r="I49"/>
      <c r="J49"/>
      <c r="K49"/>
    </row>
    <row r="50" spans="1:11" s="8" customFormat="1">
      <c r="A50"/>
      <c r="B50"/>
      <c r="C50"/>
      <c r="D50"/>
      <c r="E50"/>
      <c r="F50"/>
      <c r="G50"/>
      <c r="H50"/>
      <c r="I50"/>
      <c r="J50"/>
      <c r="K50"/>
    </row>
    <row r="51" spans="1:11" s="8" customFormat="1">
      <c r="A51"/>
      <c r="B51"/>
      <c r="C51"/>
      <c r="D51"/>
      <c r="E51"/>
      <c r="F51"/>
      <c r="G51"/>
      <c r="H51"/>
      <c r="I51"/>
      <c r="J51"/>
      <c r="K51"/>
    </row>
    <row r="52" spans="1:11" s="8" customFormat="1">
      <c r="A52"/>
      <c r="B52"/>
      <c r="C52"/>
      <c r="D52"/>
      <c r="E52"/>
      <c r="F52"/>
      <c r="G52"/>
      <c r="H52"/>
      <c r="I52"/>
      <c r="J52"/>
      <c r="K52"/>
    </row>
    <row r="53" spans="1:11" s="8" customFormat="1">
      <c r="A53"/>
      <c r="B53"/>
      <c r="C53"/>
      <c r="D53"/>
      <c r="E53"/>
      <c r="F53"/>
      <c r="G53"/>
      <c r="H53"/>
      <c r="I53"/>
      <c r="J53"/>
      <c r="K53"/>
    </row>
    <row r="54" spans="1:11" s="8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8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8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8" customFormat="1">
      <c r="A57"/>
      <c r="B57"/>
      <c r="C57"/>
      <c r="D57"/>
      <c r="E57"/>
      <c r="F57"/>
      <c r="G57"/>
      <c r="H57"/>
      <c r="I57"/>
      <c r="J57"/>
      <c r="K57"/>
    </row>
    <row r="58" spans="1:11" s="8" customFormat="1">
      <c r="A58"/>
      <c r="B58"/>
      <c r="C58"/>
      <c r="D58"/>
      <c r="E58"/>
      <c r="F58"/>
      <c r="G58"/>
      <c r="H58"/>
      <c r="I58"/>
      <c r="J58"/>
      <c r="K58"/>
    </row>
    <row r="59" spans="1:11" s="8" customFormat="1">
      <c r="A59"/>
      <c r="B59"/>
      <c r="C59"/>
      <c r="D59"/>
      <c r="E59"/>
      <c r="F59"/>
      <c r="G59"/>
      <c r="H59"/>
      <c r="I59"/>
      <c r="J59"/>
      <c r="K59"/>
    </row>
    <row r="83" spans="1:11" s="8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8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8" customFormat="1">
      <c r="A85"/>
      <c r="B85"/>
      <c r="C85"/>
      <c r="D85"/>
      <c r="E85"/>
      <c r="F85"/>
      <c r="G85"/>
      <c r="H85"/>
      <c r="I85"/>
      <c r="J85"/>
      <c r="K85"/>
    </row>
    <row r="86" spans="1:11" s="8" customFormat="1">
      <c r="A86"/>
      <c r="B86"/>
      <c r="C86"/>
      <c r="D86"/>
      <c r="E86"/>
      <c r="F86"/>
      <c r="G86"/>
      <c r="H86"/>
      <c r="I86"/>
      <c r="J86"/>
      <c r="K86"/>
    </row>
    <row r="87" spans="1:11" s="8" customFormat="1">
      <c r="A87"/>
      <c r="B87"/>
      <c r="C87"/>
      <c r="D87"/>
      <c r="E87"/>
      <c r="F87"/>
      <c r="G87"/>
      <c r="H87"/>
      <c r="I87"/>
      <c r="J87"/>
      <c r="K87"/>
    </row>
    <row r="88" spans="1:11" s="8" customFormat="1">
      <c r="A88"/>
      <c r="B88"/>
      <c r="C88"/>
      <c r="D88"/>
      <c r="E88"/>
      <c r="F88"/>
      <c r="G88"/>
      <c r="H88"/>
      <c r="I88"/>
      <c r="J88"/>
      <c r="K88"/>
    </row>
    <row r="89" spans="1:11" s="8" customFormat="1">
      <c r="A89"/>
      <c r="B89"/>
      <c r="C89"/>
      <c r="D89"/>
      <c r="E89"/>
      <c r="F89"/>
      <c r="G89"/>
      <c r="H89"/>
      <c r="I89"/>
      <c r="J89"/>
      <c r="K89"/>
    </row>
    <row r="90" spans="1:11" s="8" customFormat="1">
      <c r="A90"/>
      <c r="B90"/>
      <c r="C90"/>
      <c r="D90"/>
      <c r="E90"/>
      <c r="F90"/>
      <c r="G90"/>
      <c r="H90"/>
      <c r="I90"/>
      <c r="J90"/>
      <c r="K90"/>
    </row>
    <row r="91" spans="1:11" s="8" customFormat="1">
      <c r="A91"/>
      <c r="B91"/>
      <c r="C91"/>
      <c r="D91"/>
      <c r="E91"/>
      <c r="F91"/>
      <c r="G91"/>
      <c r="H91"/>
      <c r="I91"/>
      <c r="J91"/>
      <c r="K91"/>
    </row>
    <row r="92" spans="1:11" s="8" customFormat="1">
      <c r="A92"/>
      <c r="B92"/>
      <c r="C92"/>
      <c r="D92"/>
      <c r="E92"/>
      <c r="F92"/>
      <c r="G92"/>
      <c r="H92"/>
      <c r="I92"/>
      <c r="J92"/>
      <c r="K92"/>
    </row>
    <row r="93" spans="1:11" s="8" customFormat="1">
      <c r="A93"/>
      <c r="B93"/>
      <c r="C93"/>
      <c r="D93"/>
      <c r="E93"/>
      <c r="F93"/>
      <c r="G93"/>
      <c r="H93"/>
      <c r="I93"/>
      <c r="J93"/>
      <c r="K93"/>
    </row>
    <row r="94" spans="1:11" s="8" customFormat="1">
      <c r="A94"/>
      <c r="B94"/>
      <c r="C94"/>
      <c r="D94"/>
      <c r="E94"/>
      <c r="F94"/>
      <c r="G94"/>
      <c r="H94"/>
      <c r="I94"/>
      <c r="J94"/>
      <c r="K94"/>
    </row>
    <row r="95" spans="1:11" s="8" customFormat="1">
      <c r="A95"/>
      <c r="B95"/>
      <c r="C95"/>
      <c r="D95"/>
      <c r="E95"/>
      <c r="F95"/>
      <c r="G95"/>
      <c r="H95"/>
      <c r="I95"/>
      <c r="J95"/>
      <c r="K95"/>
    </row>
    <row r="96" spans="1:11" s="8" customFormat="1">
      <c r="A96"/>
      <c r="B96"/>
      <c r="C96"/>
      <c r="D96"/>
      <c r="E96"/>
      <c r="F96"/>
      <c r="G96"/>
      <c r="H96"/>
      <c r="I96"/>
      <c r="J96"/>
      <c r="K96"/>
    </row>
    <row r="97" spans="1:11" s="8" customFormat="1">
      <c r="A97"/>
      <c r="B97"/>
      <c r="C97"/>
      <c r="D97"/>
      <c r="E97"/>
      <c r="F97"/>
      <c r="G97"/>
      <c r="H97"/>
      <c r="I97"/>
      <c r="J97"/>
      <c r="K97"/>
    </row>
    <row r="98" spans="1:11" s="8" customFormat="1">
      <c r="A98"/>
      <c r="B98"/>
      <c r="C98"/>
      <c r="D98"/>
      <c r="E98"/>
      <c r="F98"/>
      <c r="G98"/>
      <c r="H98"/>
      <c r="I98"/>
      <c r="J98"/>
      <c r="K98"/>
    </row>
    <row r="99" spans="1:11" s="8" customFormat="1">
      <c r="A99"/>
      <c r="B99"/>
      <c r="C99"/>
      <c r="D99"/>
      <c r="E99"/>
      <c r="F99"/>
      <c r="G99"/>
      <c r="H99"/>
      <c r="I99"/>
      <c r="J99"/>
      <c r="K99"/>
    </row>
    <row r="100" spans="1:11" s="8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8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8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8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8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8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8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8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8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8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8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8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8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36" priority="86" operator="containsText" text="無し">
      <formula>NOT(ISERROR(SEARCH("無し",K6)))</formula>
    </cfRule>
    <cfRule type="containsText" dxfId="235" priority="87" operator="containsText" text="変動">
      <formula>NOT(ISERROR(SEARCH("変動",K6)))</formula>
    </cfRule>
    <cfRule type="containsText" dxfId="234" priority="88" operator="containsText" text="減少">
      <formula>NOT(ISERROR(SEARCH("減少",K6)))</formula>
    </cfRule>
    <cfRule type="containsText" dxfId="233" priority="89" operator="containsText" text="増加">
      <formula>NOT(ISERROR(SEARCH("増加",K6)))</formula>
    </cfRule>
    <cfRule type="containsText" dxfId="232" priority="90" operator="containsText" text="安定">
      <formula>NOT(ISERROR(SEARCH("安定",K6)))</formula>
    </cfRule>
  </conditionalFormatting>
  <conditionalFormatting sqref="E6:E7">
    <cfRule type="containsText" dxfId="231" priority="25" operator="containsText" text="最新年度のみ減少">
      <formula>NOT(ISERROR(SEARCH("最新年度のみ減少",E6)))</formula>
    </cfRule>
    <cfRule type="containsText" dxfId="230" priority="26" operator="containsText" text="最新年度のみ増加">
      <formula>NOT(ISERROR(SEARCH("最新年度のみ増加",E6)))</formula>
    </cfRule>
  </conditionalFormatting>
  <conditionalFormatting sqref="E6">
    <cfRule type="containsText" dxfId="229" priority="27" operator="containsText" text="―">
      <formula>NOT(ISERROR(SEARCH("―",E6)))</formula>
    </cfRule>
    <cfRule type="containsText" dxfId="228" priority="28" operator="containsText" text="隔年で">
      <formula>NOT(ISERROR(SEARCH("隔年で",E6)))</formula>
    </cfRule>
    <cfRule type="containsText" dxfId="227" priority="29" operator="containsText" text="年度により">
      <formula>NOT(ISERROR(SEARCH("年度により",E6)))</formula>
    </cfRule>
    <cfRule type="containsText" dxfId="226" priority="30" operator="containsText" text="減少傾向">
      <formula>NOT(ISERROR(SEARCH("減少傾向",E6)))</formula>
    </cfRule>
    <cfRule type="containsText" dxfId="225" priority="31" operator="containsText" text="増加傾向">
      <formula>NOT(ISERROR(SEARCH("増加傾向",E6)))</formula>
    </cfRule>
    <cfRule type="containsText" dxfId="224" priority="32" operator="containsText" text="同程度">
      <formula>NOT(ISERROR(SEARCH("同程度",E6)))</formula>
    </cfRule>
  </conditionalFormatting>
  <conditionalFormatting sqref="J6:J7">
    <cfRule type="containsText" dxfId="223" priority="17" operator="containsText" text="最新年度のみ減少">
      <formula>NOT(ISERROR(SEARCH("最新年度のみ減少",J6)))</formula>
    </cfRule>
    <cfRule type="containsText" dxfId="222" priority="18" operator="containsText" text="最新年度のみ増加">
      <formula>NOT(ISERROR(SEARCH("最新年度のみ増加",J6)))</formula>
    </cfRule>
  </conditionalFormatting>
  <conditionalFormatting sqref="J6">
    <cfRule type="containsText" dxfId="221" priority="19" operator="containsText" text="―">
      <formula>NOT(ISERROR(SEARCH("―",J6)))</formula>
    </cfRule>
    <cfRule type="containsText" dxfId="220" priority="20" operator="containsText" text="隔年で">
      <formula>NOT(ISERROR(SEARCH("隔年で",J6)))</formula>
    </cfRule>
    <cfRule type="containsText" dxfId="219" priority="21" operator="containsText" text="年度により">
      <formula>NOT(ISERROR(SEARCH("年度により",J6)))</formula>
    </cfRule>
    <cfRule type="containsText" dxfId="218" priority="22" operator="containsText" text="減少傾向">
      <formula>NOT(ISERROR(SEARCH("減少傾向",J6)))</formula>
    </cfRule>
    <cfRule type="containsText" dxfId="217" priority="23" operator="containsText" text="増加傾向">
      <formula>NOT(ISERROR(SEARCH("増加傾向",J6)))</formula>
    </cfRule>
    <cfRule type="containsText" dxfId="216" priority="24" operator="containsText" text="同程度">
      <formula>NOT(ISERROR(SEARCH("同程度",J6)))</formula>
    </cfRule>
  </conditionalFormatting>
  <conditionalFormatting sqref="E26:E27">
    <cfRule type="containsText" dxfId="215" priority="9" operator="containsText" text="最新年度のみ減少">
      <formula>NOT(ISERROR(SEARCH("最新年度のみ減少",E26)))</formula>
    </cfRule>
    <cfRule type="containsText" dxfId="214" priority="10" operator="containsText" text="最新年度のみ増加">
      <formula>NOT(ISERROR(SEARCH("最新年度のみ増加",E26)))</formula>
    </cfRule>
  </conditionalFormatting>
  <conditionalFormatting sqref="E26">
    <cfRule type="containsText" dxfId="213" priority="11" operator="containsText" text="―">
      <formula>NOT(ISERROR(SEARCH("―",E26)))</formula>
    </cfRule>
    <cfRule type="containsText" dxfId="212" priority="12" operator="containsText" text="隔年で">
      <formula>NOT(ISERROR(SEARCH("隔年で",E26)))</formula>
    </cfRule>
    <cfRule type="containsText" dxfId="211" priority="13" operator="containsText" text="年度により">
      <formula>NOT(ISERROR(SEARCH("年度により",E26)))</formula>
    </cfRule>
    <cfRule type="containsText" dxfId="210" priority="14" operator="containsText" text="減少傾向">
      <formula>NOT(ISERROR(SEARCH("減少傾向",E26)))</formula>
    </cfRule>
    <cfRule type="containsText" dxfId="209" priority="15" operator="containsText" text="増加傾向">
      <formula>NOT(ISERROR(SEARCH("増加傾向",E26)))</formula>
    </cfRule>
    <cfRule type="containsText" dxfId="208" priority="16" operator="containsText" text="同程度">
      <formula>NOT(ISERROR(SEARCH("同程度",E26)))</formula>
    </cfRule>
  </conditionalFormatting>
  <conditionalFormatting sqref="J26:J27">
    <cfRule type="containsText" dxfId="207" priority="1" operator="containsText" text="最新年度のみ減少">
      <formula>NOT(ISERROR(SEARCH("最新年度のみ減少",J26)))</formula>
    </cfRule>
    <cfRule type="containsText" dxfId="206" priority="2" operator="containsText" text="最新年度のみ増加">
      <formula>NOT(ISERROR(SEARCH("最新年度のみ増加",J26)))</formula>
    </cfRule>
  </conditionalFormatting>
  <conditionalFormatting sqref="J26">
    <cfRule type="containsText" dxfId="205" priority="3" operator="containsText" text="―">
      <formula>NOT(ISERROR(SEARCH("―",J26)))</formula>
    </cfRule>
    <cfRule type="containsText" dxfId="204" priority="4" operator="containsText" text="隔年で">
      <formula>NOT(ISERROR(SEARCH("隔年で",J26)))</formula>
    </cfRule>
    <cfRule type="containsText" dxfId="203" priority="5" operator="containsText" text="年度により">
      <formula>NOT(ISERROR(SEARCH("年度により",J26)))</formula>
    </cfRule>
    <cfRule type="containsText" dxfId="202" priority="6" operator="containsText" text="減少傾向">
      <formula>NOT(ISERROR(SEARCH("減少傾向",J26)))</formula>
    </cfRule>
    <cfRule type="containsText" dxfId="201" priority="7" operator="containsText" text="増加傾向">
      <formula>NOT(ISERROR(SEARCH("増加傾向",J26)))</formula>
    </cfRule>
    <cfRule type="containsText" dxfId="200" priority="8" operator="containsText" text="同程度">
      <formula>NOT(ISERROR(SEARCH("同程度",J26)))</formula>
    </cfRule>
  </conditionalFormatting>
  <dataValidations count="1">
    <dataValidation type="list" allowBlank="1" showInputMessage="1" showErrorMessage="1" sqref="K6:K7" xr:uid="{00000000-0002-0000-0500-000000000000}">
      <formula1>$C$49:$C$52</formula1>
    </dataValidation>
  </dataValidations>
  <hyperlinks>
    <hyperlink ref="L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64"/>
  <sheetViews>
    <sheetView view="pageBreakPreview" topLeftCell="A19" zoomScaleNormal="115" zoomScaleSheetLayoutView="100" workbookViewId="0">
      <selection activeCell="A14" sqref="A14:B14"/>
    </sheetView>
  </sheetViews>
  <sheetFormatPr defaultRowHeight="13.5"/>
  <cols>
    <col min="1" max="1" width="0.625" style="75" customWidth="1"/>
    <col min="2" max="2" width="11.625" style="75" customWidth="1"/>
    <col min="3" max="3" width="11.25" style="75" customWidth="1"/>
    <col min="4" max="4" width="10" style="75" customWidth="1"/>
    <col min="5" max="5" width="12" style="75" customWidth="1"/>
    <col min="6" max="6" width="2.875" style="75" customWidth="1"/>
    <col min="7" max="7" width="11.625" style="75" customWidth="1"/>
    <col min="8" max="8" width="11.25" style="75" customWidth="1"/>
    <col min="9" max="9" width="10" style="75" customWidth="1"/>
    <col min="10" max="10" width="12" style="75" customWidth="1"/>
    <col min="11" max="11" width="0.625" style="7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K1"/>
      <c r="L1" s="74" t="s">
        <v>204</v>
      </c>
    </row>
    <row r="2" spans="1:12" ht="24" customHeight="1">
      <c r="A2" s="3" t="s">
        <v>217</v>
      </c>
      <c r="B2" s="3"/>
      <c r="C2" s="3"/>
      <c r="D2"/>
      <c r="E2"/>
      <c r="F2"/>
      <c r="G2"/>
      <c r="H2"/>
      <c r="I2"/>
      <c r="J2"/>
      <c r="K2"/>
    </row>
    <row r="3" spans="1:12" ht="24" customHeight="1">
      <c r="A3" s="3"/>
      <c r="B3" s="3" t="s">
        <v>207</v>
      </c>
      <c r="C3" s="3"/>
      <c r="D3"/>
      <c r="E3"/>
      <c r="F3"/>
      <c r="G3"/>
      <c r="H3"/>
      <c r="I3"/>
      <c r="J3"/>
      <c r="K3"/>
    </row>
    <row r="4" spans="1:12">
      <c r="A4" s="3"/>
      <c r="B4" s="10"/>
      <c r="C4" s="10"/>
      <c r="D4" s="10"/>
      <c r="E4" s="10"/>
      <c r="F4" s="10"/>
      <c r="G4" s="10"/>
      <c r="H4" s="10"/>
      <c r="I4" s="10"/>
      <c r="J4" s="10"/>
      <c r="K4"/>
    </row>
    <row r="5" spans="1:12">
      <c r="B5" s="11" t="s">
        <v>2</v>
      </c>
      <c r="C5" s="7"/>
      <c r="D5" s="7"/>
      <c r="E5" s="7"/>
      <c r="F5" s="7"/>
      <c r="G5" s="7"/>
      <c r="H5" s="7"/>
      <c r="I5" s="7"/>
      <c r="J5" s="7"/>
      <c r="K5"/>
    </row>
    <row r="6" spans="1:12" s="8" customFormat="1" ht="17.25" customHeight="1">
      <c r="A6" s="79"/>
      <c r="B6" s="249" t="s">
        <v>389</v>
      </c>
      <c r="C6" s="85" t="s">
        <v>210</v>
      </c>
      <c r="D6" s="86">
        <f>AVERAGE('8.グラフデータ'!D117:H117)</f>
        <v>58</v>
      </c>
      <c r="E6" s="251" t="str">
        <f>'8.グラフデータ'!AD117</f>
        <v>年度により増減</v>
      </c>
      <c r="F6" s="10"/>
      <c r="G6" s="253" t="s">
        <v>388</v>
      </c>
      <c r="H6" s="85" t="s">
        <v>210</v>
      </c>
      <c r="I6" s="80">
        <f>AVERAGE('8.グラフデータ'!D118:H118)</f>
        <v>0.3664</v>
      </c>
      <c r="J6" s="251" t="str">
        <f>'8.グラフデータ'!AD118</f>
        <v>年度により増減</v>
      </c>
      <c r="K6" s="77"/>
    </row>
    <row r="7" spans="1:12" s="8" customFormat="1" ht="17.25" customHeight="1">
      <c r="A7" s="79"/>
      <c r="B7" s="250"/>
      <c r="C7" s="87" t="s">
        <v>211</v>
      </c>
      <c r="D7" s="88">
        <f>'8.グラフデータ'!H117-'8.グラフデータ'!D117</f>
        <v>-7</v>
      </c>
      <c r="E7" s="252"/>
      <c r="F7" s="10"/>
      <c r="G7" s="254"/>
      <c r="H7" s="87" t="s">
        <v>211</v>
      </c>
      <c r="I7" s="81">
        <f>'8.グラフデータ'!H118-'8.グラフデータ'!D118</f>
        <v>6.2E-2</v>
      </c>
      <c r="J7" s="252"/>
      <c r="K7" s="77"/>
    </row>
    <row r="8" spans="1:12" ht="18.75" customHeight="1">
      <c r="A8" s="7"/>
      <c r="B8" s="7"/>
      <c r="C8" s="7"/>
      <c r="D8" s="7"/>
      <c r="E8" s="7"/>
      <c r="F8" s="7"/>
      <c r="G8" s="7"/>
      <c r="H8" s="7"/>
      <c r="I8" s="7"/>
      <c r="J8" s="7"/>
      <c r="K8"/>
    </row>
    <row r="9" spans="1:12" ht="18.75" customHeight="1">
      <c r="A9" s="7"/>
      <c r="B9" s="7"/>
      <c r="C9" s="7"/>
      <c r="D9" s="7"/>
      <c r="E9" s="7"/>
      <c r="F9" s="7"/>
      <c r="G9" s="7"/>
      <c r="H9" s="7"/>
      <c r="I9" s="7"/>
      <c r="J9" s="7"/>
      <c r="K9"/>
    </row>
    <row r="10" spans="1:12" ht="18.75" customHeight="1">
      <c r="A10" s="7"/>
      <c r="B10" s="7"/>
      <c r="C10" s="7"/>
      <c r="D10" s="7"/>
      <c r="E10" s="7"/>
      <c r="F10" s="7"/>
      <c r="G10" s="7"/>
      <c r="H10" s="7"/>
      <c r="I10" s="7"/>
      <c r="J10" s="7"/>
      <c r="K10"/>
    </row>
    <row r="11" spans="1:12" ht="18.75" customHeight="1">
      <c r="A11" s="7"/>
      <c r="B11" s="7"/>
      <c r="C11" s="7"/>
      <c r="D11" s="7"/>
      <c r="E11" s="7"/>
      <c r="F11" s="7"/>
      <c r="G11" s="7"/>
      <c r="H11" s="7"/>
      <c r="I11" s="7"/>
      <c r="J11" s="7"/>
      <c r="K11"/>
    </row>
    <row r="12" spans="1:12" ht="18.7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/>
    </row>
    <row r="13" spans="1:12" ht="18.75" customHeight="1">
      <c r="A13" s="7"/>
      <c r="B13" s="7"/>
      <c r="C13" s="7"/>
      <c r="D13" s="7"/>
      <c r="E13" s="7"/>
      <c r="F13" s="7"/>
      <c r="G13" s="7"/>
      <c r="H13" s="7"/>
      <c r="I13" s="7"/>
      <c r="J13" s="7"/>
      <c r="K13"/>
    </row>
    <row r="14" spans="1:12" ht="18.75" customHeight="1">
      <c r="A14" s="7"/>
      <c r="B14" s="7"/>
      <c r="C14" s="7"/>
      <c r="D14" s="7"/>
      <c r="E14" s="7"/>
      <c r="F14" s="7"/>
      <c r="G14" s="7"/>
      <c r="H14" s="7"/>
      <c r="I14" s="7"/>
      <c r="J14" s="7"/>
      <c r="K14"/>
    </row>
    <row r="15" spans="1:12" ht="18.75" customHeight="1">
      <c r="A15" s="7"/>
      <c r="B15" s="7"/>
      <c r="C15" s="7"/>
      <c r="D15" s="7"/>
      <c r="E15" s="7"/>
      <c r="F15" s="7"/>
      <c r="G15" s="7"/>
      <c r="H15" s="7"/>
      <c r="I15" s="7"/>
      <c r="J15" s="7"/>
      <c r="K15"/>
    </row>
    <row r="16" spans="1:12" ht="18.75" customHeight="1">
      <c r="A16" s="7"/>
      <c r="B16" s="7"/>
      <c r="C16" s="7"/>
      <c r="D16" s="7"/>
      <c r="E16" s="7"/>
      <c r="F16" s="7"/>
      <c r="G16" s="7"/>
      <c r="H16" s="7"/>
      <c r="I16" s="7"/>
      <c r="J16" s="7"/>
      <c r="K16"/>
    </row>
    <row r="17" spans="1:11" ht="18.75" customHeight="1">
      <c r="A17" s="7"/>
      <c r="B17" s="7"/>
      <c r="C17" s="7"/>
      <c r="D17" s="7"/>
      <c r="E17" s="7"/>
      <c r="F17" s="7"/>
      <c r="G17" s="7"/>
      <c r="H17" s="7"/>
      <c r="I17" s="7"/>
      <c r="J17" s="7"/>
      <c r="K17"/>
    </row>
    <row r="18" spans="1:11" ht="18.75" customHeight="1">
      <c r="A18" s="7"/>
      <c r="B18" s="7"/>
      <c r="C18" s="7"/>
      <c r="D18" s="7"/>
      <c r="E18" s="7"/>
      <c r="F18" s="7"/>
      <c r="G18" s="7"/>
      <c r="H18" s="7"/>
      <c r="I18" s="7"/>
      <c r="J18" s="7"/>
      <c r="K18"/>
    </row>
    <row r="19" spans="1:11" ht="18.75" customHeight="1">
      <c r="A19" s="7"/>
      <c r="B19" s="7"/>
      <c r="C19" s="7"/>
      <c r="D19" s="7"/>
      <c r="E19" s="7"/>
      <c r="F19" s="7"/>
      <c r="G19" s="7"/>
      <c r="H19" s="7"/>
      <c r="I19" s="7"/>
      <c r="J19" s="7"/>
      <c r="K19"/>
    </row>
    <row r="20" spans="1:11" ht="18.75" customHeight="1">
      <c r="A20" s="7"/>
      <c r="B20" s="7"/>
      <c r="C20" s="7"/>
      <c r="D20" s="7"/>
      <c r="E20" s="7"/>
      <c r="F20" s="7"/>
      <c r="G20" s="7"/>
      <c r="H20" s="7"/>
      <c r="I20" s="7"/>
      <c r="J20" s="7"/>
      <c r="K20"/>
    </row>
    <row r="21" spans="1:11" ht="18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/>
    </row>
    <row r="22" spans="1:11" ht="18.75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/>
    </row>
    <row r="23" spans="1:11" ht="18.75" customHeight="1">
      <c r="A23" s="7"/>
      <c r="B23" s="7"/>
      <c r="C23" s="7"/>
      <c r="D23" s="7"/>
      <c r="E23" s="7"/>
      <c r="F23" s="7"/>
      <c r="G23" s="7"/>
      <c r="H23" s="7"/>
      <c r="I23" s="7"/>
      <c r="J23" s="7"/>
      <c r="K23"/>
    </row>
    <row r="24" spans="1:11" ht="9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/>
    </row>
    <row r="25" spans="1:11">
      <c r="B25" s="11" t="s">
        <v>219</v>
      </c>
      <c r="C25" s="7"/>
      <c r="D25" s="7"/>
      <c r="E25" s="7"/>
      <c r="F25" s="7"/>
      <c r="G25" s="7"/>
      <c r="H25" s="7"/>
      <c r="I25" s="7"/>
      <c r="J25" s="7"/>
      <c r="K25"/>
    </row>
    <row r="26" spans="1:11" s="8" customFormat="1" ht="17.25" customHeight="1">
      <c r="A26" s="79"/>
      <c r="B26" s="249" t="s">
        <v>389</v>
      </c>
      <c r="C26" s="85" t="s">
        <v>210</v>
      </c>
      <c r="D26" s="86">
        <f>AVERAGE('8.グラフデータ'!D124:H124)</f>
        <v>11803.8</v>
      </c>
      <c r="E26" s="251" t="str">
        <f>'8.グラフデータ'!AD124</f>
        <v>同程度で推移</v>
      </c>
      <c r="F26" s="10"/>
      <c r="G26" s="253" t="s">
        <v>388</v>
      </c>
      <c r="H26" s="85" t="s">
        <v>210</v>
      </c>
      <c r="I26" s="80">
        <f>AVERAGE('8.グラフデータ'!D125:H125)</f>
        <v>0.372</v>
      </c>
      <c r="J26" s="251" t="str">
        <f>'8.グラフデータ'!AD125</f>
        <v>同程度で推移</v>
      </c>
      <c r="K26" s="77"/>
    </row>
    <row r="27" spans="1:11" s="8" customFormat="1" ht="17.25" customHeight="1">
      <c r="A27" s="79"/>
      <c r="B27" s="250"/>
      <c r="C27" s="87" t="s">
        <v>211</v>
      </c>
      <c r="D27" s="88">
        <f>'8.グラフデータ'!H124-'8.グラフデータ'!D124</f>
        <v>682</v>
      </c>
      <c r="E27" s="252"/>
      <c r="F27" s="10"/>
      <c r="G27" s="254"/>
      <c r="H27" s="87" t="s">
        <v>211</v>
      </c>
      <c r="I27" s="81">
        <f>'8.グラフデータ'!H125-'8.グラフデータ'!D125</f>
        <v>-1.100000000000001E-2</v>
      </c>
      <c r="J27" s="252"/>
      <c r="K27" s="77"/>
    </row>
    <row r="28" spans="1:11" ht="18.7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/>
    </row>
    <row r="29" spans="1:11" ht="18.7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/>
    </row>
    <row r="30" spans="1:11" ht="18.7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/>
    </row>
    <row r="31" spans="1:11" ht="18.75" customHeight="1">
      <c r="C31" s="7"/>
      <c r="D31" s="7"/>
      <c r="E31" s="7"/>
      <c r="F31" s="7"/>
      <c r="G31" s="7"/>
      <c r="H31" s="7"/>
      <c r="I31" s="7"/>
      <c r="J31" s="7"/>
      <c r="K31"/>
    </row>
    <row r="32" spans="1:11" ht="18.75" customHeight="1">
      <c r="A32" s="7"/>
      <c r="B32" s="7"/>
      <c r="C32" s="7"/>
      <c r="D32" s="7"/>
      <c r="E32" s="7"/>
      <c r="F32" s="7"/>
      <c r="G32" s="7"/>
      <c r="H32" s="7"/>
      <c r="I32" s="7"/>
      <c r="J32" s="7"/>
      <c r="K32"/>
    </row>
    <row r="33" spans="1:11" ht="18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/>
    </row>
    <row r="34" spans="1:11" ht="18.7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/>
    </row>
    <row r="35" spans="1:11" ht="18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/>
    </row>
    <row r="36" spans="1:11" ht="18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/>
    </row>
    <row r="37" spans="1:11" ht="18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/>
    </row>
    <row r="38" spans="1:11" ht="18.7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/>
    </row>
    <row r="39" spans="1:11" ht="18.7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/>
    </row>
    <row r="40" spans="1:11" ht="18.7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/>
    </row>
    <row r="41" spans="1:11" ht="18.7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/>
    </row>
    <row r="42" spans="1:11" ht="18.7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/>
    </row>
    <row r="43" spans="1:11" ht="18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/>
    </row>
    <row r="44" spans="1:11" ht="13.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/>
    </row>
    <row r="45" spans="1:11" ht="13.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/>
    </row>
    <row r="46" spans="1:11" ht="13.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/>
    </row>
    <row r="47" spans="1:11" ht="13.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/>
    </row>
    <row r="48" spans="1:11" ht="13.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/>
    </row>
    <row r="49" spans="1:11" ht="13.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/>
    </row>
    <row r="50" spans="1:11" ht="13.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/>
    </row>
    <row r="51" spans="1:11" ht="13.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/>
    </row>
    <row r="52" spans="1:11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  <row r="57" spans="1:11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</row>
    <row r="58" spans="1:11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</row>
    <row r="59" spans="1:11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</row>
    <row r="60" spans="1:11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78"/>
    </row>
    <row r="61" spans="1:11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</row>
    <row r="62" spans="1:11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</row>
    <row r="63" spans="1:11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</row>
    <row r="64" spans="1:11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E6:E7">
    <cfRule type="containsText" dxfId="199" priority="30" operator="containsText" text="最新年度のみ減少">
      <formula>NOT(ISERROR(SEARCH("最新年度のみ減少",E6)))</formula>
    </cfRule>
    <cfRule type="containsText" dxfId="198" priority="31" operator="containsText" text="最新年度のみ増加">
      <formula>NOT(ISERROR(SEARCH("最新年度のみ増加",E6)))</formula>
    </cfRule>
  </conditionalFormatting>
  <conditionalFormatting sqref="E6">
    <cfRule type="containsText" dxfId="197" priority="32" operator="containsText" text="―">
      <formula>NOT(ISERROR(SEARCH("―",E6)))</formula>
    </cfRule>
    <cfRule type="containsText" dxfId="196" priority="33" operator="containsText" text="隔年で">
      <formula>NOT(ISERROR(SEARCH("隔年で",E6)))</formula>
    </cfRule>
    <cfRule type="containsText" dxfId="195" priority="34" operator="containsText" text="年度により">
      <formula>NOT(ISERROR(SEARCH("年度により",E6)))</formula>
    </cfRule>
    <cfRule type="containsText" dxfId="194" priority="35" operator="containsText" text="減少傾向">
      <formula>NOT(ISERROR(SEARCH("減少傾向",E6)))</formula>
    </cfRule>
    <cfRule type="containsText" dxfId="193" priority="36" operator="containsText" text="増加傾向">
      <formula>NOT(ISERROR(SEARCH("増加傾向",E6)))</formula>
    </cfRule>
    <cfRule type="containsText" dxfId="192" priority="37" operator="containsText" text="同程度">
      <formula>NOT(ISERROR(SEARCH("同程度",E6)))</formula>
    </cfRule>
  </conditionalFormatting>
  <conditionalFormatting sqref="J6:J7">
    <cfRule type="containsText" dxfId="191" priority="22" operator="containsText" text="最新年度のみ減少">
      <formula>NOT(ISERROR(SEARCH("最新年度のみ減少",J6)))</formula>
    </cfRule>
    <cfRule type="containsText" dxfId="190" priority="23" operator="containsText" text="最新年度のみ増加">
      <formula>NOT(ISERROR(SEARCH("最新年度のみ増加",J6)))</formula>
    </cfRule>
  </conditionalFormatting>
  <conditionalFormatting sqref="J6">
    <cfRule type="containsText" dxfId="189" priority="24" operator="containsText" text="―">
      <formula>NOT(ISERROR(SEARCH("―",J6)))</formula>
    </cfRule>
    <cfRule type="containsText" dxfId="188" priority="25" operator="containsText" text="隔年で">
      <formula>NOT(ISERROR(SEARCH("隔年で",J6)))</formula>
    </cfRule>
    <cfRule type="containsText" dxfId="187" priority="26" operator="containsText" text="年度により">
      <formula>NOT(ISERROR(SEARCH("年度により",J6)))</formula>
    </cfRule>
    <cfRule type="containsText" dxfId="186" priority="27" operator="containsText" text="減少傾向">
      <formula>NOT(ISERROR(SEARCH("減少傾向",J6)))</formula>
    </cfRule>
    <cfRule type="containsText" dxfId="185" priority="28" operator="containsText" text="増加傾向">
      <formula>NOT(ISERROR(SEARCH("増加傾向",J6)))</formula>
    </cfRule>
    <cfRule type="containsText" dxfId="184" priority="29" operator="containsText" text="同程度">
      <formula>NOT(ISERROR(SEARCH("同程度",J6)))</formula>
    </cfRule>
  </conditionalFormatting>
  <conditionalFormatting sqref="E26:E27">
    <cfRule type="containsText" dxfId="183" priority="9" operator="containsText" text="最新年度のみ減少">
      <formula>NOT(ISERROR(SEARCH("最新年度のみ減少",E26)))</formula>
    </cfRule>
    <cfRule type="containsText" dxfId="182" priority="10" operator="containsText" text="最新年度のみ増加">
      <formula>NOT(ISERROR(SEARCH("最新年度のみ増加",E26)))</formula>
    </cfRule>
  </conditionalFormatting>
  <conditionalFormatting sqref="E26">
    <cfRule type="containsText" dxfId="181" priority="11" operator="containsText" text="―">
      <formula>NOT(ISERROR(SEARCH("―",E26)))</formula>
    </cfRule>
    <cfRule type="containsText" dxfId="180" priority="12" operator="containsText" text="隔年で">
      <formula>NOT(ISERROR(SEARCH("隔年で",E26)))</formula>
    </cfRule>
    <cfRule type="containsText" dxfId="179" priority="13" operator="containsText" text="年度により">
      <formula>NOT(ISERROR(SEARCH("年度により",E26)))</formula>
    </cfRule>
    <cfRule type="containsText" dxfId="178" priority="14" operator="containsText" text="減少傾向">
      <formula>NOT(ISERROR(SEARCH("減少傾向",E26)))</formula>
    </cfRule>
    <cfRule type="containsText" dxfId="177" priority="15" operator="containsText" text="増加傾向">
      <formula>NOT(ISERROR(SEARCH("増加傾向",E26)))</formula>
    </cfRule>
    <cfRule type="containsText" dxfId="176" priority="16" operator="containsText" text="同程度">
      <formula>NOT(ISERROR(SEARCH("同程度",E26)))</formula>
    </cfRule>
  </conditionalFormatting>
  <conditionalFormatting sqref="J26:J27">
    <cfRule type="containsText" dxfId="175" priority="1" operator="containsText" text="最新年度のみ減少">
      <formula>NOT(ISERROR(SEARCH("最新年度のみ減少",J26)))</formula>
    </cfRule>
    <cfRule type="containsText" dxfId="174" priority="2" operator="containsText" text="最新年度のみ増加">
      <formula>NOT(ISERROR(SEARCH("最新年度のみ増加",J26)))</formula>
    </cfRule>
  </conditionalFormatting>
  <conditionalFormatting sqref="J26">
    <cfRule type="containsText" dxfId="173" priority="3" operator="containsText" text="―">
      <formula>NOT(ISERROR(SEARCH("―",J26)))</formula>
    </cfRule>
    <cfRule type="containsText" dxfId="172" priority="4" operator="containsText" text="隔年で">
      <formula>NOT(ISERROR(SEARCH("隔年で",J26)))</formula>
    </cfRule>
    <cfRule type="containsText" dxfId="171" priority="5" operator="containsText" text="年度により">
      <formula>NOT(ISERROR(SEARCH("年度により",J26)))</formula>
    </cfRule>
    <cfRule type="containsText" dxfId="170" priority="6" operator="containsText" text="減少傾向">
      <formula>NOT(ISERROR(SEARCH("減少傾向",J26)))</formula>
    </cfRule>
    <cfRule type="containsText" dxfId="169" priority="7" operator="containsText" text="増加傾向">
      <formula>NOT(ISERROR(SEARCH("増加傾向",J26)))</formula>
    </cfRule>
    <cfRule type="containsText" dxfId="168" priority="8" operator="containsText" text="同程度">
      <formula>NOT(ISERROR(SEARCH("同程度",J26)))</formula>
    </cfRule>
  </conditionalFormatting>
  <dataValidations count="1">
    <dataValidation type="list" allowBlank="1" showInputMessage="1" showErrorMessage="1" sqref="K6:K7 K26:K27" xr:uid="{29E81090-A81B-4617-9D61-3ADB7534AFC5}">
      <formula1>#REF!</formula1>
    </dataValidation>
  </dataValidations>
  <hyperlinks>
    <hyperlink ref="L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8" operator="containsText" text="無し" id="{C4607AB4-A6AD-4A00-A5F0-82A4CF50CF30}">
            <xm:f>NOT(ISERROR(SEARCH("無し",'8-2-2.修士課程(平均)'!K10)))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39" operator="containsText" text="変動" id="{323E3CF8-9107-4134-8855-9D10E0A4DE64}">
            <xm:f>NOT(ISERROR(SEARCH("変動",'8-2-2.修士課程(平均)'!K10)))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40" operator="containsText" text="減少" id="{37B97A58-84F8-47A0-81EA-C936B330CA54}">
            <xm:f>NOT(ISERROR(SEARCH("減少",'8-2-2.修士課程(平均)'!K10)))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41" operator="containsText" text="増加" id="{AC711BDD-90D4-43EC-8B66-46DB095F0E06}">
            <xm:f>NOT(ISERROR(SEARCH("増加",'8-2-2.修士課程(平均)'!K10)))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42" operator="containsText" text="安定" id="{6B1AB464-3602-412B-9A8F-6BD7FB1F7B22}">
            <xm:f>NOT(ISERROR(SEARCH("安定",'8-2-2.修士課程(平均)'!K10)))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K6:K7 K26:K27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36"/>
  <sheetViews>
    <sheetView view="pageBreakPreview" zoomScaleNormal="100" zoomScaleSheetLayoutView="100" workbookViewId="0">
      <selection activeCell="A14" sqref="A14:B14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3" t="s">
        <v>222</v>
      </c>
      <c r="B1" s="3"/>
      <c r="C1" s="11"/>
      <c r="D1" s="75"/>
      <c r="E1" s="75"/>
      <c r="F1" s="75"/>
      <c r="G1" s="11"/>
      <c r="H1" s="75"/>
      <c r="I1" s="75"/>
      <c r="J1" s="75"/>
      <c r="K1" s="75"/>
      <c r="L1" s="74" t="s">
        <v>204</v>
      </c>
    </row>
    <row r="2" spans="1:12" ht="24" customHeight="1">
      <c r="A2" s="3" t="s">
        <v>217</v>
      </c>
      <c r="B2" s="3"/>
      <c r="C2" s="11"/>
      <c r="D2" s="75"/>
      <c r="E2" s="75"/>
      <c r="F2" s="75"/>
      <c r="G2" s="75"/>
      <c r="H2" s="75"/>
      <c r="I2" s="75"/>
      <c r="J2" s="75"/>
      <c r="K2" s="75"/>
    </row>
    <row r="3" spans="1:12" ht="24" customHeight="1">
      <c r="A3" s="3"/>
      <c r="B3" s="11" t="s">
        <v>209</v>
      </c>
      <c r="C3" s="11"/>
      <c r="D3" s="75"/>
      <c r="E3" s="75"/>
      <c r="F3" s="75"/>
      <c r="G3" s="75"/>
      <c r="H3" s="75"/>
      <c r="I3" s="75"/>
      <c r="J3" s="75"/>
      <c r="K3" s="75"/>
    </row>
    <row r="4" spans="1:12">
      <c r="A4" s="11"/>
      <c r="B4" s="11"/>
      <c r="C4" s="11"/>
      <c r="D4" s="75"/>
      <c r="E4" s="75"/>
      <c r="F4" s="75"/>
      <c r="G4" s="75"/>
      <c r="H4" s="75"/>
      <c r="I4" s="75"/>
      <c r="J4" s="75"/>
      <c r="K4" s="75"/>
    </row>
    <row r="5" spans="1:12" s="8" customFormat="1" ht="18" customHeight="1">
      <c r="A5" s="76"/>
      <c r="B5" s="11" t="s">
        <v>220</v>
      </c>
      <c r="C5" s="76"/>
      <c r="D5" s="76"/>
      <c r="E5" s="76"/>
      <c r="F5" s="76"/>
      <c r="G5" s="11"/>
      <c r="H5" s="76"/>
      <c r="I5" s="76"/>
      <c r="J5" s="76"/>
      <c r="K5" s="76"/>
    </row>
    <row r="6" spans="1:12" s="8" customFormat="1" ht="17.25" customHeight="1">
      <c r="A6" s="79"/>
      <c r="B6" s="249" t="s">
        <v>389</v>
      </c>
      <c r="C6" s="85" t="s">
        <v>210</v>
      </c>
      <c r="D6" s="86">
        <f>AVERAGE('8.グラフデータ'!D131:H131)</f>
        <v>153.30000000000001</v>
      </c>
      <c r="E6" s="251" t="str">
        <f>'8.グラフデータ'!AD131</f>
        <v>同程度で推移</v>
      </c>
      <c r="F6" s="10"/>
      <c r="G6" s="253" t="s">
        <v>388</v>
      </c>
      <c r="H6" s="85" t="s">
        <v>210</v>
      </c>
      <c r="I6" s="80">
        <f>AVERAGE('8.グラフデータ'!D132:H132)</f>
        <v>0.372</v>
      </c>
      <c r="J6" s="251" t="str">
        <f>'8.グラフデータ'!AD132</f>
        <v>同程度で推移</v>
      </c>
      <c r="K6" s="77"/>
    </row>
    <row r="7" spans="1:12" s="8" customFormat="1" ht="17.25" customHeight="1">
      <c r="A7" s="79"/>
      <c r="B7" s="250"/>
      <c r="C7" s="87" t="s">
        <v>211</v>
      </c>
      <c r="D7" s="88">
        <f>'8.グラフデータ'!H131-'8.グラフデータ'!D131</f>
        <v>8.8999999999999773</v>
      </c>
      <c r="E7" s="252"/>
      <c r="F7" s="10"/>
      <c r="G7" s="254"/>
      <c r="H7" s="87" t="s">
        <v>211</v>
      </c>
      <c r="I7" s="81">
        <f>'8.グラフデータ'!H132-'8.グラフデータ'!D132</f>
        <v>-1.100000000000001E-2</v>
      </c>
      <c r="J7" s="252"/>
      <c r="K7" s="77"/>
    </row>
    <row r="8" spans="1:12" s="8" customFormat="1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8" customFormat="1" ht="18.75" customHeight="1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8" customFormat="1" ht="18.75" customHeight="1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8" customFormat="1" ht="18.75" customHeight="1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8" customFormat="1" ht="18.75" customHeight="1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8" customFormat="1" ht="18.75" customHeight="1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8" customFormat="1" ht="18.75" customHeight="1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8" customFormat="1" ht="18.75" customHeight="1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8" customFormat="1" ht="18.75" customHeight="1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8" customFormat="1" ht="18.75" customHeight="1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8" customFormat="1" ht="18.75" customHeigh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8" customFormat="1" ht="18.75" customHeight="1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8" customFormat="1" ht="18.75" customHeight="1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8" customFormat="1" ht="18.75" customHeight="1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8" customFormat="1" ht="18.75" customHeight="1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8" customFormat="1" ht="18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8" customFormat="1" ht="9" customHeigh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8" customFormat="1" ht="18.75" customHeight="1">
      <c r="A25" s="76"/>
      <c r="B25" s="11" t="s">
        <v>221</v>
      </c>
      <c r="C25" s="76"/>
      <c r="D25" s="76"/>
      <c r="E25" s="76"/>
      <c r="F25" s="76"/>
      <c r="G25" s="11"/>
      <c r="H25" s="76"/>
      <c r="I25" s="76"/>
      <c r="J25" s="76"/>
      <c r="K25" s="76"/>
    </row>
    <row r="26" spans="1:11" s="8" customFormat="1" ht="17.25" customHeight="1">
      <c r="A26" s="79"/>
      <c r="B26" s="249" t="s">
        <v>389</v>
      </c>
      <c r="C26" s="85" t="s">
        <v>210</v>
      </c>
      <c r="D26" s="86">
        <f>AVERAGE('8.グラフデータ'!D139:H139)</f>
        <v>90.47999999999999</v>
      </c>
      <c r="E26" s="251" t="str">
        <f>'8.グラフデータ'!AD139</f>
        <v>年度により増減</v>
      </c>
      <c r="F26" s="10"/>
      <c r="G26" s="253" t="s">
        <v>388</v>
      </c>
      <c r="H26" s="85" t="s">
        <v>210</v>
      </c>
      <c r="I26" s="80">
        <f>AVERAGE('8.グラフデータ'!D140:H140)</f>
        <v>0.33160000000000001</v>
      </c>
      <c r="J26" s="251" t="str">
        <f>'8.グラフデータ'!AD140</f>
        <v>同程度で推移</v>
      </c>
      <c r="K26" s="77"/>
    </row>
    <row r="27" spans="1:11" s="8" customFormat="1" ht="17.25" customHeight="1">
      <c r="A27" s="79"/>
      <c r="B27" s="250"/>
      <c r="C27" s="87" t="s">
        <v>211</v>
      </c>
      <c r="D27" s="88">
        <f>'8.グラフデータ'!H139-'8.グラフデータ'!D139</f>
        <v>-1.7999999999999972</v>
      </c>
      <c r="E27" s="252"/>
      <c r="F27" s="10"/>
      <c r="G27" s="254"/>
      <c r="H27" s="87" t="s">
        <v>211</v>
      </c>
      <c r="I27" s="81">
        <f>'8.グラフデータ'!H140-'8.グラフデータ'!D140</f>
        <v>0</v>
      </c>
      <c r="J27" s="252"/>
      <c r="K27" s="77"/>
    </row>
    <row r="28" spans="1:11" s="8" customFormat="1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8" customFormat="1" ht="18.75" customHeight="1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8" customFormat="1" ht="18.75" customHeight="1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8" customFormat="1" ht="18.75" customHeigh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8" customFormat="1" ht="18.75" customHeigh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8" customFormat="1" ht="18.75" customHeight="1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8" customFormat="1" ht="18.75" customHeight="1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8" customFormat="1" ht="18.75" customHeight="1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8" customFormat="1" ht="18.75" customHeight="1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8" customFormat="1" ht="18.75" customHeight="1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8" customFormat="1" ht="18.75" customHeight="1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8" customFormat="1" ht="18.75" customHeight="1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8" customFormat="1" ht="18.75" customHeight="1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8" customFormat="1" ht="18.75" customHeight="1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/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8" customFormat="1" ht="18.75" customHeight="1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8" customFormat="1">
      <c r="A46"/>
      <c r="B46"/>
      <c r="C46"/>
      <c r="D46"/>
      <c r="E46"/>
      <c r="F46"/>
      <c r="G46"/>
      <c r="H46"/>
      <c r="I46"/>
      <c r="J46"/>
      <c r="K46"/>
    </row>
    <row r="47" spans="1:11" s="8" customFormat="1">
      <c r="A47"/>
      <c r="B47"/>
      <c r="C47"/>
      <c r="D47"/>
      <c r="E47"/>
      <c r="F47"/>
      <c r="G47"/>
      <c r="H47"/>
      <c r="I47"/>
      <c r="J47"/>
      <c r="K47"/>
    </row>
    <row r="48" spans="1:11" s="8" customFormat="1">
      <c r="A48"/>
      <c r="B48"/>
      <c r="C48"/>
      <c r="D48"/>
      <c r="E48"/>
      <c r="F48"/>
      <c r="G48"/>
      <c r="H48"/>
      <c r="I48"/>
      <c r="J48"/>
      <c r="K48"/>
    </row>
    <row r="49" spans="1:11" s="8" customFormat="1">
      <c r="A49"/>
      <c r="B49"/>
      <c r="C49"/>
      <c r="D49"/>
      <c r="E49"/>
      <c r="F49"/>
      <c r="G49"/>
      <c r="H49"/>
      <c r="I49"/>
      <c r="J49"/>
      <c r="K49"/>
    </row>
    <row r="50" spans="1:11" s="8" customFormat="1">
      <c r="A50"/>
      <c r="B50"/>
      <c r="C50"/>
      <c r="D50"/>
      <c r="E50"/>
      <c r="F50"/>
      <c r="G50"/>
      <c r="H50"/>
      <c r="I50"/>
      <c r="J50"/>
      <c r="K50"/>
    </row>
    <row r="51" spans="1:11" s="8" customFormat="1">
      <c r="A51"/>
      <c r="B51"/>
      <c r="C51"/>
      <c r="D51"/>
      <c r="E51"/>
      <c r="F51"/>
      <c r="G51"/>
      <c r="H51"/>
      <c r="I51"/>
      <c r="J51"/>
      <c r="K51"/>
    </row>
    <row r="52" spans="1:11" s="8" customFormat="1">
      <c r="A52"/>
      <c r="B52"/>
      <c r="C52"/>
      <c r="D52"/>
      <c r="E52"/>
      <c r="F52"/>
      <c r="G52"/>
      <c r="H52"/>
      <c r="I52"/>
      <c r="J52"/>
      <c r="K52"/>
    </row>
    <row r="53" spans="1:11" s="8" customFormat="1">
      <c r="A53"/>
      <c r="B53"/>
      <c r="C53"/>
      <c r="D53"/>
      <c r="E53"/>
      <c r="F53"/>
      <c r="G53"/>
      <c r="H53"/>
      <c r="I53"/>
      <c r="J53"/>
      <c r="K53"/>
    </row>
    <row r="54" spans="1:11" s="8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8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8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8" customFormat="1">
      <c r="A57"/>
      <c r="B57"/>
      <c r="C57"/>
      <c r="D57"/>
      <c r="E57"/>
      <c r="F57"/>
      <c r="G57"/>
      <c r="H57"/>
      <c r="I57"/>
      <c r="J57"/>
      <c r="K57"/>
    </row>
    <row r="58" spans="1:11" s="8" customFormat="1">
      <c r="A58"/>
      <c r="B58"/>
      <c r="C58"/>
      <c r="D58"/>
      <c r="E58"/>
      <c r="F58"/>
      <c r="G58"/>
      <c r="H58"/>
      <c r="I58"/>
      <c r="J58"/>
      <c r="K58"/>
    </row>
    <row r="59" spans="1:11" s="8" customFormat="1">
      <c r="A59"/>
      <c r="B59"/>
      <c r="C59"/>
      <c r="D59"/>
      <c r="E59"/>
      <c r="F59"/>
      <c r="G59"/>
      <c r="H59"/>
      <c r="I59"/>
      <c r="J59"/>
      <c r="K59"/>
    </row>
    <row r="83" spans="1:11" s="8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8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8" customFormat="1">
      <c r="A85"/>
      <c r="B85"/>
      <c r="C85"/>
      <c r="D85"/>
      <c r="E85"/>
      <c r="F85"/>
      <c r="G85"/>
      <c r="H85"/>
      <c r="I85"/>
      <c r="J85"/>
      <c r="K85"/>
    </row>
    <row r="86" spans="1:11" s="8" customFormat="1">
      <c r="A86"/>
      <c r="B86"/>
      <c r="C86"/>
      <c r="D86"/>
      <c r="E86"/>
      <c r="F86"/>
      <c r="G86"/>
      <c r="H86"/>
      <c r="I86"/>
      <c r="J86"/>
      <c r="K86"/>
    </row>
    <row r="87" spans="1:11" s="8" customFormat="1">
      <c r="A87"/>
      <c r="B87"/>
      <c r="C87"/>
      <c r="D87"/>
      <c r="E87"/>
      <c r="F87"/>
      <c r="G87"/>
      <c r="H87"/>
      <c r="I87"/>
      <c r="J87"/>
      <c r="K87"/>
    </row>
    <row r="88" spans="1:11" s="8" customFormat="1">
      <c r="A88"/>
      <c r="B88"/>
      <c r="C88"/>
      <c r="D88"/>
      <c r="E88"/>
      <c r="F88"/>
      <c r="G88"/>
      <c r="H88"/>
      <c r="I88"/>
      <c r="J88"/>
      <c r="K88"/>
    </row>
    <row r="89" spans="1:11" s="8" customFormat="1">
      <c r="A89"/>
      <c r="B89"/>
      <c r="C89"/>
      <c r="D89"/>
      <c r="E89"/>
      <c r="F89"/>
      <c r="G89"/>
      <c r="H89"/>
      <c r="I89"/>
      <c r="J89"/>
      <c r="K89"/>
    </row>
    <row r="90" spans="1:11" s="8" customFormat="1">
      <c r="A90"/>
      <c r="B90"/>
      <c r="C90"/>
      <c r="D90"/>
      <c r="E90"/>
      <c r="F90"/>
      <c r="G90"/>
      <c r="H90"/>
      <c r="I90"/>
      <c r="J90"/>
      <c r="K90"/>
    </row>
    <row r="91" spans="1:11" s="8" customFormat="1">
      <c r="A91"/>
      <c r="B91"/>
      <c r="C91"/>
      <c r="D91"/>
      <c r="E91"/>
      <c r="F91"/>
      <c r="G91"/>
      <c r="H91"/>
      <c r="I91"/>
      <c r="J91"/>
      <c r="K91"/>
    </row>
    <row r="92" spans="1:11" s="8" customFormat="1">
      <c r="A92"/>
      <c r="B92"/>
      <c r="C92"/>
      <c r="D92"/>
      <c r="E92"/>
      <c r="F92"/>
      <c r="G92"/>
      <c r="H92"/>
      <c r="I92"/>
      <c r="J92"/>
      <c r="K92"/>
    </row>
    <row r="93" spans="1:11" s="8" customFormat="1">
      <c r="A93"/>
      <c r="B93"/>
      <c r="C93"/>
      <c r="D93"/>
      <c r="E93"/>
      <c r="F93"/>
      <c r="G93"/>
      <c r="H93"/>
      <c r="I93"/>
      <c r="J93"/>
      <c r="K93"/>
    </row>
    <row r="94" spans="1:11" s="8" customFormat="1">
      <c r="A94"/>
      <c r="B94"/>
      <c r="C94"/>
      <c r="D94"/>
      <c r="E94"/>
      <c r="F94"/>
      <c r="G94"/>
      <c r="H94"/>
      <c r="I94"/>
      <c r="J94"/>
      <c r="K94"/>
    </row>
    <row r="95" spans="1:11" s="8" customFormat="1">
      <c r="A95"/>
      <c r="B95"/>
      <c r="C95"/>
      <c r="D95"/>
      <c r="E95"/>
      <c r="F95"/>
      <c r="G95"/>
      <c r="H95"/>
      <c r="I95"/>
      <c r="J95"/>
      <c r="K95"/>
    </row>
    <row r="96" spans="1:11" s="8" customFormat="1">
      <c r="A96"/>
      <c r="B96"/>
      <c r="C96"/>
      <c r="D96"/>
      <c r="E96"/>
      <c r="F96"/>
      <c r="G96"/>
      <c r="H96"/>
      <c r="I96"/>
      <c r="J96"/>
      <c r="K96"/>
    </row>
    <row r="97" spans="1:11" s="8" customFormat="1">
      <c r="A97"/>
      <c r="B97"/>
      <c r="C97"/>
      <c r="D97"/>
      <c r="E97"/>
      <c r="F97"/>
      <c r="G97"/>
      <c r="H97"/>
      <c r="I97"/>
      <c r="J97"/>
      <c r="K97"/>
    </row>
    <row r="98" spans="1:11" s="8" customFormat="1">
      <c r="A98"/>
      <c r="B98"/>
      <c r="C98"/>
      <c r="D98"/>
      <c r="E98"/>
      <c r="F98"/>
      <c r="G98"/>
      <c r="H98"/>
      <c r="I98"/>
      <c r="J98"/>
      <c r="K98"/>
    </row>
    <row r="99" spans="1:11" s="8" customFormat="1">
      <c r="A99"/>
      <c r="B99"/>
      <c r="C99"/>
      <c r="D99"/>
      <c r="E99"/>
      <c r="F99"/>
      <c r="G99"/>
      <c r="H99"/>
      <c r="I99"/>
      <c r="J99"/>
      <c r="K99"/>
    </row>
    <row r="100" spans="1:11" s="8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8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8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8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8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8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8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8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8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8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8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8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8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162" priority="86" operator="containsText" text="無し">
      <formula>NOT(ISERROR(SEARCH("無し",K6)))</formula>
    </cfRule>
    <cfRule type="containsText" dxfId="161" priority="87" operator="containsText" text="変動">
      <formula>NOT(ISERROR(SEARCH("変動",K6)))</formula>
    </cfRule>
    <cfRule type="containsText" dxfId="160" priority="88" operator="containsText" text="減少">
      <formula>NOT(ISERROR(SEARCH("減少",K6)))</formula>
    </cfRule>
    <cfRule type="containsText" dxfId="159" priority="89" operator="containsText" text="増加">
      <formula>NOT(ISERROR(SEARCH("増加",K6)))</formula>
    </cfRule>
    <cfRule type="containsText" dxfId="158" priority="90" operator="containsText" text="安定">
      <formula>NOT(ISERROR(SEARCH("安定",K6)))</formula>
    </cfRule>
  </conditionalFormatting>
  <conditionalFormatting sqref="E6:E7">
    <cfRule type="containsText" dxfId="157" priority="25" operator="containsText" text="最新年度のみ減少">
      <formula>NOT(ISERROR(SEARCH("最新年度のみ減少",E6)))</formula>
    </cfRule>
    <cfRule type="containsText" dxfId="156" priority="26" operator="containsText" text="最新年度のみ増加">
      <formula>NOT(ISERROR(SEARCH("最新年度のみ増加",E6)))</formula>
    </cfRule>
  </conditionalFormatting>
  <conditionalFormatting sqref="E6">
    <cfRule type="containsText" dxfId="155" priority="27" operator="containsText" text="―">
      <formula>NOT(ISERROR(SEARCH("―",E6)))</formula>
    </cfRule>
    <cfRule type="containsText" dxfId="154" priority="28" operator="containsText" text="隔年で">
      <formula>NOT(ISERROR(SEARCH("隔年で",E6)))</formula>
    </cfRule>
    <cfRule type="containsText" dxfId="153" priority="29" operator="containsText" text="年度により">
      <formula>NOT(ISERROR(SEARCH("年度により",E6)))</formula>
    </cfRule>
    <cfRule type="containsText" dxfId="152" priority="30" operator="containsText" text="減少傾向">
      <formula>NOT(ISERROR(SEARCH("減少傾向",E6)))</formula>
    </cfRule>
    <cfRule type="containsText" dxfId="151" priority="31" operator="containsText" text="増加傾向">
      <formula>NOT(ISERROR(SEARCH("増加傾向",E6)))</formula>
    </cfRule>
    <cfRule type="containsText" dxfId="150" priority="32" operator="containsText" text="同程度">
      <formula>NOT(ISERROR(SEARCH("同程度",E6)))</formula>
    </cfRule>
  </conditionalFormatting>
  <conditionalFormatting sqref="J6:J7">
    <cfRule type="containsText" dxfId="149" priority="17" operator="containsText" text="最新年度のみ減少">
      <formula>NOT(ISERROR(SEARCH("最新年度のみ減少",J6)))</formula>
    </cfRule>
    <cfRule type="containsText" dxfId="148" priority="18" operator="containsText" text="最新年度のみ増加">
      <formula>NOT(ISERROR(SEARCH("最新年度のみ増加",J6)))</formula>
    </cfRule>
  </conditionalFormatting>
  <conditionalFormatting sqref="J6">
    <cfRule type="containsText" dxfId="147" priority="19" operator="containsText" text="―">
      <formula>NOT(ISERROR(SEARCH("―",J6)))</formula>
    </cfRule>
    <cfRule type="containsText" dxfId="146" priority="20" operator="containsText" text="隔年で">
      <formula>NOT(ISERROR(SEARCH("隔年で",J6)))</formula>
    </cfRule>
    <cfRule type="containsText" dxfId="145" priority="21" operator="containsText" text="年度により">
      <formula>NOT(ISERROR(SEARCH("年度により",J6)))</formula>
    </cfRule>
    <cfRule type="containsText" dxfId="144" priority="22" operator="containsText" text="減少傾向">
      <formula>NOT(ISERROR(SEARCH("減少傾向",J6)))</formula>
    </cfRule>
    <cfRule type="containsText" dxfId="143" priority="23" operator="containsText" text="増加傾向">
      <formula>NOT(ISERROR(SEARCH("増加傾向",J6)))</formula>
    </cfRule>
    <cfRule type="containsText" dxfId="142" priority="24" operator="containsText" text="同程度">
      <formula>NOT(ISERROR(SEARCH("同程度",J6)))</formula>
    </cfRule>
  </conditionalFormatting>
  <conditionalFormatting sqref="E26:E27">
    <cfRule type="containsText" dxfId="141" priority="9" operator="containsText" text="最新年度のみ減少">
      <formula>NOT(ISERROR(SEARCH("最新年度のみ減少",E26)))</formula>
    </cfRule>
    <cfRule type="containsText" dxfId="140" priority="10" operator="containsText" text="最新年度のみ増加">
      <formula>NOT(ISERROR(SEARCH("最新年度のみ増加",E26)))</formula>
    </cfRule>
  </conditionalFormatting>
  <conditionalFormatting sqref="E26">
    <cfRule type="containsText" dxfId="139" priority="11" operator="containsText" text="―">
      <formula>NOT(ISERROR(SEARCH("―",E26)))</formula>
    </cfRule>
    <cfRule type="containsText" dxfId="138" priority="12" operator="containsText" text="隔年で">
      <formula>NOT(ISERROR(SEARCH("隔年で",E26)))</formula>
    </cfRule>
    <cfRule type="containsText" dxfId="137" priority="13" operator="containsText" text="年度により">
      <formula>NOT(ISERROR(SEARCH("年度により",E26)))</formula>
    </cfRule>
    <cfRule type="containsText" dxfId="136" priority="14" operator="containsText" text="減少傾向">
      <formula>NOT(ISERROR(SEARCH("減少傾向",E26)))</formula>
    </cfRule>
    <cfRule type="containsText" dxfId="135" priority="15" operator="containsText" text="増加傾向">
      <formula>NOT(ISERROR(SEARCH("増加傾向",E26)))</formula>
    </cfRule>
    <cfRule type="containsText" dxfId="134" priority="16" operator="containsText" text="同程度">
      <formula>NOT(ISERROR(SEARCH("同程度",E26)))</formula>
    </cfRule>
  </conditionalFormatting>
  <conditionalFormatting sqref="J26:J27">
    <cfRule type="containsText" dxfId="133" priority="1" operator="containsText" text="最新年度のみ減少">
      <formula>NOT(ISERROR(SEARCH("最新年度のみ減少",J26)))</formula>
    </cfRule>
    <cfRule type="containsText" dxfId="132" priority="2" operator="containsText" text="最新年度のみ増加">
      <formula>NOT(ISERROR(SEARCH("最新年度のみ増加",J26)))</formula>
    </cfRule>
  </conditionalFormatting>
  <conditionalFormatting sqref="J26">
    <cfRule type="containsText" dxfId="131" priority="3" operator="containsText" text="―">
      <formula>NOT(ISERROR(SEARCH("―",J26)))</formula>
    </cfRule>
    <cfRule type="containsText" dxfId="130" priority="4" operator="containsText" text="隔年で">
      <formula>NOT(ISERROR(SEARCH("隔年で",J26)))</formula>
    </cfRule>
    <cfRule type="containsText" dxfId="129" priority="5" operator="containsText" text="年度により">
      <formula>NOT(ISERROR(SEARCH("年度により",J26)))</formula>
    </cfRule>
    <cfRule type="containsText" dxfId="128" priority="6" operator="containsText" text="減少傾向">
      <formula>NOT(ISERROR(SEARCH("減少傾向",J26)))</formula>
    </cfRule>
    <cfRule type="containsText" dxfId="127" priority="7" operator="containsText" text="増加傾向">
      <formula>NOT(ISERROR(SEARCH("増加傾向",J26)))</formula>
    </cfRule>
    <cfRule type="containsText" dxfId="126" priority="8" operator="containsText" text="同程度">
      <formula>NOT(ISERROR(SEARCH("同程度",J26)))</formula>
    </cfRule>
  </conditionalFormatting>
  <dataValidations count="1">
    <dataValidation type="list" allowBlank="1" showInputMessage="1" showErrorMessage="1" sqref="K6:K7" xr:uid="{00000000-0002-0000-0700-000000000000}">
      <formula1>$C$49:$C$52</formula1>
    </dataValidation>
  </dataValidations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00"/>
  <sheetViews>
    <sheetView view="pageBreakPreview" zoomScaleNormal="100" zoomScaleSheetLayoutView="100" workbookViewId="0">
      <selection activeCell="A14" sqref="A14:B14"/>
    </sheetView>
  </sheetViews>
  <sheetFormatPr defaultRowHeight="13.5"/>
  <cols>
    <col min="1" max="1" width="0.625" style="75" customWidth="1"/>
    <col min="2" max="2" width="11.625" style="75" customWidth="1"/>
    <col min="3" max="3" width="11.25" style="75" customWidth="1"/>
    <col min="4" max="4" width="10" style="75" customWidth="1"/>
    <col min="5" max="5" width="12" style="75" customWidth="1"/>
    <col min="6" max="6" width="2.875" style="75" customWidth="1"/>
    <col min="7" max="7" width="11.625" style="75" customWidth="1"/>
    <col min="8" max="8" width="11.25" style="75" customWidth="1"/>
    <col min="9" max="9" width="10" style="75" customWidth="1"/>
    <col min="10" max="10" width="12" style="75" customWidth="1"/>
    <col min="11" max="11" width="0.625" style="75" customWidth="1"/>
    <col min="12" max="12" width="20.5" style="8" bestFit="1" customWidth="1"/>
    <col min="13" max="17" width="10.75" style="8" bestFit="1" customWidth="1"/>
    <col min="18" max="18" width="9" style="8"/>
  </cols>
  <sheetData>
    <row r="1" spans="1:12" ht="24" customHeight="1" thickBot="1">
      <c r="A1" s="3" t="s">
        <v>222</v>
      </c>
      <c r="B1" s="3"/>
      <c r="C1" s="3"/>
      <c r="D1"/>
      <c r="E1"/>
      <c r="F1"/>
      <c r="G1"/>
      <c r="H1"/>
      <c r="I1"/>
      <c r="J1"/>
      <c r="L1" s="74" t="s">
        <v>204</v>
      </c>
    </row>
    <row r="2" spans="1:12" ht="24" customHeight="1">
      <c r="A2" s="3" t="s">
        <v>218</v>
      </c>
      <c r="B2" s="3"/>
      <c r="C2" s="3"/>
      <c r="D2"/>
      <c r="E2"/>
      <c r="F2"/>
      <c r="G2"/>
      <c r="H2"/>
      <c r="I2"/>
      <c r="J2"/>
    </row>
    <row r="3" spans="1:12" ht="24" customHeight="1">
      <c r="A3" s="3"/>
      <c r="B3" s="3" t="s">
        <v>207</v>
      </c>
      <c r="C3" s="3"/>
      <c r="D3"/>
      <c r="E3"/>
      <c r="F3"/>
      <c r="G3"/>
      <c r="H3"/>
      <c r="I3"/>
      <c r="J3"/>
    </row>
    <row r="4" spans="1:12">
      <c r="A4" s="3"/>
      <c r="B4" s="10"/>
      <c r="C4" s="10"/>
      <c r="D4" s="10"/>
      <c r="E4" s="10"/>
      <c r="F4" s="10"/>
      <c r="G4" s="10"/>
      <c r="H4" s="10"/>
      <c r="I4" s="10"/>
      <c r="J4" s="10"/>
      <c r="K4" s="77"/>
    </row>
    <row r="5" spans="1:12" s="8" customFormat="1" ht="18" customHeight="1">
      <c r="A5" s="76"/>
      <c r="B5" s="11" t="s">
        <v>2</v>
      </c>
      <c r="C5" s="76"/>
      <c r="D5" s="76"/>
      <c r="E5" s="76"/>
      <c r="F5" s="76"/>
      <c r="G5" s="11"/>
      <c r="H5" s="76"/>
      <c r="I5" s="76"/>
      <c r="J5" s="76"/>
      <c r="K5" s="76"/>
    </row>
    <row r="6" spans="1:12" s="8" customFormat="1" ht="17.25" customHeight="1">
      <c r="A6" s="79"/>
      <c r="B6" s="249" t="s">
        <v>389</v>
      </c>
      <c r="C6" s="85" t="s">
        <v>210</v>
      </c>
      <c r="D6" s="86">
        <f>AVERAGE('8.グラフデータ'!D149:H149)</f>
        <v>0.2</v>
      </c>
      <c r="E6" s="251" t="str">
        <f>'8.グラフデータ'!AD149</f>
        <v>―</v>
      </c>
      <c r="F6" s="10"/>
      <c r="G6" s="253" t="s">
        <v>388</v>
      </c>
      <c r="H6" s="85" t="s">
        <v>210</v>
      </c>
      <c r="I6" s="80">
        <f>AVERAGE('8.グラフデータ'!D150:H150)</f>
        <v>0</v>
      </c>
      <c r="J6" s="251" t="str">
        <f>'8.グラフデータ'!AD150</f>
        <v>―</v>
      </c>
      <c r="K6" s="77"/>
    </row>
    <row r="7" spans="1:12" s="8" customFormat="1" ht="17.25" customHeight="1">
      <c r="A7" s="79"/>
      <c r="B7" s="250"/>
      <c r="C7" s="87" t="s">
        <v>211</v>
      </c>
      <c r="D7" s="88">
        <f>'8.グラフデータ'!H149-'8.グラフデータ'!D149</f>
        <v>-1</v>
      </c>
      <c r="E7" s="252"/>
      <c r="F7" s="10"/>
      <c r="G7" s="254"/>
      <c r="H7" s="87" t="s">
        <v>211</v>
      </c>
      <c r="I7" s="81">
        <f>'8.グラフデータ'!H150-'8.グラフデータ'!D150</f>
        <v>0</v>
      </c>
      <c r="J7" s="252"/>
      <c r="K7" s="77"/>
    </row>
    <row r="8" spans="1:12" s="8" customFormat="1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8" customFormat="1" ht="18.75" customHeight="1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8" customFormat="1" ht="18.75" customHeight="1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8" customFormat="1" ht="18.75" customHeight="1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8" customFormat="1" ht="18.75" customHeight="1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8" customFormat="1" ht="18.75" customHeight="1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8" customFormat="1" ht="18.75" customHeight="1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8" customFormat="1" ht="18.75" customHeight="1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8" customFormat="1" ht="18.75" customHeight="1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8" customFormat="1" ht="18.75" customHeight="1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8" customFormat="1" ht="18.75" customHeight="1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8" customFormat="1" ht="18.75" customHeight="1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8" customFormat="1" ht="18.75" customHeight="1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8" customFormat="1" ht="18.75" customHeight="1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8" customFormat="1" ht="18.75" customHeight="1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8" customFormat="1" ht="18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8" customFormat="1" ht="9" customHeigh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8" customFormat="1" ht="18.75" customHeight="1">
      <c r="A25" s="76"/>
      <c r="B25" s="11" t="s">
        <v>219</v>
      </c>
      <c r="C25" s="76"/>
      <c r="D25" s="76"/>
      <c r="E25" s="76"/>
      <c r="F25" s="76"/>
      <c r="G25" s="11"/>
      <c r="H25" s="76"/>
      <c r="I25" s="76"/>
      <c r="J25" s="76"/>
      <c r="K25" s="76"/>
    </row>
    <row r="26" spans="1:11" s="8" customFormat="1" ht="17.25" customHeight="1">
      <c r="A26" s="79"/>
      <c r="B26" s="249" t="s">
        <v>389</v>
      </c>
      <c r="C26" s="85" t="s">
        <v>210</v>
      </c>
      <c r="D26" s="86">
        <f>AVERAGE('8.グラフデータ'!D156:H156)</f>
        <v>518</v>
      </c>
      <c r="E26" s="251" t="str">
        <f>'8.グラフデータ'!AD156</f>
        <v>増加傾向⤴</v>
      </c>
      <c r="F26" s="10"/>
      <c r="G26" s="253" t="s">
        <v>388</v>
      </c>
      <c r="H26" s="85" t="s">
        <v>210</v>
      </c>
      <c r="I26" s="80">
        <f>AVERAGE('8.グラフデータ'!D157:H157)</f>
        <v>0.36019999999999996</v>
      </c>
      <c r="J26" s="251" t="str">
        <f>'8.グラフデータ'!AD157</f>
        <v>同程度で推移</v>
      </c>
      <c r="K26" s="77"/>
    </row>
    <row r="27" spans="1:11" s="8" customFormat="1" ht="17.25" customHeight="1">
      <c r="A27" s="79"/>
      <c r="B27" s="250"/>
      <c r="C27" s="87" t="s">
        <v>211</v>
      </c>
      <c r="D27" s="88">
        <f>'8.グラフデータ'!H156-'8.グラフデータ'!D156</f>
        <v>234</v>
      </c>
      <c r="E27" s="252"/>
      <c r="F27" s="10"/>
      <c r="G27" s="254"/>
      <c r="H27" s="87" t="s">
        <v>211</v>
      </c>
      <c r="I27" s="81">
        <f>'8.グラフデータ'!H157-'8.グラフデータ'!D157</f>
        <v>2.8000000000000025E-2</v>
      </c>
      <c r="J27" s="252"/>
      <c r="K27" s="77"/>
    </row>
    <row r="28" spans="1:11" s="8" customFormat="1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8" customFormat="1" ht="18.75" customHeight="1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8" customFormat="1" ht="18.75" customHeight="1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8" customFormat="1" ht="18.75" customHeight="1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8" customFormat="1" ht="18.75" customHeigh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8" customFormat="1" ht="18.75" customHeight="1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8" customFormat="1" ht="18.75" customHeight="1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8" customFormat="1" ht="18.75" customHeight="1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8" customFormat="1" ht="18.75" customHeight="1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8" customFormat="1" ht="18.75" customHeight="1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8" customFormat="1" ht="18.75" customHeight="1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8" customFormat="1" ht="18.75" customHeight="1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8" customFormat="1" ht="18.75" customHeight="1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8" customFormat="1" ht="18.75" customHeight="1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>
      <c r="A42"/>
      <c r="B42"/>
      <c r="C42"/>
      <c r="D42"/>
      <c r="E42"/>
      <c r="F42"/>
      <c r="G42"/>
      <c r="H42"/>
      <c r="I42"/>
      <c r="J42"/>
      <c r="K42"/>
    </row>
    <row r="43" spans="1:11" s="8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8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>
      <c r="B45" s="7"/>
      <c r="C45" s="7"/>
      <c r="D45" s="7"/>
      <c r="E45" s="7"/>
      <c r="F45" s="7"/>
      <c r="G45" s="7"/>
      <c r="H45" s="7"/>
      <c r="I45" s="7"/>
      <c r="J45" s="7"/>
      <c r="K45" s="77"/>
    </row>
    <row r="46" spans="1:11" ht="13.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8"/>
    </row>
    <row r="47" spans="1:11" ht="13.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8"/>
    </row>
    <row r="48" spans="1:11" ht="13.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8"/>
    </row>
    <row r="49" spans="1:11" ht="13.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8"/>
    </row>
    <row r="50" spans="1:11" ht="13.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8"/>
    </row>
    <row r="51" spans="1:11" ht="13.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8"/>
    </row>
    <row r="52" spans="1:11" ht="13.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8"/>
    </row>
    <row r="53" spans="1:11" ht="13.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8"/>
    </row>
    <row r="54" spans="1:11" ht="13.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8"/>
    </row>
    <row r="55" spans="1:11" ht="13.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8"/>
    </row>
    <row r="56" spans="1:11" ht="13.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8"/>
    </row>
    <row r="57" spans="1:11" ht="13.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8"/>
    </row>
    <row r="58" spans="1:11" ht="13.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8"/>
    </row>
    <row r="59" spans="1:11" ht="13.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8"/>
    </row>
    <row r="60" spans="1:11" ht="13.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8"/>
    </row>
    <row r="61" spans="1:11" ht="13.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6"/>
    </row>
    <row r="62" spans="1:11" ht="13.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7"/>
    </row>
    <row r="63" spans="1:11" ht="13.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7"/>
    </row>
    <row r="64" spans="1:11" ht="13.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7"/>
    </row>
    <row r="65" spans="1:11" ht="13.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7"/>
    </row>
    <row r="66" spans="1:11">
      <c r="A66" s="7"/>
      <c r="B66" s="13"/>
      <c r="C66" s="7"/>
      <c r="D66" s="7"/>
      <c r="E66" s="7"/>
      <c r="F66" s="7"/>
      <c r="G66" s="7"/>
      <c r="H66" s="7"/>
      <c r="I66" s="7"/>
      <c r="J66" s="7"/>
      <c r="K66" s="78"/>
    </row>
    <row r="67" spans="1:11">
      <c r="B67" s="7"/>
      <c r="C67" s="7"/>
      <c r="D67" s="7"/>
      <c r="E67" s="7"/>
      <c r="F67" s="7"/>
      <c r="G67" s="7"/>
      <c r="H67" s="7"/>
      <c r="I67" s="7"/>
      <c r="J67" s="7"/>
      <c r="K67" s="78"/>
    </row>
    <row r="68" spans="1:11">
      <c r="A68" s="7"/>
      <c r="B68" s="7"/>
      <c r="C68" s="7"/>
      <c r="D68" s="7"/>
      <c r="E68" s="7"/>
      <c r="F68" s="7"/>
      <c r="G68" s="7"/>
      <c r="H68" s="7"/>
      <c r="I68" s="7"/>
      <c r="J68" s="7"/>
      <c r="K68" s="78"/>
    </row>
    <row r="69" spans="1:11">
      <c r="A69" s="7"/>
      <c r="B69" s="7"/>
      <c r="C69" s="7"/>
      <c r="D69" s="7"/>
      <c r="E69" s="7"/>
      <c r="F69" s="7"/>
      <c r="G69" s="7"/>
      <c r="H69" s="7"/>
      <c r="I69" s="7"/>
      <c r="J69" s="7"/>
      <c r="K69" s="78"/>
    </row>
    <row r="70" spans="1:11">
      <c r="A70" s="7"/>
      <c r="B70" s="7"/>
      <c r="C70" s="7"/>
      <c r="D70" s="7"/>
      <c r="E70" s="7"/>
      <c r="F70" s="7"/>
      <c r="G70" s="7"/>
      <c r="H70" s="7"/>
      <c r="I70" s="7"/>
      <c r="J70" s="7"/>
      <c r="K70" s="78"/>
    </row>
    <row r="71" spans="1:11">
      <c r="A71" s="7"/>
      <c r="B71" s="7"/>
      <c r="C71" s="7"/>
      <c r="D71" s="7"/>
      <c r="E71" s="7"/>
      <c r="F71" s="7"/>
      <c r="G71" s="7"/>
      <c r="H71" s="7"/>
      <c r="I71" s="7"/>
      <c r="J71" s="7"/>
      <c r="K71" s="78"/>
    </row>
    <row r="72" spans="1:11">
      <c r="A72" s="7"/>
      <c r="B72" s="7"/>
      <c r="C72" s="7"/>
      <c r="D72" s="7"/>
      <c r="E72" s="7"/>
      <c r="F72" s="7"/>
      <c r="G72" s="7"/>
      <c r="H72" s="7"/>
      <c r="I72" s="7"/>
      <c r="J72" s="7"/>
      <c r="K72" s="78"/>
    </row>
    <row r="73" spans="1:11">
      <c r="A73" s="7"/>
      <c r="B73" s="7"/>
      <c r="C73" s="7"/>
      <c r="D73" s="7"/>
      <c r="E73" s="7"/>
      <c r="F73" s="7"/>
      <c r="G73" s="7"/>
      <c r="H73" s="7"/>
      <c r="I73" s="7"/>
      <c r="J73" s="7"/>
      <c r="K73" s="78"/>
    </row>
    <row r="74" spans="1:11">
      <c r="A74" s="7"/>
      <c r="B74" s="7"/>
      <c r="C74" s="7"/>
      <c r="D74" s="7"/>
      <c r="E74" s="7"/>
      <c r="F74" s="7"/>
      <c r="G74" s="7"/>
      <c r="H74" s="7"/>
      <c r="I74" s="7"/>
      <c r="J74" s="7"/>
      <c r="K74" s="78"/>
    </row>
    <row r="75" spans="1:11">
      <c r="A75" s="7"/>
      <c r="B75" s="7"/>
      <c r="C75" s="7"/>
      <c r="D75" s="7"/>
      <c r="E75" s="7"/>
      <c r="F75" s="7"/>
      <c r="G75" s="7"/>
      <c r="H75" s="7"/>
      <c r="I75" s="7"/>
      <c r="J75" s="7"/>
      <c r="K75" s="78"/>
    </row>
    <row r="76" spans="1:11">
      <c r="A76" s="7"/>
      <c r="B76" s="7"/>
      <c r="C76" s="7"/>
      <c r="D76" s="7"/>
      <c r="E76" s="7"/>
      <c r="F76" s="7"/>
      <c r="G76" s="7"/>
      <c r="H76" s="7"/>
      <c r="I76" s="7"/>
      <c r="J76" s="7"/>
      <c r="K76" s="78"/>
    </row>
    <row r="77" spans="1:11">
      <c r="A77" s="7"/>
      <c r="B77" s="7"/>
      <c r="C77" s="7"/>
      <c r="D77" s="7"/>
      <c r="E77" s="7"/>
      <c r="F77" s="7"/>
      <c r="G77" s="7"/>
      <c r="H77" s="7"/>
      <c r="I77" s="7"/>
      <c r="J77" s="7"/>
      <c r="K77" s="78"/>
    </row>
    <row r="78" spans="1:11">
      <c r="A78" s="7"/>
      <c r="B78" s="7"/>
      <c r="C78" s="7"/>
      <c r="D78" s="7"/>
      <c r="E78" s="7"/>
      <c r="F78" s="7"/>
      <c r="G78" s="7"/>
      <c r="H78" s="7"/>
      <c r="I78" s="7"/>
      <c r="J78" s="7"/>
      <c r="K78" s="78"/>
    </row>
    <row r="79" spans="1:11">
      <c r="A79" s="7"/>
      <c r="B79" s="7"/>
      <c r="C79" s="7"/>
      <c r="D79" s="7"/>
      <c r="E79" s="7"/>
      <c r="F79" s="7"/>
      <c r="G79" s="7"/>
      <c r="H79" s="7"/>
      <c r="I79" s="7"/>
      <c r="J79" s="7"/>
      <c r="K79" s="78"/>
    </row>
    <row r="80" spans="1:11">
      <c r="A80" s="7"/>
      <c r="B80" s="7"/>
      <c r="C80" s="7"/>
      <c r="D80" s="7"/>
      <c r="E80" s="7"/>
      <c r="F80" s="7"/>
      <c r="G80" s="7"/>
      <c r="H80" s="7"/>
      <c r="I80" s="7"/>
      <c r="J80" s="7"/>
      <c r="K80" s="78"/>
    </row>
    <row r="81" spans="1:11">
      <c r="A81" s="7"/>
      <c r="B81" s="7"/>
      <c r="C81" s="7"/>
      <c r="D81" s="7"/>
      <c r="E81" s="7"/>
      <c r="F81" s="7"/>
      <c r="G81" s="7"/>
      <c r="H81" s="7"/>
      <c r="I81" s="7"/>
      <c r="J81" s="7"/>
      <c r="K81" s="76"/>
    </row>
    <row r="82" spans="1:11">
      <c r="A82" s="7"/>
      <c r="B82" s="7"/>
      <c r="C82" s="7"/>
      <c r="D82" s="7"/>
      <c r="E82" s="7"/>
      <c r="F82" s="7"/>
      <c r="G82" s="7"/>
      <c r="H82" s="7"/>
      <c r="I82" s="7"/>
      <c r="J82" s="7"/>
      <c r="K82" s="77"/>
    </row>
    <row r="83" spans="1:11">
      <c r="A83" s="7"/>
      <c r="B83" s="7"/>
      <c r="C83" s="7"/>
      <c r="D83" s="7"/>
      <c r="E83" s="7"/>
      <c r="F83" s="7"/>
      <c r="G83" s="7"/>
      <c r="H83" s="7"/>
      <c r="I83" s="7"/>
      <c r="J83" s="7"/>
      <c r="K83" s="77"/>
    </row>
    <row r="84" spans="1:11">
      <c r="A84" s="7"/>
      <c r="B84" s="7"/>
      <c r="C84" s="7"/>
      <c r="D84" s="7"/>
      <c r="E84" s="7"/>
      <c r="F84" s="7"/>
      <c r="G84" s="7"/>
      <c r="H84" s="7"/>
      <c r="I84" s="7"/>
      <c r="J84" s="7"/>
      <c r="K84" s="77"/>
    </row>
    <row r="85" spans="1:11">
      <c r="A85" s="7"/>
      <c r="B85" s="7"/>
      <c r="C85" s="7"/>
      <c r="D85" s="7"/>
      <c r="E85" s="7"/>
      <c r="F85" s="7"/>
      <c r="G85" s="7"/>
      <c r="H85" s="7"/>
      <c r="I85" s="7"/>
      <c r="J85" s="7"/>
      <c r="K85" s="77"/>
    </row>
    <row r="86" spans="1:11">
      <c r="A86" s="7"/>
      <c r="B86" s="7"/>
      <c r="C86" s="7"/>
      <c r="D86" s="7"/>
      <c r="E86" s="7"/>
      <c r="F86" s="7"/>
      <c r="G86" s="7"/>
      <c r="H86" s="7"/>
      <c r="I86" s="7"/>
      <c r="J86" s="7"/>
      <c r="K86" s="78"/>
    </row>
    <row r="87" spans="1:11">
      <c r="A87" s="7"/>
      <c r="B87" s="7"/>
      <c r="C87" s="7"/>
      <c r="D87" s="7"/>
      <c r="E87" s="7"/>
      <c r="F87" s="7"/>
      <c r="G87" s="7"/>
      <c r="H87" s="7"/>
      <c r="I87" s="7"/>
      <c r="J87" s="7"/>
      <c r="K87" s="78"/>
    </row>
    <row r="88" spans="1:11">
      <c r="A88"/>
      <c r="B88"/>
      <c r="C88"/>
      <c r="D88"/>
      <c r="E88"/>
      <c r="F88"/>
      <c r="G88"/>
      <c r="H88"/>
      <c r="I88"/>
      <c r="J88"/>
      <c r="K88" s="78"/>
    </row>
    <row r="89" spans="1:11">
      <c r="A89" s="78"/>
      <c r="B89" s="78"/>
      <c r="C89" s="78"/>
      <c r="D89" s="78"/>
      <c r="E89" s="78"/>
      <c r="F89" s="78"/>
      <c r="G89" s="78"/>
      <c r="H89" s="78"/>
      <c r="I89" s="78"/>
      <c r="J89" s="78"/>
      <c r="K89" s="78"/>
    </row>
    <row r="90" spans="1:11">
      <c r="A90" s="78"/>
      <c r="B90" s="78"/>
      <c r="C90" s="78"/>
      <c r="D90" s="78"/>
      <c r="E90" s="78"/>
      <c r="F90" s="78"/>
      <c r="G90" s="78"/>
      <c r="H90" s="78"/>
      <c r="I90" s="78"/>
      <c r="J90" s="78"/>
      <c r="K90" s="78"/>
    </row>
    <row r="91" spans="1:11">
      <c r="A91" s="78"/>
      <c r="B91" s="78"/>
      <c r="C91" s="78"/>
      <c r="D91" s="78"/>
      <c r="E91" s="78"/>
      <c r="F91" s="78"/>
      <c r="G91" s="78"/>
      <c r="H91" s="78"/>
      <c r="I91" s="78"/>
      <c r="J91" s="78"/>
      <c r="K91" s="78"/>
    </row>
    <row r="92" spans="1:11">
      <c r="A92" s="78"/>
      <c r="B92" s="78"/>
      <c r="C92" s="78"/>
      <c r="D92" s="78"/>
      <c r="E92" s="78"/>
      <c r="F92" s="78"/>
      <c r="G92" s="78"/>
      <c r="H92" s="78"/>
      <c r="I92" s="78"/>
      <c r="J92" s="78"/>
      <c r="K92" s="78"/>
    </row>
    <row r="93" spans="1:11">
      <c r="A93" s="78"/>
      <c r="B93" s="78"/>
      <c r="C93" s="78"/>
      <c r="D93" s="78"/>
      <c r="E93" s="78"/>
      <c r="F93" s="78"/>
      <c r="G93" s="78"/>
      <c r="H93" s="78"/>
      <c r="I93" s="78"/>
      <c r="J93" s="78"/>
      <c r="K93" s="78"/>
    </row>
    <row r="94" spans="1:11">
      <c r="A94" s="78"/>
      <c r="B94" s="78"/>
      <c r="C94" s="78"/>
      <c r="D94" s="78"/>
      <c r="E94" s="78"/>
      <c r="F94" s="78"/>
      <c r="G94" s="78"/>
      <c r="H94" s="78"/>
      <c r="I94" s="78"/>
      <c r="J94" s="78"/>
      <c r="K94" s="78"/>
    </row>
    <row r="95" spans="1:11">
      <c r="A95" s="78"/>
      <c r="B95" s="78"/>
      <c r="C95" s="78"/>
      <c r="D95" s="78"/>
      <c r="E95" s="78"/>
      <c r="F95" s="78"/>
      <c r="G95" s="78"/>
      <c r="H95" s="78"/>
      <c r="I95" s="78"/>
      <c r="J95" s="78"/>
      <c r="K95" s="78"/>
    </row>
    <row r="96" spans="1:11">
      <c r="A96" s="78"/>
      <c r="B96" s="78"/>
      <c r="C96" s="78"/>
      <c r="D96" s="78"/>
      <c r="E96" s="78"/>
      <c r="F96" s="78"/>
      <c r="G96" s="78"/>
      <c r="H96" s="78"/>
      <c r="I96" s="78"/>
      <c r="J96" s="78"/>
      <c r="K96" s="78"/>
    </row>
    <row r="97" spans="1:11">
      <c r="A97" s="78"/>
      <c r="B97" s="78"/>
      <c r="C97" s="78"/>
      <c r="D97" s="78"/>
      <c r="E97" s="78"/>
      <c r="F97" s="78"/>
      <c r="G97" s="78"/>
      <c r="H97" s="78"/>
      <c r="I97" s="78"/>
      <c r="J97" s="78"/>
      <c r="K97" s="78"/>
    </row>
    <row r="98" spans="1:11">
      <c r="A98" s="78"/>
      <c r="B98" s="78"/>
      <c r="C98" s="78"/>
      <c r="D98" s="78"/>
      <c r="E98" s="78"/>
      <c r="F98" s="78"/>
      <c r="G98" s="78"/>
      <c r="H98" s="78"/>
      <c r="I98" s="78"/>
      <c r="J98" s="78"/>
      <c r="K98" s="78"/>
    </row>
    <row r="99" spans="1:11">
      <c r="A99" s="78"/>
      <c r="B99" s="78"/>
      <c r="C99" s="78"/>
      <c r="D99" s="78"/>
      <c r="E99" s="78"/>
      <c r="F99" s="78"/>
      <c r="G99" s="78"/>
      <c r="H99" s="78"/>
      <c r="I99" s="78"/>
      <c r="J99" s="78"/>
      <c r="K99" s="78"/>
    </row>
    <row r="100" spans="1:11">
      <c r="A100" s="78"/>
      <c r="B100" s="78"/>
      <c r="C100" s="78"/>
      <c r="D100" s="78"/>
      <c r="E100" s="78"/>
      <c r="F100" s="78"/>
      <c r="G100" s="78"/>
      <c r="H100" s="78"/>
      <c r="I100" s="78"/>
      <c r="J100" s="78"/>
      <c r="K100" s="78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K82:K85 K62:K65 K45 K4">
    <cfRule type="containsText" dxfId="125" priority="67" operator="containsText" text="無し">
      <formula>NOT(ISERROR(SEARCH("無し",#REF!)))</formula>
    </cfRule>
    <cfRule type="containsText" dxfId="124" priority="68" operator="containsText" text="変動">
      <formula>NOT(ISERROR(SEARCH("変動",#REF!)))</formula>
    </cfRule>
    <cfRule type="containsText" dxfId="123" priority="69" operator="containsText" text="減少">
      <formula>NOT(ISERROR(SEARCH("減少",#REF!)))</formula>
    </cfRule>
    <cfRule type="containsText" dxfId="122" priority="70" operator="containsText" text="増加">
      <formula>NOT(ISERROR(SEARCH("増加",#REF!)))</formula>
    </cfRule>
    <cfRule type="containsText" dxfId="121" priority="71" operator="containsText" text="安定">
      <formula>NOT(ISERROR(SEARCH("安定",#REF!)))</formula>
    </cfRule>
  </conditionalFormatting>
  <conditionalFormatting sqref="E6:E7">
    <cfRule type="containsText" dxfId="120" priority="25" operator="containsText" text="最新年度のみ減少">
      <formula>NOT(ISERROR(SEARCH("最新年度のみ減少",E6)))</formula>
    </cfRule>
    <cfRule type="containsText" dxfId="119" priority="26" operator="containsText" text="最新年度のみ増加">
      <formula>NOT(ISERROR(SEARCH("最新年度のみ増加",E6)))</formula>
    </cfRule>
  </conditionalFormatting>
  <conditionalFormatting sqref="E6">
    <cfRule type="containsText" dxfId="118" priority="27" operator="containsText" text="―">
      <formula>NOT(ISERROR(SEARCH("―",E6)))</formula>
    </cfRule>
    <cfRule type="containsText" dxfId="117" priority="28" operator="containsText" text="隔年で">
      <formula>NOT(ISERROR(SEARCH("隔年で",E6)))</formula>
    </cfRule>
    <cfRule type="containsText" dxfId="116" priority="29" operator="containsText" text="年度により">
      <formula>NOT(ISERROR(SEARCH("年度により",E6)))</formula>
    </cfRule>
    <cfRule type="containsText" dxfId="115" priority="30" operator="containsText" text="減少傾向">
      <formula>NOT(ISERROR(SEARCH("減少傾向",E6)))</formula>
    </cfRule>
    <cfRule type="containsText" dxfId="114" priority="31" operator="containsText" text="増加傾向">
      <formula>NOT(ISERROR(SEARCH("増加傾向",E6)))</formula>
    </cfRule>
    <cfRule type="containsText" dxfId="113" priority="32" operator="containsText" text="同程度">
      <formula>NOT(ISERROR(SEARCH("同程度",E6)))</formula>
    </cfRule>
  </conditionalFormatting>
  <conditionalFormatting sqref="J6:J7">
    <cfRule type="containsText" dxfId="112" priority="17" operator="containsText" text="最新年度のみ減少">
      <formula>NOT(ISERROR(SEARCH("最新年度のみ減少",J6)))</formula>
    </cfRule>
    <cfRule type="containsText" dxfId="111" priority="18" operator="containsText" text="最新年度のみ増加">
      <formula>NOT(ISERROR(SEARCH("最新年度のみ増加",J6)))</formula>
    </cfRule>
  </conditionalFormatting>
  <conditionalFormatting sqref="J6">
    <cfRule type="containsText" dxfId="110" priority="19" operator="containsText" text="―">
      <formula>NOT(ISERROR(SEARCH("―",J6)))</formula>
    </cfRule>
    <cfRule type="containsText" dxfId="109" priority="20" operator="containsText" text="隔年で">
      <formula>NOT(ISERROR(SEARCH("隔年で",J6)))</formula>
    </cfRule>
    <cfRule type="containsText" dxfId="108" priority="21" operator="containsText" text="年度により">
      <formula>NOT(ISERROR(SEARCH("年度により",J6)))</formula>
    </cfRule>
    <cfRule type="containsText" dxfId="107" priority="22" operator="containsText" text="減少傾向">
      <formula>NOT(ISERROR(SEARCH("減少傾向",J6)))</formula>
    </cfRule>
    <cfRule type="containsText" dxfId="106" priority="23" operator="containsText" text="増加傾向">
      <formula>NOT(ISERROR(SEARCH("増加傾向",J6)))</formula>
    </cfRule>
    <cfRule type="containsText" dxfId="105" priority="24" operator="containsText" text="同程度">
      <formula>NOT(ISERROR(SEARCH("同程度",J6)))</formula>
    </cfRule>
  </conditionalFormatting>
  <conditionalFormatting sqref="E26:E27">
    <cfRule type="containsText" dxfId="104" priority="9" operator="containsText" text="最新年度のみ減少">
      <formula>NOT(ISERROR(SEARCH("最新年度のみ減少",E26)))</formula>
    </cfRule>
    <cfRule type="containsText" dxfId="103" priority="10" operator="containsText" text="最新年度のみ増加">
      <formula>NOT(ISERROR(SEARCH("最新年度のみ増加",E26)))</formula>
    </cfRule>
  </conditionalFormatting>
  <conditionalFormatting sqref="E26">
    <cfRule type="containsText" dxfId="102" priority="11" operator="containsText" text="―">
      <formula>NOT(ISERROR(SEARCH("―",E26)))</formula>
    </cfRule>
    <cfRule type="containsText" dxfId="101" priority="12" operator="containsText" text="隔年で">
      <formula>NOT(ISERROR(SEARCH("隔年で",E26)))</formula>
    </cfRule>
    <cfRule type="containsText" dxfId="100" priority="13" operator="containsText" text="年度により">
      <formula>NOT(ISERROR(SEARCH("年度により",E26)))</formula>
    </cfRule>
    <cfRule type="containsText" dxfId="99" priority="14" operator="containsText" text="減少傾向">
      <formula>NOT(ISERROR(SEARCH("減少傾向",E26)))</formula>
    </cfRule>
    <cfRule type="containsText" dxfId="98" priority="15" operator="containsText" text="増加傾向">
      <formula>NOT(ISERROR(SEARCH("増加傾向",E26)))</formula>
    </cfRule>
    <cfRule type="containsText" dxfId="97" priority="16" operator="containsText" text="同程度">
      <formula>NOT(ISERROR(SEARCH("同程度",E26)))</formula>
    </cfRule>
  </conditionalFormatting>
  <conditionalFormatting sqref="J26:J27">
    <cfRule type="containsText" dxfId="96" priority="1" operator="containsText" text="最新年度のみ減少">
      <formula>NOT(ISERROR(SEARCH("最新年度のみ減少",J26)))</formula>
    </cfRule>
    <cfRule type="containsText" dxfId="95" priority="2" operator="containsText" text="最新年度のみ増加">
      <formula>NOT(ISERROR(SEARCH("最新年度のみ増加",J26)))</formula>
    </cfRule>
  </conditionalFormatting>
  <conditionalFormatting sqref="J26">
    <cfRule type="containsText" dxfId="94" priority="3" operator="containsText" text="―">
      <formula>NOT(ISERROR(SEARCH("―",J26)))</formula>
    </cfRule>
    <cfRule type="containsText" dxfId="93" priority="4" operator="containsText" text="隔年で">
      <formula>NOT(ISERROR(SEARCH("隔年で",J26)))</formula>
    </cfRule>
    <cfRule type="containsText" dxfId="92" priority="5" operator="containsText" text="年度により">
      <formula>NOT(ISERROR(SEARCH("年度により",J26)))</formula>
    </cfRule>
    <cfRule type="containsText" dxfId="91" priority="6" operator="containsText" text="減少傾向">
      <formula>NOT(ISERROR(SEARCH("減少傾向",J26)))</formula>
    </cfRule>
    <cfRule type="containsText" dxfId="90" priority="7" operator="containsText" text="増加傾向">
      <formula>NOT(ISERROR(SEARCH("増加傾向",J26)))</formula>
    </cfRule>
    <cfRule type="containsText" dxfId="89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K45 K4" xr:uid="{00000000-0002-0000-0800-000000000000}">
      <formula1>#REF!</formula1>
    </dataValidation>
    <dataValidation type="list" allowBlank="1" showInputMessage="1" showErrorMessage="1" sqref="K6:K7" xr:uid="{00000000-0002-0000-0800-000002000000}">
      <formula1>$C$45:$C$48</formula1>
    </dataValidation>
  </dataValidations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3DBA4E9F-51F7-4930-B07D-D0CBAC11FD73}">
            <xm:f>NOT(ISERROR(SEARCH("無し",'8-4-2.専門職学位課程(平均)'!K10)))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BC355BC4-5327-44C4-B43B-228460BA6706}">
            <xm:f>NOT(ISERROR(SEARCH("変動",'8-4-2.専門職学位課程(平均)'!K10)))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2CC62583-5A41-489B-B70E-CEBCFCBE0DC4}">
            <xm:f>NOT(ISERROR(SEARCH("減少",'8-4-2.専門職学位課程(平均)'!K10)))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6CBB2D72-B336-4442-BCB8-D6715EA7A5D3}">
            <xm:f>NOT(ISERROR(SEARCH("増加",'8-4-2.専門職学位課程(平均)'!K10)))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E312CBB8-CDA6-437F-B16A-778C0E9A4901}">
            <xm:f>NOT(ISERROR(SEARCH("安定",'8-4-2.専門職学位課程(平均)'!K10)))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32</vt:i4>
      </vt:variant>
      <vt:variant>
        <vt:lpstr>名前付き一覧</vt:lpstr>
      </vt:variant>
      <vt:variant>
        <vt:i4>55</vt:i4>
      </vt:variant>
    </vt:vector>
  </HeadingPairs>
  <TitlesOfParts>
    <vt:vector size="87" baseType="lpstr">
      <vt:lpstr>目次</vt:lpstr>
      <vt:lpstr>8-1-1.学士課程</vt:lpstr>
      <vt:lpstr>8-1-2.学士課程(平均)</vt:lpstr>
      <vt:lpstr>8-1-3.学士課程(学部別)</vt:lpstr>
      <vt:lpstr>8-2-1.修士課程</vt:lpstr>
      <vt:lpstr>8-2-2.修士課程(平均)</vt:lpstr>
      <vt:lpstr>8-3-1.博士課程</vt:lpstr>
      <vt:lpstr>8-3-2.博士課程(平均)</vt:lpstr>
      <vt:lpstr>8-4-1.専門職学位課程</vt:lpstr>
      <vt:lpstr>8-4-2.専門職学位課程(平均)</vt:lpstr>
      <vt:lpstr>8.グラフデータ</vt:lpstr>
      <vt:lpstr>8.経年データ（学部単位）</vt:lpstr>
      <vt:lpstr>8-1.2020</vt:lpstr>
      <vt:lpstr>8-1.2021</vt:lpstr>
      <vt:lpstr>8-1.2022</vt:lpstr>
      <vt:lpstr>8-1.2023</vt:lpstr>
      <vt:lpstr>8-1.2024</vt:lpstr>
      <vt:lpstr>8-2.2020</vt:lpstr>
      <vt:lpstr>8-2.2021</vt:lpstr>
      <vt:lpstr>8-2.2022</vt:lpstr>
      <vt:lpstr>8-2.2023</vt:lpstr>
      <vt:lpstr>8-2.2024</vt:lpstr>
      <vt:lpstr>8-3.2020</vt:lpstr>
      <vt:lpstr>8-3.2021</vt:lpstr>
      <vt:lpstr>8-3.2022</vt:lpstr>
      <vt:lpstr>8-3.2023</vt:lpstr>
      <vt:lpstr>8-3.2024</vt:lpstr>
      <vt:lpstr>8-4.2020</vt:lpstr>
      <vt:lpstr>8-4.2021</vt:lpstr>
      <vt:lpstr>8-4.2022</vt:lpstr>
      <vt:lpstr>8-4.2023</vt:lpstr>
      <vt:lpstr>8-4.2024</vt:lpstr>
      <vt:lpstr>'8.グラフデータ'!Print_Area</vt:lpstr>
      <vt:lpstr>'8-1.2020'!Print_Area</vt:lpstr>
      <vt:lpstr>'8-1.2021'!Print_Area</vt:lpstr>
      <vt:lpstr>'8-1.2022'!Print_Area</vt:lpstr>
      <vt:lpstr>'8-1.2023'!Print_Area</vt:lpstr>
      <vt:lpstr>'8-1.2024'!Print_Area</vt:lpstr>
      <vt:lpstr>'8-1-1.学士課程'!Print_Area</vt:lpstr>
      <vt:lpstr>'8-1-2.学士課程(平均)'!Print_Area</vt:lpstr>
      <vt:lpstr>'8-1-3.学士課程(学部別)'!Print_Area</vt:lpstr>
      <vt:lpstr>'8-2.2020'!Print_Area</vt:lpstr>
      <vt:lpstr>'8-2.2021'!Print_Area</vt:lpstr>
      <vt:lpstr>'8-2.2022'!Print_Area</vt:lpstr>
      <vt:lpstr>'8-2.2023'!Print_Area</vt:lpstr>
      <vt:lpstr>'8-2.2024'!Print_Area</vt:lpstr>
      <vt:lpstr>'8-2-1.修士課程'!Print_Area</vt:lpstr>
      <vt:lpstr>'8-2-2.修士課程(平均)'!Print_Area</vt:lpstr>
      <vt:lpstr>'8-3.2020'!Print_Area</vt:lpstr>
      <vt:lpstr>'8-3.2021'!Print_Area</vt:lpstr>
      <vt:lpstr>'8-3.2022'!Print_Area</vt:lpstr>
      <vt:lpstr>'8-3.2023'!Print_Area</vt:lpstr>
      <vt:lpstr>'8-3.2024'!Print_Area</vt:lpstr>
      <vt:lpstr>'8-3-1.博士課程'!Print_Area</vt:lpstr>
      <vt:lpstr>'8-3-2.博士課程(平均)'!Print_Area</vt:lpstr>
      <vt:lpstr>'8-4.2020'!Print_Area</vt:lpstr>
      <vt:lpstr>'8-4.2021'!Print_Area</vt:lpstr>
      <vt:lpstr>'8-4.2022'!Print_Area</vt:lpstr>
      <vt:lpstr>'8-4.2023'!Print_Area</vt:lpstr>
      <vt:lpstr>'8-4.2024'!Print_Area</vt:lpstr>
      <vt:lpstr>'8-4-1.専門職学位課程'!Print_Area</vt:lpstr>
      <vt:lpstr>'8-4-2.専門職学位課程(平均)'!Print_Area</vt:lpstr>
      <vt:lpstr>'8-1.2020'!Print_Titles</vt:lpstr>
      <vt:lpstr>'8-1.2021'!Print_Titles</vt:lpstr>
      <vt:lpstr>'8-1.2022'!Print_Titles</vt:lpstr>
      <vt:lpstr>'8-1.2023'!Print_Titles</vt:lpstr>
      <vt:lpstr>'8-1.2024'!Print_Titles</vt:lpstr>
      <vt:lpstr>'8-1-2.学士課程(平均)'!Print_Titles</vt:lpstr>
      <vt:lpstr>'8-1-3.学士課程(学部別)'!Print_Titles</vt:lpstr>
      <vt:lpstr>'8-2.2020'!Print_Titles</vt:lpstr>
      <vt:lpstr>'8-2.2021'!Print_Titles</vt:lpstr>
      <vt:lpstr>'8-2.2022'!Print_Titles</vt:lpstr>
      <vt:lpstr>'8-2.2023'!Print_Titles</vt:lpstr>
      <vt:lpstr>'8-2.2024'!Print_Titles</vt:lpstr>
      <vt:lpstr>'8-2-2.修士課程(平均)'!Print_Titles</vt:lpstr>
      <vt:lpstr>'8-3.2020'!Print_Titles</vt:lpstr>
      <vt:lpstr>'8-3.2021'!Print_Titles</vt:lpstr>
      <vt:lpstr>'8-3.2022'!Print_Titles</vt:lpstr>
      <vt:lpstr>'8-3.2023'!Print_Titles</vt:lpstr>
      <vt:lpstr>'8-3.2024'!Print_Titles</vt:lpstr>
      <vt:lpstr>'8-3-2.博士課程(平均)'!Print_Titles</vt:lpstr>
      <vt:lpstr>'8-4.2020'!Print_Titles</vt:lpstr>
      <vt:lpstr>'8-4.2021'!Print_Titles</vt:lpstr>
      <vt:lpstr>'8-4.2022'!Print_Titles</vt:lpstr>
      <vt:lpstr>'8-4.2023'!Print_Titles</vt:lpstr>
      <vt:lpstr>'8-4.2024'!Print_Titles</vt:lpstr>
      <vt:lpstr>'8-4-2.専門職学位課程(平均)'!Print_Titles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2025-10-10T04:43:37Z</cp:lastPrinted>
  <dcterms:created xsi:type="dcterms:W3CDTF">2022-12-06T08:39:19Z</dcterms:created>
  <dcterms:modified xsi:type="dcterms:W3CDTF">2025-10-22T00:41:52Z</dcterms:modified>
</cp:coreProperties>
</file>