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9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0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1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D8EADDB0-AAA1-4BCE-9E06-4CE2B309E14B}" xr6:coauthVersionLast="47" xr6:coauthVersionMax="47" xr10:uidLastSave="{00000000-0000-0000-0000-000000000000}"/>
  <bookViews>
    <workbookView xWindow="-120" yWindow="-120" windowWidth="29040" windowHeight="15720" tabRatio="489" xr2:uid="{1C157107-0411-40AC-B4D2-CBA867DF6213}"/>
  </bookViews>
  <sheets>
    <sheet name="目次" sheetId="57" r:id="rId1"/>
    <sheet name="9-1-1.学士課程" sheetId="58" r:id="rId2"/>
    <sheet name="9-1-2.学士課程(平均)" sheetId="59" r:id="rId3"/>
    <sheet name="9-1-3.学士課程 (学部別)" sheetId="60" r:id="rId4"/>
    <sheet name="9-2-1.修士課程" sheetId="61" r:id="rId5"/>
    <sheet name="9-2-2.修士課程(平均)" sheetId="62" r:id="rId6"/>
    <sheet name="9-2-3.修士課程（専攻別)" sheetId="63" r:id="rId7"/>
    <sheet name="9-3-1.博士課程" sheetId="64" r:id="rId8"/>
    <sheet name="9-3-2.博士課程(平均)" sheetId="65" r:id="rId9"/>
    <sheet name="9-3-3.博士課程（専攻別)" sheetId="66" r:id="rId10"/>
    <sheet name="9-4-1.専門職学位課程" sheetId="67" r:id="rId11"/>
    <sheet name="9-4-2.専門職学位課程(平均)" sheetId="68" r:id="rId12"/>
    <sheet name="9.グラフデータ" sheetId="22" r:id="rId13"/>
    <sheet name="9.経年データ（学部単位）" sheetId="12" r:id="rId14"/>
    <sheet name="9.経年データ（専攻単位）" sheetId="15" r:id="rId15"/>
    <sheet name="9-1.2020" sheetId="32" r:id="rId16"/>
    <sheet name="9-1.2021" sheetId="33" r:id="rId17"/>
    <sheet name="9-1.2022" sheetId="69" r:id="rId18"/>
    <sheet name="9-1.2023" sheetId="73" r:id="rId19"/>
    <sheet name="9-1.2024" sheetId="77" r:id="rId20"/>
    <sheet name="9-2.2020" sheetId="39" r:id="rId21"/>
    <sheet name="9-2.2021" sheetId="40" r:id="rId22"/>
    <sheet name="9-2.2022" sheetId="70" r:id="rId23"/>
    <sheet name="9-2.2023" sheetId="74" r:id="rId24"/>
    <sheet name="9-2.2024" sheetId="78" r:id="rId25"/>
    <sheet name="9-3.2020" sheetId="46" r:id="rId26"/>
    <sheet name="9-3.2021" sheetId="47" r:id="rId27"/>
    <sheet name="9-3.2022" sheetId="71" r:id="rId28"/>
    <sheet name="9-3.2023" sheetId="75" r:id="rId29"/>
    <sheet name="9-3.2024" sheetId="79" r:id="rId30"/>
    <sheet name="9-4.2020" sheetId="53" r:id="rId31"/>
    <sheet name="9-4.2021" sheetId="54" r:id="rId32"/>
    <sheet name="9-4.2022" sheetId="72" r:id="rId33"/>
    <sheet name="9-4.2023" sheetId="76" r:id="rId34"/>
    <sheet name="9-4.2024" sheetId="80" r:id="rId35"/>
  </sheets>
  <definedNames>
    <definedName name="_xlnm._FilterDatabase" localSheetId="15" hidden="1">'9-1.2020'!$A$13:$AF$99</definedName>
    <definedName name="_xlnm._FilterDatabase" localSheetId="16" hidden="1">'9-1.2021'!$A$13:$AF$13</definedName>
    <definedName name="_xlnm._FilterDatabase" localSheetId="17" hidden="1">'9-1.2022'!$A$13:$AF$13</definedName>
    <definedName name="_xlnm._FilterDatabase" localSheetId="18" hidden="1">'9-1.2023'!$A$13:$AF$13</definedName>
    <definedName name="_xlnm._FilterDatabase" localSheetId="19" hidden="1">'9-1.2024'!$A$13:$AF$13</definedName>
    <definedName name="_xlnm._FilterDatabase" localSheetId="20" hidden="1">'9-2.2020'!$A$13:$AF$13</definedName>
    <definedName name="_xlnm._FilterDatabase" localSheetId="21" hidden="1">'9-2.2021'!$A$13:$AF$13</definedName>
    <definedName name="_xlnm._FilterDatabase" localSheetId="22" hidden="1">'9-2.2022'!$A$13:$AF$13</definedName>
    <definedName name="_xlnm._FilterDatabase" localSheetId="23" hidden="1">'9-2.2023'!$A$13:$AF$13</definedName>
    <definedName name="_xlnm._FilterDatabase" localSheetId="24" hidden="1">'9-2.2024'!$A$13:$AF$13</definedName>
    <definedName name="_xlnm._FilterDatabase" localSheetId="25" hidden="1">'9-3.2020'!$A$13:$AF$13</definedName>
    <definedName name="_xlnm._FilterDatabase" localSheetId="26" hidden="1">'9-3.2021'!$A$13:$AF$13</definedName>
    <definedName name="_xlnm._FilterDatabase" localSheetId="27" hidden="1">'9-3.2022'!$A$13:$AF$13</definedName>
    <definedName name="_xlnm._FilterDatabase" localSheetId="28" hidden="1">'9-3.2023'!$A$13:$AF$13</definedName>
    <definedName name="_xlnm._FilterDatabase" localSheetId="29" hidden="1">'9-3.2024'!$A$13:$AF$13</definedName>
    <definedName name="_xlnm._FilterDatabase" localSheetId="30" hidden="1">'9-4.2020'!$A$13:$AF$99</definedName>
    <definedName name="_xlnm._FilterDatabase" localSheetId="31" hidden="1">'9-4.2021'!$A$13:$AF$99</definedName>
    <definedName name="_xlnm._FilterDatabase" localSheetId="32" hidden="1">'9-4.2022'!$A$13:$AF$99</definedName>
    <definedName name="_xlnm._FilterDatabase" localSheetId="33" hidden="1">'9-4.2023'!$A$13:$AF$99</definedName>
    <definedName name="_xlnm._FilterDatabase" localSheetId="34" hidden="1">'9-4.2024'!$A$13:$AF$99</definedName>
    <definedName name="FilterTitle" localSheetId="17">#REF!</definedName>
    <definedName name="FilterTitle" localSheetId="18">#REF!</definedName>
    <definedName name="FilterTitle" localSheetId="19">#REF!</definedName>
    <definedName name="FilterTitle" localSheetId="3">#REF!</definedName>
    <definedName name="FilterTitle" localSheetId="22">#REF!</definedName>
    <definedName name="FilterTitle" localSheetId="23">#REF!</definedName>
    <definedName name="FilterTitle" localSheetId="24">#REF!</definedName>
    <definedName name="FilterTitle" localSheetId="6">#REF!</definedName>
    <definedName name="FilterTitle" localSheetId="27">#REF!</definedName>
    <definedName name="FilterTitle" localSheetId="28">#REF!</definedName>
    <definedName name="FilterTitle" localSheetId="29">#REF!</definedName>
    <definedName name="FilterTitle" localSheetId="9">#REF!</definedName>
    <definedName name="FilterTitle" localSheetId="32">#REF!</definedName>
    <definedName name="FilterTitle" localSheetId="33">#REF!</definedName>
    <definedName name="FilterTitle" localSheetId="34">#REF!</definedName>
    <definedName name="FilterTitle">#REF!</definedName>
    <definedName name="_xlnm.Print_Area" localSheetId="12">'9.グラフデータ'!$B$1:$AF$304</definedName>
    <definedName name="_xlnm.Print_Area" localSheetId="13">'9.経年データ（学部単位）'!#REF!</definedName>
    <definedName name="_xlnm.Print_Area" localSheetId="15">'9-1.2020'!$A$1:$N$99</definedName>
    <definedName name="_xlnm.Print_Area" localSheetId="16">'9-1.2021'!$A$1:$N$99</definedName>
    <definedName name="_xlnm.Print_Area" localSheetId="17">'9-1.2022'!$A$1:$N$99</definedName>
    <definedName name="_xlnm.Print_Area" localSheetId="18">'9-1.2023'!$A$1:$N$99</definedName>
    <definedName name="_xlnm.Print_Area" localSheetId="19">'9-1.2024'!$A$1:$N$99</definedName>
    <definedName name="_xlnm.Print_Area" localSheetId="1">'9-1-1.学士課程'!$A$1:$AG$44</definedName>
    <definedName name="_xlnm.Print_Area" localSheetId="2">'9-1-2.学士課程(平均)'!$A$1:$AG$24</definedName>
    <definedName name="_xlnm.Print_Area" localSheetId="3">'9-1-3.学士課程 (学部別)'!$A$1:$Q$67</definedName>
    <definedName name="_xlnm.Print_Area" localSheetId="20">'9-2.2020'!$A$1:$N$99</definedName>
    <definedName name="_xlnm.Print_Area" localSheetId="21">'9-2.2021'!$A$1:$N$99</definedName>
    <definedName name="_xlnm.Print_Area" localSheetId="22">'9-2.2022'!$A$1:$N$99</definedName>
    <definedName name="_xlnm.Print_Area" localSheetId="23">'9-2.2023'!$A$1:$N$99</definedName>
    <definedName name="_xlnm.Print_Area" localSheetId="24">'9-2.2024'!$A$1:$N$99</definedName>
    <definedName name="_xlnm.Print_Area" localSheetId="4">'9-2-1.修士課程'!$A$1:$AG$44</definedName>
    <definedName name="_xlnm.Print_Area" localSheetId="5">'9-2-2.修士課程(平均)'!$A$1:$AG$24</definedName>
    <definedName name="_xlnm.Print_Area" localSheetId="6">'9-2-3.修士課程（専攻別)'!$A$1:$Q$89</definedName>
    <definedName name="_xlnm.Print_Area" localSheetId="25">'9-3.2020'!$A$1:$N$99</definedName>
    <definedName name="_xlnm.Print_Area" localSheetId="26">'9-3.2021'!$A$1:$N$99</definedName>
    <definedName name="_xlnm.Print_Area" localSheetId="27">'9-3.2022'!$A$1:$N$99</definedName>
    <definedName name="_xlnm.Print_Area" localSheetId="28">'9-3.2023'!$A$1:$N$99</definedName>
    <definedName name="_xlnm.Print_Area" localSheetId="29">'9-3.2024'!$A$1:$N$99</definedName>
    <definedName name="_xlnm.Print_Area" localSheetId="7">'9-3-1.博士課程'!$A$1:$AG$44</definedName>
    <definedName name="_xlnm.Print_Area" localSheetId="8">'9-3-2.博士課程(平均)'!$A$1:$AG$24</definedName>
    <definedName name="_xlnm.Print_Area" localSheetId="9">'9-3-3.博士課程（専攻別)'!$A$1:$Q$46</definedName>
    <definedName name="_xlnm.Print_Area" localSheetId="30">'9-4.2020'!$A$1:$N$99</definedName>
    <definedName name="_xlnm.Print_Area" localSheetId="31">'9-4.2021'!$A$1:$N$99</definedName>
    <definedName name="_xlnm.Print_Area" localSheetId="32">'9-4.2022'!$A$1:$N$99</definedName>
    <definedName name="_xlnm.Print_Area" localSheetId="33">'9-4.2023'!$A$1:$N$99</definedName>
    <definedName name="_xlnm.Print_Area" localSheetId="34">'9-4.2024'!$A$1:$N$99</definedName>
    <definedName name="_xlnm.Print_Area" localSheetId="10">'9-4-1.専門職学位課程'!$A$1:$AG$44</definedName>
    <definedName name="_xlnm.Print_Area" localSheetId="11">'9-4-2.専門職学位課程(平均)'!$A$1:$AG$24</definedName>
    <definedName name="_xlnm.Print_Area" localSheetId="0">目次!$A$1:$D$27</definedName>
    <definedName name="_xlnm.Print_Titles" localSheetId="15">'9-1.2020'!$12:$13</definedName>
    <definedName name="_xlnm.Print_Titles" localSheetId="16">'9-1.2021'!$12:$13</definedName>
    <definedName name="_xlnm.Print_Titles" localSheetId="17">'9-1.2022'!$12:$13</definedName>
    <definedName name="_xlnm.Print_Titles" localSheetId="18">'9-1.2023'!$12:$13</definedName>
    <definedName name="_xlnm.Print_Titles" localSheetId="19">'9-1.2024'!$12:$13</definedName>
    <definedName name="_xlnm.Print_Titles" localSheetId="2">'9-1-2.学士課程(平均)'!$1:$3</definedName>
    <definedName name="_xlnm.Print_Titles" localSheetId="3">'9-1-3.学士課程 (学部別)'!$1:$4</definedName>
    <definedName name="_xlnm.Print_Titles" localSheetId="20">'9-2.2020'!$12:$13</definedName>
    <definedName name="_xlnm.Print_Titles" localSheetId="21">'9-2.2021'!$12:$13</definedName>
    <definedName name="_xlnm.Print_Titles" localSheetId="22">'9-2.2022'!$12:$13</definedName>
    <definedName name="_xlnm.Print_Titles" localSheetId="23">'9-2.2023'!$12:$13</definedName>
    <definedName name="_xlnm.Print_Titles" localSheetId="24">'9-2.2024'!$12:$13</definedName>
    <definedName name="_xlnm.Print_Titles" localSheetId="5">'9-2-2.修士課程(平均)'!$1:$3</definedName>
    <definedName name="_xlnm.Print_Titles" localSheetId="6">'9-2-3.修士課程（専攻別)'!$1:$4</definedName>
    <definedName name="_xlnm.Print_Titles" localSheetId="25">'9-3.2020'!$12:$13</definedName>
    <definedName name="_xlnm.Print_Titles" localSheetId="26">'9-3.2021'!$12:$13</definedName>
    <definedName name="_xlnm.Print_Titles" localSheetId="27">'9-3.2022'!$12:$13</definedName>
    <definedName name="_xlnm.Print_Titles" localSheetId="28">'9-3.2023'!$12:$13</definedName>
    <definedName name="_xlnm.Print_Titles" localSheetId="29">'9-3.2024'!$12:$13</definedName>
    <definedName name="_xlnm.Print_Titles" localSheetId="8">'9-3-2.博士課程(平均)'!$1:$3</definedName>
    <definedName name="_xlnm.Print_Titles" localSheetId="9">'9-3-3.博士課程（専攻別)'!$1:$4</definedName>
    <definedName name="_xlnm.Print_Titles" localSheetId="30">'9-4.2020'!$12:$13</definedName>
    <definedName name="_xlnm.Print_Titles" localSheetId="31">'9-4.2021'!$12:$13</definedName>
    <definedName name="_xlnm.Print_Titles" localSheetId="32">'9-4.2022'!$12:$13</definedName>
    <definedName name="_xlnm.Print_Titles" localSheetId="33">'9-4.2023'!$12:$13</definedName>
    <definedName name="_xlnm.Print_Titles" localSheetId="34">'9-4.2024'!$12:$13</definedName>
    <definedName name="_xlnm.Print_Titles" localSheetId="11">'9-4-2.専門職学位課程(平均)'!$1:$3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6" i="67" l="1"/>
  <c r="J6" i="67"/>
  <c r="Z7" i="67"/>
  <c r="J7" i="67"/>
  <c r="M18" i="67"/>
  <c r="M19" i="67"/>
  <c r="M23" i="67"/>
  <c r="M22" i="67"/>
  <c r="M21" i="67"/>
  <c r="M20" i="67"/>
  <c r="M17" i="67"/>
  <c r="Q23" i="67"/>
  <c r="Q22" i="67"/>
  <c r="Q21" i="67"/>
  <c r="Q20" i="67"/>
  <c r="Q19" i="67"/>
  <c r="Q18" i="67"/>
  <c r="Q17" i="67"/>
  <c r="I231" i="22"/>
  <c r="J277" i="22"/>
  <c r="J278" i="22"/>
  <c r="J279" i="22"/>
  <c r="J280" i="22"/>
  <c r="J281" i="22"/>
  <c r="J275" i="22"/>
  <c r="E281" i="22" a="1"/>
  <c r="E281" i="22" s="1"/>
  <c r="E280" i="22" a="1"/>
  <c r="E280" i="22" s="1"/>
  <c r="E279" i="22" a="1"/>
  <c r="E279" i="22" s="1"/>
  <c r="E278" i="22" a="1"/>
  <c r="E278" i="22" s="1"/>
  <c r="E277" i="22" a="1"/>
  <c r="E277" i="22" s="1"/>
  <c r="E275" i="22" a="1"/>
  <c r="E275" i="22" s="1"/>
  <c r="F281" i="22" a="1"/>
  <c r="F281" i="22" s="1"/>
  <c r="F280" i="22" a="1"/>
  <c r="F280" i="22" s="1"/>
  <c r="F279" i="22" a="1"/>
  <c r="F279" i="22" s="1"/>
  <c r="F278" i="22" a="1"/>
  <c r="F278" i="22" s="1"/>
  <c r="F277" i="22" a="1"/>
  <c r="F277" i="22" s="1"/>
  <c r="F275" i="22" a="1"/>
  <c r="F275" i="22" s="1"/>
  <c r="J298" i="22"/>
  <c r="J299" i="22"/>
  <c r="J300" i="22"/>
  <c r="J301" i="22"/>
  <c r="J30" i="22"/>
  <c r="J31" i="22"/>
  <c r="J32" i="22"/>
  <c r="J33" i="22"/>
  <c r="J19" i="22"/>
  <c r="J20" i="22"/>
  <c r="J21" i="22"/>
  <c r="J22" i="22"/>
  <c r="J23" i="22"/>
  <c r="J9" i="22"/>
  <c r="J10" i="22"/>
  <c r="J11" i="22"/>
  <c r="E303" i="22"/>
  <c r="E302" i="22"/>
  <c r="E301" i="22"/>
  <c r="E300" i="22"/>
  <c r="E299" i="22"/>
  <c r="E298" i="22"/>
  <c r="E296" i="22"/>
  <c r="E292" i="22"/>
  <c r="E291" i="22"/>
  <c r="E290" i="22"/>
  <c r="E289" i="22"/>
  <c r="E288" i="22"/>
  <c r="E287" i="22"/>
  <c r="E285" i="22"/>
  <c r="E237" i="22"/>
  <c r="E236" i="22"/>
  <c r="E235" i="22"/>
  <c r="E234" i="22"/>
  <c r="E233" i="22"/>
  <c r="E232" i="22"/>
  <c r="E230" i="22"/>
  <c r="E226" i="22"/>
  <c r="E225" i="22"/>
  <c r="E224" i="22"/>
  <c r="E223" i="22"/>
  <c r="E222" i="22"/>
  <c r="E221" i="22"/>
  <c r="E219" i="22"/>
  <c r="E215" i="22"/>
  <c r="E215" i="22" a="1"/>
  <c r="E214" i="22" a="1"/>
  <c r="E214" i="22" s="1"/>
  <c r="E213" i="22" a="1"/>
  <c r="E213" i="22" s="1"/>
  <c r="E212" i="22" a="1"/>
  <c r="E212" i="22" s="1"/>
  <c r="E211" i="22" a="1"/>
  <c r="E211" i="22" s="1"/>
  <c r="E209" i="22" a="1"/>
  <c r="E209" i="22" s="1"/>
  <c r="E131" i="22"/>
  <c r="E130" i="22"/>
  <c r="E129" i="22"/>
  <c r="E128" i="22"/>
  <c r="E127" i="22"/>
  <c r="E126" i="22"/>
  <c r="E124" i="22"/>
  <c r="E120" i="22"/>
  <c r="E119" i="22"/>
  <c r="E118" i="22"/>
  <c r="E117" i="22"/>
  <c r="E116" i="22"/>
  <c r="E115" i="22"/>
  <c r="E113" i="22"/>
  <c r="E109" i="22" a="1"/>
  <c r="E109" i="22" s="1"/>
  <c r="E108" i="22" a="1"/>
  <c r="E108" i="22" s="1"/>
  <c r="E107" i="22" a="1"/>
  <c r="E107" i="22" s="1"/>
  <c r="E106" i="22" a="1"/>
  <c r="E106" i="22" s="1"/>
  <c r="E105" i="22" a="1"/>
  <c r="E105" i="22" s="1"/>
  <c r="E103" i="22" a="1"/>
  <c r="E103" i="22" s="1"/>
  <c r="E35" i="22"/>
  <c r="E34" i="22"/>
  <c r="E33" i="22"/>
  <c r="E32" i="22"/>
  <c r="E31" i="22"/>
  <c r="E30" i="22"/>
  <c r="E28" i="22"/>
  <c r="E24" i="22"/>
  <c r="E23" i="22"/>
  <c r="E22" i="22"/>
  <c r="E21" i="22"/>
  <c r="E20" i="22"/>
  <c r="E19" i="22"/>
  <c r="E17" i="22"/>
  <c r="E13" i="22" a="1"/>
  <c r="E13" i="22" s="1"/>
  <c r="E12" i="22" a="1"/>
  <c r="E12" i="22" s="1"/>
  <c r="E11" i="22" a="1"/>
  <c r="E11" i="22" s="1"/>
  <c r="E10" i="22" a="1"/>
  <c r="E10" i="22" s="1"/>
  <c r="E9" i="22" a="1"/>
  <c r="E9" i="22" s="1"/>
  <c r="E7" i="22" a="1"/>
  <c r="E7" i="22" s="1"/>
  <c r="R1" i="22" a="1"/>
  <c r="R1" i="22" s="1"/>
  <c r="E274" i="22" s="1" a="1"/>
  <c r="E274" i="22" s="1"/>
  <c r="F303" i="22"/>
  <c r="F302" i="22"/>
  <c r="F301" i="22"/>
  <c r="F300" i="22"/>
  <c r="F299" i="22"/>
  <c r="F298" i="22"/>
  <c r="F296" i="22"/>
  <c r="F292" i="22"/>
  <c r="F291" i="22"/>
  <c r="F290" i="22"/>
  <c r="F289" i="22"/>
  <c r="F288" i="22"/>
  <c r="F287" i="22"/>
  <c r="F285" i="22"/>
  <c r="F237" i="22"/>
  <c r="F236" i="22"/>
  <c r="F235" i="22"/>
  <c r="F234" i="22"/>
  <c r="F233" i="22"/>
  <c r="F232" i="22"/>
  <c r="F230" i="22"/>
  <c r="F226" i="22"/>
  <c r="F225" i="22"/>
  <c r="F224" i="22"/>
  <c r="F223" i="22"/>
  <c r="F222" i="22"/>
  <c r="F221" i="22"/>
  <c r="F219" i="22"/>
  <c r="F215" i="22" a="1"/>
  <c r="F215" i="22" s="1"/>
  <c r="F214" i="22" a="1"/>
  <c r="F214" i="22" s="1"/>
  <c r="F213" i="22" a="1"/>
  <c r="F213" i="22" s="1"/>
  <c r="F212" i="22" a="1"/>
  <c r="F212" i="22" s="1"/>
  <c r="F211" i="22" a="1"/>
  <c r="F211" i="22" s="1"/>
  <c r="F209" i="22" a="1"/>
  <c r="F209" i="22" s="1"/>
  <c r="F131" i="22"/>
  <c r="F130" i="22"/>
  <c r="F129" i="22"/>
  <c r="F128" i="22"/>
  <c r="F127" i="22"/>
  <c r="F126" i="22"/>
  <c r="F124" i="22"/>
  <c r="F120" i="22"/>
  <c r="F119" i="22"/>
  <c r="F118" i="22"/>
  <c r="F117" i="22"/>
  <c r="F116" i="22"/>
  <c r="F115" i="22"/>
  <c r="F113" i="22"/>
  <c r="F109" i="22" a="1"/>
  <c r="F109" i="22" s="1"/>
  <c r="F108" i="22" a="1"/>
  <c r="F108" i="22" s="1"/>
  <c r="F107" i="22" a="1"/>
  <c r="F107" i="22" s="1"/>
  <c r="F106" i="22" a="1"/>
  <c r="F106" i="22" s="1"/>
  <c r="F105" i="22" a="1"/>
  <c r="F105" i="22" s="1"/>
  <c r="F103" i="22" a="1"/>
  <c r="F103" i="22" s="1"/>
  <c r="F35" i="22"/>
  <c r="F34" i="22"/>
  <c r="F33" i="22"/>
  <c r="F32" i="22"/>
  <c r="F31" i="22"/>
  <c r="F30" i="22"/>
  <c r="F28" i="22"/>
  <c r="F24" i="22"/>
  <c r="F23" i="22"/>
  <c r="F22" i="22"/>
  <c r="F21" i="22"/>
  <c r="F20" i="22"/>
  <c r="F19" i="22"/>
  <c r="F17" i="22"/>
  <c r="F13" i="22" a="1"/>
  <c r="F13" i="22" s="1"/>
  <c r="F12" i="22" a="1"/>
  <c r="F12" i="22" s="1"/>
  <c r="F11" i="22" a="1"/>
  <c r="F11" i="22" s="1"/>
  <c r="F10" i="22" a="1"/>
  <c r="F10" i="22" s="1"/>
  <c r="F9" i="22" a="1"/>
  <c r="F9" i="22" s="1"/>
  <c r="F7" i="22" a="1"/>
  <c r="F7" i="22" s="1"/>
  <c r="S1" i="22" a="1"/>
  <c r="S1" i="22" s="1"/>
  <c r="F274" i="22" s="1" a="1"/>
  <c r="F274" i="22" s="1"/>
  <c r="G303" i="22"/>
  <c r="G302" i="22"/>
  <c r="G301" i="22"/>
  <c r="G300" i="22"/>
  <c r="G299" i="22"/>
  <c r="G298" i="22"/>
  <c r="G296" i="22"/>
  <c r="G292" i="22"/>
  <c r="G291" i="22"/>
  <c r="G290" i="22"/>
  <c r="G289" i="22"/>
  <c r="G288" i="22"/>
  <c r="G287" i="22"/>
  <c r="G285" i="22"/>
  <c r="G281" i="22"/>
  <c r="G281" i="22" a="1"/>
  <c r="G280" i="22" a="1"/>
  <c r="G280" i="22" s="1"/>
  <c r="G279" i="22" a="1"/>
  <c r="G279" i="22" s="1"/>
  <c r="G278" i="22" a="1"/>
  <c r="G278" i="22" s="1"/>
  <c r="G277" i="22" a="1"/>
  <c r="G277" i="22" s="1"/>
  <c r="G275" i="22" a="1"/>
  <c r="G275" i="22" s="1"/>
  <c r="G237" i="22"/>
  <c r="G236" i="22"/>
  <c r="G235" i="22"/>
  <c r="G234" i="22"/>
  <c r="G233" i="22"/>
  <c r="G232" i="22"/>
  <c r="G230" i="22"/>
  <c r="G226" i="22"/>
  <c r="G225" i="22"/>
  <c r="G224" i="22"/>
  <c r="G223" i="22"/>
  <c r="G222" i="22"/>
  <c r="G221" i="22"/>
  <c r="G219" i="22"/>
  <c r="G215" i="22" a="1"/>
  <c r="G215" i="22" s="1"/>
  <c r="G214" i="22" a="1"/>
  <c r="G214" i="22" s="1"/>
  <c r="G213" i="22" a="1"/>
  <c r="G213" i="22" s="1"/>
  <c r="G212" i="22" a="1"/>
  <c r="G212" i="22" s="1"/>
  <c r="G211" i="22" a="1"/>
  <c r="G211" i="22" s="1"/>
  <c r="G209" i="22" a="1"/>
  <c r="G209" i="22" s="1"/>
  <c r="G131" i="22"/>
  <c r="G130" i="22"/>
  <c r="G129" i="22"/>
  <c r="G128" i="22"/>
  <c r="G127" i="22"/>
  <c r="G126" i="22"/>
  <c r="G124" i="22"/>
  <c r="G120" i="22"/>
  <c r="G119" i="22"/>
  <c r="G118" i="22"/>
  <c r="G117" i="22"/>
  <c r="G116" i="22"/>
  <c r="G115" i="22"/>
  <c r="G113" i="22"/>
  <c r="G109" i="22" a="1"/>
  <c r="G109" i="22" s="1"/>
  <c r="G108" i="22" a="1"/>
  <c r="G108" i="22" s="1"/>
  <c r="G107" i="22" a="1"/>
  <c r="G107" i="22" s="1"/>
  <c r="G106" i="22" a="1"/>
  <c r="G106" i="22" s="1"/>
  <c r="G105" i="22" a="1"/>
  <c r="G105" i="22" s="1"/>
  <c r="G103" i="22" a="1"/>
  <c r="G103" i="22" s="1"/>
  <c r="G35" i="22"/>
  <c r="G34" i="22"/>
  <c r="G33" i="22"/>
  <c r="G32" i="22"/>
  <c r="G31" i="22"/>
  <c r="G30" i="22"/>
  <c r="G28" i="22"/>
  <c r="G24" i="22"/>
  <c r="G23" i="22"/>
  <c r="G22" i="22"/>
  <c r="G21" i="22"/>
  <c r="G20" i="22"/>
  <c r="G19" i="22"/>
  <c r="G17" i="22"/>
  <c r="G13" i="22" a="1"/>
  <c r="G13" i="22" s="1"/>
  <c r="G12" i="22" a="1"/>
  <c r="G12" i="22" s="1"/>
  <c r="G11" i="22" a="1"/>
  <c r="G11" i="22" s="1"/>
  <c r="G10" i="22" a="1"/>
  <c r="G10" i="22" s="1"/>
  <c r="G9" i="22" a="1"/>
  <c r="G9" i="22" s="1"/>
  <c r="G7" i="22" a="1"/>
  <c r="G7" i="22" s="1"/>
  <c r="T1" i="22" a="1"/>
  <c r="T1" i="22" s="1"/>
  <c r="G196" i="22" s="1"/>
  <c r="H303" i="22"/>
  <c r="H302" i="22"/>
  <c r="H301" i="22"/>
  <c r="H300" i="22"/>
  <c r="H299" i="22"/>
  <c r="H298" i="22"/>
  <c r="H296" i="22"/>
  <c r="H292" i="22"/>
  <c r="H291" i="22"/>
  <c r="H290" i="22"/>
  <c r="H289" i="22"/>
  <c r="H288" i="22"/>
  <c r="H287" i="22"/>
  <c r="H285" i="22"/>
  <c r="H281" i="22" a="1"/>
  <c r="H281" i="22" s="1"/>
  <c r="H280" i="22" a="1"/>
  <c r="H280" i="22" s="1"/>
  <c r="H279" i="22" a="1"/>
  <c r="H279" i="22" s="1"/>
  <c r="H278" i="22" a="1"/>
  <c r="H278" i="22" s="1"/>
  <c r="H277" i="22" a="1"/>
  <c r="H277" i="22" s="1"/>
  <c r="H275" i="22" a="1"/>
  <c r="H275" i="22" s="1"/>
  <c r="H237" i="22"/>
  <c r="H236" i="22"/>
  <c r="H235" i="22"/>
  <c r="H234" i="22"/>
  <c r="H233" i="22"/>
  <c r="H232" i="22"/>
  <c r="H230" i="22"/>
  <c r="H226" i="22"/>
  <c r="H225" i="22"/>
  <c r="H224" i="22"/>
  <c r="H223" i="22"/>
  <c r="H222" i="22"/>
  <c r="H221" i="22"/>
  <c r="H219" i="22"/>
  <c r="H215" i="22" a="1"/>
  <c r="H215" i="22" s="1"/>
  <c r="H214" i="22" a="1"/>
  <c r="H214" i="22" s="1"/>
  <c r="H213" i="22" a="1"/>
  <c r="H213" i="22" s="1"/>
  <c r="H212" i="22" a="1"/>
  <c r="H212" i="22" s="1"/>
  <c r="H211" i="22" a="1"/>
  <c r="H211" i="22" s="1"/>
  <c r="H209" i="22" a="1"/>
  <c r="H209" i="22" s="1"/>
  <c r="H131" i="22"/>
  <c r="H130" i="22"/>
  <c r="H129" i="22"/>
  <c r="H128" i="22"/>
  <c r="H127" i="22"/>
  <c r="H126" i="22"/>
  <c r="H124" i="22"/>
  <c r="H120" i="22"/>
  <c r="H109" i="22" a="1"/>
  <c r="H109" i="22" s="1"/>
  <c r="H108" i="22" a="1"/>
  <c r="H108" i="22" s="1"/>
  <c r="H107" i="22" a="1"/>
  <c r="H107" i="22" s="1"/>
  <c r="H106" i="22" a="1"/>
  <c r="H106" i="22" s="1"/>
  <c r="H105" i="22" a="1"/>
  <c r="H105" i="22" s="1"/>
  <c r="H103" i="22" a="1"/>
  <c r="H103" i="22" s="1"/>
  <c r="H35" i="22"/>
  <c r="H34" i="22"/>
  <c r="H33" i="22"/>
  <c r="H32" i="22"/>
  <c r="H31" i="22"/>
  <c r="H30" i="22"/>
  <c r="H28" i="22"/>
  <c r="H24" i="22"/>
  <c r="H23" i="22"/>
  <c r="H22" i="22"/>
  <c r="H21" i="22"/>
  <c r="H20" i="22"/>
  <c r="H19" i="22"/>
  <c r="H17" i="22"/>
  <c r="H13" i="22" a="1"/>
  <c r="H13" i="22" s="1"/>
  <c r="H12" i="22" a="1"/>
  <c r="H12" i="22" s="1"/>
  <c r="H11" i="22" a="1"/>
  <c r="H11" i="22" s="1"/>
  <c r="H10" i="22" a="1"/>
  <c r="H10" i="22" s="1"/>
  <c r="H9" i="22" a="1"/>
  <c r="H9" i="22" s="1"/>
  <c r="H7" i="22" a="1"/>
  <c r="H7" i="22" s="1"/>
  <c r="U1" i="22" a="1"/>
  <c r="U1" i="22" s="1"/>
  <c r="H196" i="22" s="1"/>
  <c r="I303" i="22"/>
  <c r="I302" i="22"/>
  <c r="I301" i="22"/>
  <c r="I300" i="22"/>
  <c r="I299" i="22"/>
  <c r="I298" i="22"/>
  <c r="I296" i="22"/>
  <c r="I292" i="22"/>
  <c r="I291" i="22"/>
  <c r="I290" i="22"/>
  <c r="I289" i="22"/>
  <c r="I288" i="22"/>
  <c r="I287" i="22"/>
  <c r="I285" i="22"/>
  <c r="I281" i="22" a="1"/>
  <c r="I281" i="22" s="1"/>
  <c r="I280" i="22" a="1"/>
  <c r="I280" i="22" s="1"/>
  <c r="I279" i="22" a="1"/>
  <c r="I279" i="22" s="1"/>
  <c r="I278" i="22" a="1"/>
  <c r="I278" i="22" s="1"/>
  <c r="I277" i="22" a="1"/>
  <c r="I277" i="22" s="1"/>
  <c r="I275" i="22" a="1"/>
  <c r="I275" i="22" s="1"/>
  <c r="I237" i="22"/>
  <c r="I236" i="22"/>
  <c r="I235" i="22"/>
  <c r="I234" i="22"/>
  <c r="I233" i="22"/>
  <c r="I232" i="22"/>
  <c r="I230" i="22"/>
  <c r="I226" i="22"/>
  <c r="I225" i="22"/>
  <c r="I224" i="22"/>
  <c r="I223" i="22"/>
  <c r="I222" i="22"/>
  <c r="I221" i="22"/>
  <c r="I219" i="22"/>
  <c r="I215" i="22" a="1"/>
  <c r="I215" i="22" s="1"/>
  <c r="I214" i="22" a="1"/>
  <c r="I214" i="22" s="1"/>
  <c r="I213" i="22" a="1"/>
  <c r="I213" i="22" s="1"/>
  <c r="I212" i="22" a="1"/>
  <c r="I212" i="22" s="1"/>
  <c r="I211" i="22" a="1"/>
  <c r="I211" i="22" s="1"/>
  <c r="I209" i="22" a="1"/>
  <c r="I209" i="22" s="1"/>
  <c r="I131" i="22"/>
  <c r="I130" i="22"/>
  <c r="I129" i="22"/>
  <c r="I128" i="22"/>
  <c r="I127" i="22"/>
  <c r="I126" i="22"/>
  <c r="I124" i="22"/>
  <c r="I120" i="22"/>
  <c r="I119" i="22"/>
  <c r="I118" i="22"/>
  <c r="I117" i="22"/>
  <c r="I116" i="22"/>
  <c r="I115" i="22"/>
  <c r="I113" i="22"/>
  <c r="I109" i="22" a="1"/>
  <c r="I109" i="22" s="1"/>
  <c r="I108" i="22" a="1"/>
  <c r="I108" i="22" s="1"/>
  <c r="I107" i="22" a="1"/>
  <c r="I107" i="22" s="1"/>
  <c r="I106" i="22" a="1"/>
  <c r="I106" i="22" s="1"/>
  <c r="I105" i="22" a="1"/>
  <c r="I105" i="22" s="1"/>
  <c r="I103" i="22" a="1"/>
  <c r="I103" i="22" s="1"/>
  <c r="I35" i="22"/>
  <c r="I34" i="22"/>
  <c r="I33" i="22"/>
  <c r="I32" i="22"/>
  <c r="I31" i="22"/>
  <c r="I30" i="22"/>
  <c r="I28" i="22"/>
  <c r="I24" i="22"/>
  <c r="I23" i="22"/>
  <c r="I22" i="22"/>
  <c r="I21" i="22"/>
  <c r="I20" i="22"/>
  <c r="I19" i="22"/>
  <c r="I17" i="22"/>
  <c r="I13" i="22" a="1"/>
  <c r="I13" i="22" s="1"/>
  <c r="I12" i="22" a="1"/>
  <c r="I12" i="22" s="1"/>
  <c r="I11" i="22" a="1"/>
  <c r="I11" i="22" s="1"/>
  <c r="I10" i="22" a="1"/>
  <c r="I10" i="22" s="1"/>
  <c r="I9" i="22" a="1"/>
  <c r="I9" i="22" s="1"/>
  <c r="I7" i="22" a="1"/>
  <c r="I7" i="22" s="1"/>
  <c r="V1" i="22" a="1"/>
  <c r="V1" i="22" s="1"/>
  <c r="I249" i="22" s="1"/>
  <c r="J99" i="80"/>
  <c r="I99" i="80"/>
  <c r="H99" i="80"/>
  <c r="G99" i="80"/>
  <c r="F99" i="80"/>
  <c r="D99" i="80"/>
  <c r="J97" i="80"/>
  <c r="I97" i="80"/>
  <c r="H97" i="80"/>
  <c r="G97" i="80"/>
  <c r="F97" i="80"/>
  <c r="D97" i="80"/>
  <c r="J96" i="80"/>
  <c r="I96" i="80"/>
  <c r="H96" i="80"/>
  <c r="G96" i="80"/>
  <c r="F96" i="80"/>
  <c r="D96" i="80"/>
  <c r="J95" i="80"/>
  <c r="I95" i="80"/>
  <c r="H95" i="80"/>
  <c r="G95" i="80"/>
  <c r="F95" i="80"/>
  <c r="D95" i="80"/>
  <c r="J94" i="80"/>
  <c r="I94" i="80"/>
  <c r="H94" i="80"/>
  <c r="G94" i="80"/>
  <c r="F94" i="80"/>
  <c r="E94" i="80" s="1"/>
  <c r="D94" i="80"/>
  <c r="J93" i="80"/>
  <c r="I93" i="80"/>
  <c r="H93" i="80"/>
  <c r="G93" i="80"/>
  <c r="F93" i="80"/>
  <c r="E93" i="80" s="1"/>
  <c r="D93" i="80"/>
  <c r="J92" i="80"/>
  <c r="I92" i="80"/>
  <c r="H92" i="80"/>
  <c r="G92" i="80"/>
  <c r="F92" i="80"/>
  <c r="D92" i="80"/>
  <c r="J91" i="80"/>
  <c r="I91" i="80"/>
  <c r="H91" i="80"/>
  <c r="G91" i="80"/>
  <c r="F91" i="80"/>
  <c r="D91" i="80"/>
  <c r="J90" i="80"/>
  <c r="I90" i="80"/>
  <c r="H90" i="80"/>
  <c r="G90" i="80"/>
  <c r="F90" i="80"/>
  <c r="D90" i="80"/>
  <c r="J88" i="80"/>
  <c r="J7" i="80" s="1"/>
  <c r="I88" i="80"/>
  <c r="H88" i="80"/>
  <c r="G88" i="80"/>
  <c r="F88" i="80"/>
  <c r="E88" i="80" s="1"/>
  <c r="D88" i="80"/>
  <c r="J87" i="80"/>
  <c r="I87" i="80"/>
  <c r="H87" i="80"/>
  <c r="G87" i="80"/>
  <c r="F87" i="80"/>
  <c r="D87" i="80"/>
  <c r="J86" i="80"/>
  <c r="I86" i="80"/>
  <c r="H86" i="80"/>
  <c r="G86" i="80"/>
  <c r="F86" i="80"/>
  <c r="D86" i="80"/>
  <c r="J85" i="80"/>
  <c r="I85" i="80"/>
  <c r="H85" i="80"/>
  <c r="G85" i="80"/>
  <c r="F85" i="80"/>
  <c r="D85" i="80"/>
  <c r="J83" i="80"/>
  <c r="I83" i="80"/>
  <c r="H83" i="80"/>
  <c r="G83" i="80"/>
  <c r="F83" i="80"/>
  <c r="D83" i="80"/>
  <c r="J82" i="80"/>
  <c r="I82" i="80"/>
  <c r="H82" i="80"/>
  <c r="G82" i="80"/>
  <c r="F82" i="80"/>
  <c r="D82" i="80"/>
  <c r="J81" i="80"/>
  <c r="I81" i="80"/>
  <c r="H81" i="80"/>
  <c r="G81" i="80"/>
  <c r="F81" i="80"/>
  <c r="D81" i="80"/>
  <c r="J80" i="80"/>
  <c r="I80" i="80"/>
  <c r="H80" i="80"/>
  <c r="G80" i="80"/>
  <c r="F80" i="80"/>
  <c r="D80" i="80"/>
  <c r="J78" i="80"/>
  <c r="I78" i="80"/>
  <c r="H78" i="80"/>
  <c r="G78" i="80"/>
  <c r="F78" i="80"/>
  <c r="D78" i="80"/>
  <c r="J75" i="80"/>
  <c r="I75" i="80"/>
  <c r="H75" i="80"/>
  <c r="G75" i="80"/>
  <c r="F75" i="80"/>
  <c r="D75" i="80"/>
  <c r="J74" i="80"/>
  <c r="I74" i="80"/>
  <c r="H74" i="80"/>
  <c r="G74" i="80"/>
  <c r="F74" i="80"/>
  <c r="D74" i="80"/>
  <c r="J73" i="80"/>
  <c r="I73" i="80"/>
  <c r="H73" i="80"/>
  <c r="G73" i="80"/>
  <c r="F73" i="80"/>
  <c r="D73" i="80"/>
  <c r="J72" i="80"/>
  <c r="I72" i="80"/>
  <c r="H72" i="80"/>
  <c r="G72" i="80"/>
  <c r="F72" i="80"/>
  <c r="D72" i="80"/>
  <c r="J71" i="80"/>
  <c r="I71" i="80"/>
  <c r="H71" i="80"/>
  <c r="G71" i="80"/>
  <c r="F71" i="80"/>
  <c r="D71" i="80"/>
  <c r="J69" i="80"/>
  <c r="I69" i="80"/>
  <c r="H69" i="80"/>
  <c r="G69" i="80"/>
  <c r="F69" i="80"/>
  <c r="D69" i="80"/>
  <c r="J68" i="80"/>
  <c r="I68" i="80"/>
  <c r="H68" i="80"/>
  <c r="G68" i="80"/>
  <c r="F68" i="80"/>
  <c r="D68" i="80"/>
  <c r="J66" i="80"/>
  <c r="I66" i="80"/>
  <c r="H66" i="80"/>
  <c r="G66" i="80"/>
  <c r="F66" i="80"/>
  <c r="D66" i="80"/>
  <c r="J65" i="80"/>
  <c r="I65" i="80"/>
  <c r="H65" i="80"/>
  <c r="G65" i="80"/>
  <c r="F65" i="80"/>
  <c r="D65" i="80"/>
  <c r="J63" i="80"/>
  <c r="I63" i="80"/>
  <c r="H63" i="80"/>
  <c r="G63" i="80"/>
  <c r="F63" i="80"/>
  <c r="D63" i="80"/>
  <c r="J61" i="80"/>
  <c r="I61" i="80"/>
  <c r="H61" i="80"/>
  <c r="G61" i="80"/>
  <c r="F61" i="80"/>
  <c r="D61" i="80"/>
  <c r="J59" i="80"/>
  <c r="I59" i="80"/>
  <c r="H59" i="80"/>
  <c r="G59" i="80"/>
  <c r="F59" i="80"/>
  <c r="D59" i="80"/>
  <c r="J58" i="80"/>
  <c r="I58" i="80"/>
  <c r="H58" i="80"/>
  <c r="G58" i="80"/>
  <c r="F58" i="80"/>
  <c r="D58" i="80"/>
  <c r="J57" i="80"/>
  <c r="I57" i="80"/>
  <c r="H57" i="80"/>
  <c r="G57" i="80"/>
  <c r="F57" i="80"/>
  <c r="D57" i="80"/>
  <c r="J56" i="80"/>
  <c r="I56" i="80"/>
  <c r="H56" i="80"/>
  <c r="G56" i="80"/>
  <c r="E56" i="80" s="1"/>
  <c r="F56" i="80"/>
  <c r="D56" i="80"/>
  <c r="J55" i="80"/>
  <c r="I55" i="80"/>
  <c r="H55" i="80"/>
  <c r="G55" i="80"/>
  <c r="F55" i="80"/>
  <c r="D55" i="80"/>
  <c r="J53" i="80"/>
  <c r="I53" i="80"/>
  <c r="H53" i="80"/>
  <c r="E53" i="80" s="1"/>
  <c r="G53" i="80"/>
  <c r="F53" i="80"/>
  <c r="D53" i="80"/>
  <c r="J52" i="80"/>
  <c r="I52" i="80"/>
  <c r="H52" i="80"/>
  <c r="G52" i="80"/>
  <c r="F52" i="80"/>
  <c r="D52" i="80"/>
  <c r="J51" i="80"/>
  <c r="I51" i="80"/>
  <c r="H51" i="80"/>
  <c r="G51" i="80"/>
  <c r="F51" i="80"/>
  <c r="D51" i="80"/>
  <c r="J49" i="80"/>
  <c r="I49" i="80"/>
  <c r="H49" i="80"/>
  <c r="G49" i="80"/>
  <c r="F49" i="80"/>
  <c r="D49" i="80"/>
  <c r="J47" i="80"/>
  <c r="I47" i="80"/>
  <c r="H47" i="80"/>
  <c r="G47" i="80"/>
  <c r="F47" i="80"/>
  <c r="D47" i="80"/>
  <c r="J44" i="80"/>
  <c r="I44" i="80"/>
  <c r="H44" i="80"/>
  <c r="G44" i="80"/>
  <c r="F44" i="80"/>
  <c r="D44" i="80"/>
  <c r="J42" i="80"/>
  <c r="I42" i="80"/>
  <c r="H42" i="80"/>
  <c r="G42" i="80"/>
  <c r="F42" i="80"/>
  <c r="D42" i="80"/>
  <c r="J41" i="80"/>
  <c r="I41" i="80"/>
  <c r="H41" i="80"/>
  <c r="G41" i="80"/>
  <c r="F41" i="80"/>
  <c r="D41" i="80"/>
  <c r="J39" i="80"/>
  <c r="I39" i="80"/>
  <c r="H39" i="80"/>
  <c r="G39" i="80"/>
  <c r="F39" i="80"/>
  <c r="D39" i="80"/>
  <c r="J35" i="80"/>
  <c r="I35" i="80"/>
  <c r="H35" i="80"/>
  <c r="G35" i="80"/>
  <c r="F35" i="80"/>
  <c r="D35" i="80"/>
  <c r="J34" i="80"/>
  <c r="I34" i="80"/>
  <c r="H34" i="80"/>
  <c r="G34" i="80"/>
  <c r="F34" i="80"/>
  <c r="D34" i="80"/>
  <c r="J33" i="80"/>
  <c r="I33" i="80"/>
  <c r="H33" i="80"/>
  <c r="G33" i="80"/>
  <c r="F33" i="80"/>
  <c r="D33" i="80"/>
  <c r="J32" i="80"/>
  <c r="I32" i="80"/>
  <c r="H32" i="80"/>
  <c r="G32" i="80"/>
  <c r="F32" i="80"/>
  <c r="D32" i="80"/>
  <c r="J31" i="80"/>
  <c r="I31" i="80"/>
  <c r="H31" i="80"/>
  <c r="G31" i="80"/>
  <c r="F31" i="80"/>
  <c r="D31" i="80"/>
  <c r="J29" i="80"/>
  <c r="I29" i="80"/>
  <c r="H29" i="80"/>
  <c r="G29" i="80"/>
  <c r="E29" i="80" s="1"/>
  <c r="F29" i="80"/>
  <c r="D29" i="80"/>
  <c r="K28" i="80"/>
  <c r="J28" i="80"/>
  <c r="I28" i="80"/>
  <c r="H28" i="80"/>
  <c r="G28" i="80"/>
  <c r="F28" i="80"/>
  <c r="E28" i="80" s="1"/>
  <c r="D28" i="80"/>
  <c r="K27" i="80"/>
  <c r="J27" i="80"/>
  <c r="I27" i="80"/>
  <c r="H27" i="80"/>
  <c r="G27" i="80"/>
  <c r="F27" i="80"/>
  <c r="D27" i="80"/>
  <c r="J26" i="80"/>
  <c r="I26" i="80"/>
  <c r="H26" i="80"/>
  <c r="G26" i="80"/>
  <c r="F26" i="80"/>
  <c r="D26" i="80"/>
  <c r="J25" i="80"/>
  <c r="I25" i="80"/>
  <c r="H25" i="80"/>
  <c r="G25" i="80"/>
  <c r="F25" i="80"/>
  <c r="D25" i="80"/>
  <c r="J24" i="80"/>
  <c r="I24" i="80"/>
  <c r="H24" i="80"/>
  <c r="G24" i="80"/>
  <c r="F24" i="80"/>
  <c r="D24" i="80"/>
  <c r="J23" i="80"/>
  <c r="I23" i="80"/>
  <c r="H23" i="80"/>
  <c r="G23" i="80"/>
  <c r="F23" i="80"/>
  <c r="D23" i="80"/>
  <c r="K22" i="80"/>
  <c r="J22" i="80"/>
  <c r="I22" i="80"/>
  <c r="H22" i="80"/>
  <c r="G22" i="80"/>
  <c r="F22" i="80"/>
  <c r="D22" i="80"/>
  <c r="K21" i="80"/>
  <c r="J21" i="80"/>
  <c r="I21" i="80"/>
  <c r="H21" i="80"/>
  <c r="G21" i="80"/>
  <c r="F21" i="80"/>
  <c r="D21" i="80"/>
  <c r="J17" i="80"/>
  <c r="I17" i="80"/>
  <c r="H17" i="80"/>
  <c r="G17" i="80"/>
  <c r="F17" i="80"/>
  <c r="D17" i="80"/>
  <c r="J15" i="80"/>
  <c r="I15" i="80"/>
  <c r="H15" i="80"/>
  <c r="G15" i="80"/>
  <c r="F15" i="80"/>
  <c r="D15" i="80"/>
  <c r="J14" i="80"/>
  <c r="I14" i="80"/>
  <c r="H14" i="80"/>
  <c r="G14" i="80"/>
  <c r="F14" i="80"/>
  <c r="D14" i="80"/>
  <c r="D11" i="80" a="1"/>
  <c r="D11" i="80" s="1"/>
  <c r="I7" i="80"/>
  <c r="H7" i="80"/>
  <c r="G7" i="80"/>
  <c r="F7" i="80"/>
  <c r="D7" i="80"/>
  <c r="J99" i="79"/>
  <c r="I99" i="79"/>
  <c r="H99" i="79"/>
  <c r="G99" i="79"/>
  <c r="F99" i="79"/>
  <c r="D99" i="79"/>
  <c r="J98" i="79"/>
  <c r="I98" i="79"/>
  <c r="H98" i="79"/>
  <c r="G98" i="79"/>
  <c r="F98" i="79"/>
  <c r="D98" i="79"/>
  <c r="J97" i="79"/>
  <c r="I97" i="79"/>
  <c r="H97" i="79"/>
  <c r="G97" i="79"/>
  <c r="F97" i="79"/>
  <c r="D97" i="79"/>
  <c r="J96" i="79"/>
  <c r="I96" i="79"/>
  <c r="H96" i="79"/>
  <c r="G96" i="79"/>
  <c r="F96" i="79"/>
  <c r="D96" i="79"/>
  <c r="J95" i="79"/>
  <c r="I95" i="79"/>
  <c r="H95" i="79"/>
  <c r="G95" i="79"/>
  <c r="F95" i="79"/>
  <c r="D95" i="79"/>
  <c r="J94" i="79"/>
  <c r="I94" i="79"/>
  <c r="H94" i="79"/>
  <c r="G94" i="79"/>
  <c r="F94" i="79"/>
  <c r="D94" i="79"/>
  <c r="J93" i="79"/>
  <c r="I93" i="79"/>
  <c r="H93" i="79"/>
  <c r="G93" i="79"/>
  <c r="F93" i="79"/>
  <c r="D93" i="79"/>
  <c r="J92" i="79"/>
  <c r="I92" i="79"/>
  <c r="H92" i="79"/>
  <c r="G92" i="79"/>
  <c r="F92" i="79"/>
  <c r="D92" i="79"/>
  <c r="J91" i="79"/>
  <c r="I91" i="79"/>
  <c r="H91" i="79"/>
  <c r="G91" i="79"/>
  <c r="F91" i="79"/>
  <c r="D91" i="79"/>
  <c r="J89" i="79"/>
  <c r="I89" i="79"/>
  <c r="H89" i="79"/>
  <c r="G89" i="79"/>
  <c r="F89" i="79"/>
  <c r="D89" i="79"/>
  <c r="J88" i="79"/>
  <c r="J7" i="79" s="1"/>
  <c r="I88" i="79"/>
  <c r="I7" i="79" s="1"/>
  <c r="H88" i="79"/>
  <c r="H7" i="79" s="1"/>
  <c r="G88" i="79"/>
  <c r="G7" i="79" s="1"/>
  <c r="F88" i="79"/>
  <c r="D88" i="79"/>
  <c r="J87" i="79"/>
  <c r="I87" i="79"/>
  <c r="H87" i="79"/>
  <c r="G87" i="79"/>
  <c r="F87" i="79"/>
  <c r="D87" i="79"/>
  <c r="J86" i="79"/>
  <c r="I86" i="79"/>
  <c r="H86" i="79"/>
  <c r="G86" i="79"/>
  <c r="F86" i="79"/>
  <c r="D86" i="79"/>
  <c r="J84" i="79"/>
  <c r="I84" i="79"/>
  <c r="H84" i="79"/>
  <c r="G84" i="79"/>
  <c r="F84" i="79"/>
  <c r="D84" i="79"/>
  <c r="J83" i="79"/>
  <c r="I83" i="79"/>
  <c r="H83" i="79"/>
  <c r="G83" i="79"/>
  <c r="F83" i="79"/>
  <c r="D83" i="79"/>
  <c r="J82" i="79"/>
  <c r="I82" i="79"/>
  <c r="H82" i="79"/>
  <c r="G82" i="79"/>
  <c r="F82" i="79"/>
  <c r="D82" i="79"/>
  <c r="J81" i="79"/>
  <c r="I81" i="79"/>
  <c r="H81" i="79"/>
  <c r="G81" i="79"/>
  <c r="F81" i="79"/>
  <c r="D81" i="79"/>
  <c r="J80" i="79"/>
  <c r="I80" i="79"/>
  <c r="H80" i="79"/>
  <c r="G80" i="79"/>
  <c r="F80" i="79"/>
  <c r="D80" i="79"/>
  <c r="J79" i="79"/>
  <c r="I79" i="79"/>
  <c r="H79" i="79"/>
  <c r="G79" i="79"/>
  <c r="F79" i="79"/>
  <c r="D79" i="79"/>
  <c r="J78" i="79"/>
  <c r="I78" i="79"/>
  <c r="H78" i="79"/>
  <c r="G78" i="79"/>
  <c r="F78" i="79"/>
  <c r="D78" i="79"/>
  <c r="J77" i="79"/>
  <c r="I77" i="79"/>
  <c r="H77" i="79"/>
  <c r="G77" i="79"/>
  <c r="F77" i="79"/>
  <c r="D77" i="79"/>
  <c r="J76" i="79"/>
  <c r="I76" i="79"/>
  <c r="H76" i="79"/>
  <c r="G76" i="79"/>
  <c r="F76" i="79"/>
  <c r="D76" i="79"/>
  <c r="J74" i="79"/>
  <c r="I74" i="79"/>
  <c r="H74" i="79"/>
  <c r="G74" i="79"/>
  <c r="F74" i="79"/>
  <c r="D74" i="79"/>
  <c r="J73" i="79"/>
  <c r="I73" i="79"/>
  <c r="H73" i="79"/>
  <c r="G73" i="79"/>
  <c r="F73" i="79"/>
  <c r="D73" i="79"/>
  <c r="J71" i="79"/>
  <c r="I71" i="79"/>
  <c r="H71" i="79"/>
  <c r="G71" i="79"/>
  <c r="F71" i="79"/>
  <c r="D71" i="79"/>
  <c r="J70" i="79"/>
  <c r="I70" i="79"/>
  <c r="H70" i="79"/>
  <c r="G70" i="79"/>
  <c r="F70" i="79"/>
  <c r="D70" i="79"/>
  <c r="J68" i="79"/>
  <c r="I68" i="79"/>
  <c r="H68" i="79"/>
  <c r="G68" i="79"/>
  <c r="F68" i="79"/>
  <c r="D68" i="79"/>
  <c r="J67" i="79"/>
  <c r="I67" i="79"/>
  <c r="H67" i="79"/>
  <c r="G67" i="79"/>
  <c r="F67" i="79"/>
  <c r="D67" i="79"/>
  <c r="J66" i="79"/>
  <c r="I66" i="79"/>
  <c r="H66" i="79"/>
  <c r="G66" i="79"/>
  <c r="F66" i="79"/>
  <c r="D66" i="79"/>
  <c r="J65" i="79"/>
  <c r="I65" i="79"/>
  <c r="H65" i="79"/>
  <c r="G65" i="79"/>
  <c r="F65" i="79"/>
  <c r="D65" i="79"/>
  <c r="J64" i="79"/>
  <c r="I64" i="79"/>
  <c r="H64" i="79"/>
  <c r="G64" i="79"/>
  <c r="F64" i="79"/>
  <c r="D64" i="79"/>
  <c r="J63" i="79"/>
  <c r="I63" i="79"/>
  <c r="H63" i="79"/>
  <c r="G63" i="79"/>
  <c r="F63" i="79"/>
  <c r="D63" i="79"/>
  <c r="J62" i="79"/>
  <c r="I62" i="79"/>
  <c r="H62" i="79"/>
  <c r="G62" i="79"/>
  <c r="F62" i="79"/>
  <c r="D62" i="79"/>
  <c r="J61" i="79"/>
  <c r="I61" i="79"/>
  <c r="H61" i="79"/>
  <c r="G61" i="79"/>
  <c r="F61" i="79"/>
  <c r="D61" i="79"/>
  <c r="J60" i="79"/>
  <c r="I60" i="79"/>
  <c r="H60" i="79"/>
  <c r="G60" i="79"/>
  <c r="F60" i="79"/>
  <c r="D60" i="79"/>
  <c r="J59" i="79"/>
  <c r="I59" i="79"/>
  <c r="H59" i="79"/>
  <c r="G59" i="79"/>
  <c r="F59" i="79"/>
  <c r="D59" i="79"/>
  <c r="J58" i="79"/>
  <c r="I58" i="79"/>
  <c r="H58" i="79"/>
  <c r="G58" i="79"/>
  <c r="F58" i="79"/>
  <c r="D58" i="79"/>
  <c r="J57" i="79"/>
  <c r="I57" i="79"/>
  <c r="H57" i="79"/>
  <c r="G57" i="79"/>
  <c r="F57" i="79"/>
  <c r="D57" i="79"/>
  <c r="J56" i="79"/>
  <c r="I56" i="79"/>
  <c r="H56" i="79"/>
  <c r="G56" i="79"/>
  <c r="F56" i="79"/>
  <c r="D56" i="79"/>
  <c r="J55" i="79"/>
  <c r="I55" i="79"/>
  <c r="H55" i="79"/>
  <c r="G55" i="79"/>
  <c r="F55" i="79"/>
  <c r="D55" i="79"/>
  <c r="J54" i="79"/>
  <c r="I54" i="79"/>
  <c r="H54" i="79"/>
  <c r="G54" i="79"/>
  <c r="F54" i="79"/>
  <c r="D54" i="79"/>
  <c r="J53" i="79"/>
  <c r="I53" i="79"/>
  <c r="H53" i="79"/>
  <c r="G53" i="79"/>
  <c r="F53" i="79"/>
  <c r="D53" i="79"/>
  <c r="J52" i="79"/>
  <c r="I52" i="79"/>
  <c r="H52" i="79"/>
  <c r="G52" i="79"/>
  <c r="F52" i="79"/>
  <c r="D52" i="79"/>
  <c r="J50" i="79"/>
  <c r="I50" i="79"/>
  <c r="H50" i="79"/>
  <c r="G50" i="79"/>
  <c r="F50" i="79"/>
  <c r="D50" i="79"/>
  <c r="J49" i="79"/>
  <c r="I49" i="79"/>
  <c r="H49" i="79"/>
  <c r="G49" i="79"/>
  <c r="F49" i="79"/>
  <c r="D49" i="79"/>
  <c r="J48" i="79"/>
  <c r="I48" i="79"/>
  <c r="H48" i="79"/>
  <c r="G48" i="79"/>
  <c r="F48" i="79"/>
  <c r="E48" i="79" s="1"/>
  <c r="D48" i="79"/>
  <c r="J47" i="79"/>
  <c r="I47" i="79"/>
  <c r="H47" i="79"/>
  <c r="G47" i="79"/>
  <c r="F47" i="79"/>
  <c r="D47" i="79"/>
  <c r="J46" i="79"/>
  <c r="I46" i="79"/>
  <c r="H46" i="79"/>
  <c r="G46" i="79"/>
  <c r="F46" i="79"/>
  <c r="D46" i="79"/>
  <c r="J45" i="79"/>
  <c r="I45" i="79"/>
  <c r="H45" i="79"/>
  <c r="G45" i="79"/>
  <c r="F45" i="79"/>
  <c r="D45" i="79"/>
  <c r="J44" i="79"/>
  <c r="I44" i="79"/>
  <c r="H44" i="79"/>
  <c r="G44" i="79"/>
  <c r="F44" i="79"/>
  <c r="D44" i="79"/>
  <c r="J43" i="79"/>
  <c r="I43" i="79"/>
  <c r="H43" i="79"/>
  <c r="G43" i="79"/>
  <c r="F43" i="79"/>
  <c r="D43" i="79"/>
  <c r="J42" i="79"/>
  <c r="I42" i="79"/>
  <c r="H42" i="79"/>
  <c r="G42" i="79"/>
  <c r="F42" i="79"/>
  <c r="D42" i="79"/>
  <c r="J41" i="79"/>
  <c r="I41" i="79"/>
  <c r="H41" i="79"/>
  <c r="G41" i="79"/>
  <c r="F41" i="79"/>
  <c r="D41" i="79"/>
  <c r="J40" i="79"/>
  <c r="I40" i="79"/>
  <c r="H40" i="79"/>
  <c r="G40" i="79"/>
  <c r="F40" i="79"/>
  <c r="D40" i="79"/>
  <c r="J39" i="79"/>
  <c r="I39" i="79"/>
  <c r="H39" i="79"/>
  <c r="G39" i="79"/>
  <c r="F39" i="79"/>
  <c r="D39" i="79"/>
  <c r="J38" i="79"/>
  <c r="I38" i="79"/>
  <c r="H38" i="79"/>
  <c r="G38" i="79"/>
  <c r="F38" i="79"/>
  <c r="D38" i="79"/>
  <c r="J37" i="79"/>
  <c r="I37" i="79"/>
  <c r="H37" i="79"/>
  <c r="G37" i="79"/>
  <c r="F37" i="79"/>
  <c r="D37" i="79"/>
  <c r="J36" i="79"/>
  <c r="I36" i="79"/>
  <c r="H36" i="79"/>
  <c r="G36" i="79"/>
  <c r="F36" i="79"/>
  <c r="D36" i="79"/>
  <c r="J35" i="79"/>
  <c r="I35" i="79"/>
  <c r="H35" i="79"/>
  <c r="G35" i="79"/>
  <c r="F35" i="79"/>
  <c r="D35" i="79"/>
  <c r="J34" i="79"/>
  <c r="I34" i="79"/>
  <c r="H34" i="79"/>
  <c r="G34" i="79"/>
  <c r="F34" i="79"/>
  <c r="D34" i="79"/>
  <c r="J33" i="79"/>
  <c r="I33" i="79"/>
  <c r="H33" i="79"/>
  <c r="G33" i="79"/>
  <c r="F33" i="79"/>
  <c r="D33" i="79"/>
  <c r="J32" i="79"/>
  <c r="I32" i="79"/>
  <c r="H32" i="79"/>
  <c r="G32" i="79"/>
  <c r="F32" i="79"/>
  <c r="D32" i="79"/>
  <c r="J31" i="79"/>
  <c r="I31" i="79"/>
  <c r="H31" i="79"/>
  <c r="G31" i="79"/>
  <c r="F31" i="79"/>
  <c r="D31" i="79"/>
  <c r="J29" i="79"/>
  <c r="I29" i="79"/>
  <c r="H29" i="79"/>
  <c r="G29" i="79"/>
  <c r="F29" i="79"/>
  <c r="D29" i="79"/>
  <c r="J28" i="79"/>
  <c r="I28" i="79"/>
  <c r="H28" i="79"/>
  <c r="G28" i="79"/>
  <c r="F28" i="79"/>
  <c r="D28" i="79"/>
  <c r="J27" i="79"/>
  <c r="I27" i="79"/>
  <c r="H27" i="79"/>
  <c r="G27" i="79"/>
  <c r="F27" i="79"/>
  <c r="D27" i="79"/>
  <c r="J26" i="79"/>
  <c r="I26" i="79"/>
  <c r="H26" i="79"/>
  <c r="G26" i="79"/>
  <c r="F26" i="79"/>
  <c r="D26" i="79"/>
  <c r="J25" i="79"/>
  <c r="I25" i="79"/>
  <c r="H25" i="79"/>
  <c r="G25" i="79"/>
  <c r="F25" i="79"/>
  <c r="D25" i="79"/>
  <c r="J23" i="79"/>
  <c r="I23" i="79"/>
  <c r="H23" i="79"/>
  <c r="G23" i="79"/>
  <c r="F23" i="79"/>
  <c r="D23" i="79"/>
  <c r="J22" i="79"/>
  <c r="I22" i="79"/>
  <c r="H22" i="79"/>
  <c r="G22" i="79"/>
  <c r="F22" i="79"/>
  <c r="E22" i="79" s="1"/>
  <c r="D22" i="79"/>
  <c r="J21" i="79"/>
  <c r="I21" i="79"/>
  <c r="H21" i="79"/>
  <c r="G21" i="79"/>
  <c r="F21" i="79"/>
  <c r="D21" i="79"/>
  <c r="J20" i="79"/>
  <c r="I20" i="79"/>
  <c r="H20" i="79"/>
  <c r="G20" i="79"/>
  <c r="F20" i="79"/>
  <c r="D20" i="79"/>
  <c r="J19" i="79"/>
  <c r="I19" i="79"/>
  <c r="H19" i="79"/>
  <c r="G19" i="79"/>
  <c r="F19" i="79"/>
  <c r="D19" i="79"/>
  <c r="J18" i="79"/>
  <c r="I18" i="79"/>
  <c r="H18" i="79"/>
  <c r="G18" i="79"/>
  <c r="F18" i="79"/>
  <c r="D18" i="79"/>
  <c r="J17" i="79"/>
  <c r="I17" i="79"/>
  <c r="H17" i="79"/>
  <c r="G17" i="79"/>
  <c r="F17" i="79"/>
  <c r="D17" i="79"/>
  <c r="J16" i="79"/>
  <c r="I16" i="79"/>
  <c r="H16" i="79"/>
  <c r="G16" i="79"/>
  <c r="F16" i="79"/>
  <c r="D16" i="79"/>
  <c r="J14" i="79"/>
  <c r="I14" i="79"/>
  <c r="H14" i="79"/>
  <c r="G14" i="79"/>
  <c r="F14" i="79"/>
  <c r="D14" i="79"/>
  <c r="D11" i="79" a="1"/>
  <c r="D11" i="79" s="1"/>
  <c r="F7" i="79"/>
  <c r="D7" i="79"/>
  <c r="J99" i="78"/>
  <c r="I99" i="78"/>
  <c r="H99" i="78"/>
  <c r="G99" i="78"/>
  <c r="F99" i="78"/>
  <c r="D99" i="78"/>
  <c r="J98" i="78"/>
  <c r="I98" i="78"/>
  <c r="H98" i="78"/>
  <c r="G98" i="78"/>
  <c r="F98" i="78"/>
  <c r="D98" i="78"/>
  <c r="J97" i="78"/>
  <c r="I97" i="78"/>
  <c r="H97" i="78"/>
  <c r="G97" i="78"/>
  <c r="E97" i="78" s="1"/>
  <c r="F97" i="78"/>
  <c r="D97" i="78"/>
  <c r="J96" i="78"/>
  <c r="I96" i="78"/>
  <c r="H96" i="78"/>
  <c r="G96" i="78"/>
  <c r="F96" i="78"/>
  <c r="D96" i="78"/>
  <c r="J95" i="78"/>
  <c r="I95" i="78"/>
  <c r="H95" i="78"/>
  <c r="G95" i="78"/>
  <c r="F95" i="78"/>
  <c r="D95" i="78"/>
  <c r="J94" i="78"/>
  <c r="I94" i="78"/>
  <c r="H94" i="78"/>
  <c r="G94" i="78"/>
  <c r="F94" i="78"/>
  <c r="D94" i="78"/>
  <c r="J93" i="78"/>
  <c r="I93" i="78"/>
  <c r="H93" i="78"/>
  <c r="G93" i="78"/>
  <c r="E93" i="78" s="1"/>
  <c r="F93" i="78"/>
  <c r="D93" i="78"/>
  <c r="J92" i="78"/>
  <c r="I92" i="78"/>
  <c r="H92" i="78"/>
  <c r="G92" i="78"/>
  <c r="F92" i="78"/>
  <c r="D92" i="78"/>
  <c r="J91" i="78"/>
  <c r="I91" i="78"/>
  <c r="H91" i="78"/>
  <c r="G91" i="78"/>
  <c r="F91" i="78"/>
  <c r="D91" i="78"/>
  <c r="J90" i="78"/>
  <c r="I90" i="78"/>
  <c r="H90" i="78"/>
  <c r="G90" i="78"/>
  <c r="F90" i="78"/>
  <c r="D90" i="78"/>
  <c r="J89" i="78"/>
  <c r="I89" i="78"/>
  <c r="H89" i="78"/>
  <c r="G89" i="78"/>
  <c r="F89" i="78"/>
  <c r="D89" i="78"/>
  <c r="J88" i="78"/>
  <c r="I88" i="78"/>
  <c r="H88" i="78"/>
  <c r="G88" i="78"/>
  <c r="F88" i="78"/>
  <c r="D88" i="78"/>
  <c r="D7" i="78" s="1"/>
  <c r="J87" i="78"/>
  <c r="I87" i="78"/>
  <c r="H87" i="78"/>
  <c r="G87" i="78"/>
  <c r="F87" i="78"/>
  <c r="D87" i="78"/>
  <c r="J86" i="78"/>
  <c r="I86" i="78"/>
  <c r="H86" i="78"/>
  <c r="G86" i="78"/>
  <c r="F86" i="78"/>
  <c r="D86" i="78"/>
  <c r="J85" i="78"/>
  <c r="I85" i="78"/>
  <c r="H85" i="78"/>
  <c r="G85" i="78"/>
  <c r="E85" i="78" s="1"/>
  <c r="F85" i="78"/>
  <c r="D85" i="78"/>
  <c r="J84" i="78"/>
  <c r="I84" i="78"/>
  <c r="H84" i="78"/>
  <c r="G84" i="78"/>
  <c r="F84" i="78"/>
  <c r="D84" i="78"/>
  <c r="J83" i="78"/>
  <c r="I83" i="78"/>
  <c r="H83" i="78"/>
  <c r="G83" i="78"/>
  <c r="F83" i="78"/>
  <c r="D83" i="78"/>
  <c r="J82" i="78"/>
  <c r="I82" i="78"/>
  <c r="H82" i="78"/>
  <c r="G82" i="78"/>
  <c r="F82" i="78"/>
  <c r="D82" i="78"/>
  <c r="J81" i="78"/>
  <c r="I81" i="78"/>
  <c r="H81" i="78"/>
  <c r="G81" i="78"/>
  <c r="E81" i="78" s="1"/>
  <c r="F81" i="78"/>
  <c r="D81" i="78"/>
  <c r="J80" i="78"/>
  <c r="I80" i="78"/>
  <c r="H80" i="78"/>
  <c r="G80" i="78"/>
  <c r="F80" i="78"/>
  <c r="D80" i="78"/>
  <c r="J79" i="78"/>
  <c r="I79" i="78"/>
  <c r="H79" i="78"/>
  <c r="G79" i="78"/>
  <c r="F79" i="78"/>
  <c r="D79" i="78"/>
  <c r="J78" i="78"/>
  <c r="I78" i="78"/>
  <c r="H78" i="78"/>
  <c r="G78" i="78"/>
  <c r="F78" i="78"/>
  <c r="D78" i="78"/>
  <c r="J77" i="78"/>
  <c r="I77" i="78"/>
  <c r="H77" i="78"/>
  <c r="G77" i="78"/>
  <c r="E77" i="78" s="1"/>
  <c r="F77" i="78"/>
  <c r="D77" i="78"/>
  <c r="J76" i="78"/>
  <c r="I76" i="78"/>
  <c r="H76" i="78"/>
  <c r="G76" i="78"/>
  <c r="F76" i="78"/>
  <c r="D76" i="78"/>
  <c r="J75" i="78"/>
  <c r="I75" i="78"/>
  <c r="H75" i="78"/>
  <c r="G75" i="78"/>
  <c r="F75" i="78"/>
  <c r="D75" i="78"/>
  <c r="J74" i="78"/>
  <c r="I74" i="78"/>
  <c r="H74" i="78"/>
  <c r="G74" i="78"/>
  <c r="F74" i="78"/>
  <c r="D74" i="78"/>
  <c r="J73" i="78"/>
  <c r="I73" i="78"/>
  <c r="H73" i="78"/>
  <c r="G73" i="78"/>
  <c r="F73" i="78"/>
  <c r="D73" i="78"/>
  <c r="J72" i="78"/>
  <c r="I72" i="78"/>
  <c r="H72" i="78"/>
  <c r="G72" i="78"/>
  <c r="F72" i="78"/>
  <c r="D72" i="78"/>
  <c r="J71" i="78"/>
  <c r="I71" i="78"/>
  <c r="H71" i="78"/>
  <c r="G71" i="78"/>
  <c r="F71" i="78"/>
  <c r="D71" i="78"/>
  <c r="J70" i="78"/>
  <c r="I70" i="78"/>
  <c r="H70" i="78"/>
  <c r="G70" i="78"/>
  <c r="F70" i="78"/>
  <c r="D70" i="78"/>
  <c r="J69" i="78"/>
  <c r="I69" i="78"/>
  <c r="H69" i="78"/>
  <c r="G69" i="78"/>
  <c r="F69" i="78"/>
  <c r="D69" i="78"/>
  <c r="J68" i="78"/>
  <c r="I68" i="78"/>
  <c r="H68" i="78"/>
  <c r="G68" i="78"/>
  <c r="F68" i="78"/>
  <c r="D68" i="78"/>
  <c r="J67" i="78"/>
  <c r="I67" i="78"/>
  <c r="H67" i="78"/>
  <c r="G67" i="78"/>
  <c r="F67" i="78"/>
  <c r="D67" i="78"/>
  <c r="J66" i="78"/>
  <c r="I66" i="78"/>
  <c r="H66" i="78"/>
  <c r="G66" i="78"/>
  <c r="F66" i="78"/>
  <c r="D66" i="78"/>
  <c r="J65" i="78"/>
  <c r="I65" i="78"/>
  <c r="H65" i="78"/>
  <c r="G65" i="78"/>
  <c r="F65" i="78"/>
  <c r="D65" i="78"/>
  <c r="J64" i="78"/>
  <c r="I64" i="78"/>
  <c r="H64" i="78"/>
  <c r="G64" i="78"/>
  <c r="F64" i="78"/>
  <c r="D64" i="78"/>
  <c r="J63" i="78"/>
  <c r="I63" i="78"/>
  <c r="H63" i="78"/>
  <c r="G63" i="78"/>
  <c r="F63" i="78"/>
  <c r="D63" i="78"/>
  <c r="J62" i="78"/>
  <c r="I62" i="78"/>
  <c r="H62" i="78"/>
  <c r="G62" i="78"/>
  <c r="F62" i="78"/>
  <c r="D62" i="78"/>
  <c r="J61" i="78"/>
  <c r="I61" i="78"/>
  <c r="H61" i="78"/>
  <c r="G61" i="78"/>
  <c r="F61" i="78"/>
  <c r="D61" i="78"/>
  <c r="J59" i="78"/>
  <c r="I59" i="78"/>
  <c r="H59" i="78"/>
  <c r="G59" i="78"/>
  <c r="F59" i="78"/>
  <c r="E59" i="78" s="1"/>
  <c r="K59" i="78" s="1"/>
  <c r="D59" i="78"/>
  <c r="J58" i="78"/>
  <c r="I58" i="78"/>
  <c r="H58" i="78"/>
  <c r="G58" i="78"/>
  <c r="F58" i="78"/>
  <c r="D58" i="78"/>
  <c r="J57" i="78"/>
  <c r="I57" i="78"/>
  <c r="H57" i="78"/>
  <c r="G57" i="78"/>
  <c r="E57" i="78" s="1"/>
  <c r="F57" i="78"/>
  <c r="D57" i="78"/>
  <c r="J56" i="78"/>
  <c r="I56" i="78"/>
  <c r="H56" i="78"/>
  <c r="G56" i="78"/>
  <c r="F56" i="78"/>
  <c r="D56" i="78"/>
  <c r="J55" i="78"/>
  <c r="I55" i="78"/>
  <c r="H55" i="78"/>
  <c r="G55" i="78"/>
  <c r="F55" i="78"/>
  <c r="D55" i="78"/>
  <c r="J54" i="78"/>
  <c r="I54" i="78"/>
  <c r="H54" i="78"/>
  <c r="G54" i="78"/>
  <c r="F54" i="78"/>
  <c r="D54" i="78"/>
  <c r="J53" i="78"/>
  <c r="I53" i="78"/>
  <c r="H53" i="78"/>
  <c r="G53" i="78"/>
  <c r="F53" i="78"/>
  <c r="D53" i="78"/>
  <c r="J52" i="78"/>
  <c r="I52" i="78"/>
  <c r="H52" i="78"/>
  <c r="G52" i="78"/>
  <c r="F52" i="78"/>
  <c r="D52" i="78"/>
  <c r="J51" i="78"/>
  <c r="I51" i="78"/>
  <c r="H51" i="78"/>
  <c r="G51" i="78"/>
  <c r="F51" i="78"/>
  <c r="E51" i="78" s="1"/>
  <c r="K51" i="78" s="1"/>
  <c r="D51" i="78"/>
  <c r="J50" i="78"/>
  <c r="I50" i="78"/>
  <c r="H50" i="78"/>
  <c r="G50" i="78"/>
  <c r="F50" i="78"/>
  <c r="D50" i="78"/>
  <c r="J49" i="78"/>
  <c r="I49" i="78"/>
  <c r="H49" i="78"/>
  <c r="G49" i="78"/>
  <c r="F49" i="78"/>
  <c r="D49" i="78"/>
  <c r="J47" i="78"/>
  <c r="I47" i="78"/>
  <c r="H47" i="78"/>
  <c r="G47" i="78"/>
  <c r="F47" i="78"/>
  <c r="D47" i="78"/>
  <c r="J46" i="78"/>
  <c r="I46" i="78"/>
  <c r="H46" i="78"/>
  <c r="G46" i="78"/>
  <c r="F46" i="78"/>
  <c r="D46" i="78"/>
  <c r="J45" i="78"/>
  <c r="I45" i="78"/>
  <c r="H45" i="78"/>
  <c r="G45" i="78"/>
  <c r="F45" i="78"/>
  <c r="D45" i="78"/>
  <c r="J44" i="78"/>
  <c r="I44" i="78"/>
  <c r="H44" i="78"/>
  <c r="G44" i="78"/>
  <c r="E44" i="78" s="1"/>
  <c r="F44" i="78"/>
  <c r="D44" i="78"/>
  <c r="J43" i="78"/>
  <c r="I43" i="78"/>
  <c r="H43" i="78"/>
  <c r="G43" i="78"/>
  <c r="F43" i="78"/>
  <c r="D43" i="78"/>
  <c r="J42" i="78"/>
  <c r="I42" i="78"/>
  <c r="H42" i="78"/>
  <c r="G42" i="78"/>
  <c r="F42" i="78"/>
  <c r="D42" i="78"/>
  <c r="J41" i="78"/>
  <c r="I41" i="78"/>
  <c r="H41" i="78"/>
  <c r="G41" i="78"/>
  <c r="F41" i="78"/>
  <c r="D41" i="78"/>
  <c r="J40" i="78"/>
  <c r="I40" i="78"/>
  <c r="H40" i="78"/>
  <c r="G40" i="78"/>
  <c r="F40" i="78"/>
  <c r="D40" i="78"/>
  <c r="J39" i="78"/>
  <c r="I39" i="78"/>
  <c r="H39" i="78"/>
  <c r="G39" i="78"/>
  <c r="F39" i="78"/>
  <c r="D39" i="78"/>
  <c r="J38" i="78"/>
  <c r="I38" i="78"/>
  <c r="H38" i="78"/>
  <c r="G38" i="78"/>
  <c r="F38" i="78"/>
  <c r="D38" i="78"/>
  <c r="J37" i="78"/>
  <c r="I37" i="78"/>
  <c r="H37" i="78"/>
  <c r="G37" i="78"/>
  <c r="F37" i="78"/>
  <c r="D37" i="78"/>
  <c r="J36" i="78"/>
  <c r="I36" i="78"/>
  <c r="H36" i="78"/>
  <c r="G36" i="78"/>
  <c r="F36" i="78"/>
  <c r="D36" i="78"/>
  <c r="J35" i="78"/>
  <c r="I35" i="78"/>
  <c r="H35" i="78"/>
  <c r="G35" i="78"/>
  <c r="F35" i="78"/>
  <c r="D35" i="78"/>
  <c r="J34" i="78"/>
  <c r="I34" i="78"/>
  <c r="H34" i="78"/>
  <c r="G34" i="78"/>
  <c r="F34" i="78"/>
  <c r="D34" i="78"/>
  <c r="J33" i="78"/>
  <c r="I33" i="78"/>
  <c r="H33" i="78"/>
  <c r="G33" i="78"/>
  <c r="F33" i="78"/>
  <c r="D33" i="78"/>
  <c r="J32" i="78"/>
  <c r="I32" i="78"/>
  <c r="H32" i="78"/>
  <c r="G32" i="78"/>
  <c r="F32" i="78"/>
  <c r="D32" i="78"/>
  <c r="J31" i="78"/>
  <c r="I31" i="78"/>
  <c r="H31" i="78"/>
  <c r="G31" i="78"/>
  <c r="F31" i="78"/>
  <c r="D31" i="78"/>
  <c r="J30" i="78"/>
  <c r="I30" i="78"/>
  <c r="H30" i="78"/>
  <c r="G30" i="78"/>
  <c r="F30" i="78"/>
  <c r="D30" i="78"/>
  <c r="J29" i="78"/>
  <c r="I29" i="78"/>
  <c r="H29" i="78"/>
  <c r="G29" i="78"/>
  <c r="F29" i="78"/>
  <c r="D29" i="78"/>
  <c r="J28" i="78"/>
  <c r="I28" i="78"/>
  <c r="H28" i="78"/>
  <c r="G28" i="78"/>
  <c r="F28" i="78"/>
  <c r="D28" i="78"/>
  <c r="J27" i="78"/>
  <c r="I27" i="78"/>
  <c r="H27" i="78"/>
  <c r="G27" i="78"/>
  <c r="F27" i="78"/>
  <c r="E27" i="78" s="1"/>
  <c r="D27" i="78"/>
  <c r="J26" i="78"/>
  <c r="I26" i="78"/>
  <c r="H26" i="78"/>
  <c r="G26" i="78"/>
  <c r="F26" i="78"/>
  <c r="D26" i="78"/>
  <c r="J25" i="78"/>
  <c r="I25" i="78"/>
  <c r="H25" i="78"/>
  <c r="G25" i="78"/>
  <c r="F25" i="78"/>
  <c r="D25" i="78"/>
  <c r="J24" i="78"/>
  <c r="I24" i="78"/>
  <c r="H24" i="78"/>
  <c r="G24" i="78"/>
  <c r="F24" i="78"/>
  <c r="D24" i="78"/>
  <c r="J23" i="78"/>
  <c r="I23" i="78"/>
  <c r="H23" i="78"/>
  <c r="G23" i="78"/>
  <c r="F23" i="78"/>
  <c r="D23" i="78"/>
  <c r="J22" i="78"/>
  <c r="I22" i="78"/>
  <c r="H22" i="78"/>
  <c r="G22" i="78"/>
  <c r="F22" i="78"/>
  <c r="D22" i="78"/>
  <c r="J21" i="78"/>
  <c r="I21" i="78"/>
  <c r="H21" i="78"/>
  <c r="G21" i="78"/>
  <c r="F21" i="78"/>
  <c r="D21" i="78"/>
  <c r="J20" i="78"/>
  <c r="I20" i="78"/>
  <c r="H20" i="78"/>
  <c r="G20" i="78"/>
  <c r="F20" i="78"/>
  <c r="D20" i="78"/>
  <c r="J19" i="78"/>
  <c r="I19" i="78"/>
  <c r="H19" i="78"/>
  <c r="G19" i="78"/>
  <c r="F19" i="78"/>
  <c r="E19" i="78" s="1"/>
  <c r="D19" i="78"/>
  <c r="J18" i="78"/>
  <c r="I18" i="78"/>
  <c r="H18" i="78"/>
  <c r="G18" i="78"/>
  <c r="F18" i="78"/>
  <c r="D18" i="78"/>
  <c r="J17" i="78"/>
  <c r="I17" i="78"/>
  <c r="H17" i="78"/>
  <c r="G17" i="78"/>
  <c r="F17" i="78"/>
  <c r="D17" i="78"/>
  <c r="J16" i="78"/>
  <c r="I16" i="78"/>
  <c r="H16" i="78"/>
  <c r="G16" i="78"/>
  <c r="F16" i="78"/>
  <c r="D16" i="78"/>
  <c r="J15" i="78"/>
  <c r="I15" i="78"/>
  <c r="H15" i="78"/>
  <c r="G15" i="78"/>
  <c r="F15" i="78"/>
  <c r="D15" i="78"/>
  <c r="J14" i="78"/>
  <c r="I14" i="78"/>
  <c r="H14" i="78"/>
  <c r="G14" i="78"/>
  <c r="F14" i="78"/>
  <c r="D14" i="78"/>
  <c r="D11" i="78" a="1"/>
  <c r="D11" i="78" s="1"/>
  <c r="J7" i="78"/>
  <c r="I7" i="78"/>
  <c r="H7" i="78"/>
  <c r="G7" i="78"/>
  <c r="F7" i="78"/>
  <c r="J99" i="77"/>
  <c r="I99" i="77"/>
  <c r="H99" i="77"/>
  <c r="G99" i="77"/>
  <c r="F99" i="77"/>
  <c r="D99" i="77"/>
  <c r="J98" i="77"/>
  <c r="I98" i="77"/>
  <c r="H98" i="77"/>
  <c r="G98" i="77"/>
  <c r="F98" i="77"/>
  <c r="D98" i="77"/>
  <c r="J97" i="77"/>
  <c r="I97" i="77"/>
  <c r="H97" i="77"/>
  <c r="G97" i="77"/>
  <c r="F97" i="77"/>
  <c r="D97" i="77"/>
  <c r="J96" i="77"/>
  <c r="I96" i="77"/>
  <c r="H96" i="77"/>
  <c r="G96" i="77"/>
  <c r="F96" i="77"/>
  <c r="D96" i="77"/>
  <c r="J95" i="77"/>
  <c r="I95" i="77"/>
  <c r="H95" i="77"/>
  <c r="G95" i="77"/>
  <c r="F95" i="77"/>
  <c r="E95" i="77" s="1"/>
  <c r="D95" i="77"/>
  <c r="J94" i="77"/>
  <c r="I94" i="77"/>
  <c r="H94" i="77"/>
  <c r="G94" i="77"/>
  <c r="F94" i="77"/>
  <c r="D94" i="77"/>
  <c r="J93" i="77"/>
  <c r="I93" i="77"/>
  <c r="H93" i="77"/>
  <c r="G93" i="77"/>
  <c r="F93" i="77"/>
  <c r="D93" i="77"/>
  <c r="J92" i="77"/>
  <c r="I92" i="77"/>
  <c r="H92" i="77"/>
  <c r="G92" i="77"/>
  <c r="F92" i="77"/>
  <c r="D92" i="77"/>
  <c r="J91" i="77"/>
  <c r="I91" i="77"/>
  <c r="H91" i="77"/>
  <c r="G91" i="77"/>
  <c r="F91" i="77"/>
  <c r="D91" i="77"/>
  <c r="J90" i="77"/>
  <c r="I90" i="77"/>
  <c r="H90" i="77"/>
  <c r="G90" i="77"/>
  <c r="F90" i="77"/>
  <c r="D90" i="77"/>
  <c r="J89" i="77"/>
  <c r="I89" i="77"/>
  <c r="H89" i="77"/>
  <c r="G89" i="77"/>
  <c r="F89" i="77"/>
  <c r="D89" i="77"/>
  <c r="J88" i="77"/>
  <c r="I88" i="77"/>
  <c r="I7" i="77" s="1"/>
  <c r="H88" i="77"/>
  <c r="H7" i="77" s="1"/>
  <c r="G88" i="77"/>
  <c r="G7" i="77" s="1"/>
  <c r="F88" i="77"/>
  <c r="D88" i="77"/>
  <c r="J87" i="77"/>
  <c r="I87" i="77"/>
  <c r="H87" i="77"/>
  <c r="G87" i="77"/>
  <c r="F87" i="77"/>
  <c r="D87" i="77"/>
  <c r="J86" i="77"/>
  <c r="I86" i="77"/>
  <c r="H86" i="77"/>
  <c r="G86" i="77"/>
  <c r="F86" i="77"/>
  <c r="D86" i="77"/>
  <c r="J85" i="77"/>
  <c r="I85" i="77"/>
  <c r="H85" i="77"/>
  <c r="G85" i="77"/>
  <c r="F85" i="77"/>
  <c r="D85" i="77"/>
  <c r="J84" i="77"/>
  <c r="I84" i="77"/>
  <c r="H84" i="77"/>
  <c r="G84" i="77"/>
  <c r="F84" i="77"/>
  <c r="D84" i="77"/>
  <c r="J83" i="77"/>
  <c r="I83" i="77"/>
  <c r="H83" i="77"/>
  <c r="G83" i="77"/>
  <c r="F83" i="77"/>
  <c r="D83" i="77"/>
  <c r="J82" i="77"/>
  <c r="I82" i="77"/>
  <c r="H82" i="77"/>
  <c r="G82" i="77"/>
  <c r="E82" i="77" s="1"/>
  <c r="F82" i="77"/>
  <c r="D82" i="77"/>
  <c r="J81" i="77"/>
  <c r="I81" i="77"/>
  <c r="H81" i="77"/>
  <c r="G81" i="77"/>
  <c r="F81" i="77"/>
  <c r="D81" i="77"/>
  <c r="J80" i="77"/>
  <c r="I80" i="77"/>
  <c r="H80" i="77"/>
  <c r="G80" i="77"/>
  <c r="F80" i="77"/>
  <c r="D80" i="77"/>
  <c r="J79" i="77"/>
  <c r="I79" i="77"/>
  <c r="H79" i="77"/>
  <c r="G79" i="77"/>
  <c r="F79" i="77"/>
  <c r="D79" i="77"/>
  <c r="J78" i="77"/>
  <c r="I78" i="77"/>
  <c r="H78" i="77"/>
  <c r="G78" i="77"/>
  <c r="F78" i="77"/>
  <c r="D78" i="77"/>
  <c r="J76" i="77"/>
  <c r="I76" i="77"/>
  <c r="H76" i="77"/>
  <c r="G76" i="77"/>
  <c r="F76" i="77"/>
  <c r="D76" i="77"/>
  <c r="J75" i="77"/>
  <c r="I75" i="77"/>
  <c r="H75" i="77"/>
  <c r="G75" i="77"/>
  <c r="F75" i="77"/>
  <c r="D75" i="77"/>
  <c r="J74" i="77"/>
  <c r="I74" i="77"/>
  <c r="H74" i="77"/>
  <c r="G74" i="77"/>
  <c r="F74" i="77"/>
  <c r="D74" i="77"/>
  <c r="J73" i="77"/>
  <c r="I73" i="77"/>
  <c r="H73" i="77"/>
  <c r="G73" i="77"/>
  <c r="F73" i="77"/>
  <c r="D73" i="77"/>
  <c r="J72" i="77"/>
  <c r="I72" i="77"/>
  <c r="H72" i="77"/>
  <c r="G72" i="77"/>
  <c r="F72" i="77"/>
  <c r="D72" i="77"/>
  <c r="J71" i="77"/>
  <c r="I71" i="77"/>
  <c r="H71" i="77"/>
  <c r="G71" i="77"/>
  <c r="F71" i="77"/>
  <c r="D71" i="77"/>
  <c r="J70" i="77"/>
  <c r="I70" i="77"/>
  <c r="H70" i="77"/>
  <c r="G70" i="77"/>
  <c r="F70" i="77"/>
  <c r="D70" i="77"/>
  <c r="J69" i="77"/>
  <c r="I69" i="77"/>
  <c r="H69" i="77"/>
  <c r="G69" i="77"/>
  <c r="F69" i="77"/>
  <c r="D69" i="77"/>
  <c r="J68" i="77"/>
  <c r="I68" i="77"/>
  <c r="H68" i="77"/>
  <c r="G68" i="77"/>
  <c r="F68" i="77"/>
  <c r="D68" i="77"/>
  <c r="J67" i="77"/>
  <c r="I67" i="77"/>
  <c r="H67" i="77"/>
  <c r="G67" i="77"/>
  <c r="F67" i="77"/>
  <c r="D67" i="77"/>
  <c r="J66" i="77"/>
  <c r="I66" i="77"/>
  <c r="H66" i="77"/>
  <c r="G66" i="77"/>
  <c r="F66" i="77"/>
  <c r="D66" i="77"/>
  <c r="J65" i="77"/>
  <c r="I65" i="77"/>
  <c r="H65" i="77"/>
  <c r="G65" i="77"/>
  <c r="F65" i="77"/>
  <c r="D65" i="77"/>
  <c r="J64" i="77"/>
  <c r="I64" i="77"/>
  <c r="H64" i="77"/>
  <c r="G64" i="77"/>
  <c r="F64" i="77"/>
  <c r="D64" i="77"/>
  <c r="J63" i="77"/>
  <c r="I63" i="77"/>
  <c r="H63" i="77"/>
  <c r="G63" i="77"/>
  <c r="F63" i="77"/>
  <c r="D63" i="77"/>
  <c r="J62" i="77"/>
  <c r="I62" i="77"/>
  <c r="H62" i="77"/>
  <c r="G62" i="77"/>
  <c r="F62" i="77"/>
  <c r="D62" i="77"/>
  <c r="J61" i="77"/>
  <c r="I61" i="77"/>
  <c r="H61" i="77"/>
  <c r="G61" i="77"/>
  <c r="F61" i="77"/>
  <c r="D61" i="77"/>
  <c r="J60" i="77"/>
  <c r="I60" i="77"/>
  <c r="H60" i="77"/>
  <c r="G60" i="77"/>
  <c r="F60" i="77"/>
  <c r="D60" i="77"/>
  <c r="J59" i="77"/>
  <c r="I59" i="77"/>
  <c r="H59" i="77"/>
  <c r="G59" i="77"/>
  <c r="F59" i="77"/>
  <c r="D59" i="77"/>
  <c r="J58" i="77"/>
  <c r="I58" i="77"/>
  <c r="H58" i="77"/>
  <c r="G58" i="77"/>
  <c r="F58" i="77"/>
  <c r="D58" i="77"/>
  <c r="J57" i="77"/>
  <c r="I57" i="77"/>
  <c r="H57" i="77"/>
  <c r="G57" i="77"/>
  <c r="F57" i="77"/>
  <c r="D57" i="77"/>
  <c r="J56" i="77"/>
  <c r="I56" i="77"/>
  <c r="H56" i="77"/>
  <c r="G56" i="77"/>
  <c r="F56" i="77"/>
  <c r="D56" i="77"/>
  <c r="J55" i="77"/>
  <c r="I55" i="77"/>
  <c r="H55" i="77"/>
  <c r="G55" i="77"/>
  <c r="F55" i="77"/>
  <c r="D55" i="77"/>
  <c r="J53" i="77"/>
  <c r="I53" i="77"/>
  <c r="H53" i="77"/>
  <c r="G53" i="77"/>
  <c r="F53" i="77"/>
  <c r="D53" i="77"/>
  <c r="J52" i="77"/>
  <c r="I52" i="77"/>
  <c r="H52" i="77"/>
  <c r="G52" i="77"/>
  <c r="F52" i="77"/>
  <c r="D52" i="77"/>
  <c r="J51" i="77"/>
  <c r="I51" i="77"/>
  <c r="H51" i="77"/>
  <c r="G51" i="77"/>
  <c r="F51" i="77"/>
  <c r="D51" i="77"/>
  <c r="J50" i="77"/>
  <c r="I50" i="77"/>
  <c r="H50" i="77"/>
  <c r="G50" i="77"/>
  <c r="F50" i="77"/>
  <c r="D50" i="77"/>
  <c r="J49" i="77"/>
  <c r="I49" i="77"/>
  <c r="H49" i="77"/>
  <c r="G49" i="77"/>
  <c r="F49" i="77"/>
  <c r="D49" i="77"/>
  <c r="J47" i="77"/>
  <c r="I47" i="77"/>
  <c r="H47" i="77"/>
  <c r="G47" i="77"/>
  <c r="F47" i="77"/>
  <c r="D47" i="77"/>
  <c r="J46" i="77"/>
  <c r="I46" i="77"/>
  <c r="H46" i="77"/>
  <c r="G46" i="77"/>
  <c r="F46" i="77"/>
  <c r="D46" i="77"/>
  <c r="J44" i="77"/>
  <c r="I44" i="77"/>
  <c r="H44" i="77"/>
  <c r="G44" i="77"/>
  <c r="F44" i="77"/>
  <c r="D44" i="77"/>
  <c r="J43" i="77"/>
  <c r="I43" i="77"/>
  <c r="H43" i="77"/>
  <c r="G43" i="77"/>
  <c r="F43" i="77"/>
  <c r="D43" i="77"/>
  <c r="J42" i="77"/>
  <c r="I42" i="77"/>
  <c r="H42" i="77"/>
  <c r="G42" i="77"/>
  <c r="F42" i="77"/>
  <c r="D42" i="77"/>
  <c r="J41" i="77"/>
  <c r="I41" i="77"/>
  <c r="H41" i="77"/>
  <c r="G41" i="77"/>
  <c r="F41" i="77"/>
  <c r="D41" i="77"/>
  <c r="J40" i="77"/>
  <c r="I40" i="77"/>
  <c r="H40" i="77"/>
  <c r="G40" i="77"/>
  <c r="F40" i="77"/>
  <c r="D40" i="77"/>
  <c r="J39" i="77"/>
  <c r="I39" i="77"/>
  <c r="H39" i="77"/>
  <c r="G39" i="77"/>
  <c r="F39" i="77"/>
  <c r="D39" i="77"/>
  <c r="J38" i="77"/>
  <c r="I38" i="77"/>
  <c r="H38" i="77"/>
  <c r="G38" i="77"/>
  <c r="F38" i="77"/>
  <c r="D38" i="77"/>
  <c r="J37" i="77"/>
  <c r="I37" i="77"/>
  <c r="H37" i="77"/>
  <c r="G37" i="77"/>
  <c r="F37" i="77"/>
  <c r="D37" i="77"/>
  <c r="J36" i="77"/>
  <c r="I36" i="77"/>
  <c r="H36" i="77"/>
  <c r="G36" i="77"/>
  <c r="F36" i="77"/>
  <c r="D36" i="77"/>
  <c r="J35" i="77"/>
  <c r="I35" i="77"/>
  <c r="H35" i="77"/>
  <c r="G35" i="77"/>
  <c r="F35" i="77"/>
  <c r="D35" i="77"/>
  <c r="J34" i="77"/>
  <c r="I34" i="77"/>
  <c r="H34" i="77"/>
  <c r="G34" i="77"/>
  <c r="F34" i="77"/>
  <c r="D34" i="77"/>
  <c r="J33" i="77"/>
  <c r="I33" i="77"/>
  <c r="H33" i="77"/>
  <c r="G33" i="77"/>
  <c r="F33" i="77"/>
  <c r="D33" i="77"/>
  <c r="J32" i="77"/>
  <c r="I32" i="77"/>
  <c r="H32" i="77"/>
  <c r="G32" i="77"/>
  <c r="F32" i="77"/>
  <c r="D32" i="77"/>
  <c r="J31" i="77"/>
  <c r="I31" i="77"/>
  <c r="H31" i="77"/>
  <c r="G31" i="77"/>
  <c r="F31" i="77"/>
  <c r="D31" i="77"/>
  <c r="J30" i="77"/>
  <c r="I30" i="77"/>
  <c r="H30" i="77"/>
  <c r="G30" i="77"/>
  <c r="F30" i="77"/>
  <c r="D30" i="77"/>
  <c r="J29" i="77"/>
  <c r="I29" i="77"/>
  <c r="H29" i="77"/>
  <c r="G29" i="77"/>
  <c r="F29" i="77"/>
  <c r="D29" i="77"/>
  <c r="J28" i="77"/>
  <c r="I28" i="77"/>
  <c r="H28" i="77"/>
  <c r="G28" i="77"/>
  <c r="F28" i="77"/>
  <c r="D28" i="77"/>
  <c r="J27" i="77"/>
  <c r="I27" i="77"/>
  <c r="H27" i="77"/>
  <c r="G27" i="77"/>
  <c r="F27" i="77"/>
  <c r="D27" i="77"/>
  <c r="J26" i="77"/>
  <c r="I26" i="77"/>
  <c r="H26" i="77"/>
  <c r="G26" i="77"/>
  <c r="F26" i="77"/>
  <c r="D26" i="77"/>
  <c r="J25" i="77"/>
  <c r="I25" i="77"/>
  <c r="H25" i="77"/>
  <c r="G25" i="77"/>
  <c r="F25" i="77"/>
  <c r="D25" i="77"/>
  <c r="J24" i="77"/>
  <c r="I24" i="77"/>
  <c r="H24" i="77"/>
  <c r="G24" i="77"/>
  <c r="F24" i="77"/>
  <c r="D24" i="77"/>
  <c r="J23" i="77"/>
  <c r="I23" i="77"/>
  <c r="H23" i="77"/>
  <c r="G23" i="77"/>
  <c r="F23" i="77"/>
  <c r="D23" i="77"/>
  <c r="J22" i="77"/>
  <c r="I22" i="77"/>
  <c r="H22" i="77"/>
  <c r="G22" i="77"/>
  <c r="F22" i="77"/>
  <c r="D22" i="77"/>
  <c r="J21" i="77"/>
  <c r="I21" i="77"/>
  <c r="H21" i="77"/>
  <c r="G21" i="77"/>
  <c r="F21" i="77"/>
  <c r="D21" i="77"/>
  <c r="J20" i="77"/>
  <c r="I20" i="77"/>
  <c r="H20" i="77"/>
  <c r="G20" i="77"/>
  <c r="F20" i="77"/>
  <c r="D20" i="77"/>
  <c r="J19" i="77"/>
  <c r="I19" i="77"/>
  <c r="H19" i="77"/>
  <c r="G19" i="77"/>
  <c r="F19" i="77"/>
  <c r="D19" i="77"/>
  <c r="J18" i="77"/>
  <c r="I18" i="77"/>
  <c r="H18" i="77"/>
  <c r="G18" i="77"/>
  <c r="F18" i="77"/>
  <c r="D18" i="77"/>
  <c r="J17" i="77"/>
  <c r="I17" i="77"/>
  <c r="H17" i="77"/>
  <c r="G17" i="77"/>
  <c r="F17" i="77"/>
  <c r="D17" i="77"/>
  <c r="J16" i="77"/>
  <c r="I16" i="77"/>
  <c r="H16" i="77"/>
  <c r="G16" i="77"/>
  <c r="F16" i="77"/>
  <c r="D16" i="77"/>
  <c r="J15" i="77"/>
  <c r="I15" i="77"/>
  <c r="H15" i="77"/>
  <c r="G15" i="77"/>
  <c r="F15" i="77"/>
  <c r="D15" i="77"/>
  <c r="J14" i="77"/>
  <c r="I14" i="77"/>
  <c r="H14" i="77"/>
  <c r="G14" i="77"/>
  <c r="F14" i="77"/>
  <c r="D14" i="77"/>
  <c r="D11" i="77" a="1"/>
  <c r="D11" i="77" s="1"/>
  <c r="J7" i="77"/>
  <c r="D7" i="77"/>
  <c r="L17" i="66" l="1"/>
  <c r="M17" i="66"/>
  <c r="N17" i="66"/>
  <c r="O17" i="66"/>
  <c r="P17" i="66"/>
  <c r="D17" i="66"/>
  <c r="E17" i="66"/>
  <c r="F17" i="66"/>
  <c r="G17" i="66"/>
  <c r="H17" i="66"/>
  <c r="D38" i="66"/>
  <c r="E38" i="66"/>
  <c r="F38" i="66"/>
  <c r="G38" i="66"/>
  <c r="H38" i="66"/>
  <c r="L17" i="63"/>
  <c r="M17" i="63"/>
  <c r="N17" i="63"/>
  <c r="O17" i="63"/>
  <c r="P17" i="63"/>
  <c r="D17" i="63"/>
  <c r="E17" i="63"/>
  <c r="F17" i="63"/>
  <c r="G17" i="63"/>
  <c r="H17" i="63"/>
  <c r="D38" i="63"/>
  <c r="E38" i="63"/>
  <c r="F38" i="63"/>
  <c r="G38" i="63"/>
  <c r="H38" i="63"/>
  <c r="L38" i="63"/>
  <c r="M38" i="63"/>
  <c r="N38" i="63"/>
  <c r="O38" i="63"/>
  <c r="P38" i="63"/>
  <c r="L59" i="63"/>
  <c r="M59" i="63"/>
  <c r="N59" i="63"/>
  <c r="O59" i="63"/>
  <c r="P59" i="63"/>
  <c r="P59" i="60"/>
  <c r="D59" i="63"/>
  <c r="E59" i="63"/>
  <c r="F59" i="63"/>
  <c r="G59" i="63"/>
  <c r="H59" i="63"/>
  <c r="M59" i="60"/>
  <c r="D80" i="63"/>
  <c r="E80" i="63"/>
  <c r="F80" i="63"/>
  <c r="G80" i="63"/>
  <c r="H80" i="63"/>
  <c r="D59" i="60"/>
  <c r="L59" i="60"/>
  <c r="N59" i="60"/>
  <c r="O59" i="60"/>
  <c r="L17" i="60"/>
  <c r="E59" i="60"/>
  <c r="F59" i="60"/>
  <c r="G59" i="60"/>
  <c r="H59" i="60"/>
  <c r="D38" i="60"/>
  <c r="L38" i="60"/>
  <c r="M38" i="60"/>
  <c r="N38" i="60"/>
  <c r="O38" i="60"/>
  <c r="P38" i="60"/>
  <c r="E38" i="60"/>
  <c r="F38" i="60"/>
  <c r="G38" i="60"/>
  <c r="H38" i="60"/>
  <c r="M17" i="60"/>
  <c r="N17" i="60"/>
  <c r="O17" i="60"/>
  <c r="P17" i="60"/>
  <c r="H17" i="60"/>
  <c r="G17" i="60"/>
  <c r="F17" i="60"/>
  <c r="E17" i="60"/>
  <c r="D17" i="60"/>
  <c r="E276" i="22"/>
  <c r="F276" i="22"/>
  <c r="I243" i="22"/>
  <c r="I245" i="22"/>
  <c r="I246" i="22"/>
  <c r="I247" i="22"/>
  <c r="I248" i="22"/>
  <c r="G246" i="22"/>
  <c r="G243" i="22"/>
  <c r="G247" i="22"/>
  <c r="G248" i="22"/>
  <c r="G245" i="22"/>
  <c r="G249" i="22"/>
  <c r="G197" i="22"/>
  <c r="F81" i="63" s="1"/>
  <c r="G199" i="22"/>
  <c r="F83" i="63" s="1"/>
  <c r="G200" i="22"/>
  <c r="F84" i="63" s="1"/>
  <c r="G201" i="22"/>
  <c r="F85" i="63" s="1"/>
  <c r="G202" i="22"/>
  <c r="F86" i="63" s="1"/>
  <c r="G203" i="22"/>
  <c r="F87" i="63" s="1"/>
  <c r="H200" i="22"/>
  <c r="H197" i="22"/>
  <c r="H201" i="22"/>
  <c r="H202" i="22"/>
  <c r="H199" i="22"/>
  <c r="H203" i="22"/>
  <c r="E6" i="22" a="1"/>
  <c r="E6" i="22" s="1"/>
  <c r="E218" i="22"/>
  <c r="E102" i="22" a="1"/>
  <c r="E102" i="22" s="1"/>
  <c r="E27" i="22"/>
  <c r="E16" i="22"/>
  <c r="E229" i="22"/>
  <c r="E208" i="22" a="1"/>
  <c r="E208" i="22" s="1"/>
  <c r="E123" i="22"/>
  <c r="E112" i="22"/>
  <c r="E284" i="22"/>
  <c r="E295" i="22"/>
  <c r="F102" i="22" a="1"/>
  <c r="F102" i="22" s="1"/>
  <c r="F27" i="22"/>
  <c r="F16" i="22"/>
  <c r="F208" i="22" a="1"/>
  <c r="F208" i="22" s="1"/>
  <c r="F123" i="22"/>
  <c r="F112" i="22"/>
  <c r="F229" i="22"/>
  <c r="F218" i="22"/>
  <c r="F284" i="22"/>
  <c r="F6" i="22" a="1"/>
  <c r="F6" i="22" s="1"/>
  <c r="F295" i="22"/>
  <c r="G229" i="22"/>
  <c r="G102" i="22" a="1"/>
  <c r="G102" i="22" s="1"/>
  <c r="G27" i="22"/>
  <c r="G16" i="22"/>
  <c r="G218" i="22"/>
  <c r="G208" i="22" a="1"/>
  <c r="G208" i="22" s="1"/>
  <c r="G123" i="22"/>
  <c r="G112" i="22"/>
  <c r="G295" i="22"/>
  <c r="G284" i="22"/>
  <c r="G6" i="22" a="1"/>
  <c r="G6" i="22" s="1"/>
  <c r="G274" i="22" a="1"/>
  <c r="G274" i="22" s="1"/>
  <c r="H102" i="22" a="1"/>
  <c r="H102" i="22" s="1"/>
  <c r="H27" i="22"/>
  <c r="H16" i="22"/>
  <c r="H208" i="22" a="1"/>
  <c r="H208" i="22" s="1"/>
  <c r="H123" i="22"/>
  <c r="H274" i="22" a="1"/>
  <c r="H274" i="22" s="1"/>
  <c r="H229" i="22"/>
  <c r="H218" i="22"/>
  <c r="H295" i="22"/>
  <c r="H284" i="22"/>
  <c r="H6" i="22" a="1"/>
  <c r="H6" i="22" s="1"/>
  <c r="I102" i="22" a="1"/>
  <c r="I102" i="22" s="1"/>
  <c r="I27" i="22"/>
  <c r="I16" i="22"/>
  <c r="I208" i="22" a="1"/>
  <c r="I208" i="22" s="1"/>
  <c r="I123" i="22"/>
  <c r="I112" i="22"/>
  <c r="I274" i="22" a="1"/>
  <c r="I274" i="22" s="1"/>
  <c r="I229" i="22"/>
  <c r="I218" i="22"/>
  <c r="I295" i="22"/>
  <c r="I284" i="22"/>
  <c r="I6" i="22" a="1"/>
  <c r="I6" i="22" s="1"/>
  <c r="M28" i="80"/>
  <c r="E22" i="80"/>
  <c r="M22" i="80" s="1"/>
  <c r="E55" i="80"/>
  <c r="E75" i="80"/>
  <c r="K75" i="80" s="1"/>
  <c r="E25" i="80"/>
  <c r="E85" i="80"/>
  <c r="E15" i="80"/>
  <c r="K15" i="80" s="1"/>
  <c r="E34" i="80"/>
  <c r="K34" i="80" s="1"/>
  <c r="M34" i="80" s="1"/>
  <c r="E51" i="80"/>
  <c r="K51" i="80" s="1"/>
  <c r="M51" i="80" s="1"/>
  <c r="E61" i="80"/>
  <c r="K94" i="80"/>
  <c r="E27" i="80"/>
  <c r="M27" i="80" s="1"/>
  <c r="E73" i="80"/>
  <c r="E80" i="80"/>
  <c r="D8" i="80"/>
  <c r="E14" i="80"/>
  <c r="E39" i="80"/>
  <c r="K39" i="80" s="1"/>
  <c r="E47" i="80"/>
  <c r="E65" i="80"/>
  <c r="K65" i="80" s="1"/>
  <c r="E21" i="80"/>
  <c r="E44" i="80"/>
  <c r="K53" i="80"/>
  <c r="M53" i="80" s="1"/>
  <c r="E69" i="80"/>
  <c r="E74" i="80"/>
  <c r="E87" i="80"/>
  <c r="K87" i="80" s="1"/>
  <c r="E96" i="80"/>
  <c r="K96" i="80" s="1"/>
  <c r="M96" i="80" s="1"/>
  <c r="M73" i="80"/>
  <c r="K73" i="80"/>
  <c r="K85" i="80"/>
  <c r="M85" i="80" s="1"/>
  <c r="K25" i="80"/>
  <c r="M25" i="80" s="1"/>
  <c r="I101" i="80"/>
  <c r="E59" i="80"/>
  <c r="E82" i="80"/>
  <c r="K82" i="80" s="1"/>
  <c r="E90" i="80"/>
  <c r="K90" i="80" s="1"/>
  <c r="J9" i="80"/>
  <c r="E95" i="80"/>
  <c r="E17" i="80"/>
  <c r="E26" i="80"/>
  <c r="K26" i="80" s="1"/>
  <c r="M26" i="80" s="1"/>
  <c r="E33" i="80"/>
  <c r="K33" i="80" s="1"/>
  <c r="M33" i="80" s="1"/>
  <c r="E35" i="80"/>
  <c r="E58" i="80"/>
  <c r="K58" i="80" s="1"/>
  <c r="M58" i="80" s="1"/>
  <c r="E68" i="80"/>
  <c r="E81" i="80"/>
  <c r="K81" i="80" s="1"/>
  <c r="M81" i="80" s="1"/>
  <c r="I9" i="80"/>
  <c r="E52" i="80"/>
  <c r="K52" i="80" s="1"/>
  <c r="E66" i="80"/>
  <c r="K66" i="80" s="1"/>
  <c r="M66" i="80" s="1"/>
  <c r="E72" i="80"/>
  <c r="K72" i="80" s="1"/>
  <c r="M72" i="80" s="1"/>
  <c r="E92" i="80"/>
  <c r="E99" i="80"/>
  <c r="K99" i="80" s="1"/>
  <c r="M99" i="80" s="1"/>
  <c r="M94" i="80"/>
  <c r="K14" i="80"/>
  <c r="E24" i="80"/>
  <c r="H8" i="80"/>
  <c r="E32" i="80"/>
  <c r="E42" i="80"/>
  <c r="K42" i="80" s="1"/>
  <c r="J8" i="80"/>
  <c r="E57" i="80"/>
  <c r="K57" i="80" s="1"/>
  <c r="M57" i="80" s="1"/>
  <c r="E97" i="80"/>
  <c r="K97" i="80" s="1"/>
  <c r="M97" i="80" s="1"/>
  <c r="K59" i="80"/>
  <c r="K7" i="80"/>
  <c r="F9" i="80"/>
  <c r="G9" i="80"/>
  <c r="E41" i="80"/>
  <c r="K41" i="80" s="1"/>
  <c r="M41" i="80" s="1"/>
  <c r="E49" i="80"/>
  <c r="K56" i="80"/>
  <c r="E71" i="80"/>
  <c r="E91" i="80"/>
  <c r="K91" i="80" s="1"/>
  <c r="M91" i="80" s="1"/>
  <c r="G101" i="80"/>
  <c r="D101" i="80"/>
  <c r="E23" i="80"/>
  <c r="K23" i="80" s="1"/>
  <c r="E31" i="80"/>
  <c r="K31" i="80" s="1"/>
  <c r="M31" i="80" s="1"/>
  <c r="E63" i="80"/>
  <c r="K63" i="80" s="1"/>
  <c r="M63" i="80" s="1"/>
  <c r="K69" i="80"/>
  <c r="M69" i="80" s="1"/>
  <c r="E78" i="80"/>
  <c r="K78" i="80" s="1"/>
  <c r="M78" i="80" s="1"/>
  <c r="E83" i="80"/>
  <c r="E86" i="80"/>
  <c r="K86" i="80" s="1"/>
  <c r="M14" i="80"/>
  <c r="K29" i="80"/>
  <c r="M29" i="80" s="1"/>
  <c r="K35" i="80"/>
  <c r="M35" i="80" s="1"/>
  <c r="K47" i="80"/>
  <c r="M47" i="80" s="1"/>
  <c r="K55" i="80"/>
  <c r="M55" i="80" s="1"/>
  <c r="K44" i="80"/>
  <c r="M59" i="80"/>
  <c r="K74" i="80"/>
  <c r="M74" i="80" s="1"/>
  <c r="K88" i="80"/>
  <c r="M88" i="80" s="1"/>
  <c r="M21" i="80"/>
  <c r="E7" i="80"/>
  <c r="M7" i="80" s="1"/>
  <c r="K93" i="80"/>
  <c r="K24" i="80"/>
  <c r="M24" i="80" s="1"/>
  <c r="K80" i="80"/>
  <c r="M80" i="80" s="1"/>
  <c r="K92" i="80"/>
  <c r="K32" i="80"/>
  <c r="M32" i="80" s="1"/>
  <c r="K49" i="80"/>
  <c r="M49" i="80" s="1"/>
  <c r="K71" i="80"/>
  <c r="K95" i="80"/>
  <c r="M95" i="80" s="1"/>
  <c r="M39" i="80"/>
  <c r="D9" i="80"/>
  <c r="F8" i="80"/>
  <c r="F101" i="80"/>
  <c r="M65" i="80"/>
  <c r="G8" i="80"/>
  <c r="M15" i="80"/>
  <c r="H101" i="80"/>
  <c r="I8" i="80"/>
  <c r="H9" i="80"/>
  <c r="J101" i="80"/>
  <c r="E28" i="79"/>
  <c r="K28" i="79" s="1"/>
  <c r="E54" i="79"/>
  <c r="K54" i="79" s="1"/>
  <c r="M54" i="79" s="1"/>
  <c r="E80" i="79"/>
  <c r="E60" i="79"/>
  <c r="K60" i="79" s="1"/>
  <c r="E43" i="79"/>
  <c r="K43" i="79" s="1"/>
  <c r="M43" i="79" s="1"/>
  <c r="E79" i="79"/>
  <c r="K79" i="79" s="1"/>
  <c r="H8" i="79"/>
  <c r="E82" i="79"/>
  <c r="E87" i="79"/>
  <c r="K99" i="79"/>
  <c r="E49" i="79"/>
  <c r="E36" i="79"/>
  <c r="E76" i="79"/>
  <c r="E77" i="79"/>
  <c r="K77" i="79" s="1"/>
  <c r="M77" i="79" s="1"/>
  <c r="K80" i="79"/>
  <c r="M80" i="79" s="1"/>
  <c r="E81" i="79"/>
  <c r="E99" i="79"/>
  <c r="M99" i="79" s="1"/>
  <c r="E26" i="79"/>
  <c r="K26" i="79" s="1"/>
  <c r="E31" i="79"/>
  <c r="E52" i="79"/>
  <c r="K52" i="79" s="1"/>
  <c r="E56" i="79"/>
  <c r="E61" i="79"/>
  <c r="K61" i="79" s="1"/>
  <c r="E94" i="79"/>
  <c r="K94" i="79" s="1"/>
  <c r="E68" i="79"/>
  <c r="K68" i="79" s="1"/>
  <c r="E74" i="79"/>
  <c r="E35" i="79"/>
  <c r="K35" i="79" s="1"/>
  <c r="E38" i="79"/>
  <c r="E42" i="79"/>
  <c r="E55" i="79"/>
  <c r="E59" i="79"/>
  <c r="K59" i="79" s="1"/>
  <c r="M59" i="79" s="1"/>
  <c r="E88" i="79"/>
  <c r="K88" i="79" s="1"/>
  <c r="E97" i="79"/>
  <c r="K97" i="79" s="1"/>
  <c r="F101" i="79"/>
  <c r="E20" i="79"/>
  <c r="E25" i="79"/>
  <c r="E39" i="79"/>
  <c r="E44" i="79"/>
  <c r="K44" i="79" s="1"/>
  <c r="E57" i="79"/>
  <c r="K57" i="79" s="1"/>
  <c r="E58" i="79"/>
  <c r="E62" i="79"/>
  <c r="E92" i="79"/>
  <c r="K92" i="79" s="1"/>
  <c r="M92" i="79" s="1"/>
  <c r="E96" i="79"/>
  <c r="E16" i="79"/>
  <c r="I8" i="79"/>
  <c r="E29" i="79"/>
  <c r="K29" i="79" s="1"/>
  <c r="E34" i="79"/>
  <c r="K34" i="79" s="1"/>
  <c r="M34" i="79" s="1"/>
  <c r="E47" i="79"/>
  <c r="E53" i="79"/>
  <c r="K53" i="79" s="1"/>
  <c r="M53" i="79" s="1"/>
  <c r="E65" i="79"/>
  <c r="K65" i="79" s="1"/>
  <c r="E66" i="79"/>
  <c r="E71" i="79"/>
  <c r="K71" i="79" s="1"/>
  <c r="K91" i="79"/>
  <c r="M91" i="79" s="1"/>
  <c r="G101" i="79"/>
  <c r="E19" i="79"/>
  <c r="K19" i="79" s="1"/>
  <c r="M19" i="79" s="1"/>
  <c r="E46" i="79"/>
  <c r="K46" i="79" s="1"/>
  <c r="M46" i="79" s="1"/>
  <c r="E50" i="79"/>
  <c r="K50" i="79" s="1"/>
  <c r="M50" i="79" s="1"/>
  <c r="E64" i="79"/>
  <c r="E70" i="79"/>
  <c r="E84" i="79"/>
  <c r="K84" i="79" s="1"/>
  <c r="E86" i="79"/>
  <c r="K86" i="79" s="1"/>
  <c r="M86" i="79" s="1"/>
  <c r="E91" i="79"/>
  <c r="H101" i="79"/>
  <c r="E23" i="79"/>
  <c r="J8" i="79"/>
  <c r="E95" i="79"/>
  <c r="K95" i="79" s="1"/>
  <c r="M95" i="79" s="1"/>
  <c r="K7" i="79"/>
  <c r="I101" i="79"/>
  <c r="E18" i="79"/>
  <c r="K18" i="79" s="1"/>
  <c r="E32" i="79"/>
  <c r="E33" i="79"/>
  <c r="E37" i="79"/>
  <c r="K37" i="79" s="1"/>
  <c r="E63" i="79"/>
  <c r="K63" i="79" s="1"/>
  <c r="M63" i="79" s="1"/>
  <c r="E67" i="79"/>
  <c r="E83" i="79"/>
  <c r="K83" i="79" s="1"/>
  <c r="E89" i="79"/>
  <c r="K89" i="79" s="1"/>
  <c r="J101" i="79"/>
  <c r="E17" i="79"/>
  <c r="E21" i="79"/>
  <c r="E27" i="79"/>
  <c r="K27" i="79" s="1"/>
  <c r="E40" i="79"/>
  <c r="K40" i="79" s="1"/>
  <c r="E41" i="79"/>
  <c r="K41" i="79" s="1"/>
  <c r="M41" i="79" s="1"/>
  <c r="E45" i="79"/>
  <c r="K45" i="79" s="1"/>
  <c r="E73" i="79"/>
  <c r="K73" i="79" s="1"/>
  <c r="E78" i="79"/>
  <c r="K78" i="79" s="1"/>
  <c r="E93" i="79"/>
  <c r="K93" i="79" s="1"/>
  <c r="M93" i="79" s="1"/>
  <c r="E98" i="79"/>
  <c r="K98" i="79" s="1"/>
  <c r="M98" i="79" s="1"/>
  <c r="D9" i="79"/>
  <c r="K20" i="79"/>
  <c r="M20" i="79" s="1"/>
  <c r="G8" i="79"/>
  <c r="K25" i="79"/>
  <c r="K39" i="79"/>
  <c r="K58" i="79"/>
  <c r="K81" i="79"/>
  <c r="M81" i="79" s="1"/>
  <c r="K96" i="79"/>
  <c r="K38" i="79"/>
  <c r="M38" i="79" s="1"/>
  <c r="K47" i="79"/>
  <c r="M66" i="79"/>
  <c r="K66" i="79"/>
  <c r="K76" i="79"/>
  <c r="M76" i="79" s="1"/>
  <c r="K42" i="79"/>
  <c r="M42" i="79" s="1"/>
  <c r="K56" i="79"/>
  <c r="M56" i="79" s="1"/>
  <c r="K22" i="79"/>
  <c r="M22" i="79" s="1"/>
  <c r="K23" i="79"/>
  <c r="K32" i="79"/>
  <c r="K74" i="79"/>
  <c r="M74" i="79" s="1"/>
  <c r="K36" i="79"/>
  <c r="M36" i="79" s="1"/>
  <c r="K67" i="79"/>
  <c r="K48" i="79"/>
  <c r="M48" i="79" s="1"/>
  <c r="K82" i="79"/>
  <c r="M82" i="79" s="1"/>
  <c r="K31" i="79"/>
  <c r="M31" i="79" s="1"/>
  <c r="K49" i="79"/>
  <c r="M49" i="79" s="1"/>
  <c r="K87" i="79"/>
  <c r="M87" i="79" s="1"/>
  <c r="F8" i="79"/>
  <c r="M26" i="79"/>
  <c r="M35" i="79"/>
  <c r="M52" i="79"/>
  <c r="M60" i="79"/>
  <c r="M79" i="79"/>
  <c r="M88" i="79"/>
  <c r="D101" i="79"/>
  <c r="F9" i="79"/>
  <c r="G9" i="79"/>
  <c r="H9" i="79"/>
  <c r="E14" i="79"/>
  <c r="K14" i="79" s="1"/>
  <c r="E7" i="79"/>
  <c r="I9" i="79"/>
  <c r="K16" i="79"/>
  <c r="J9" i="79"/>
  <c r="D8" i="79"/>
  <c r="K81" i="78"/>
  <c r="K97" i="78"/>
  <c r="E26" i="78"/>
  <c r="D9" i="78"/>
  <c r="E63" i="78"/>
  <c r="E71" i="78"/>
  <c r="K71" i="78" s="1"/>
  <c r="M71" i="78" s="1"/>
  <c r="E79" i="78"/>
  <c r="E87" i="78"/>
  <c r="E95" i="78"/>
  <c r="E32" i="78"/>
  <c r="E43" i="78"/>
  <c r="K43" i="78" s="1"/>
  <c r="E66" i="78"/>
  <c r="E82" i="78"/>
  <c r="E98" i="78"/>
  <c r="K16" i="78"/>
  <c r="M16" i="78" s="1"/>
  <c r="K7" i="78"/>
  <c r="E16" i="78"/>
  <c r="E24" i="78"/>
  <c r="K32" i="78"/>
  <c r="K40" i="78"/>
  <c r="M40" i="78" s="1"/>
  <c r="K63" i="78"/>
  <c r="K67" i="78"/>
  <c r="M67" i="78" s="1"/>
  <c r="K87" i="78"/>
  <c r="E28" i="78"/>
  <c r="E40" i="78"/>
  <c r="E49" i="78"/>
  <c r="K49" i="78" s="1"/>
  <c r="E67" i="78"/>
  <c r="E75" i="78"/>
  <c r="E83" i="78"/>
  <c r="K83" i="78" s="1"/>
  <c r="M83" i="78" s="1"/>
  <c r="E91" i="78"/>
  <c r="E99" i="78"/>
  <c r="E18" i="78"/>
  <c r="K18" i="78" s="1"/>
  <c r="E31" i="78"/>
  <c r="E35" i="78"/>
  <c r="K35" i="78" s="1"/>
  <c r="M35" i="78" s="1"/>
  <c r="E22" i="78"/>
  <c r="E52" i="78"/>
  <c r="E74" i="78"/>
  <c r="K74" i="78" s="1"/>
  <c r="M74" i="78" s="1"/>
  <c r="E90" i="78"/>
  <c r="K90" i="78" s="1"/>
  <c r="M90" i="78" s="1"/>
  <c r="E21" i="78"/>
  <c r="E25" i="78"/>
  <c r="K25" i="78" s="1"/>
  <c r="M25" i="78" s="1"/>
  <c r="E30" i="78"/>
  <c r="E34" i="78"/>
  <c r="K34" i="78" s="1"/>
  <c r="E42" i="78"/>
  <c r="K42" i="78" s="1"/>
  <c r="E65" i="78"/>
  <c r="K65" i="78" s="1"/>
  <c r="E73" i="78"/>
  <c r="K73" i="78" s="1"/>
  <c r="E89" i="78"/>
  <c r="K89" i="78" s="1"/>
  <c r="E14" i="77"/>
  <c r="E30" i="77"/>
  <c r="K30" i="77" s="1"/>
  <c r="M30" i="77" s="1"/>
  <c r="E34" i="77"/>
  <c r="E38" i="77"/>
  <c r="E47" i="77"/>
  <c r="E57" i="77"/>
  <c r="E73" i="77"/>
  <c r="K73" i="77" s="1"/>
  <c r="M73" i="77" s="1"/>
  <c r="E78" i="77"/>
  <c r="E86" i="77"/>
  <c r="K86" i="77" s="1"/>
  <c r="M86" i="77" s="1"/>
  <c r="E90" i="77"/>
  <c r="E33" i="77"/>
  <c r="K33" i="77" s="1"/>
  <c r="M33" i="77" s="1"/>
  <c r="E68" i="77"/>
  <c r="E76" i="77"/>
  <c r="E98" i="77"/>
  <c r="E29" i="77"/>
  <c r="K29" i="77" s="1"/>
  <c r="M29" i="77" s="1"/>
  <c r="E67" i="77"/>
  <c r="E89" i="77"/>
  <c r="K24" i="78"/>
  <c r="M32" i="78"/>
  <c r="K57" i="78"/>
  <c r="M63" i="78"/>
  <c r="K79" i="78"/>
  <c r="M79" i="78" s="1"/>
  <c r="M87" i="78"/>
  <c r="K95" i="78"/>
  <c r="M95" i="78" s="1"/>
  <c r="M57" i="78"/>
  <c r="I8" i="78"/>
  <c r="K28" i="78"/>
  <c r="M28" i="78" s="1"/>
  <c r="K44" i="78"/>
  <c r="M44" i="78" s="1"/>
  <c r="J101" i="78"/>
  <c r="E17" i="78"/>
  <c r="J8" i="78"/>
  <c r="K27" i="78"/>
  <c r="E33" i="78"/>
  <c r="E38" i="78"/>
  <c r="K38" i="78" s="1"/>
  <c r="E50" i="78"/>
  <c r="K50" i="78" s="1"/>
  <c r="M50" i="78" s="1"/>
  <c r="E55" i="78"/>
  <c r="E62" i="78"/>
  <c r="K62" i="78" s="1"/>
  <c r="M62" i="78" s="1"/>
  <c r="E68" i="78"/>
  <c r="E78" i="78"/>
  <c r="K78" i="78" s="1"/>
  <c r="M78" i="78" s="1"/>
  <c r="E84" i="78"/>
  <c r="K84" i="78" s="1"/>
  <c r="E94" i="78"/>
  <c r="E37" i="78"/>
  <c r="K37" i="78" s="1"/>
  <c r="M37" i="78" s="1"/>
  <c r="E47" i="78"/>
  <c r="K47" i="78" s="1"/>
  <c r="M47" i="78" s="1"/>
  <c r="E54" i="78"/>
  <c r="K54" i="78" s="1"/>
  <c r="M54" i="78" s="1"/>
  <c r="E61" i="78"/>
  <c r="K61" i="78" s="1"/>
  <c r="K66" i="78"/>
  <c r="E72" i="78"/>
  <c r="K82" i="78"/>
  <c r="M82" i="78" s="1"/>
  <c r="E88" i="78"/>
  <c r="K98" i="78"/>
  <c r="G9" i="78"/>
  <c r="E14" i="78"/>
  <c r="H9" i="78"/>
  <c r="K19" i="78"/>
  <c r="E41" i="78"/>
  <c r="K41" i="78" s="1"/>
  <c r="M41" i="78" s="1"/>
  <c r="E46" i="78"/>
  <c r="K46" i="78" s="1"/>
  <c r="M46" i="78" s="1"/>
  <c r="K52" i="78"/>
  <c r="M52" i="78" s="1"/>
  <c r="E58" i="78"/>
  <c r="E70" i="78"/>
  <c r="E76" i="78"/>
  <c r="E86" i="78"/>
  <c r="K86" i="78" s="1"/>
  <c r="M86" i="78" s="1"/>
  <c r="E92" i="78"/>
  <c r="G101" i="78"/>
  <c r="E20" i="78"/>
  <c r="K20" i="78" s="1"/>
  <c r="M20" i="78" s="1"/>
  <c r="E36" i="78"/>
  <c r="E53" i="78"/>
  <c r="K53" i="78" s="1"/>
  <c r="M53" i="78" s="1"/>
  <c r="H101" i="78"/>
  <c r="E23" i="78"/>
  <c r="K23" i="78" s="1"/>
  <c r="H8" i="78"/>
  <c r="E29" i="78"/>
  <c r="E39" i="78"/>
  <c r="K39" i="78" s="1"/>
  <c r="E45" i="78"/>
  <c r="K45" i="78" s="1"/>
  <c r="E56" i="78"/>
  <c r="K56" i="78" s="1"/>
  <c r="E64" i="78"/>
  <c r="K64" i="78" s="1"/>
  <c r="M64" i="78" s="1"/>
  <c r="E69" i="78"/>
  <c r="E80" i="78"/>
  <c r="K80" i="78" s="1"/>
  <c r="E96" i="78"/>
  <c r="I101" i="78"/>
  <c r="I9" i="78"/>
  <c r="K85" i="78"/>
  <c r="K17" i="78"/>
  <c r="M17" i="78" s="1"/>
  <c r="K21" i="78"/>
  <c r="M21" i="78" s="1"/>
  <c r="M22" i="78"/>
  <c r="K22" i="78"/>
  <c r="M27" i="78"/>
  <c r="K31" i="78"/>
  <c r="M31" i="78" s="1"/>
  <c r="E15" i="78"/>
  <c r="F101" i="78"/>
  <c r="F9" i="78"/>
  <c r="E7" i="78"/>
  <c r="M7" i="78" s="1"/>
  <c r="K88" i="78"/>
  <c r="M66" i="78"/>
  <c r="M77" i="78"/>
  <c r="K77" i="78"/>
  <c r="K92" i="78"/>
  <c r="M92" i="78" s="1"/>
  <c r="K93" i="78"/>
  <c r="M98" i="78"/>
  <c r="K99" i="78"/>
  <c r="M99" i="78" s="1"/>
  <c r="K30" i="78"/>
  <c r="M30" i="78" s="1"/>
  <c r="K58" i="78"/>
  <c r="M19" i="78"/>
  <c r="K29" i="78"/>
  <c r="M29" i="78" s="1"/>
  <c r="K75" i="78"/>
  <c r="M75" i="78" s="1"/>
  <c r="K91" i="78"/>
  <c r="M34" i="78"/>
  <c r="M42" i="78"/>
  <c r="M51" i="78"/>
  <c r="M59" i="78"/>
  <c r="M65" i="78"/>
  <c r="M81" i="78"/>
  <c r="M97" i="78"/>
  <c r="D101" i="78"/>
  <c r="F8" i="78"/>
  <c r="G8" i="78"/>
  <c r="J9" i="78"/>
  <c r="D8" i="78"/>
  <c r="E27" i="77"/>
  <c r="E83" i="77"/>
  <c r="K83" i="77" s="1"/>
  <c r="E94" i="77"/>
  <c r="E15" i="77"/>
  <c r="E43" i="77"/>
  <c r="E53" i="77"/>
  <c r="E84" i="77"/>
  <c r="E97" i="77"/>
  <c r="K97" i="77" s="1"/>
  <c r="M97" i="77" s="1"/>
  <c r="E22" i="77"/>
  <c r="H9" i="77"/>
  <c r="E26" i="77"/>
  <c r="K26" i="77" s="1"/>
  <c r="M26" i="77" s="1"/>
  <c r="E31" i="77"/>
  <c r="E66" i="77"/>
  <c r="K66" i="77" s="1"/>
  <c r="E65" i="77"/>
  <c r="E51" i="77"/>
  <c r="K51" i="77" s="1"/>
  <c r="M51" i="77" s="1"/>
  <c r="I8" i="77"/>
  <c r="E40" i="77"/>
  <c r="E44" i="77"/>
  <c r="E46" i="77"/>
  <c r="E59" i="77"/>
  <c r="E63" i="77"/>
  <c r="E71" i="77"/>
  <c r="I9" i="77"/>
  <c r="E24" i="77"/>
  <c r="K24" i="77" s="1"/>
  <c r="E28" i="77"/>
  <c r="K28" i="77" s="1"/>
  <c r="E61" i="77"/>
  <c r="E79" i="77"/>
  <c r="E96" i="77"/>
  <c r="K96" i="77" s="1"/>
  <c r="M96" i="77" s="1"/>
  <c r="E19" i="77"/>
  <c r="E32" i="77"/>
  <c r="K32" i="77" s="1"/>
  <c r="M32" i="77" s="1"/>
  <c r="E36" i="77"/>
  <c r="K36" i="77" s="1"/>
  <c r="M36" i="77" s="1"/>
  <c r="E37" i="77"/>
  <c r="K37" i="77" s="1"/>
  <c r="M37" i="77" s="1"/>
  <c r="E41" i="77"/>
  <c r="K41" i="77" s="1"/>
  <c r="M41" i="77" s="1"/>
  <c r="E69" i="77"/>
  <c r="K69" i="77" s="1"/>
  <c r="M69" i="77" s="1"/>
  <c r="E74" i="77"/>
  <c r="K74" i="77" s="1"/>
  <c r="K78" i="77"/>
  <c r="M78" i="77" s="1"/>
  <c r="K82" i="77"/>
  <c r="M82" i="77" s="1"/>
  <c r="E87" i="77"/>
  <c r="K87" i="77" s="1"/>
  <c r="E92" i="77"/>
  <c r="K92" i="77" s="1"/>
  <c r="M92" i="77" s="1"/>
  <c r="F101" i="77"/>
  <c r="E18" i="77"/>
  <c r="E23" i="77"/>
  <c r="E35" i="77"/>
  <c r="K35" i="77" s="1"/>
  <c r="M35" i="77" s="1"/>
  <c r="E50" i="77"/>
  <c r="K50" i="77" s="1"/>
  <c r="M50" i="77" s="1"/>
  <c r="E55" i="77"/>
  <c r="K55" i="77" s="1"/>
  <c r="E56" i="77"/>
  <c r="K56" i="77" s="1"/>
  <c r="M56" i="77" s="1"/>
  <c r="E60" i="77"/>
  <c r="K60" i="77" s="1"/>
  <c r="M60" i="77" s="1"/>
  <c r="E91" i="77"/>
  <c r="G9" i="77"/>
  <c r="K38" i="77"/>
  <c r="M38" i="77" s="1"/>
  <c r="J8" i="77"/>
  <c r="E64" i="77"/>
  <c r="K64" i="77" s="1"/>
  <c r="M64" i="77" s="1"/>
  <c r="K67" i="77"/>
  <c r="M67" i="77" s="1"/>
  <c r="E99" i="77"/>
  <c r="H101" i="77"/>
  <c r="D8" i="77"/>
  <c r="E39" i="77"/>
  <c r="K47" i="77"/>
  <c r="M47" i="77" s="1"/>
  <c r="E72" i="77"/>
  <c r="K72" i="77" s="1"/>
  <c r="I101" i="77"/>
  <c r="E17" i="77"/>
  <c r="K17" i="77" s="1"/>
  <c r="E42" i="77"/>
  <c r="E49" i="77"/>
  <c r="K49" i="77" s="1"/>
  <c r="M49" i="77" s="1"/>
  <c r="K57" i="77"/>
  <c r="M57" i="77" s="1"/>
  <c r="E62" i="77"/>
  <c r="K62" i="77" s="1"/>
  <c r="M62" i="77" s="1"/>
  <c r="E75" i="77"/>
  <c r="K75" i="77" s="1"/>
  <c r="M75" i="77" s="1"/>
  <c r="E80" i="77"/>
  <c r="K80" i="77" s="1"/>
  <c r="M80" i="77" s="1"/>
  <c r="E81" i="77"/>
  <c r="K81" i="77" s="1"/>
  <c r="M81" i="77" s="1"/>
  <c r="E85" i="77"/>
  <c r="K85" i="77" s="1"/>
  <c r="M85" i="77" s="1"/>
  <c r="J101" i="77"/>
  <c r="E16" i="77"/>
  <c r="K16" i="77" s="1"/>
  <c r="E20" i="77"/>
  <c r="K20" i="77" s="1"/>
  <c r="M20" i="77" s="1"/>
  <c r="H8" i="77"/>
  <c r="E25" i="77"/>
  <c r="K25" i="77" s="1"/>
  <c r="M25" i="77" s="1"/>
  <c r="E52" i="77"/>
  <c r="K52" i="77" s="1"/>
  <c r="M52" i="77" s="1"/>
  <c r="E58" i="77"/>
  <c r="K58" i="77" s="1"/>
  <c r="K65" i="77"/>
  <c r="M65" i="77" s="1"/>
  <c r="E70" i="77"/>
  <c r="K70" i="77" s="1"/>
  <c r="E88" i="77"/>
  <c r="E7" i="77" s="1"/>
  <c r="E93" i="77"/>
  <c r="K79" i="77"/>
  <c r="K15" i="77"/>
  <c r="K27" i="77"/>
  <c r="K46" i="77"/>
  <c r="M46" i="77" s="1"/>
  <c r="K68" i="77"/>
  <c r="K95" i="77"/>
  <c r="K23" i="77"/>
  <c r="K59" i="77"/>
  <c r="M59" i="77" s="1"/>
  <c r="K76" i="77"/>
  <c r="M76" i="77" s="1"/>
  <c r="K94" i="77"/>
  <c r="M94" i="77" s="1"/>
  <c r="K31" i="77"/>
  <c r="M31" i="77" s="1"/>
  <c r="K43" i="77"/>
  <c r="K63" i="77"/>
  <c r="M63" i="77" s="1"/>
  <c r="K39" i="77"/>
  <c r="K53" i="77"/>
  <c r="K71" i="77"/>
  <c r="M71" i="77" s="1"/>
  <c r="K84" i="77"/>
  <c r="M84" i="77" s="1"/>
  <c r="K61" i="77"/>
  <c r="M61" i="77" s="1"/>
  <c r="K88" i="77"/>
  <c r="K89" i="77"/>
  <c r="M89" i="77" s="1"/>
  <c r="F8" i="77"/>
  <c r="E21" i="77"/>
  <c r="D101" i="77"/>
  <c r="G8" i="77"/>
  <c r="F9" i="77"/>
  <c r="K14" i="77"/>
  <c r="M14" i="77" s="1"/>
  <c r="K90" i="77"/>
  <c r="K98" i="77"/>
  <c r="M98" i="77" s="1"/>
  <c r="G101" i="77"/>
  <c r="F7" i="77"/>
  <c r="K7" i="77" s="1"/>
  <c r="J9" i="77"/>
  <c r="D9" i="77"/>
  <c r="I244" i="22" l="1"/>
  <c r="G244" i="22"/>
  <c r="F82" i="63"/>
  <c r="H198" i="22"/>
  <c r="G198" i="22"/>
  <c r="M75" i="80"/>
  <c r="M52" i="80"/>
  <c r="E8" i="80"/>
  <c r="M87" i="80"/>
  <c r="M71" i="80"/>
  <c r="K68" i="80"/>
  <c r="M68" i="80" s="1"/>
  <c r="K61" i="80"/>
  <c r="M61" i="80"/>
  <c r="E9" i="80"/>
  <c r="K17" i="80"/>
  <c r="L14" i="80" s="1"/>
  <c r="M17" i="80"/>
  <c r="M90" i="80"/>
  <c r="M56" i="80"/>
  <c r="M86" i="80"/>
  <c r="K83" i="80"/>
  <c r="M83" i="80" s="1"/>
  <c r="M42" i="80"/>
  <c r="E101" i="80"/>
  <c r="K8" i="80"/>
  <c r="L21" i="80"/>
  <c r="L31" i="80"/>
  <c r="L49" i="80"/>
  <c r="L52" i="80"/>
  <c r="L99" i="80"/>
  <c r="M82" i="80"/>
  <c r="L27" i="80"/>
  <c r="L78" i="80"/>
  <c r="L26" i="80"/>
  <c r="L74" i="80"/>
  <c r="L41" i="80"/>
  <c r="K101" i="80"/>
  <c r="L68" i="80"/>
  <c r="K9" i="80"/>
  <c r="M9" i="80" s="1"/>
  <c r="M23" i="80"/>
  <c r="L32" i="80"/>
  <c r="L57" i="80"/>
  <c r="M93" i="80"/>
  <c r="L53" i="80"/>
  <c r="L97" i="80"/>
  <c r="L51" i="80"/>
  <c r="L44" i="80"/>
  <c r="L66" i="80"/>
  <c r="M44" i="80"/>
  <c r="L39" i="80"/>
  <c r="L61" i="80"/>
  <c r="M92" i="80"/>
  <c r="L24" i="80"/>
  <c r="L88" i="80"/>
  <c r="L25" i="80"/>
  <c r="M65" i="79"/>
  <c r="K17" i="79"/>
  <c r="M17" i="79"/>
  <c r="M68" i="79"/>
  <c r="M97" i="79"/>
  <c r="M28" i="79"/>
  <c r="M7" i="79"/>
  <c r="M94" i="79"/>
  <c r="M61" i="79"/>
  <c r="K70" i="79"/>
  <c r="M70" i="79" s="1"/>
  <c r="K55" i="79"/>
  <c r="M55" i="79" s="1"/>
  <c r="E8" i="79"/>
  <c r="M8" i="79" s="1"/>
  <c r="M45" i="79"/>
  <c r="K8" i="79"/>
  <c r="M32" i="79"/>
  <c r="M71" i="79"/>
  <c r="M44" i="79"/>
  <c r="K9" i="79"/>
  <c r="M29" i="79"/>
  <c r="M27" i="79"/>
  <c r="M37" i="79"/>
  <c r="M84" i="79"/>
  <c r="K62" i="79"/>
  <c r="M62" i="79" s="1"/>
  <c r="K21" i="79"/>
  <c r="M21" i="79" s="1"/>
  <c r="M73" i="79"/>
  <c r="K33" i="79"/>
  <c r="K64" i="79"/>
  <c r="M64" i="79" s="1"/>
  <c r="M57" i="79"/>
  <c r="M14" i="79"/>
  <c r="E101" i="79"/>
  <c r="E9" i="79"/>
  <c r="M67" i="79"/>
  <c r="M18" i="79"/>
  <c r="M39" i="79"/>
  <c r="M89" i="79"/>
  <c r="M16" i="79"/>
  <c r="M78" i="79"/>
  <c r="M40" i="79"/>
  <c r="M47" i="79"/>
  <c r="M58" i="79"/>
  <c r="M25" i="79"/>
  <c r="M83" i="79"/>
  <c r="M23" i="79"/>
  <c r="M96" i="79"/>
  <c r="M43" i="78"/>
  <c r="K26" i="78"/>
  <c r="M26" i="78" s="1"/>
  <c r="E8" i="78"/>
  <c r="M49" i="78"/>
  <c r="M89" i="78"/>
  <c r="K76" i="78"/>
  <c r="L55" i="78" s="1"/>
  <c r="E101" i="78"/>
  <c r="K94" i="78"/>
  <c r="M94" i="78" s="1"/>
  <c r="M18" i="78"/>
  <c r="M73" i="78"/>
  <c r="K68" i="78"/>
  <c r="M68" i="78" s="1"/>
  <c r="K34" i="77"/>
  <c r="M34" i="77" s="1"/>
  <c r="M88" i="77"/>
  <c r="M69" i="78"/>
  <c r="M96" i="78"/>
  <c r="K69" i="78"/>
  <c r="K72" i="78"/>
  <c r="M72" i="78" s="1"/>
  <c r="K55" i="78"/>
  <c r="M55" i="78" s="1"/>
  <c r="K36" i="78"/>
  <c r="M36" i="78" s="1"/>
  <c r="K70" i="78"/>
  <c r="M70" i="78" s="1"/>
  <c r="M39" i="78"/>
  <c r="M84" i="78"/>
  <c r="K8" i="78"/>
  <c r="K96" i="78"/>
  <c r="K14" i="78"/>
  <c r="K33" i="78"/>
  <c r="K9" i="78"/>
  <c r="M45" i="78"/>
  <c r="K15" i="78"/>
  <c r="L43" i="78"/>
  <c r="E9" i="78"/>
  <c r="M91" i="78"/>
  <c r="M58" i="78"/>
  <c r="M93" i="78"/>
  <c r="M38" i="78"/>
  <c r="M80" i="78"/>
  <c r="M56" i="78"/>
  <c r="M23" i="78"/>
  <c r="M88" i="78"/>
  <c r="M61" i="78"/>
  <c r="M85" i="78"/>
  <c r="M23" i="77"/>
  <c r="M72" i="77"/>
  <c r="M17" i="77"/>
  <c r="K42" i="77"/>
  <c r="M42" i="77" s="1"/>
  <c r="K18" i="77"/>
  <c r="K22" i="77"/>
  <c r="M22" i="77" s="1"/>
  <c r="K40" i="77"/>
  <c r="M40" i="77" s="1"/>
  <c r="K44" i="77"/>
  <c r="M44" i="77" s="1"/>
  <c r="M87" i="77"/>
  <c r="K9" i="77"/>
  <c r="E9" i="77"/>
  <c r="K99" i="77"/>
  <c r="M99" i="77" s="1"/>
  <c r="K93" i="77"/>
  <c r="E101" i="77"/>
  <c r="K8" i="77"/>
  <c r="K91" i="77"/>
  <c r="M91" i="77" s="1"/>
  <c r="K19" i="77"/>
  <c r="M19" i="77" s="1"/>
  <c r="M7" i="77"/>
  <c r="M58" i="77"/>
  <c r="M16" i="77"/>
  <c r="M39" i="77"/>
  <c r="M27" i="77"/>
  <c r="M79" i="77"/>
  <c r="E8" i="77"/>
  <c r="M8" i="77" s="1"/>
  <c r="K21" i="77"/>
  <c r="M68" i="77"/>
  <c r="M43" i="77"/>
  <c r="M95" i="77"/>
  <c r="M28" i="77"/>
  <c r="M74" i="77"/>
  <c r="M24" i="77"/>
  <c r="M66" i="77"/>
  <c r="M70" i="77"/>
  <c r="M53" i="77"/>
  <c r="M90" i="77"/>
  <c r="M55" i="77"/>
  <c r="M83" i="77"/>
  <c r="M15" i="77"/>
  <c r="L33" i="80" l="1"/>
  <c r="L95" i="80"/>
  <c r="L63" i="80"/>
  <c r="L91" i="80"/>
  <c r="L71" i="80"/>
  <c r="L35" i="80"/>
  <c r="L82" i="80"/>
  <c r="L81" i="80"/>
  <c r="L55" i="80"/>
  <c r="L96" i="80"/>
  <c r="L23" i="80"/>
  <c r="L75" i="80"/>
  <c r="L86" i="80"/>
  <c r="L58" i="80"/>
  <c r="L59" i="80"/>
  <c r="L69" i="80"/>
  <c r="L29" i="80"/>
  <c r="L90" i="80"/>
  <c r="M8" i="80"/>
  <c r="L47" i="80"/>
  <c r="L22" i="80"/>
  <c r="L17" i="80"/>
  <c r="L72" i="80"/>
  <c r="L93" i="80"/>
  <c r="L42" i="80"/>
  <c r="N58" i="80"/>
  <c r="L85" i="80"/>
  <c r="L15" i="80"/>
  <c r="L56" i="80"/>
  <c r="L7" i="80"/>
  <c r="L87" i="80"/>
  <c r="L28" i="80"/>
  <c r="L80" i="80"/>
  <c r="L34" i="80"/>
  <c r="L92" i="80"/>
  <c r="N49" i="80"/>
  <c r="N39" i="80"/>
  <c r="N99" i="80"/>
  <c r="N44" i="80"/>
  <c r="N86" i="80"/>
  <c r="N66" i="80"/>
  <c r="L83" i="80"/>
  <c r="L65" i="80"/>
  <c r="L94" i="80"/>
  <c r="N68" i="80"/>
  <c r="N27" i="80"/>
  <c r="L73" i="80"/>
  <c r="N90" i="80"/>
  <c r="N59" i="80"/>
  <c r="N17" i="80"/>
  <c r="N97" i="80"/>
  <c r="N87" i="80"/>
  <c r="N93" i="80"/>
  <c r="N23" i="80"/>
  <c r="N53" i="80"/>
  <c r="N72" i="80"/>
  <c r="N82" i="80"/>
  <c r="N22" i="80"/>
  <c r="N52" i="80"/>
  <c r="N25" i="80"/>
  <c r="N32" i="80"/>
  <c r="N71" i="80"/>
  <c r="N85" i="80"/>
  <c r="N14" i="80"/>
  <c r="N51" i="80"/>
  <c r="N33" i="80"/>
  <c r="N42" i="80"/>
  <c r="N28" i="80"/>
  <c r="N41" i="80"/>
  <c r="N92" i="80"/>
  <c r="N24" i="80"/>
  <c r="N88" i="80"/>
  <c r="N63" i="80"/>
  <c r="N35" i="80"/>
  <c r="N78" i="80"/>
  <c r="N73" i="80"/>
  <c r="N80" i="80"/>
  <c r="N29" i="80"/>
  <c r="N34" i="80"/>
  <c r="N61" i="80"/>
  <c r="N26" i="80"/>
  <c r="N75" i="80"/>
  <c r="N96" i="80"/>
  <c r="N81" i="80"/>
  <c r="N31" i="80"/>
  <c r="N57" i="80"/>
  <c r="N74" i="80"/>
  <c r="N15" i="80"/>
  <c r="N69" i="80"/>
  <c r="N83" i="80"/>
  <c r="N65" i="80"/>
  <c r="N47" i="80"/>
  <c r="N91" i="80"/>
  <c r="N7" i="80"/>
  <c r="N56" i="80"/>
  <c r="N21" i="80"/>
  <c r="N55" i="80"/>
  <c r="N94" i="80"/>
  <c r="N95" i="80"/>
  <c r="L50" i="79"/>
  <c r="L18" i="79"/>
  <c r="L94" i="79"/>
  <c r="M33" i="79"/>
  <c r="N41" i="79" s="1"/>
  <c r="L31" i="79"/>
  <c r="L68" i="79"/>
  <c r="L35" i="79"/>
  <c r="L83" i="79"/>
  <c r="M9" i="79"/>
  <c r="L14" i="79"/>
  <c r="N31" i="79"/>
  <c r="L77" i="79"/>
  <c r="L92" i="79"/>
  <c r="L63" i="79"/>
  <c r="L25" i="79"/>
  <c r="L40" i="79"/>
  <c r="L56" i="79"/>
  <c r="L41" i="79"/>
  <c r="L99" i="79"/>
  <c r="L65" i="79"/>
  <c r="L81" i="79"/>
  <c r="L66" i="79"/>
  <c r="L87" i="79"/>
  <c r="L89" i="79"/>
  <c r="L37" i="79"/>
  <c r="L98" i="79"/>
  <c r="L58" i="79"/>
  <c r="L88" i="79"/>
  <c r="L84" i="79"/>
  <c r="L82" i="79"/>
  <c r="L55" i="79"/>
  <c r="L28" i="79"/>
  <c r="L64" i="79"/>
  <c r="L22" i="79"/>
  <c r="L71" i="79"/>
  <c r="L59" i="79"/>
  <c r="L96" i="79"/>
  <c r="K101" i="79"/>
  <c r="L78" i="79"/>
  <c r="L86" i="79"/>
  <c r="L57" i="79"/>
  <c r="L32" i="79"/>
  <c r="L45" i="79"/>
  <c r="L67" i="79"/>
  <c r="L95" i="79"/>
  <c r="L36" i="79"/>
  <c r="L47" i="79"/>
  <c r="L29" i="79"/>
  <c r="L74" i="79"/>
  <c r="N39" i="79"/>
  <c r="L79" i="79"/>
  <c r="L21" i="79"/>
  <c r="L33" i="79"/>
  <c r="L52" i="79"/>
  <c r="L44" i="79"/>
  <c r="L38" i="79"/>
  <c r="L46" i="79"/>
  <c r="L20" i="79"/>
  <c r="L76" i="79"/>
  <c r="L61" i="79"/>
  <c r="L17" i="79"/>
  <c r="L19" i="79"/>
  <c r="L48" i="79"/>
  <c r="L73" i="79"/>
  <c r="L70" i="79"/>
  <c r="N27" i="79"/>
  <c r="L80" i="79"/>
  <c r="L53" i="79"/>
  <c r="N81" i="79"/>
  <c r="N44" i="79"/>
  <c r="L54" i="79"/>
  <c r="L7" i="79"/>
  <c r="L93" i="79"/>
  <c r="L97" i="79"/>
  <c r="L26" i="79"/>
  <c r="L16" i="79"/>
  <c r="L42" i="79"/>
  <c r="L49" i="79"/>
  <c r="L23" i="79"/>
  <c r="N88" i="79"/>
  <c r="L27" i="79"/>
  <c r="L91" i="79"/>
  <c r="L60" i="79"/>
  <c r="L39" i="79"/>
  <c r="L43" i="79"/>
  <c r="L34" i="79"/>
  <c r="L62" i="79"/>
  <c r="N73" i="79"/>
  <c r="N50" i="79"/>
  <c r="N96" i="79"/>
  <c r="N79" i="79"/>
  <c r="N40" i="79"/>
  <c r="N74" i="79"/>
  <c r="N26" i="79"/>
  <c r="N63" i="79"/>
  <c r="N67" i="79"/>
  <c r="N55" i="79"/>
  <c r="N87" i="79"/>
  <c r="N22" i="79"/>
  <c r="N68" i="79"/>
  <c r="N95" i="79"/>
  <c r="N7" i="79"/>
  <c r="N46" i="79"/>
  <c r="N78" i="79"/>
  <c r="N99" i="79"/>
  <c r="N28" i="79"/>
  <c r="N61" i="79"/>
  <c r="N21" i="79"/>
  <c r="N34" i="79"/>
  <c r="N94" i="79"/>
  <c r="N60" i="79"/>
  <c r="N76" i="79"/>
  <c r="N82" i="79"/>
  <c r="N25" i="79"/>
  <c r="N84" i="79"/>
  <c r="N35" i="79"/>
  <c r="N93" i="79"/>
  <c r="N45" i="79"/>
  <c r="N66" i="79"/>
  <c r="N33" i="79"/>
  <c r="N91" i="79"/>
  <c r="N42" i="79"/>
  <c r="N83" i="79"/>
  <c r="N58" i="79"/>
  <c r="N56" i="79"/>
  <c r="N16" i="79"/>
  <c r="N97" i="79"/>
  <c r="N43" i="79"/>
  <c r="N64" i="79"/>
  <c r="N38" i="79"/>
  <c r="N92" i="79"/>
  <c r="N14" i="79"/>
  <c r="N17" i="79"/>
  <c r="N47" i="79"/>
  <c r="N89" i="79"/>
  <c r="N49" i="79"/>
  <c r="N20" i="79"/>
  <c r="N70" i="79"/>
  <c r="N71" i="79"/>
  <c r="N37" i="79"/>
  <c r="N86" i="79"/>
  <c r="N29" i="79"/>
  <c r="N80" i="79"/>
  <c r="N52" i="79"/>
  <c r="N98" i="79"/>
  <c r="N77" i="79"/>
  <c r="N36" i="79"/>
  <c r="N62" i="79"/>
  <c r="N19" i="79"/>
  <c r="N57" i="79"/>
  <c r="N23" i="79"/>
  <c r="N54" i="79"/>
  <c r="N53" i="79"/>
  <c r="N18" i="79"/>
  <c r="N65" i="79"/>
  <c r="N32" i="79"/>
  <c r="N48" i="79"/>
  <c r="N59" i="79"/>
  <c r="L37" i="78"/>
  <c r="L92" i="78"/>
  <c r="L83" i="78"/>
  <c r="M8" i="78"/>
  <c r="L27" i="78"/>
  <c r="L98" i="78"/>
  <c r="L99" i="78"/>
  <c r="L22" i="78"/>
  <c r="L23" i="78"/>
  <c r="L33" i="78"/>
  <c r="L54" i="78"/>
  <c r="L56" i="78"/>
  <c r="L34" i="78"/>
  <c r="L87" i="78"/>
  <c r="M76" i="78"/>
  <c r="L55" i="77"/>
  <c r="L89" i="78"/>
  <c r="L64" i="78"/>
  <c r="L63" i="78"/>
  <c r="M33" i="78"/>
  <c r="L61" i="78"/>
  <c r="M15" i="78"/>
  <c r="L42" i="78"/>
  <c r="L38" i="78"/>
  <c r="L84" i="78"/>
  <c r="L70" i="78"/>
  <c r="L19" i="78"/>
  <c r="L25" i="78"/>
  <c r="L17" i="78"/>
  <c r="L14" i="78"/>
  <c r="M9" i="78"/>
  <c r="L47" i="78"/>
  <c r="L50" i="78"/>
  <c r="L46" i="78"/>
  <c r="L28" i="78"/>
  <c r="L80" i="78"/>
  <c r="L30" i="78"/>
  <c r="M14" i="78"/>
  <c r="N84" i="78" s="1"/>
  <c r="L44" i="78"/>
  <c r="L88" i="78"/>
  <c r="L75" i="78"/>
  <c r="L31" i="78"/>
  <c r="L20" i="78"/>
  <c r="L69" i="78"/>
  <c r="N54" i="78"/>
  <c r="L93" i="78"/>
  <c r="L77" i="78"/>
  <c r="L96" i="78"/>
  <c r="N41" i="78"/>
  <c r="N28" i="78"/>
  <c r="K101" i="78"/>
  <c r="L7" i="78"/>
  <c r="L76" i="78"/>
  <c r="L94" i="78"/>
  <c r="L58" i="78"/>
  <c r="L71" i="78"/>
  <c r="N82" i="78"/>
  <c r="L15" i="78"/>
  <c r="L26" i="78"/>
  <c r="L59" i="78"/>
  <c r="L53" i="78"/>
  <c r="L18" i="78"/>
  <c r="L51" i="78"/>
  <c r="L24" i="78"/>
  <c r="L65" i="78"/>
  <c r="L67" i="78"/>
  <c r="L52" i="78"/>
  <c r="L79" i="78"/>
  <c r="L78" i="78"/>
  <c r="L81" i="78"/>
  <c r="L32" i="78"/>
  <c r="L90" i="78"/>
  <c r="L73" i="78"/>
  <c r="L36" i="78"/>
  <c r="L97" i="78"/>
  <c r="L82" i="78"/>
  <c r="L57" i="78"/>
  <c r="L16" i="78"/>
  <c r="L49" i="78"/>
  <c r="L74" i="78"/>
  <c r="L95" i="78"/>
  <c r="L45" i="78"/>
  <c r="N15" i="78"/>
  <c r="L85" i="78"/>
  <c r="L40" i="78"/>
  <c r="L35" i="78"/>
  <c r="L21" i="78"/>
  <c r="N72" i="78"/>
  <c r="L91" i="78"/>
  <c r="L39" i="78"/>
  <c r="L68" i="78"/>
  <c r="N46" i="78"/>
  <c r="L86" i="78"/>
  <c r="L66" i="78"/>
  <c r="L29" i="78"/>
  <c r="N94" i="78"/>
  <c r="L41" i="78"/>
  <c r="L62" i="78"/>
  <c r="L72" i="78"/>
  <c r="N86" i="78"/>
  <c r="M9" i="77"/>
  <c r="L32" i="77"/>
  <c r="M18" i="77"/>
  <c r="L89" i="77"/>
  <c r="L93" i="77"/>
  <c r="L69" i="77"/>
  <c r="L42" i="77"/>
  <c r="L86" i="77"/>
  <c r="L68" i="77"/>
  <c r="L52" i="77"/>
  <c r="L46" i="77"/>
  <c r="L80" i="77"/>
  <c r="L50" i="77"/>
  <c r="L62" i="77"/>
  <c r="L40" i="77"/>
  <c r="L66" i="77"/>
  <c r="L78" i="77"/>
  <c r="L14" i="77"/>
  <c r="L75" i="77"/>
  <c r="L81" i="77"/>
  <c r="L83" i="77"/>
  <c r="L98" i="77"/>
  <c r="L88" i="77"/>
  <c r="L95" i="77"/>
  <c r="L79" i="77"/>
  <c r="L82" i="77"/>
  <c r="L64" i="77"/>
  <c r="K101" i="77"/>
  <c r="L53" i="77"/>
  <c r="L23" i="77"/>
  <c r="L25" i="77"/>
  <c r="L96" i="77"/>
  <c r="L61" i="77"/>
  <c r="L19" i="77"/>
  <c r="L34" i="77"/>
  <c r="L59" i="77"/>
  <c r="L60" i="77"/>
  <c r="L87" i="77"/>
  <c r="L99" i="77"/>
  <c r="L63" i="77"/>
  <c r="L16" i="77"/>
  <c r="L91" i="77"/>
  <c r="L49" i="77"/>
  <c r="L72" i="77"/>
  <c r="L20" i="77"/>
  <c r="L38" i="77"/>
  <c r="L26" i="77"/>
  <c r="L36" i="77"/>
  <c r="M93" i="77"/>
  <c r="L70" i="77"/>
  <c r="L67" i="77"/>
  <c r="L73" i="77"/>
  <c r="L71" i="77"/>
  <c r="L58" i="77"/>
  <c r="L30" i="77"/>
  <c r="L31" i="77"/>
  <c r="L94" i="77"/>
  <c r="L44" i="77"/>
  <c r="L15" i="77"/>
  <c r="L90" i="77"/>
  <c r="L84" i="77"/>
  <c r="L22" i="77"/>
  <c r="L33" i="77"/>
  <c r="L37" i="77"/>
  <c r="L24" i="77"/>
  <c r="L56" i="77"/>
  <c r="M21" i="77"/>
  <c r="N26" i="77" s="1"/>
  <c r="L74" i="77"/>
  <c r="L17" i="77"/>
  <c r="L29" i="77"/>
  <c r="N30" i="77"/>
  <c r="N70" i="77"/>
  <c r="N66" i="77"/>
  <c r="N88" i="77"/>
  <c r="L21" i="77"/>
  <c r="L57" i="77"/>
  <c r="L41" i="77"/>
  <c r="L47" i="77"/>
  <c r="L51" i="77"/>
  <c r="L92" i="77"/>
  <c r="L65" i="77"/>
  <c r="L28" i="77"/>
  <c r="L43" i="77"/>
  <c r="L35" i="77"/>
  <c r="L7" i="77"/>
  <c r="L18" i="77"/>
  <c r="L97" i="77"/>
  <c r="L85" i="77"/>
  <c r="L27" i="77"/>
  <c r="L39" i="77"/>
  <c r="N87" i="77"/>
  <c r="L76" i="77"/>
  <c r="N46" i="77"/>
  <c r="N24" i="77"/>
  <c r="N95" i="77"/>
  <c r="N45" i="78" l="1"/>
  <c r="N88" i="78"/>
  <c r="N18" i="78"/>
  <c r="N61" i="78"/>
  <c r="N53" i="78"/>
  <c r="N29" i="78"/>
  <c r="N99" i="78"/>
  <c r="N62" i="78"/>
  <c r="N85" i="78"/>
  <c r="N36" i="78"/>
  <c r="N20" i="78"/>
  <c r="N96" i="78"/>
  <c r="N69" i="78"/>
  <c r="N14" i="78"/>
  <c r="N33" i="78"/>
  <c r="N47" i="78"/>
  <c r="N50" i="78"/>
  <c r="N23" i="78"/>
  <c r="N7" i="78"/>
  <c r="N39" i="78"/>
  <c r="N21" i="78"/>
  <c r="N57" i="78"/>
  <c r="N25" i="78"/>
  <c r="N59" i="78"/>
  <c r="N95" i="78"/>
  <c r="N31" i="78"/>
  <c r="N77" i="78"/>
  <c r="N55" i="78"/>
  <c r="N56" i="78"/>
  <c r="N93" i="78"/>
  <c r="N66" i="78"/>
  <c r="N43" i="78"/>
  <c r="N42" i="78"/>
  <c r="N49" i="78"/>
  <c r="N38" i="78"/>
  <c r="N83" i="78"/>
  <c r="N91" i="78"/>
  <c r="N35" i="78"/>
  <c r="N70" i="78"/>
  <c r="N24" i="78"/>
  <c r="N26" i="78"/>
  <c r="N16" i="78"/>
  <c r="N74" i="78"/>
  <c r="N80" i="78"/>
  <c r="N58" i="78"/>
  <c r="N32" i="78"/>
  <c r="N67" i="78"/>
  <c r="N63" i="78"/>
  <c r="N90" i="78"/>
  <c r="N75" i="78"/>
  <c r="N64" i="78"/>
  <c r="N78" i="78"/>
  <c r="N29" i="77"/>
  <c r="N64" i="77"/>
  <c r="N39" i="77"/>
  <c r="N14" i="77"/>
  <c r="N79" i="77"/>
  <c r="N68" i="77"/>
  <c r="N94" i="77"/>
  <c r="N83" i="77"/>
  <c r="N41" i="77"/>
  <c r="N78" i="77"/>
  <c r="N27" i="77"/>
  <c r="N28" i="77"/>
  <c r="N53" i="77"/>
  <c r="N38" i="77"/>
  <c r="N59" i="77"/>
  <c r="N81" i="78"/>
  <c r="N27" i="78"/>
  <c r="N17" i="78"/>
  <c r="N65" i="78"/>
  <c r="N51" i="78"/>
  <c r="N76" i="78"/>
  <c r="N87" i="78"/>
  <c r="N44" i="78"/>
  <c r="N40" i="78"/>
  <c r="N73" i="78"/>
  <c r="N22" i="78"/>
  <c r="N89" i="78"/>
  <c r="N97" i="78"/>
  <c r="N68" i="78"/>
  <c r="N71" i="78"/>
  <c r="N30" i="78"/>
  <c r="N34" i="78"/>
  <c r="N79" i="78"/>
  <c r="N98" i="78"/>
  <c r="N52" i="78"/>
  <c r="N37" i="78"/>
  <c r="N19" i="78"/>
  <c r="N92" i="78"/>
  <c r="N15" i="77"/>
  <c r="N92" i="77"/>
  <c r="N97" i="77"/>
  <c r="N50" i="77"/>
  <c r="N58" i="77"/>
  <c r="N89" i="77"/>
  <c r="N7" i="77"/>
  <c r="N90" i="77"/>
  <c r="N93" i="77"/>
  <c r="N61" i="77"/>
  <c r="N16" i="77"/>
  <c r="N65" i="77"/>
  <c r="N74" i="77"/>
  <c r="N55" i="77"/>
  <c r="N21" i="77"/>
  <c r="N98" i="77"/>
  <c r="N63" i="77"/>
  <c r="N75" i="77"/>
  <c r="N35" i="77"/>
  <c r="N42" i="77"/>
  <c r="N85" i="77"/>
  <c r="N17" i="77"/>
  <c r="N33" i="77"/>
  <c r="N47" i="77"/>
  <c r="N76" i="77"/>
  <c r="N51" i="77"/>
  <c r="N18" i="77"/>
  <c r="N71" i="77"/>
  <c r="N36" i="77"/>
  <c r="N80" i="77"/>
  <c r="N20" i="77"/>
  <c r="N86" i="77"/>
  <c r="N72" i="77"/>
  <c r="N31" i="77"/>
  <c r="N34" i="77"/>
  <c r="N73" i="77"/>
  <c r="N44" i="77"/>
  <c r="N82" i="77"/>
  <c r="N91" i="77"/>
  <c r="N49" i="77"/>
  <c r="N19" i="77"/>
  <c r="N60" i="77"/>
  <c r="N37" i="77"/>
  <c r="N67" i="77"/>
  <c r="N57" i="77"/>
  <c r="N62" i="77"/>
  <c r="N84" i="77"/>
  <c r="N22" i="77"/>
  <c r="N69" i="77"/>
  <c r="N32" i="77"/>
  <c r="N25" i="77"/>
  <c r="N23" i="77"/>
  <c r="N56" i="77"/>
  <c r="N99" i="77"/>
  <c r="N81" i="77"/>
  <c r="N96" i="77"/>
  <c r="N40" i="77"/>
  <c r="N52" i="77"/>
  <c r="N43" i="77"/>
  <c r="E297" i="22"/>
  <c r="E286" i="22"/>
  <c r="E231" i="22"/>
  <c r="E220" i="22"/>
  <c r="E210" i="22"/>
  <c r="E125" i="22"/>
  <c r="E114" i="22"/>
  <c r="E104" i="22"/>
  <c r="E29" i="22"/>
  <c r="E18" i="22"/>
  <c r="E8" i="22"/>
  <c r="I297" i="22"/>
  <c r="H297" i="22"/>
  <c r="G297" i="22"/>
  <c r="F297" i="22"/>
  <c r="I286" i="22"/>
  <c r="H286" i="22"/>
  <c r="G286" i="22"/>
  <c r="F286" i="22"/>
  <c r="I276" i="22"/>
  <c r="H276" i="22"/>
  <c r="G276" i="22"/>
  <c r="H231" i="22"/>
  <c r="G231" i="22"/>
  <c r="F231" i="22"/>
  <c r="I220" i="22"/>
  <c r="H220" i="22"/>
  <c r="G220" i="22"/>
  <c r="F220" i="22"/>
  <c r="I210" i="22"/>
  <c r="H210" i="22"/>
  <c r="G210" i="22"/>
  <c r="F210" i="22"/>
  <c r="K88" i="53"/>
  <c r="K95" i="53"/>
  <c r="K95" i="54"/>
  <c r="K95" i="72"/>
  <c r="K95" i="76"/>
  <c r="K92" i="53"/>
  <c r="K92" i="54"/>
  <c r="K92" i="72"/>
  <c r="K92" i="76"/>
  <c r="K87" i="53"/>
  <c r="K87" i="54"/>
  <c r="K87" i="72"/>
  <c r="K87" i="76"/>
  <c r="K78" i="53"/>
  <c r="K78" i="54"/>
  <c r="K78" i="72"/>
  <c r="K78" i="76"/>
  <c r="K65" i="53"/>
  <c r="K65" i="54"/>
  <c r="K65" i="72"/>
  <c r="K65" i="76"/>
  <c r="K53" i="53"/>
  <c r="K53" i="54"/>
  <c r="K53" i="72"/>
  <c r="K53" i="76"/>
  <c r="K33" i="53"/>
  <c r="K33" i="54"/>
  <c r="K33" i="72"/>
  <c r="K33" i="76"/>
  <c r="K28" i="53"/>
  <c r="K27" i="53"/>
  <c r="K28" i="54"/>
  <c r="K27" i="54"/>
  <c r="K28" i="72"/>
  <c r="K27" i="72"/>
  <c r="K28" i="76"/>
  <c r="K27" i="76"/>
  <c r="K22" i="53"/>
  <c r="K21" i="53"/>
  <c r="K22" i="54"/>
  <c r="K21" i="54"/>
  <c r="K22" i="72"/>
  <c r="K21" i="72"/>
  <c r="K22" i="76"/>
  <c r="K21" i="76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38" i="32"/>
  <c r="K39" i="32"/>
  <c r="K40" i="32"/>
  <c r="K41" i="32"/>
  <c r="K42" i="32"/>
  <c r="K43" i="32"/>
  <c r="K44" i="32"/>
  <c r="K46" i="32"/>
  <c r="K47" i="32"/>
  <c r="K49" i="32"/>
  <c r="K50" i="32"/>
  <c r="K51" i="32"/>
  <c r="K52" i="32"/>
  <c r="K53" i="32"/>
  <c r="K55" i="32"/>
  <c r="K56" i="32"/>
  <c r="K57" i="32"/>
  <c r="K58" i="32"/>
  <c r="K59" i="32"/>
  <c r="K60" i="32"/>
  <c r="K61" i="32"/>
  <c r="K62" i="32"/>
  <c r="K63" i="32"/>
  <c r="K64" i="32"/>
  <c r="K65" i="32"/>
  <c r="K66" i="32"/>
  <c r="K67" i="32"/>
  <c r="K68" i="32"/>
  <c r="K69" i="32"/>
  <c r="K70" i="32"/>
  <c r="K71" i="32"/>
  <c r="K72" i="32"/>
  <c r="K73" i="32"/>
  <c r="K74" i="32"/>
  <c r="K75" i="32"/>
  <c r="K76" i="32"/>
  <c r="K78" i="32"/>
  <c r="K79" i="32"/>
  <c r="K80" i="32"/>
  <c r="K81" i="32"/>
  <c r="K82" i="32"/>
  <c r="K83" i="32"/>
  <c r="K84" i="32"/>
  <c r="K85" i="32"/>
  <c r="K86" i="32"/>
  <c r="K87" i="32"/>
  <c r="K88" i="32"/>
  <c r="K89" i="32"/>
  <c r="K90" i="32"/>
  <c r="K91" i="32"/>
  <c r="K92" i="32"/>
  <c r="K93" i="32"/>
  <c r="K94" i="32"/>
  <c r="K95" i="32"/>
  <c r="K96" i="32"/>
  <c r="K97" i="32"/>
  <c r="K98" i="32"/>
  <c r="K99" i="32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38" i="33"/>
  <c r="K39" i="33"/>
  <c r="K40" i="33"/>
  <c r="K41" i="33"/>
  <c r="K42" i="33"/>
  <c r="K43" i="33"/>
  <c r="K44" i="33"/>
  <c r="K46" i="33"/>
  <c r="K47" i="33"/>
  <c r="K49" i="33"/>
  <c r="K50" i="33"/>
  <c r="K51" i="33"/>
  <c r="K52" i="33"/>
  <c r="K53" i="33"/>
  <c r="K55" i="33"/>
  <c r="K56" i="33"/>
  <c r="K57" i="33"/>
  <c r="K58" i="33"/>
  <c r="K59" i="33"/>
  <c r="K60" i="33"/>
  <c r="K61" i="33"/>
  <c r="K62" i="33"/>
  <c r="K63" i="33"/>
  <c r="K64" i="33"/>
  <c r="K65" i="33"/>
  <c r="K66" i="33"/>
  <c r="K67" i="33"/>
  <c r="K68" i="33"/>
  <c r="K69" i="33"/>
  <c r="K70" i="33"/>
  <c r="K71" i="33"/>
  <c r="K72" i="33"/>
  <c r="K73" i="33"/>
  <c r="K74" i="33"/>
  <c r="K75" i="33"/>
  <c r="K76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5" i="69"/>
  <c r="K16" i="69"/>
  <c r="K17" i="69"/>
  <c r="K18" i="69"/>
  <c r="K19" i="69"/>
  <c r="K20" i="69"/>
  <c r="K21" i="69"/>
  <c r="K22" i="69"/>
  <c r="K23" i="69"/>
  <c r="K24" i="69"/>
  <c r="K25" i="69"/>
  <c r="K26" i="69"/>
  <c r="K27" i="69"/>
  <c r="K28" i="69"/>
  <c r="K29" i="69"/>
  <c r="K30" i="69"/>
  <c r="K31" i="69"/>
  <c r="K32" i="69"/>
  <c r="K33" i="69"/>
  <c r="K34" i="69"/>
  <c r="K35" i="69"/>
  <c r="K36" i="69"/>
  <c r="K37" i="69"/>
  <c r="K38" i="69"/>
  <c r="K39" i="69"/>
  <c r="K40" i="69"/>
  <c r="K41" i="69"/>
  <c r="K42" i="69"/>
  <c r="K43" i="69"/>
  <c r="K44" i="69"/>
  <c r="K46" i="69"/>
  <c r="K47" i="69"/>
  <c r="K49" i="69"/>
  <c r="K50" i="69"/>
  <c r="K51" i="69"/>
  <c r="K52" i="69"/>
  <c r="K53" i="69"/>
  <c r="K55" i="69"/>
  <c r="K56" i="69"/>
  <c r="K57" i="69"/>
  <c r="K58" i="69"/>
  <c r="K59" i="69"/>
  <c r="K60" i="69"/>
  <c r="K61" i="69"/>
  <c r="K62" i="69"/>
  <c r="K63" i="69"/>
  <c r="K64" i="69"/>
  <c r="K65" i="69"/>
  <c r="K66" i="69"/>
  <c r="K67" i="69"/>
  <c r="K68" i="69"/>
  <c r="K69" i="69"/>
  <c r="K70" i="69"/>
  <c r="K71" i="69"/>
  <c r="K72" i="69"/>
  <c r="K73" i="69"/>
  <c r="K74" i="69"/>
  <c r="K75" i="69"/>
  <c r="K76" i="69"/>
  <c r="K78" i="69"/>
  <c r="K79" i="69"/>
  <c r="K80" i="69"/>
  <c r="K81" i="69"/>
  <c r="K82" i="69"/>
  <c r="K83" i="69"/>
  <c r="K84" i="69"/>
  <c r="K85" i="69"/>
  <c r="K86" i="69"/>
  <c r="K87" i="69"/>
  <c r="K88" i="69"/>
  <c r="K89" i="69"/>
  <c r="K90" i="69"/>
  <c r="K91" i="69"/>
  <c r="K92" i="69"/>
  <c r="K93" i="69"/>
  <c r="K94" i="69"/>
  <c r="K95" i="69"/>
  <c r="K96" i="69"/>
  <c r="K97" i="69"/>
  <c r="K98" i="69"/>
  <c r="K99" i="69"/>
  <c r="K15" i="73"/>
  <c r="K16" i="73"/>
  <c r="K17" i="73"/>
  <c r="K18" i="73"/>
  <c r="K19" i="73"/>
  <c r="K20" i="73"/>
  <c r="K21" i="73"/>
  <c r="K22" i="73"/>
  <c r="K23" i="73"/>
  <c r="K24" i="73"/>
  <c r="K25" i="73"/>
  <c r="K26" i="73"/>
  <c r="K27" i="73"/>
  <c r="K28" i="73"/>
  <c r="K29" i="73"/>
  <c r="K30" i="73"/>
  <c r="K31" i="73"/>
  <c r="K32" i="73"/>
  <c r="K33" i="73"/>
  <c r="K34" i="73"/>
  <c r="K35" i="73"/>
  <c r="K36" i="73"/>
  <c r="K37" i="73"/>
  <c r="K38" i="73"/>
  <c r="K39" i="73"/>
  <c r="K40" i="73"/>
  <c r="K41" i="73"/>
  <c r="K42" i="73"/>
  <c r="K43" i="73"/>
  <c r="K44" i="73"/>
  <c r="K46" i="73"/>
  <c r="K47" i="73"/>
  <c r="K49" i="73"/>
  <c r="K50" i="73"/>
  <c r="K51" i="73"/>
  <c r="K52" i="73"/>
  <c r="K53" i="73"/>
  <c r="K55" i="73"/>
  <c r="K56" i="73"/>
  <c r="K57" i="73"/>
  <c r="K58" i="73"/>
  <c r="K59" i="73"/>
  <c r="K60" i="73"/>
  <c r="K61" i="73"/>
  <c r="K62" i="73"/>
  <c r="K63" i="73"/>
  <c r="K64" i="73"/>
  <c r="K65" i="73"/>
  <c r="K66" i="73"/>
  <c r="K67" i="73"/>
  <c r="K68" i="73"/>
  <c r="K69" i="73"/>
  <c r="K70" i="73"/>
  <c r="K71" i="73"/>
  <c r="K72" i="73"/>
  <c r="K73" i="73"/>
  <c r="K74" i="73"/>
  <c r="K75" i="73"/>
  <c r="K76" i="73"/>
  <c r="K78" i="73"/>
  <c r="K79" i="73"/>
  <c r="K80" i="73"/>
  <c r="K81" i="73"/>
  <c r="K82" i="73"/>
  <c r="K83" i="73"/>
  <c r="K84" i="73"/>
  <c r="K85" i="73"/>
  <c r="K86" i="73"/>
  <c r="K87" i="73"/>
  <c r="K88" i="73"/>
  <c r="K89" i="73"/>
  <c r="K90" i="73"/>
  <c r="K91" i="73"/>
  <c r="K92" i="73"/>
  <c r="K93" i="73"/>
  <c r="K94" i="73"/>
  <c r="K95" i="73"/>
  <c r="K96" i="73"/>
  <c r="K97" i="73"/>
  <c r="K98" i="73"/>
  <c r="K99" i="73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38" i="39"/>
  <c r="K39" i="39"/>
  <c r="K40" i="39"/>
  <c r="K41" i="39"/>
  <c r="K42" i="39"/>
  <c r="K43" i="39"/>
  <c r="K44" i="39"/>
  <c r="K45" i="39"/>
  <c r="K46" i="39"/>
  <c r="K47" i="39"/>
  <c r="K49" i="39"/>
  <c r="K50" i="39"/>
  <c r="K51" i="39"/>
  <c r="K52" i="39"/>
  <c r="K53" i="39"/>
  <c r="K54" i="39"/>
  <c r="K55" i="39"/>
  <c r="K56" i="39"/>
  <c r="K57" i="39"/>
  <c r="K58" i="39"/>
  <c r="K59" i="39"/>
  <c r="K60" i="39"/>
  <c r="K61" i="39"/>
  <c r="K62" i="39"/>
  <c r="K63" i="39"/>
  <c r="K64" i="39"/>
  <c r="K65" i="39"/>
  <c r="K66" i="39"/>
  <c r="K67" i="39"/>
  <c r="K68" i="39"/>
  <c r="K69" i="39"/>
  <c r="K70" i="39"/>
  <c r="K71" i="39"/>
  <c r="K72" i="39"/>
  <c r="K73" i="39"/>
  <c r="K74" i="39"/>
  <c r="K75" i="39"/>
  <c r="K76" i="39"/>
  <c r="K77" i="39"/>
  <c r="K78" i="39"/>
  <c r="K79" i="39"/>
  <c r="K80" i="39"/>
  <c r="K81" i="39"/>
  <c r="K82" i="39"/>
  <c r="K83" i="39"/>
  <c r="K84" i="39"/>
  <c r="K85" i="39"/>
  <c r="K86" i="39"/>
  <c r="K87" i="39"/>
  <c r="K88" i="39"/>
  <c r="K89" i="39"/>
  <c r="K90" i="39"/>
  <c r="K91" i="39"/>
  <c r="K92" i="39"/>
  <c r="K93" i="39"/>
  <c r="K94" i="39"/>
  <c r="K95" i="39"/>
  <c r="K96" i="39"/>
  <c r="K97" i="39"/>
  <c r="K98" i="39"/>
  <c r="K99" i="39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38" i="40"/>
  <c r="K39" i="40"/>
  <c r="K40" i="40"/>
  <c r="K41" i="40"/>
  <c r="K42" i="40"/>
  <c r="K43" i="40"/>
  <c r="K44" i="40"/>
  <c r="K45" i="40"/>
  <c r="K46" i="40"/>
  <c r="K47" i="40"/>
  <c r="K49" i="40"/>
  <c r="K50" i="40"/>
  <c r="K51" i="40"/>
  <c r="K52" i="40"/>
  <c r="K53" i="40"/>
  <c r="K54" i="40"/>
  <c r="K55" i="40"/>
  <c r="K56" i="40"/>
  <c r="K57" i="40"/>
  <c r="K58" i="40"/>
  <c r="K59" i="40"/>
  <c r="K60" i="40"/>
  <c r="K61" i="40"/>
  <c r="K62" i="40"/>
  <c r="K63" i="40"/>
  <c r="K64" i="40"/>
  <c r="K65" i="40"/>
  <c r="K66" i="40"/>
  <c r="K67" i="40"/>
  <c r="K68" i="40"/>
  <c r="K69" i="40"/>
  <c r="K70" i="40"/>
  <c r="K71" i="40"/>
  <c r="K72" i="40"/>
  <c r="K73" i="40"/>
  <c r="K74" i="40"/>
  <c r="K75" i="40"/>
  <c r="K76" i="40"/>
  <c r="K77" i="40"/>
  <c r="K78" i="40"/>
  <c r="K79" i="40"/>
  <c r="K80" i="40"/>
  <c r="K81" i="40"/>
  <c r="K82" i="40"/>
  <c r="K83" i="40"/>
  <c r="K84" i="40"/>
  <c r="K85" i="40"/>
  <c r="K86" i="40"/>
  <c r="K87" i="40"/>
  <c r="K88" i="40"/>
  <c r="K89" i="40"/>
  <c r="K90" i="40"/>
  <c r="K91" i="40"/>
  <c r="K92" i="40"/>
  <c r="K93" i="40"/>
  <c r="K94" i="40"/>
  <c r="K95" i="40"/>
  <c r="K96" i="40"/>
  <c r="K97" i="40"/>
  <c r="K98" i="40"/>
  <c r="K99" i="40"/>
  <c r="K15" i="70"/>
  <c r="K16" i="70"/>
  <c r="K17" i="70"/>
  <c r="K18" i="70"/>
  <c r="K19" i="70"/>
  <c r="K20" i="70"/>
  <c r="K21" i="70"/>
  <c r="K22" i="70"/>
  <c r="K23" i="70"/>
  <c r="K24" i="70"/>
  <c r="K25" i="70"/>
  <c r="K26" i="70"/>
  <c r="K27" i="70"/>
  <c r="K28" i="70"/>
  <c r="K29" i="70"/>
  <c r="K30" i="70"/>
  <c r="K31" i="70"/>
  <c r="K32" i="70"/>
  <c r="K33" i="70"/>
  <c r="K34" i="70"/>
  <c r="K35" i="70"/>
  <c r="K36" i="70"/>
  <c r="K37" i="70"/>
  <c r="K38" i="70"/>
  <c r="K39" i="70"/>
  <c r="K40" i="70"/>
  <c r="K41" i="70"/>
  <c r="K42" i="70"/>
  <c r="K43" i="70"/>
  <c r="K44" i="70"/>
  <c r="K45" i="70"/>
  <c r="K46" i="70"/>
  <c r="K47" i="70"/>
  <c r="K49" i="70"/>
  <c r="K50" i="70"/>
  <c r="K51" i="70"/>
  <c r="K52" i="70"/>
  <c r="K53" i="70"/>
  <c r="K54" i="70"/>
  <c r="K55" i="70"/>
  <c r="K56" i="70"/>
  <c r="K57" i="70"/>
  <c r="K58" i="70"/>
  <c r="K59" i="70"/>
  <c r="K60" i="70"/>
  <c r="K61" i="70"/>
  <c r="K62" i="70"/>
  <c r="K63" i="70"/>
  <c r="K64" i="70"/>
  <c r="K65" i="70"/>
  <c r="K66" i="70"/>
  <c r="K67" i="70"/>
  <c r="K68" i="70"/>
  <c r="K69" i="70"/>
  <c r="K70" i="70"/>
  <c r="K71" i="70"/>
  <c r="K72" i="70"/>
  <c r="K73" i="70"/>
  <c r="K74" i="70"/>
  <c r="K75" i="70"/>
  <c r="K76" i="70"/>
  <c r="K77" i="70"/>
  <c r="K78" i="70"/>
  <c r="K79" i="70"/>
  <c r="K80" i="70"/>
  <c r="K81" i="70"/>
  <c r="K82" i="70"/>
  <c r="K83" i="70"/>
  <c r="K84" i="70"/>
  <c r="K85" i="70"/>
  <c r="K86" i="70"/>
  <c r="K87" i="70"/>
  <c r="K88" i="70"/>
  <c r="K89" i="70"/>
  <c r="K90" i="70"/>
  <c r="K91" i="70"/>
  <c r="K92" i="70"/>
  <c r="K93" i="70"/>
  <c r="K94" i="70"/>
  <c r="K95" i="70"/>
  <c r="K96" i="70"/>
  <c r="K97" i="70"/>
  <c r="K98" i="70"/>
  <c r="K99" i="70"/>
  <c r="K15" i="74"/>
  <c r="K16" i="74"/>
  <c r="K17" i="74"/>
  <c r="K18" i="74"/>
  <c r="K19" i="74"/>
  <c r="K20" i="74"/>
  <c r="K21" i="74"/>
  <c r="K22" i="74"/>
  <c r="K23" i="74"/>
  <c r="K24" i="74"/>
  <c r="K25" i="74"/>
  <c r="K26" i="74"/>
  <c r="K27" i="74"/>
  <c r="K28" i="74"/>
  <c r="K29" i="74"/>
  <c r="K30" i="74"/>
  <c r="K31" i="74"/>
  <c r="K32" i="74"/>
  <c r="K33" i="74"/>
  <c r="K34" i="74"/>
  <c r="K35" i="74"/>
  <c r="K36" i="74"/>
  <c r="K37" i="74"/>
  <c r="K38" i="74"/>
  <c r="K39" i="74"/>
  <c r="K40" i="74"/>
  <c r="K41" i="74"/>
  <c r="K42" i="74"/>
  <c r="K43" i="74"/>
  <c r="K44" i="74"/>
  <c r="K45" i="74"/>
  <c r="K46" i="74"/>
  <c r="K47" i="74"/>
  <c r="K49" i="74"/>
  <c r="K50" i="74"/>
  <c r="K51" i="74"/>
  <c r="K52" i="74"/>
  <c r="K53" i="74"/>
  <c r="K54" i="74"/>
  <c r="K55" i="74"/>
  <c r="K56" i="74"/>
  <c r="K57" i="74"/>
  <c r="K58" i="74"/>
  <c r="K59" i="74"/>
  <c r="K61" i="74"/>
  <c r="K62" i="74"/>
  <c r="K63" i="74"/>
  <c r="K64" i="74"/>
  <c r="K65" i="74"/>
  <c r="K66" i="74"/>
  <c r="K67" i="74"/>
  <c r="K68" i="74"/>
  <c r="K69" i="74"/>
  <c r="K70" i="74"/>
  <c r="K71" i="74"/>
  <c r="K72" i="74"/>
  <c r="K73" i="74"/>
  <c r="K74" i="74"/>
  <c r="K75" i="74"/>
  <c r="K76" i="74"/>
  <c r="K77" i="74"/>
  <c r="K78" i="74"/>
  <c r="K79" i="74"/>
  <c r="K80" i="74"/>
  <c r="K81" i="74"/>
  <c r="K82" i="74"/>
  <c r="K83" i="74"/>
  <c r="K84" i="74"/>
  <c r="K85" i="74"/>
  <c r="K86" i="74"/>
  <c r="K87" i="74"/>
  <c r="K88" i="74"/>
  <c r="K89" i="74"/>
  <c r="K90" i="74"/>
  <c r="K91" i="74"/>
  <c r="K92" i="74"/>
  <c r="K93" i="74"/>
  <c r="K94" i="74"/>
  <c r="K95" i="74"/>
  <c r="K96" i="74"/>
  <c r="K97" i="74"/>
  <c r="K98" i="74"/>
  <c r="K99" i="74"/>
  <c r="K16" i="46"/>
  <c r="K17" i="46"/>
  <c r="K18" i="46"/>
  <c r="K19" i="46"/>
  <c r="K20" i="46"/>
  <c r="K21" i="46"/>
  <c r="K22" i="46"/>
  <c r="K23" i="46"/>
  <c r="K25" i="46"/>
  <c r="K26" i="46"/>
  <c r="K27" i="46"/>
  <c r="K28" i="46"/>
  <c r="K29" i="46"/>
  <c r="K31" i="46"/>
  <c r="K32" i="46"/>
  <c r="K33" i="46"/>
  <c r="K34" i="46"/>
  <c r="K35" i="46"/>
  <c r="K36" i="46"/>
  <c r="K37" i="46"/>
  <c r="K38" i="46"/>
  <c r="K39" i="46"/>
  <c r="K40" i="46"/>
  <c r="K41" i="46"/>
  <c r="K42" i="46"/>
  <c r="K43" i="46"/>
  <c r="K44" i="46"/>
  <c r="K45" i="46"/>
  <c r="K46" i="46"/>
  <c r="K47" i="46"/>
  <c r="K48" i="46"/>
  <c r="K49" i="46"/>
  <c r="K50" i="46"/>
  <c r="K52" i="46"/>
  <c r="K53" i="46"/>
  <c r="K54" i="46"/>
  <c r="K55" i="46"/>
  <c r="K56" i="46"/>
  <c r="K57" i="46"/>
  <c r="K58" i="46"/>
  <c r="K59" i="46"/>
  <c r="K60" i="46"/>
  <c r="K61" i="46"/>
  <c r="K62" i="46"/>
  <c r="K63" i="46"/>
  <c r="K64" i="46"/>
  <c r="K65" i="46"/>
  <c r="K66" i="46"/>
  <c r="K67" i="46"/>
  <c r="K68" i="46"/>
  <c r="K70" i="46"/>
  <c r="K71" i="46"/>
  <c r="K73" i="46"/>
  <c r="K74" i="46"/>
  <c r="K76" i="46"/>
  <c r="K77" i="46"/>
  <c r="K78" i="46"/>
  <c r="K79" i="46"/>
  <c r="K80" i="46"/>
  <c r="K81" i="46"/>
  <c r="K82" i="46"/>
  <c r="K83" i="46"/>
  <c r="K84" i="46"/>
  <c r="K86" i="46"/>
  <c r="K87" i="46"/>
  <c r="K88" i="46"/>
  <c r="K89" i="46"/>
  <c r="K91" i="46"/>
  <c r="K92" i="46"/>
  <c r="K93" i="46"/>
  <c r="K94" i="46"/>
  <c r="K95" i="46"/>
  <c r="K96" i="46"/>
  <c r="K97" i="46"/>
  <c r="K98" i="46"/>
  <c r="K99" i="46"/>
  <c r="K16" i="47"/>
  <c r="K17" i="47"/>
  <c r="K18" i="47"/>
  <c r="K19" i="47"/>
  <c r="K20" i="47"/>
  <c r="K21" i="47"/>
  <c r="K22" i="47"/>
  <c r="K23" i="47"/>
  <c r="K25" i="47"/>
  <c r="K26" i="47"/>
  <c r="K27" i="47"/>
  <c r="K28" i="47"/>
  <c r="K29" i="47"/>
  <c r="K31" i="47"/>
  <c r="K32" i="47"/>
  <c r="K33" i="47"/>
  <c r="K34" i="47"/>
  <c r="K35" i="47"/>
  <c r="K36" i="47"/>
  <c r="K37" i="47"/>
  <c r="K38" i="47"/>
  <c r="K39" i="47"/>
  <c r="K40" i="47"/>
  <c r="K41" i="47"/>
  <c r="K42" i="47"/>
  <c r="K43" i="47"/>
  <c r="K44" i="47"/>
  <c r="K45" i="47"/>
  <c r="K46" i="47"/>
  <c r="K47" i="47"/>
  <c r="K48" i="47"/>
  <c r="K49" i="47"/>
  <c r="K50" i="47"/>
  <c r="K52" i="47"/>
  <c r="K53" i="47"/>
  <c r="K54" i="47"/>
  <c r="K55" i="47"/>
  <c r="K56" i="47"/>
  <c r="K57" i="47"/>
  <c r="K58" i="47"/>
  <c r="K59" i="47"/>
  <c r="K60" i="47"/>
  <c r="K61" i="47"/>
  <c r="K62" i="47"/>
  <c r="K63" i="47"/>
  <c r="K64" i="47"/>
  <c r="K65" i="47"/>
  <c r="K66" i="47"/>
  <c r="K67" i="47"/>
  <c r="K68" i="47"/>
  <c r="K70" i="47"/>
  <c r="K71" i="47"/>
  <c r="K73" i="47"/>
  <c r="K74" i="47"/>
  <c r="K76" i="47"/>
  <c r="K77" i="47"/>
  <c r="K78" i="47"/>
  <c r="K79" i="47"/>
  <c r="K80" i="47"/>
  <c r="K81" i="47"/>
  <c r="K82" i="47"/>
  <c r="K83" i="47"/>
  <c r="K84" i="47"/>
  <c r="K86" i="47"/>
  <c r="K87" i="47"/>
  <c r="K88" i="47"/>
  <c r="K89" i="47"/>
  <c r="K91" i="47"/>
  <c r="K92" i="47"/>
  <c r="K93" i="47"/>
  <c r="K94" i="47"/>
  <c r="K95" i="47"/>
  <c r="K96" i="47"/>
  <c r="K97" i="47"/>
  <c r="K98" i="47"/>
  <c r="K99" i="47"/>
  <c r="K16" i="71"/>
  <c r="K17" i="71"/>
  <c r="K18" i="71"/>
  <c r="K19" i="71"/>
  <c r="K20" i="71"/>
  <c r="K21" i="71"/>
  <c r="K22" i="71"/>
  <c r="K23" i="71"/>
  <c r="K25" i="71"/>
  <c r="K26" i="71"/>
  <c r="K27" i="71"/>
  <c r="K28" i="71"/>
  <c r="K29" i="71"/>
  <c r="K31" i="71"/>
  <c r="K32" i="71"/>
  <c r="K33" i="71"/>
  <c r="K34" i="71"/>
  <c r="K35" i="71"/>
  <c r="K36" i="71"/>
  <c r="K37" i="71"/>
  <c r="K38" i="71"/>
  <c r="K39" i="71"/>
  <c r="K40" i="71"/>
  <c r="K41" i="71"/>
  <c r="K42" i="71"/>
  <c r="K43" i="71"/>
  <c r="K44" i="71"/>
  <c r="K45" i="71"/>
  <c r="K46" i="71"/>
  <c r="K47" i="71"/>
  <c r="K48" i="71"/>
  <c r="K49" i="71"/>
  <c r="K50" i="71"/>
  <c r="K52" i="71"/>
  <c r="K53" i="71"/>
  <c r="K54" i="71"/>
  <c r="K55" i="71"/>
  <c r="K56" i="71"/>
  <c r="K57" i="71"/>
  <c r="K58" i="71"/>
  <c r="K59" i="71"/>
  <c r="K60" i="71"/>
  <c r="K61" i="71"/>
  <c r="K62" i="71"/>
  <c r="K63" i="71"/>
  <c r="K64" i="71"/>
  <c r="K65" i="71"/>
  <c r="K66" i="71"/>
  <c r="K67" i="71"/>
  <c r="K68" i="71"/>
  <c r="K70" i="71"/>
  <c r="K71" i="71"/>
  <c r="K73" i="71"/>
  <c r="K74" i="71"/>
  <c r="K76" i="71"/>
  <c r="K77" i="71"/>
  <c r="K78" i="71"/>
  <c r="K79" i="71"/>
  <c r="K80" i="71"/>
  <c r="K81" i="71"/>
  <c r="K82" i="71"/>
  <c r="K83" i="71"/>
  <c r="K84" i="71"/>
  <c r="K86" i="71"/>
  <c r="K87" i="71"/>
  <c r="K88" i="71"/>
  <c r="K89" i="71"/>
  <c r="K91" i="71"/>
  <c r="K92" i="71"/>
  <c r="K93" i="71"/>
  <c r="K94" i="71"/>
  <c r="K95" i="71"/>
  <c r="K96" i="71"/>
  <c r="K97" i="71"/>
  <c r="K98" i="71"/>
  <c r="K99" i="71"/>
  <c r="K16" i="75"/>
  <c r="K17" i="75"/>
  <c r="K18" i="75"/>
  <c r="K19" i="75"/>
  <c r="K20" i="75"/>
  <c r="K21" i="75"/>
  <c r="K22" i="75"/>
  <c r="K23" i="75"/>
  <c r="K25" i="75"/>
  <c r="K26" i="75"/>
  <c r="K27" i="75"/>
  <c r="K28" i="75"/>
  <c r="K29" i="75"/>
  <c r="K31" i="75"/>
  <c r="K32" i="75"/>
  <c r="K33" i="75"/>
  <c r="K34" i="75"/>
  <c r="K35" i="75"/>
  <c r="K36" i="75"/>
  <c r="K37" i="75"/>
  <c r="K38" i="75"/>
  <c r="K39" i="75"/>
  <c r="K40" i="75"/>
  <c r="K41" i="75"/>
  <c r="K42" i="75"/>
  <c r="K43" i="75"/>
  <c r="K44" i="75"/>
  <c r="K45" i="75"/>
  <c r="K46" i="75"/>
  <c r="K47" i="75"/>
  <c r="K48" i="75"/>
  <c r="K49" i="75"/>
  <c r="K50" i="75"/>
  <c r="K52" i="75"/>
  <c r="K53" i="75"/>
  <c r="K54" i="75"/>
  <c r="K55" i="75"/>
  <c r="K56" i="75"/>
  <c r="K57" i="75"/>
  <c r="K58" i="75"/>
  <c r="K59" i="75"/>
  <c r="K60" i="75"/>
  <c r="K61" i="75"/>
  <c r="K62" i="75"/>
  <c r="K63" i="75"/>
  <c r="K64" i="75"/>
  <c r="K65" i="75"/>
  <c r="K66" i="75"/>
  <c r="K67" i="75"/>
  <c r="K68" i="75"/>
  <c r="K70" i="75"/>
  <c r="K71" i="75"/>
  <c r="K73" i="75"/>
  <c r="K74" i="75"/>
  <c r="K76" i="75"/>
  <c r="K77" i="75"/>
  <c r="K78" i="75"/>
  <c r="K79" i="75"/>
  <c r="K80" i="75"/>
  <c r="K81" i="75"/>
  <c r="K82" i="75"/>
  <c r="K83" i="75"/>
  <c r="K84" i="75"/>
  <c r="K86" i="75"/>
  <c r="K87" i="75"/>
  <c r="K88" i="75"/>
  <c r="K89" i="75"/>
  <c r="K91" i="75"/>
  <c r="K92" i="75"/>
  <c r="K93" i="75"/>
  <c r="K94" i="75"/>
  <c r="K95" i="75"/>
  <c r="K96" i="75"/>
  <c r="K97" i="75"/>
  <c r="K98" i="75"/>
  <c r="K99" i="75"/>
  <c r="K15" i="53"/>
  <c r="K17" i="53"/>
  <c r="K23" i="53"/>
  <c r="K24" i="53"/>
  <c r="K25" i="53"/>
  <c r="K26" i="53"/>
  <c r="K29" i="53"/>
  <c r="K31" i="53"/>
  <c r="K32" i="53"/>
  <c r="K34" i="53"/>
  <c r="K35" i="53"/>
  <c r="K39" i="53"/>
  <c r="K41" i="53"/>
  <c r="K42" i="53"/>
  <c r="K44" i="53"/>
  <c r="K47" i="53"/>
  <c r="K49" i="53"/>
  <c r="K50" i="53"/>
  <c r="K51" i="53"/>
  <c r="K52" i="53"/>
  <c r="K55" i="53"/>
  <c r="K56" i="53"/>
  <c r="K57" i="53"/>
  <c r="K58" i="53"/>
  <c r="K59" i="53"/>
  <c r="K61" i="53"/>
  <c r="K63" i="53"/>
  <c r="K66" i="53"/>
  <c r="K68" i="53"/>
  <c r="K69" i="53"/>
  <c r="K71" i="53"/>
  <c r="K72" i="53"/>
  <c r="K73" i="53"/>
  <c r="K74" i="53"/>
  <c r="K75" i="53"/>
  <c r="K80" i="53"/>
  <c r="K81" i="53"/>
  <c r="K82" i="53"/>
  <c r="K83" i="53"/>
  <c r="K85" i="53"/>
  <c r="K86" i="53"/>
  <c r="K90" i="53"/>
  <c r="K91" i="53"/>
  <c r="K93" i="53"/>
  <c r="K94" i="53"/>
  <c r="K96" i="53"/>
  <c r="K97" i="53"/>
  <c r="K99" i="53"/>
  <c r="K15" i="54"/>
  <c r="K17" i="54"/>
  <c r="K23" i="54"/>
  <c r="K24" i="54"/>
  <c r="K25" i="54"/>
  <c r="K26" i="54"/>
  <c r="K29" i="54"/>
  <c r="K31" i="54"/>
  <c r="K32" i="54"/>
  <c r="K34" i="54"/>
  <c r="K35" i="54"/>
  <c r="K39" i="54"/>
  <c r="K41" i="54"/>
  <c r="K42" i="54"/>
  <c r="K44" i="54"/>
  <c r="K47" i="54"/>
  <c r="K49" i="54"/>
  <c r="K50" i="54"/>
  <c r="K51" i="54"/>
  <c r="K52" i="54"/>
  <c r="K55" i="54"/>
  <c r="K56" i="54"/>
  <c r="K57" i="54"/>
  <c r="K58" i="54"/>
  <c r="K59" i="54"/>
  <c r="K61" i="54"/>
  <c r="K63" i="54"/>
  <c r="K66" i="54"/>
  <c r="K68" i="54"/>
  <c r="K69" i="54"/>
  <c r="K71" i="54"/>
  <c r="K72" i="54"/>
  <c r="K73" i="54"/>
  <c r="K74" i="54"/>
  <c r="K75" i="54"/>
  <c r="K80" i="54"/>
  <c r="K81" i="54"/>
  <c r="K82" i="54"/>
  <c r="K83" i="54"/>
  <c r="K85" i="54"/>
  <c r="K86" i="54"/>
  <c r="K88" i="54"/>
  <c r="K90" i="54"/>
  <c r="K91" i="54"/>
  <c r="K93" i="54"/>
  <c r="K94" i="54"/>
  <c r="K96" i="54"/>
  <c r="K97" i="54"/>
  <c r="K99" i="54"/>
  <c r="K15" i="72"/>
  <c r="K17" i="72"/>
  <c r="K23" i="72"/>
  <c r="K24" i="72"/>
  <c r="K25" i="72"/>
  <c r="K26" i="72"/>
  <c r="K29" i="72"/>
  <c r="K31" i="72"/>
  <c r="K32" i="72"/>
  <c r="K34" i="72"/>
  <c r="K35" i="72"/>
  <c r="K39" i="72"/>
  <c r="K41" i="72"/>
  <c r="K42" i="72"/>
  <c r="K44" i="72"/>
  <c r="K47" i="72"/>
  <c r="K49" i="72"/>
  <c r="K50" i="72"/>
  <c r="K51" i="72"/>
  <c r="K52" i="72"/>
  <c r="K55" i="72"/>
  <c r="K56" i="72"/>
  <c r="K57" i="72"/>
  <c r="K58" i="72"/>
  <c r="K59" i="72"/>
  <c r="K61" i="72"/>
  <c r="K63" i="72"/>
  <c r="K66" i="72"/>
  <c r="K68" i="72"/>
  <c r="K69" i="72"/>
  <c r="K71" i="72"/>
  <c r="K72" i="72"/>
  <c r="K73" i="72"/>
  <c r="K74" i="72"/>
  <c r="K75" i="72"/>
  <c r="K80" i="72"/>
  <c r="K81" i="72"/>
  <c r="K82" i="72"/>
  <c r="K83" i="72"/>
  <c r="K85" i="72"/>
  <c r="K86" i="72"/>
  <c r="K88" i="72"/>
  <c r="K90" i="72"/>
  <c r="K91" i="72"/>
  <c r="K93" i="72"/>
  <c r="K94" i="72"/>
  <c r="K96" i="72"/>
  <c r="K97" i="72"/>
  <c r="K99" i="72"/>
  <c r="K15" i="76"/>
  <c r="K17" i="76"/>
  <c r="K23" i="76"/>
  <c r="K24" i="76"/>
  <c r="K25" i="76"/>
  <c r="K26" i="76"/>
  <c r="K29" i="76"/>
  <c r="K31" i="76"/>
  <c r="K32" i="76"/>
  <c r="K34" i="76"/>
  <c r="K35" i="76"/>
  <c r="K39" i="76"/>
  <c r="K41" i="76"/>
  <c r="K42" i="76"/>
  <c r="K44" i="76"/>
  <c r="K47" i="76"/>
  <c r="K49" i="76"/>
  <c r="K51" i="76"/>
  <c r="K52" i="76"/>
  <c r="K55" i="76"/>
  <c r="K56" i="76"/>
  <c r="K57" i="76"/>
  <c r="K58" i="76"/>
  <c r="K59" i="76"/>
  <c r="K61" i="76"/>
  <c r="K63" i="76"/>
  <c r="K66" i="76"/>
  <c r="K68" i="76"/>
  <c r="K69" i="76"/>
  <c r="K71" i="76"/>
  <c r="K72" i="76"/>
  <c r="K73" i="76"/>
  <c r="K74" i="76"/>
  <c r="K75" i="76"/>
  <c r="K80" i="76"/>
  <c r="K81" i="76"/>
  <c r="K82" i="76"/>
  <c r="K83" i="76"/>
  <c r="K85" i="76"/>
  <c r="K86" i="76"/>
  <c r="K88" i="76"/>
  <c r="K90" i="76"/>
  <c r="K91" i="76"/>
  <c r="K93" i="76"/>
  <c r="K94" i="76"/>
  <c r="K96" i="76"/>
  <c r="K97" i="76"/>
  <c r="K99" i="76"/>
  <c r="K14" i="32"/>
  <c r="K14" i="33"/>
  <c r="K14" i="69"/>
  <c r="K14" i="73"/>
  <c r="K14" i="39"/>
  <c r="K14" i="40"/>
  <c r="K14" i="70"/>
  <c r="K14" i="74"/>
  <c r="K14" i="46"/>
  <c r="K14" i="47"/>
  <c r="K14" i="71"/>
  <c r="K14" i="75"/>
  <c r="K14" i="53"/>
  <c r="K14" i="54"/>
  <c r="K14" i="72"/>
  <c r="K14" i="76"/>
  <c r="I125" i="22"/>
  <c r="H125" i="22"/>
  <c r="G125" i="22"/>
  <c r="F125" i="22"/>
  <c r="I104" i="22"/>
  <c r="G104" i="22"/>
  <c r="H29" i="22"/>
  <c r="G29" i="22"/>
  <c r="F29" i="22"/>
  <c r="J28" i="22"/>
  <c r="I8" i="22"/>
  <c r="H8" i="22"/>
  <c r="G8" i="2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29" i="32"/>
  <c r="F30" i="32"/>
  <c r="F31" i="32"/>
  <c r="F32" i="32"/>
  <c r="F33" i="32"/>
  <c r="F34" i="32"/>
  <c r="F35" i="32"/>
  <c r="F36" i="32"/>
  <c r="F37" i="32"/>
  <c r="F38" i="32"/>
  <c r="F39" i="32"/>
  <c r="F40" i="32"/>
  <c r="F41" i="32"/>
  <c r="F42" i="32"/>
  <c r="F43" i="32"/>
  <c r="F44" i="32"/>
  <c r="F46" i="32"/>
  <c r="F47" i="32"/>
  <c r="F49" i="32"/>
  <c r="F50" i="32"/>
  <c r="F51" i="32"/>
  <c r="F52" i="32"/>
  <c r="F53" i="32"/>
  <c r="F55" i="32"/>
  <c r="F56" i="32"/>
  <c r="F57" i="32"/>
  <c r="F58" i="32"/>
  <c r="F59" i="32"/>
  <c r="F60" i="32"/>
  <c r="F61" i="32"/>
  <c r="F62" i="32"/>
  <c r="F63" i="32"/>
  <c r="F64" i="32"/>
  <c r="F65" i="32"/>
  <c r="F66" i="32"/>
  <c r="F67" i="32"/>
  <c r="F68" i="32"/>
  <c r="F69" i="32"/>
  <c r="F70" i="32"/>
  <c r="F71" i="32"/>
  <c r="F72" i="32"/>
  <c r="F73" i="32"/>
  <c r="F74" i="32"/>
  <c r="F75" i="32"/>
  <c r="F76" i="32"/>
  <c r="F78" i="32"/>
  <c r="F79" i="32"/>
  <c r="F80" i="32"/>
  <c r="F81" i="32"/>
  <c r="F82" i="32"/>
  <c r="F83" i="32"/>
  <c r="F84" i="32"/>
  <c r="F85" i="32"/>
  <c r="F86" i="32"/>
  <c r="F87" i="32"/>
  <c r="F88" i="32"/>
  <c r="F89" i="32"/>
  <c r="F90" i="32"/>
  <c r="F91" i="32"/>
  <c r="F92" i="32"/>
  <c r="F93" i="32"/>
  <c r="F94" i="32"/>
  <c r="F95" i="32"/>
  <c r="F96" i="32"/>
  <c r="F97" i="32"/>
  <c r="F98" i="32"/>
  <c r="F99" i="32"/>
  <c r="F15" i="33"/>
  <c r="F16" i="33"/>
  <c r="F17" i="33"/>
  <c r="F18" i="33"/>
  <c r="F19" i="33"/>
  <c r="F20" i="33"/>
  <c r="F21" i="33"/>
  <c r="F22" i="33"/>
  <c r="F23" i="33"/>
  <c r="F24" i="33"/>
  <c r="F25" i="33"/>
  <c r="F26" i="33"/>
  <c r="F27" i="33"/>
  <c r="F28" i="33"/>
  <c r="F29" i="33"/>
  <c r="F30" i="33"/>
  <c r="F31" i="33"/>
  <c r="F32" i="33"/>
  <c r="F33" i="33"/>
  <c r="F34" i="33"/>
  <c r="F35" i="33"/>
  <c r="F36" i="33"/>
  <c r="F37" i="33"/>
  <c r="F38" i="33"/>
  <c r="F39" i="33"/>
  <c r="F40" i="33"/>
  <c r="F41" i="33"/>
  <c r="F42" i="33"/>
  <c r="F43" i="33"/>
  <c r="F44" i="33"/>
  <c r="F46" i="33"/>
  <c r="F47" i="33"/>
  <c r="F49" i="33"/>
  <c r="F50" i="33"/>
  <c r="F51" i="33"/>
  <c r="F52" i="33"/>
  <c r="F53" i="33"/>
  <c r="F55" i="33"/>
  <c r="F56" i="33"/>
  <c r="F57" i="33"/>
  <c r="F58" i="33"/>
  <c r="F59" i="33"/>
  <c r="F60" i="33"/>
  <c r="F61" i="33"/>
  <c r="F62" i="33"/>
  <c r="F63" i="33"/>
  <c r="F64" i="33"/>
  <c r="F65" i="33"/>
  <c r="F66" i="33"/>
  <c r="F67" i="33"/>
  <c r="F68" i="33"/>
  <c r="F69" i="33"/>
  <c r="F70" i="33"/>
  <c r="F71" i="33"/>
  <c r="F72" i="33"/>
  <c r="F73" i="33"/>
  <c r="F74" i="33"/>
  <c r="F75" i="33"/>
  <c r="F76" i="33"/>
  <c r="F78" i="33"/>
  <c r="F79" i="33"/>
  <c r="F80" i="33"/>
  <c r="F81" i="33"/>
  <c r="F82" i="33"/>
  <c r="F83" i="33"/>
  <c r="F84" i="33"/>
  <c r="F85" i="33"/>
  <c r="F86" i="33"/>
  <c r="F87" i="33"/>
  <c r="F88" i="33"/>
  <c r="F89" i="33"/>
  <c r="F90" i="33"/>
  <c r="F91" i="33"/>
  <c r="F92" i="33"/>
  <c r="F93" i="33"/>
  <c r="F94" i="33"/>
  <c r="F95" i="33"/>
  <c r="F96" i="33"/>
  <c r="F97" i="33"/>
  <c r="F98" i="33"/>
  <c r="F99" i="33"/>
  <c r="F15" i="69"/>
  <c r="F16" i="69"/>
  <c r="F17" i="69"/>
  <c r="F18" i="69"/>
  <c r="F19" i="69"/>
  <c r="F20" i="69"/>
  <c r="F21" i="69"/>
  <c r="F22" i="69"/>
  <c r="F23" i="69"/>
  <c r="F24" i="69"/>
  <c r="F25" i="69"/>
  <c r="F26" i="69"/>
  <c r="F27" i="69"/>
  <c r="F28" i="69"/>
  <c r="F29" i="69"/>
  <c r="F30" i="69"/>
  <c r="F31" i="69"/>
  <c r="F32" i="69"/>
  <c r="F33" i="69"/>
  <c r="F34" i="69"/>
  <c r="F35" i="69"/>
  <c r="F36" i="69"/>
  <c r="F37" i="69"/>
  <c r="F38" i="69"/>
  <c r="F39" i="69"/>
  <c r="F40" i="69"/>
  <c r="F41" i="69"/>
  <c r="F42" i="69"/>
  <c r="F43" i="69"/>
  <c r="F44" i="69"/>
  <c r="F46" i="69"/>
  <c r="F47" i="69"/>
  <c r="F49" i="69"/>
  <c r="F50" i="69"/>
  <c r="F51" i="69"/>
  <c r="F52" i="69"/>
  <c r="F53" i="69"/>
  <c r="F55" i="69"/>
  <c r="F56" i="69"/>
  <c r="F57" i="69"/>
  <c r="F58" i="69"/>
  <c r="F59" i="69"/>
  <c r="F60" i="69"/>
  <c r="F61" i="69"/>
  <c r="F62" i="69"/>
  <c r="F63" i="69"/>
  <c r="F64" i="69"/>
  <c r="F65" i="69"/>
  <c r="F66" i="69"/>
  <c r="F67" i="69"/>
  <c r="F68" i="69"/>
  <c r="F69" i="69"/>
  <c r="F70" i="69"/>
  <c r="F71" i="69"/>
  <c r="F72" i="69"/>
  <c r="F73" i="69"/>
  <c r="F74" i="69"/>
  <c r="F75" i="69"/>
  <c r="F76" i="69"/>
  <c r="F78" i="69"/>
  <c r="F79" i="69"/>
  <c r="F80" i="69"/>
  <c r="F81" i="69"/>
  <c r="F82" i="69"/>
  <c r="F83" i="69"/>
  <c r="F84" i="69"/>
  <c r="F85" i="69"/>
  <c r="F86" i="69"/>
  <c r="F87" i="69"/>
  <c r="F88" i="69"/>
  <c r="F89" i="69"/>
  <c r="F90" i="69"/>
  <c r="F91" i="69"/>
  <c r="F92" i="69"/>
  <c r="F93" i="69"/>
  <c r="F94" i="69"/>
  <c r="F95" i="69"/>
  <c r="F96" i="69"/>
  <c r="F97" i="69"/>
  <c r="F98" i="69"/>
  <c r="F99" i="69"/>
  <c r="F15" i="73"/>
  <c r="F16" i="73"/>
  <c r="F17" i="73"/>
  <c r="F18" i="73"/>
  <c r="F19" i="73"/>
  <c r="F20" i="73"/>
  <c r="F21" i="73"/>
  <c r="F22" i="73"/>
  <c r="F23" i="73"/>
  <c r="F24" i="73"/>
  <c r="F25" i="73"/>
  <c r="F26" i="73"/>
  <c r="F27" i="73"/>
  <c r="F28" i="73"/>
  <c r="F29" i="73"/>
  <c r="F30" i="73"/>
  <c r="F31" i="73"/>
  <c r="F32" i="73"/>
  <c r="F33" i="73"/>
  <c r="F34" i="73"/>
  <c r="F35" i="73"/>
  <c r="F36" i="73"/>
  <c r="F37" i="73"/>
  <c r="F38" i="73"/>
  <c r="F39" i="73"/>
  <c r="F40" i="73"/>
  <c r="F41" i="73"/>
  <c r="F42" i="73"/>
  <c r="F43" i="73"/>
  <c r="F44" i="73"/>
  <c r="F46" i="73"/>
  <c r="F47" i="73"/>
  <c r="F49" i="73"/>
  <c r="F50" i="73"/>
  <c r="F51" i="73"/>
  <c r="F52" i="73"/>
  <c r="F53" i="73"/>
  <c r="F55" i="73"/>
  <c r="F56" i="73"/>
  <c r="F57" i="73"/>
  <c r="F58" i="73"/>
  <c r="F59" i="73"/>
  <c r="F60" i="73"/>
  <c r="F61" i="73"/>
  <c r="F62" i="73"/>
  <c r="F63" i="73"/>
  <c r="F64" i="73"/>
  <c r="F65" i="73"/>
  <c r="F66" i="73"/>
  <c r="F67" i="73"/>
  <c r="F68" i="73"/>
  <c r="F69" i="73"/>
  <c r="F70" i="73"/>
  <c r="F71" i="73"/>
  <c r="F72" i="73"/>
  <c r="F73" i="73"/>
  <c r="F74" i="73"/>
  <c r="F75" i="73"/>
  <c r="F76" i="73"/>
  <c r="F78" i="73"/>
  <c r="F79" i="73"/>
  <c r="F80" i="73"/>
  <c r="F81" i="73"/>
  <c r="F82" i="73"/>
  <c r="F83" i="73"/>
  <c r="F84" i="73"/>
  <c r="F85" i="73"/>
  <c r="F86" i="73"/>
  <c r="F87" i="73"/>
  <c r="F88" i="73"/>
  <c r="F89" i="73"/>
  <c r="F90" i="73"/>
  <c r="F91" i="73"/>
  <c r="F92" i="73"/>
  <c r="F93" i="73"/>
  <c r="F94" i="73"/>
  <c r="F95" i="73"/>
  <c r="F96" i="73"/>
  <c r="F97" i="73"/>
  <c r="F98" i="73"/>
  <c r="F99" i="73"/>
  <c r="F15" i="39"/>
  <c r="F16" i="39"/>
  <c r="F17" i="39"/>
  <c r="F18" i="39"/>
  <c r="F19" i="39"/>
  <c r="F20" i="39"/>
  <c r="F21" i="39"/>
  <c r="F22" i="39"/>
  <c r="F23" i="39"/>
  <c r="F24" i="39"/>
  <c r="F25" i="39"/>
  <c r="F26" i="39"/>
  <c r="F27" i="39"/>
  <c r="F28" i="39"/>
  <c r="F29" i="39"/>
  <c r="F30" i="39"/>
  <c r="F31" i="39"/>
  <c r="F32" i="39"/>
  <c r="F33" i="39"/>
  <c r="F34" i="39"/>
  <c r="F35" i="39"/>
  <c r="F36" i="39"/>
  <c r="F37" i="39"/>
  <c r="F38" i="39"/>
  <c r="F39" i="39"/>
  <c r="F40" i="39"/>
  <c r="F41" i="39"/>
  <c r="F42" i="39"/>
  <c r="F43" i="39"/>
  <c r="F44" i="39"/>
  <c r="F45" i="39"/>
  <c r="F46" i="39"/>
  <c r="F47" i="39"/>
  <c r="F49" i="39"/>
  <c r="F50" i="39"/>
  <c r="F51" i="39"/>
  <c r="F52" i="39"/>
  <c r="F53" i="39"/>
  <c r="F54" i="39"/>
  <c r="F55" i="39"/>
  <c r="F56" i="39"/>
  <c r="F57" i="39"/>
  <c r="F58" i="39"/>
  <c r="F59" i="39"/>
  <c r="F60" i="39"/>
  <c r="F61" i="39"/>
  <c r="F62" i="39"/>
  <c r="F63" i="39"/>
  <c r="F64" i="39"/>
  <c r="F65" i="39"/>
  <c r="F66" i="39"/>
  <c r="F67" i="39"/>
  <c r="F68" i="39"/>
  <c r="F69" i="39"/>
  <c r="F70" i="39"/>
  <c r="F71" i="39"/>
  <c r="F72" i="39"/>
  <c r="F73" i="39"/>
  <c r="F74" i="39"/>
  <c r="F75" i="39"/>
  <c r="F76" i="39"/>
  <c r="F77" i="39"/>
  <c r="F78" i="39"/>
  <c r="F79" i="39"/>
  <c r="F80" i="39"/>
  <c r="F81" i="39"/>
  <c r="F82" i="39"/>
  <c r="F83" i="39"/>
  <c r="F84" i="39"/>
  <c r="F85" i="39"/>
  <c r="F86" i="39"/>
  <c r="F87" i="39"/>
  <c r="F88" i="39"/>
  <c r="F89" i="39"/>
  <c r="F90" i="39"/>
  <c r="F91" i="39"/>
  <c r="F92" i="39"/>
  <c r="F93" i="39"/>
  <c r="F94" i="39"/>
  <c r="F95" i="39"/>
  <c r="F96" i="39"/>
  <c r="F97" i="39"/>
  <c r="F98" i="39"/>
  <c r="F99" i="39"/>
  <c r="F15" i="40"/>
  <c r="F16" i="40"/>
  <c r="F17" i="40"/>
  <c r="F18" i="40"/>
  <c r="F19" i="40"/>
  <c r="F20" i="40"/>
  <c r="F21" i="40"/>
  <c r="F22" i="40"/>
  <c r="F23" i="40"/>
  <c r="F24" i="40"/>
  <c r="F25" i="40"/>
  <c r="F26" i="40"/>
  <c r="F27" i="40"/>
  <c r="F28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41" i="40"/>
  <c r="F42" i="40"/>
  <c r="F43" i="40"/>
  <c r="F44" i="40"/>
  <c r="F45" i="40"/>
  <c r="F46" i="40"/>
  <c r="F47" i="40"/>
  <c r="F49" i="40"/>
  <c r="F50" i="40"/>
  <c r="F51" i="40"/>
  <c r="F52" i="40"/>
  <c r="F53" i="40"/>
  <c r="F54" i="40"/>
  <c r="F55" i="40"/>
  <c r="F56" i="40"/>
  <c r="F57" i="40"/>
  <c r="F58" i="40"/>
  <c r="F59" i="40"/>
  <c r="F60" i="40"/>
  <c r="F61" i="40"/>
  <c r="F62" i="40"/>
  <c r="F63" i="40"/>
  <c r="F64" i="40"/>
  <c r="F65" i="40"/>
  <c r="F66" i="40"/>
  <c r="F67" i="40"/>
  <c r="F68" i="40"/>
  <c r="F69" i="40"/>
  <c r="F70" i="40"/>
  <c r="F71" i="40"/>
  <c r="F72" i="40"/>
  <c r="F73" i="40"/>
  <c r="F74" i="40"/>
  <c r="F75" i="40"/>
  <c r="F76" i="40"/>
  <c r="F77" i="40"/>
  <c r="F78" i="40"/>
  <c r="F79" i="40"/>
  <c r="F80" i="40"/>
  <c r="F81" i="40"/>
  <c r="F82" i="40"/>
  <c r="F83" i="40"/>
  <c r="F84" i="40"/>
  <c r="F85" i="40"/>
  <c r="F86" i="40"/>
  <c r="F87" i="40"/>
  <c r="F88" i="40"/>
  <c r="F89" i="40"/>
  <c r="F90" i="40"/>
  <c r="F91" i="40"/>
  <c r="F92" i="40"/>
  <c r="F93" i="40"/>
  <c r="F94" i="40"/>
  <c r="F95" i="40"/>
  <c r="F96" i="40"/>
  <c r="F97" i="40"/>
  <c r="F98" i="40"/>
  <c r="F99" i="40"/>
  <c r="F15" i="70"/>
  <c r="F16" i="70"/>
  <c r="F17" i="70"/>
  <c r="F18" i="70"/>
  <c r="F19" i="70"/>
  <c r="F20" i="70"/>
  <c r="F21" i="70"/>
  <c r="F22" i="70"/>
  <c r="F23" i="70"/>
  <c r="F24" i="70"/>
  <c r="F25" i="70"/>
  <c r="F26" i="70"/>
  <c r="F27" i="70"/>
  <c r="F28" i="70"/>
  <c r="F29" i="70"/>
  <c r="F30" i="70"/>
  <c r="F31" i="70"/>
  <c r="F32" i="70"/>
  <c r="F33" i="70"/>
  <c r="F34" i="70"/>
  <c r="F35" i="70"/>
  <c r="F36" i="70"/>
  <c r="F37" i="70"/>
  <c r="F38" i="70"/>
  <c r="F39" i="70"/>
  <c r="F40" i="70"/>
  <c r="F41" i="70"/>
  <c r="F42" i="70"/>
  <c r="F43" i="70"/>
  <c r="F44" i="70"/>
  <c r="F45" i="70"/>
  <c r="F46" i="70"/>
  <c r="F47" i="70"/>
  <c r="F49" i="70"/>
  <c r="F50" i="70"/>
  <c r="F51" i="70"/>
  <c r="F52" i="70"/>
  <c r="F53" i="70"/>
  <c r="F54" i="70"/>
  <c r="F55" i="70"/>
  <c r="F56" i="70"/>
  <c r="F57" i="70"/>
  <c r="F58" i="70"/>
  <c r="F59" i="70"/>
  <c r="F60" i="70"/>
  <c r="F61" i="70"/>
  <c r="F62" i="70"/>
  <c r="F63" i="70"/>
  <c r="F64" i="70"/>
  <c r="F65" i="70"/>
  <c r="F66" i="70"/>
  <c r="F67" i="70"/>
  <c r="F68" i="70"/>
  <c r="F69" i="70"/>
  <c r="F70" i="70"/>
  <c r="F71" i="70"/>
  <c r="F72" i="70"/>
  <c r="F73" i="70"/>
  <c r="F74" i="70"/>
  <c r="F75" i="70"/>
  <c r="F76" i="70"/>
  <c r="F77" i="70"/>
  <c r="F78" i="70"/>
  <c r="F79" i="70"/>
  <c r="F80" i="70"/>
  <c r="F81" i="70"/>
  <c r="F82" i="70"/>
  <c r="F83" i="70"/>
  <c r="F84" i="70"/>
  <c r="F85" i="70"/>
  <c r="F86" i="70"/>
  <c r="F87" i="70"/>
  <c r="F88" i="70"/>
  <c r="F89" i="70"/>
  <c r="F90" i="70"/>
  <c r="F91" i="70"/>
  <c r="F92" i="70"/>
  <c r="F93" i="70"/>
  <c r="F94" i="70"/>
  <c r="F95" i="70"/>
  <c r="F96" i="70"/>
  <c r="F97" i="70"/>
  <c r="F98" i="70"/>
  <c r="F99" i="70"/>
  <c r="F15" i="74"/>
  <c r="F16" i="74"/>
  <c r="F17" i="74"/>
  <c r="F18" i="74"/>
  <c r="F19" i="74"/>
  <c r="F20" i="74"/>
  <c r="F21" i="74"/>
  <c r="F22" i="74"/>
  <c r="F23" i="74"/>
  <c r="F24" i="74"/>
  <c r="F25" i="74"/>
  <c r="F26" i="74"/>
  <c r="F27" i="74"/>
  <c r="F28" i="74"/>
  <c r="F29" i="74"/>
  <c r="F30" i="74"/>
  <c r="F31" i="74"/>
  <c r="F32" i="74"/>
  <c r="F33" i="74"/>
  <c r="F34" i="74"/>
  <c r="F35" i="74"/>
  <c r="F36" i="74"/>
  <c r="F37" i="74"/>
  <c r="F38" i="74"/>
  <c r="F39" i="74"/>
  <c r="F40" i="74"/>
  <c r="F41" i="74"/>
  <c r="F42" i="74"/>
  <c r="F43" i="74"/>
  <c r="F44" i="74"/>
  <c r="F45" i="74"/>
  <c r="F46" i="74"/>
  <c r="F47" i="74"/>
  <c r="F49" i="74"/>
  <c r="F50" i="74"/>
  <c r="F51" i="74"/>
  <c r="F52" i="74"/>
  <c r="F53" i="74"/>
  <c r="F54" i="74"/>
  <c r="F55" i="74"/>
  <c r="F56" i="74"/>
  <c r="F57" i="74"/>
  <c r="F58" i="74"/>
  <c r="F59" i="74"/>
  <c r="F61" i="74"/>
  <c r="F62" i="74"/>
  <c r="F63" i="74"/>
  <c r="F64" i="74"/>
  <c r="F65" i="74"/>
  <c r="F66" i="74"/>
  <c r="F67" i="74"/>
  <c r="F68" i="74"/>
  <c r="F69" i="74"/>
  <c r="F70" i="74"/>
  <c r="F71" i="74"/>
  <c r="F72" i="74"/>
  <c r="F73" i="74"/>
  <c r="F74" i="74"/>
  <c r="F75" i="74"/>
  <c r="F76" i="74"/>
  <c r="F77" i="74"/>
  <c r="F78" i="74"/>
  <c r="F79" i="74"/>
  <c r="F80" i="74"/>
  <c r="F81" i="74"/>
  <c r="F82" i="74"/>
  <c r="F83" i="74"/>
  <c r="F84" i="74"/>
  <c r="F85" i="74"/>
  <c r="F86" i="74"/>
  <c r="F87" i="74"/>
  <c r="F88" i="74"/>
  <c r="F89" i="74"/>
  <c r="F90" i="74"/>
  <c r="F91" i="74"/>
  <c r="F92" i="74"/>
  <c r="F93" i="74"/>
  <c r="F94" i="74"/>
  <c r="F95" i="74"/>
  <c r="F96" i="74"/>
  <c r="F97" i="74"/>
  <c r="F98" i="74"/>
  <c r="F99" i="74"/>
  <c r="F16" i="46"/>
  <c r="F17" i="46"/>
  <c r="F18" i="46"/>
  <c r="F19" i="46"/>
  <c r="F20" i="46"/>
  <c r="F21" i="46"/>
  <c r="F22" i="46"/>
  <c r="F23" i="46"/>
  <c r="F25" i="46"/>
  <c r="F26" i="46"/>
  <c r="F27" i="46"/>
  <c r="F28" i="46"/>
  <c r="F29" i="46"/>
  <c r="F31" i="46"/>
  <c r="F32" i="46"/>
  <c r="F33" i="46"/>
  <c r="F34" i="46"/>
  <c r="F35" i="46"/>
  <c r="F36" i="46"/>
  <c r="F37" i="46"/>
  <c r="F38" i="46"/>
  <c r="F39" i="46"/>
  <c r="F40" i="46"/>
  <c r="F41" i="46"/>
  <c r="F42" i="46"/>
  <c r="F43" i="46"/>
  <c r="F44" i="46"/>
  <c r="F45" i="46"/>
  <c r="F46" i="46"/>
  <c r="F47" i="46"/>
  <c r="F48" i="46"/>
  <c r="F49" i="46"/>
  <c r="F50" i="46"/>
  <c r="F52" i="46"/>
  <c r="F53" i="46"/>
  <c r="F54" i="46"/>
  <c r="F55" i="46"/>
  <c r="F56" i="46"/>
  <c r="F57" i="46"/>
  <c r="F58" i="46"/>
  <c r="F59" i="46"/>
  <c r="F60" i="46"/>
  <c r="F61" i="46"/>
  <c r="F62" i="46"/>
  <c r="F63" i="46"/>
  <c r="F64" i="46"/>
  <c r="F65" i="46"/>
  <c r="F66" i="46"/>
  <c r="F67" i="46"/>
  <c r="F68" i="46"/>
  <c r="F70" i="46"/>
  <c r="F71" i="46"/>
  <c r="F73" i="46"/>
  <c r="F74" i="46"/>
  <c r="F76" i="46"/>
  <c r="F77" i="46"/>
  <c r="F78" i="46"/>
  <c r="F79" i="46"/>
  <c r="F80" i="46"/>
  <c r="F81" i="46"/>
  <c r="F82" i="46"/>
  <c r="F83" i="46"/>
  <c r="F84" i="46"/>
  <c r="F86" i="46"/>
  <c r="F87" i="46"/>
  <c r="F88" i="46"/>
  <c r="F89" i="46"/>
  <c r="F91" i="46"/>
  <c r="F92" i="46"/>
  <c r="F93" i="46"/>
  <c r="F94" i="46"/>
  <c r="F95" i="46"/>
  <c r="F96" i="46"/>
  <c r="F97" i="46"/>
  <c r="F98" i="46"/>
  <c r="F99" i="46"/>
  <c r="F16" i="47"/>
  <c r="F17" i="47"/>
  <c r="F18" i="47"/>
  <c r="F19" i="47"/>
  <c r="F20" i="47"/>
  <c r="F21" i="47"/>
  <c r="F22" i="47"/>
  <c r="F23" i="47"/>
  <c r="F25" i="47"/>
  <c r="F26" i="47"/>
  <c r="F27" i="47"/>
  <c r="F28" i="47"/>
  <c r="F29" i="47"/>
  <c r="F31" i="47"/>
  <c r="F32" i="47"/>
  <c r="F33" i="47"/>
  <c r="F34" i="47"/>
  <c r="F35" i="47"/>
  <c r="F36" i="47"/>
  <c r="F37" i="47"/>
  <c r="F38" i="47"/>
  <c r="F39" i="47"/>
  <c r="F40" i="47"/>
  <c r="F41" i="47"/>
  <c r="F42" i="47"/>
  <c r="F43" i="47"/>
  <c r="F44" i="47"/>
  <c r="F45" i="47"/>
  <c r="F46" i="47"/>
  <c r="F47" i="47"/>
  <c r="F48" i="47"/>
  <c r="F49" i="47"/>
  <c r="F50" i="47"/>
  <c r="F52" i="47"/>
  <c r="F53" i="47"/>
  <c r="F54" i="47"/>
  <c r="F55" i="47"/>
  <c r="F56" i="47"/>
  <c r="F57" i="47"/>
  <c r="F58" i="47"/>
  <c r="F59" i="47"/>
  <c r="F60" i="47"/>
  <c r="F61" i="47"/>
  <c r="F62" i="47"/>
  <c r="F63" i="47"/>
  <c r="F64" i="47"/>
  <c r="F65" i="47"/>
  <c r="F66" i="47"/>
  <c r="F67" i="47"/>
  <c r="F68" i="47"/>
  <c r="F70" i="47"/>
  <c r="F71" i="47"/>
  <c r="F73" i="47"/>
  <c r="F74" i="47"/>
  <c r="F76" i="47"/>
  <c r="F77" i="47"/>
  <c r="F78" i="47"/>
  <c r="F79" i="47"/>
  <c r="F80" i="47"/>
  <c r="F81" i="47"/>
  <c r="F82" i="47"/>
  <c r="F83" i="47"/>
  <c r="F84" i="47"/>
  <c r="F86" i="47"/>
  <c r="F87" i="47"/>
  <c r="F88" i="47"/>
  <c r="F89" i="47"/>
  <c r="F91" i="47"/>
  <c r="F92" i="47"/>
  <c r="F93" i="47"/>
  <c r="F94" i="47"/>
  <c r="F95" i="47"/>
  <c r="F96" i="47"/>
  <c r="F97" i="47"/>
  <c r="F98" i="47"/>
  <c r="F99" i="47"/>
  <c r="F16" i="71"/>
  <c r="F17" i="71"/>
  <c r="F18" i="71"/>
  <c r="F19" i="71"/>
  <c r="F20" i="71"/>
  <c r="F21" i="71"/>
  <c r="F22" i="71"/>
  <c r="F23" i="71"/>
  <c r="F25" i="71"/>
  <c r="F26" i="71"/>
  <c r="F27" i="71"/>
  <c r="F28" i="71"/>
  <c r="F29" i="71"/>
  <c r="F31" i="71"/>
  <c r="F32" i="71"/>
  <c r="F33" i="71"/>
  <c r="F34" i="71"/>
  <c r="F35" i="71"/>
  <c r="F36" i="71"/>
  <c r="F37" i="71"/>
  <c r="F38" i="71"/>
  <c r="F39" i="71"/>
  <c r="F40" i="71"/>
  <c r="F41" i="71"/>
  <c r="F42" i="71"/>
  <c r="F43" i="71"/>
  <c r="F44" i="71"/>
  <c r="F45" i="71"/>
  <c r="F46" i="71"/>
  <c r="F47" i="71"/>
  <c r="F48" i="71"/>
  <c r="F49" i="71"/>
  <c r="F50" i="71"/>
  <c r="F52" i="71"/>
  <c r="F53" i="71"/>
  <c r="F54" i="71"/>
  <c r="F55" i="71"/>
  <c r="F56" i="71"/>
  <c r="F57" i="71"/>
  <c r="F58" i="71"/>
  <c r="F59" i="71"/>
  <c r="F60" i="71"/>
  <c r="F61" i="71"/>
  <c r="F62" i="71"/>
  <c r="F63" i="71"/>
  <c r="F64" i="71"/>
  <c r="F65" i="71"/>
  <c r="F66" i="71"/>
  <c r="F67" i="71"/>
  <c r="F68" i="71"/>
  <c r="F70" i="71"/>
  <c r="F71" i="71"/>
  <c r="F73" i="71"/>
  <c r="F74" i="71"/>
  <c r="F76" i="71"/>
  <c r="F77" i="71"/>
  <c r="F78" i="71"/>
  <c r="F79" i="71"/>
  <c r="F80" i="71"/>
  <c r="F81" i="71"/>
  <c r="F82" i="71"/>
  <c r="F83" i="71"/>
  <c r="F84" i="71"/>
  <c r="F86" i="71"/>
  <c r="F87" i="71"/>
  <c r="F88" i="71"/>
  <c r="F89" i="71"/>
  <c r="F91" i="71"/>
  <c r="F92" i="71"/>
  <c r="F93" i="71"/>
  <c r="F94" i="71"/>
  <c r="F95" i="71"/>
  <c r="F96" i="71"/>
  <c r="F97" i="71"/>
  <c r="F98" i="71"/>
  <c r="F99" i="71"/>
  <c r="F16" i="75"/>
  <c r="F17" i="75"/>
  <c r="F18" i="75"/>
  <c r="F19" i="75"/>
  <c r="F20" i="75"/>
  <c r="F21" i="75"/>
  <c r="F22" i="75"/>
  <c r="F23" i="75"/>
  <c r="F25" i="75"/>
  <c r="F26" i="75"/>
  <c r="F27" i="75"/>
  <c r="F28" i="75"/>
  <c r="F29" i="75"/>
  <c r="F31" i="75"/>
  <c r="F32" i="75"/>
  <c r="F33" i="75"/>
  <c r="F34" i="75"/>
  <c r="F35" i="75"/>
  <c r="F36" i="75"/>
  <c r="F37" i="75"/>
  <c r="F38" i="75"/>
  <c r="F39" i="75"/>
  <c r="F40" i="75"/>
  <c r="F41" i="75"/>
  <c r="F42" i="75"/>
  <c r="F43" i="75"/>
  <c r="F44" i="75"/>
  <c r="F45" i="75"/>
  <c r="F46" i="75"/>
  <c r="F47" i="75"/>
  <c r="F48" i="75"/>
  <c r="F49" i="75"/>
  <c r="F50" i="75"/>
  <c r="F52" i="75"/>
  <c r="F53" i="75"/>
  <c r="F54" i="75"/>
  <c r="F55" i="75"/>
  <c r="F56" i="75"/>
  <c r="F57" i="75"/>
  <c r="F58" i="75"/>
  <c r="F59" i="75"/>
  <c r="F60" i="75"/>
  <c r="F61" i="75"/>
  <c r="F62" i="75"/>
  <c r="F63" i="75"/>
  <c r="F64" i="75"/>
  <c r="F65" i="75"/>
  <c r="F66" i="75"/>
  <c r="F67" i="75"/>
  <c r="F68" i="75"/>
  <c r="F70" i="75"/>
  <c r="F71" i="75"/>
  <c r="F73" i="75"/>
  <c r="F74" i="75"/>
  <c r="F76" i="75"/>
  <c r="F77" i="75"/>
  <c r="F78" i="75"/>
  <c r="F79" i="75"/>
  <c r="F80" i="75"/>
  <c r="F81" i="75"/>
  <c r="F82" i="75"/>
  <c r="F83" i="75"/>
  <c r="F84" i="75"/>
  <c r="F86" i="75"/>
  <c r="F87" i="75"/>
  <c r="F88" i="75"/>
  <c r="F89" i="75"/>
  <c r="F91" i="75"/>
  <c r="F92" i="75"/>
  <c r="F93" i="75"/>
  <c r="F94" i="75"/>
  <c r="F95" i="75"/>
  <c r="F96" i="75"/>
  <c r="F97" i="75"/>
  <c r="F98" i="75"/>
  <c r="F99" i="75"/>
  <c r="F15" i="53"/>
  <c r="F17" i="53"/>
  <c r="F21" i="53"/>
  <c r="F22" i="53"/>
  <c r="F23" i="53"/>
  <c r="F24" i="53"/>
  <c r="F25" i="53"/>
  <c r="F26" i="53"/>
  <c r="F27" i="53"/>
  <c r="F28" i="53"/>
  <c r="F29" i="53"/>
  <c r="F31" i="53"/>
  <c r="F32" i="53"/>
  <c r="F33" i="53"/>
  <c r="F34" i="53"/>
  <c r="F35" i="53"/>
  <c r="F39" i="53"/>
  <c r="F41" i="53"/>
  <c r="F42" i="53"/>
  <c r="F44" i="53"/>
  <c r="F47" i="53"/>
  <c r="F49" i="53"/>
  <c r="F50" i="53"/>
  <c r="F51" i="53"/>
  <c r="F52" i="53"/>
  <c r="F53" i="53"/>
  <c r="F55" i="53"/>
  <c r="F56" i="53"/>
  <c r="F57" i="53"/>
  <c r="F58" i="53"/>
  <c r="F59" i="53"/>
  <c r="F61" i="53"/>
  <c r="F63" i="53"/>
  <c r="F65" i="53"/>
  <c r="F66" i="53"/>
  <c r="F68" i="53"/>
  <c r="F69" i="53"/>
  <c r="F71" i="53"/>
  <c r="F72" i="53"/>
  <c r="F73" i="53"/>
  <c r="F74" i="53"/>
  <c r="F75" i="53"/>
  <c r="F78" i="53"/>
  <c r="F80" i="53"/>
  <c r="F81" i="53"/>
  <c r="F82" i="53"/>
  <c r="F83" i="53"/>
  <c r="F85" i="53"/>
  <c r="F86" i="53"/>
  <c r="F87" i="53"/>
  <c r="F88" i="53"/>
  <c r="F90" i="53"/>
  <c r="F91" i="53"/>
  <c r="F92" i="53"/>
  <c r="F93" i="53"/>
  <c r="F94" i="53"/>
  <c r="F95" i="53"/>
  <c r="F96" i="53"/>
  <c r="F97" i="53"/>
  <c r="F99" i="53"/>
  <c r="F15" i="54"/>
  <c r="F17" i="54"/>
  <c r="F21" i="54"/>
  <c r="F22" i="54"/>
  <c r="F23" i="54"/>
  <c r="F24" i="54"/>
  <c r="F25" i="54"/>
  <c r="F26" i="54"/>
  <c r="F27" i="54"/>
  <c r="F28" i="54"/>
  <c r="F29" i="54"/>
  <c r="F31" i="54"/>
  <c r="F32" i="54"/>
  <c r="F33" i="54"/>
  <c r="F34" i="54"/>
  <c r="F35" i="54"/>
  <c r="F39" i="54"/>
  <c r="F41" i="54"/>
  <c r="F42" i="54"/>
  <c r="F44" i="54"/>
  <c r="F47" i="54"/>
  <c r="F49" i="54"/>
  <c r="F50" i="54"/>
  <c r="F51" i="54"/>
  <c r="F52" i="54"/>
  <c r="F53" i="54"/>
  <c r="F55" i="54"/>
  <c r="F56" i="54"/>
  <c r="F57" i="54"/>
  <c r="F58" i="54"/>
  <c r="F59" i="54"/>
  <c r="F61" i="54"/>
  <c r="F63" i="54"/>
  <c r="F65" i="54"/>
  <c r="F66" i="54"/>
  <c r="F68" i="54"/>
  <c r="F69" i="54"/>
  <c r="F71" i="54"/>
  <c r="F72" i="54"/>
  <c r="F73" i="54"/>
  <c r="F74" i="54"/>
  <c r="F75" i="54"/>
  <c r="F78" i="54"/>
  <c r="F80" i="54"/>
  <c r="F81" i="54"/>
  <c r="F82" i="54"/>
  <c r="F83" i="54"/>
  <c r="F85" i="54"/>
  <c r="F86" i="54"/>
  <c r="F87" i="54"/>
  <c r="F88" i="54"/>
  <c r="F90" i="54"/>
  <c r="F91" i="54"/>
  <c r="F92" i="54"/>
  <c r="F93" i="54"/>
  <c r="F94" i="54"/>
  <c r="F95" i="54"/>
  <c r="F96" i="54"/>
  <c r="F97" i="54"/>
  <c r="F99" i="54"/>
  <c r="F15" i="72"/>
  <c r="F17" i="72"/>
  <c r="F21" i="72"/>
  <c r="F22" i="72"/>
  <c r="F23" i="72"/>
  <c r="F24" i="72"/>
  <c r="F25" i="72"/>
  <c r="F26" i="72"/>
  <c r="F27" i="72"/>
  <c r="F28" i="72"/>
  <c r="F29" i="72"/>
  <c r="F31" i="72"/>
  <c r="F32" i="72"/>
  <c r="F33" i="72"/>
  <c r="F34" i="72"/>
  <c r="F35" i="72"/>
  <c r="F39" i="72"/>
  <c r="F41" i="72"/>
  <c r="F42" i="72"/>
  <c r="F44" i="72"/>
  <c r="F47" i="72"/>
  <c r="F49" i="72"/>
  <c r="F50" i="72"/>
  <c r="F51" i="72"/>
  <c r="F52" i="72"/>
  <c r="F53" i="72"/>
  <c r="F55" i="72"/>
  <c r="F56" i="72"/>
  <c r="F57" i="72"/>
  <c r="F58" i="72"/>
  <c r="F59" i="72"/>
  <c r="F61" i="72"/>
  <c r="F63" i="72"/>
  <c r="F65" i="72"/>
  <c r="F66" i="72"/>
  <c r="F68" i="72"/>
  <c r="F69" i="72"/>
  <c r="F71" i="72"/>
  <c r="F72" i="72"/>
  <c r="F73" i="72"/>
  <c r="F74" i="72"/>
  <c r="F75" i="72"/>
  <c r="F78" i="72"/>
  <c r="F80" i="72"/>
  <c r="F81" i="72"/>
  <c r="F82" i="72"/>
  <c r="F83" i="72"/>
  <c r="F85" i="72"/>
  <c r="F86" i="72"/>
  <c r="F87" i="72"/>
  <c r="F88" i="72"/>
  <c r="F90" i="72"/>
  <c r="F91" i="72"/>
  <c r="F92" i="72"/>
  <c r="F93" i="72"/>
  <c r="F94" i="72"/>
  <c r="F95" i="72"/>
  <c r="F96" i="72"/>
  <c r="F97" i="72"/>
  <c r="F99" i="72"/>
  <c r="F15" i="76"/>
  <c r="F17" i="76"/>
  <c r="F21" i="76"/>
  <c r="F22" i="76"/>
  <c r="F23" i="76"/>
  <c r="F24" i="76"/>
  <c r="F25" i="76"/>
  <c r="F26" i="76"/>
  <c r="F27" i="76"/>
  <c r="F28" i="76"/>
  <c r="F29" i="76"/>
  <c r="F31" i="76"/>
  <c r="F32" i="76"/>
  <c r="F33" i="76"/>
  <c r="F34" i="76"/>
  <c r="F35" i="76"/>
  <c r="F39" i="76"/>
  <c r="F41" i="76"/>
  <c r="F42" i="76"/>
  <c r="F44" i="76"/>
  <c r="F47" i="76"/>
  <c r="F49" i="76"/>
  <c r="F51" i="76"/>
  <c r="F52" i="76"/>
  <c r="F53" i="76"/>
  <c r="F55" i="76"/>
  <c r="F56" i="76"/>
  <c r="F57" i="76"/>
  <c r="F58" i="76"/>
  <c r="F59" i="76"/>
  <c r="F61" i="76"/>
  <c r="F63" i="76"/>
  <c r="F65" i="76"/>
  <c r="F66" i="76"/>
  <c r="F68" i="76"/>
  <c r="F69" i="76"/>
  <c r="F71" i="76"/>
  <c r="F72" i="76"/>
  <c r="F73" i="76"/>
  <c r="F74" i="76"/>
  <c r="F75" i="76"/>
  <c r="F78" i="76"/>
  <c r="F80" i="76"/>
  <c r="F81" i="76"/>
  <c r="F82" i="76"/>
  <c r="F83" i="76"/>
  <c r="F85" i="76"/>
  <c r="F86" i="76"/>
  <c r="F87" i="76"/>
  <c r="F88" i="76"/>
  <c r="F90" i="76"/>
  <c r="F91" i="76"/>
  <c r="F92" i="76"/>
  <c r="F93" i="76"/>
  <c r="F94" i="76"/>
  <c r="F95" i="76"/>
  <c r="F96" i="76"/>
  <c r="F97" i="76"/>
  <c r="F99" i="76"/>
  <c r="F14" i="32"/>
  <c r="F14" i="33"/>
  <c r="F14" i="69"/>
  <c r="F14" i="73"/>
  <c r="F14" i="39"/>
  <c r="F14" i="40"/>
  <c r="F14" i="70"/>
  <c r="F14" i="74"/>
  <c r="F14" i="46"/>
  <c r="F14" i="47"/>
  <c r="F14" i="71"/>
  <c r="F14" i="75"/>
  <c r="F14" i="53"/>
  <c r="F14" i="54"/>
  <c r="F14" i="72"/>
  <c r="F14" i="76"/>
  <c r="J88" i="73"/>
  <c r="I88" i="73"/>
  <c r="D88" i="73"/>
  <c r="O196" i="22"/>
  <c r="Q295" i="22"/>
  <c r="M262" i="22"/>
  <c r="AC16" i="68" l="1"/>
  <c r="Y16" i="68"/>
  <c r="U16" i="68"/>
  <c r="Q16" i="68"/>
  <c r="M16" i="68"/>
  <c r="AC36" i="67"/>
  <c r="Y36" i="67"/>
  <c r="U36" i="67"/>
  <c r="Q36" i="67"/>
  <c r="M36" i="67"/>
  <c r="Q16" i="67"/>
  <c r="Y16" i="67"/>
  <c r="M16" i="67"/>
  <c r="U16" i="67"/>
  <c r="AC16" i="67"/>
  <c r="AC16" i="65"/>
  <c r="Y16" i="65"/>
  <c r="U16" i="65"/>
  <c r="Q16" i="65"/>
  <c r="M16" i="65"/>
  <c r="AC36" i="64"/>
  <c r="Y36" i="64"/>
  <c r="U36" i="64"/>
  <c r="Q36" i="64"/>
  <c r="M36" i="64"/>
  <c r="Q16" i="64"/>
  <c r="Y16" i="64"/>
  <c r="M16" i="64"/>
  <c r="U16" i="64"/>
  <c r="AC16" i="64"/>
  <c r="AC16" i="62"/>
  <c r="Y16" i="62"/>
  <c r="U16" i="62"/>
  <c r="Q16" i="62"/>
  <c r="M16" i="62"/>
  <c r="AC36" i="61"/>
  <c r="Y36" i="61"/>
  <c r="U36" i="61"/>
  <c r="Q36" i="61"/>
  <c r="M36" i="61"/>
  <c r="Q16" i="61"/>
  <c r="Y16" i="61"/>
  <c r="M16" i="61"/>
  <c r="U16" i="61"/>
  <c r="AC16" i="61"/>
  <c r="AC16" i="58"/>
  <c r="Y16" i="58"/>
  <c r="U16" i="58"/>
  <c r="Q16" i="58"/>
  <c r="M16" i="58"/>
  <c r="AC16" i="59"/>
  <c r="Y16" i="59"/>
  <c r="U16" i="59"/>
  <c r="Q16" i="59"/>
  <c r="M16" i="59"/>
  <c r="AC36" i="58"/>
  <c r="Y36" i="58"/>
  <c r="U36" i="58"/>
  <c r="Q36" i="58"/>
  <c r="M36" i="58"/>
  <c r="E44" i="22"/>
  <c r="E64" i="22"/>
  <c r="E84" i="22"/>
  <c r="E149" i="22"/>
  <c r="E169" i="22"/>
  <c r="E189" i="22"/>
  <c r="E54" i="22"/>
  <c r="E74" i="22"/>
  <c r="E94" i="22"/>
  <c r="E139" i="22"/>
  <c r="E159" i="22"/>
  <c r="E179" i="22"/>
  <c r="E45" i="22"/>
  <c r="E55" i="22"/>
  <c r="E65" i="22"/>
  <c r="E75" i="22"/>
  <c r="E85" i="22"/>
  <c r="E95" i="22"/>
  <c r="E140" i="22"/>
  <c r="E150" i="22"/>
  <c r="E160" i="22"/>
  <c r="E170" i="22"/>
  <c r="E180" i="22"/>
  <c r="E190" i="22"/>
  <c r="E245" i="22"/>
  <c r="E255" i="22"/>
  <c r="E265" i="22"/>
  <c r="E46" i="22"/>
  <c r="E56" i="22"/>
  <c r="E66" i="22"/>
  <c r="E76" i="22"/>
  <c r="E86" i="22"/>
  <c r="E96" i="22"/>
  <c r="E141" i="22"/>
  <c r="E151" i="22"/>
  <c r="E161" i="22"/>
  <c r="E171" i="22"/>
  <c r="E181" i="22"/>
  <c r="E191" i="22"/>
  <c r="E246" i="22"/>
  <c r="E256" i="22"/>
  <c r="E266" i="22"/>
  <c r="E47" i="22"/>
  <c r="E57" i="22"/>
  <c r="E67" i="22"/>
  <c r="E77" i="22"/>
  <c r="E87" i="22"/>
  <c r="E97" i="22"/>
  <c r="E142" i="22"/>
  <c r="E152" i="22"/>
  <c r="E162" i="22"/>
  <c r="E172" i="22"/>
  <c r="E182" i="22"/>
  <c r="E192" i="22"/>
  <c r="E247" i="22"/>
  <c r="E257" i="22"/>
  <c r="E267" i="22"/>
  <c r="E40" i="22"/>
  <c r="E50" i="22"/>
  <c r="E60" i="22"/>
  <c r="E70" i="22"/>
  <c r="E80" i="22"/>
  <c r="E90" i="22"/>
  <c r="E143" i="22"/>
  <c r="E153" i="22"/>
  <c r="E163" i="22"/>
  <c r="E173" i="22"/>
  <c r="E183" i="22"/>
  <c r="E193" i="22"/>
  <c r="E248" i="22"/>
  <c r="E258" i="22"/>
  <c r="E268" i="22"/>
  <c r="E41" i="22"/>
  <c r="E51" i="22"/>
  <c r="E61" i="22"/>
  <c r="E71" i="22"/>
  <c r="E81" i="22"/>
  <c r="E91" i="22"/>
  <c r="E136" i="22"/>
  <c r="E146" i="22"/>
  <c r="E156" i="22"/>
  <c r="E166" i="22"/>
  <c r="E176" i="22"/>
  <c r="E186" i="22"/>
  <c r="E249" i="22"/>
  <c r="E259" i="22"/>
  <c r="E269" i="22"/>
  <c r="E137" i="22"/>
  <c r="E147" i="22"/>
  <c r="E157" i="22"/>
  <c r="E167" i="22"/>
  <c r="E177" i="22"/>
  <c r="E187" i="22"/>
  <c r="E242" i="22"/>
  <c r="E252" i="22"/>
  <c r="E262" i="22"/>
  <c r="E43" i="22"/>
  <c r="E53" i="22"/>
  <c r="E63" i="22"/>
  <c r="E73" i="22"/>
  <c r="E83" i="22"/>
  <c r="E93" i="22"/>
  <c r="E243" i="22"/>
  <c r="E253" i="22"/>
  <c r="E263" i="22"/>
  <c r="M28" i="22"/>
  <c r="O28" i="22"/>
  <c r="F8" i="22"/>
  <c r="P30" i="22"/>
  <c r="J34" i="22"/>
  <c r="I29" i="22"/>
  <c r="H262" i="22"/>
  <c r="I266" i="22"/>
  <c r="G268" i="22"/>
  <c r="I262" i="22"/>
  <c r="G265" i="22"/>
  <c r="H268" i="22"/>
  <c r="H265" i="22"/>
  <c r="F267" i="22"/>
  <c r="I268" i="22"/>
  <c r="F263" i="22"/>
  <c r="I265" i="22"/>
  <c r="G267" i="22"/>
  <c r="G263" i="22"/>
  <c r="H267" i="22"/>
  <c r="F269" i="22"/>
  <c r="H263" i="22"/>
  <c r="F266" i="22"/>
  <c r="I267" i="22"/>
  <c r="G269" i="22"/>
  <c r="F262" i="22"/>
  <c r="I263" i="22"/>
  <c r="G266" i="22"/>
  <c r="H269" i="22"/>
  <c r="F265" i="22"/>
  <c r="G262" i="22"/>
  <c r="H266" i="22"/>
  <c r="F268" i="22"/>
  <c r="I269" i="22"/>
  <c r="F259" i="22"/>
  <c r="G259" i="22"/>
  <c r="H259" i="22"/>
  <c r="I259" i="22"/>
  <c r="F258" i="22"/>
  <c r="G258" i="22"/>
  <c r="H258" i="22"/>
  <c r="I258" i="22"/>
  <c r="F257" i="22"/>
  <c r="G257" i="22"/>
  <c r="H257" i="22"/>
  <c r="I257" i="22"/>
  <c r="F256" i="22"/>
  <c r="G256" i="22"/>
  <c r="H256" i="22"/>
  <c r="I256" i="22"/>
  <c r="F255" i="22"/>
  <c r="G255" i="22"/>
  <c r="H255" i="22"/>
  <c r="I255" i="22"/>
  <c r="F253" i="22"/>
  <c r="H252" i="22"/>
  <c r="G253" i="22"/>
  <c r="I252" i="22"/>
  <c r="H253" i="22"/>
  <c r="I253" i="22"/>
  <c r="F252" i="22"/>
  <c r="G252" i="22"/>
  <c r="H242" i="22"/>
  <c r="F245" i="22"/>
  <c r="I242" i="22"/>
  <c r="F247" i="22"/>
  <c r="F243" i="22"/>
  <c r="F249" i="22"/>
  <c r="F246" i="22"/>
  <c r="F242" i="22"/>
  <c r="G242" i="22"/>
  <c r="F248" i="22"/>
  <c r="I203" i="22"/>
  <c r="I202" i="22"/>
  <c r="I201" i="22"/>
  <c r="I200" i="22"/>
  <c r="J200" i="22" s="1"/>
  <c r="I199" i="22"/>
  <c r="I197" i="22"/>
  <c r="I196" i="22"/>
  <c r="H186" i="22"/>
  <c r="F189" i="22"/>
  <c r="H189" i="22"/>
  <c r="I190" i="22"/>
  <c r="F191" i="22"/>
  <c r="I192" i="22"/>
  <c r="G142" i="22"/>
  <c r="G192" i="22"/>
  <c r="I186" i="22"/>
  <c r="G189" i="22"/>
  <c r="H192" i="22"/>
  <c r="F187" i="22"/>
  <c r="I189" i="22"/>
  <c r="G191" i="22"/>
  <c r="G187" i="22"/>
  <c r="H191" i="22"/>
  <c r="F193" i="22"/>
  <c r="H137" i="22"/>
  <c r="H187" i="22"/>
  <c r="F190" i="22"/>
  <c r="I191" i="22"/>
  <c r="G193" i="22"/>
  <c r="F139" i="22"/>
  <c r="F186" i="22"/>
  <c r="I187" i="22"/>
  <c r="G190" i="22"/>
  <c r="H193" i="22"/>
  <c r="I140" i="22"/>
  <c r="G186" i="22"/>
  <c r="H190" i="22"/>
  <c r="F192" i="22"/>
  <c r="I193" i="22"/>
  <c r="F136" i="22"/>
  <c r="I137" i="22"/>
  <c r="G139" i="22"/>
  <c r="H142" i="22"/>
  <c r="G136" i="22"/>
  <c r="H139" i="22"/>
  <c r="F141" i="22"/>
  <c r="I142" i="22"/>
  <c r="H136" i="22"/>
  <c r="I139" i="22"/>
  <c r="G141" i="22"/>
  <c r="I136" i="22"/>
  <c r="H141" i="22"/>
  <c r="F143" i="22"/>
  <c r="F140" i="22"/>
  <c r="I141" i="22"/>
  <c r="G143" i="22"/>
  <c r="F137" i="22"/>
  <c r="G140" i="22"/>
  <c r="H143" i="22"/>
  <c r="G137" i="22"/>
  <c r="H140" i="22"/>
  <c r="F142" i="22"/>
  <c r="I143" i="22"/>
  <c r="H177" i="22"/>
  <c r="F179" i="22"/>
  <c r="H179" i="22"/>
  <c r="F181" i="22"/>
  <c r="I180" i="22"/>
  <c r="G182" i="22"/>
  <c r="F176" i="22"/>
  <c r="I177" i="22"/>
  <c r="G179" i="22"/>
  <c r="H182" i="22"/>
  <c r="H176" i="22"/>
  <c r="I179" i="22"/>
  <c r="G181" i="22"/>
  <c r="I182" i="22"/>
  <c r="I176" i="22"/>
  <c r="H181" i="22"/>
  <c r="F183" i="22"/>
  <c r="G176" i="22"/>
  <c r="F180" i="22"/>
  <c r="I181" i="22"/>
  <c r="G183" i="22"/>
  <c r="F177" i="22"/>
  <c r="G180" i="22"/>
  <c r="H183" i="22"/>
  <c r="G177" i="22"/>
  <c r="H180" i="22"/>
  <c r="F182" i="22"/>
  <c r="I183" i="22"/>
  <c r="F45" i="22"/>
  <c r="F85" i="22"/>
  <c r="G149" i="22"/>
  <c r="I157" i="22"/>
  <c r="F167" i="22"/>
  <c r="I149" i="22"/>
  <c r="F159" i="22"/>
  <c r="H167" i="22"/>
  <c r="F55" i="22"/>
  <c r="F95" i="22"/>
  <c r="G160" i="22"/>
  <c r="I169" i="22"/>
  <c r="G151" i="22"/>
  <c r="I160" i="22"/>
  <c r="F170" i="22"/>
  <c r="F65" i="22"/>
  <c r="H152" i="22"/>
  <c r="G171" i="22"/>
  <c r="G162" i="22"/>
  <c r="I171" i="22"/>
  <c r="F75" i="22"/>
  <c r="I146" i="22"/>
  <c r="F156" i="22"/>
  <c r="H163" i="22"/>
  <c r="F147" i="22"/>
  <c r="H156" i="22"/>
  <c r="G173" i="22"/>
  <c r="G46" i="22"/>
  <c r="G56" i="22"/>
  <c r="G66" i="22"/>
  <c r="G76" i="22"/>
  <c r="G86" i="22"/>
  <c r="G96" i="22"/>
  <c r="H149" i="22"/>
  <c r="F151" i="22"/>
  <c r="I152" i="22"/>
  <c r="G156" i="22"/>
  <c r="H160" i="22"/>
  <c r="F162" i="22"/>
  <c r="I163" i="22"/>
  <c r="G167" i="22"/>
  <c r="H171" i="22"/>
  <c r="F173" i="22"/>
  <c r="G40" i="22"/>
  <c r="G50" i="22"/>
  <c r="G60" i="22"/>
  <c r="G70" i="22"/>
  <c r="G80" i="22"/>
  <c r="G90" i="22"/>
  <c r="G147" i="22"/>
  <c r="H151" i="22"/>
  <c r="F153" i="22"/>
  <c r="I156" i="22"/>
  <c r="G159" i="22"/>
  <c r="H162" i="22"/>
  <c r="F166" i="22"/>
  <c r="I167" i="22"/>
  <c r="G170" i="22"/>
  <c r="H173" i="22"/>
  <c r="H41" i="22"/>
  <c r="H51" i="22"/>
  <c r="H61" i="22"/>
  <c r="H71" i="22"/>
  <c r="H81" i="22"/>
  <c r="H91" i="22"/>
  <c r="H147" i="22"/>
  <c r="F150" i="22"/>
  <c r="I151" i="22"/>
  <c r="G153" i="22"/>
  <c r="H159" i="22"/>
  <c r="F161" i="22"/>
  <c r="I162" i="22"/>
  <c r="G166" i="22"/>
  <c r="H170" i="22"/>
  <c r="F172" i="22"/>
  <c r="I173" i="22"/>
  <c r="F43" i="22"/>
  <c r="F53" i="22"/>
  <c r="F63" i="22"/>
  <c r="F73" i="22"/>
  <c r="F83" i="22"/>
  <c r="F93" i="22"/>
  <c r="F146" i="22"/>
  <c r="I147" i="22"/>
  <c r="G150" i="22"/>
  <c r="H153" i="22"/>
  <c r="F157" i="22"/>
  <c r="I159" i="22"/>
  <c r="G161" i="22"/>
  <c r="H166" i="22"/>
  <c r="F169" i="22"/>
  <c r="I170" i="22"/>
  <c r="G172" i="22"/>
  <c r="H43" i="22"/>
  <c r="H53" i="22"/>
  <c r="H63" i="22"/>
  <c r="H73" i="22"/>
  <c r="H83" i="22"/>
  <c r="H93" i="22"/>
  <c r="G146" i="22"/>
  <c r="H150" i="22"/>
  <c r="F152" i="22"/>
  <c r="I153" i="22"/>
  <c r="G157" i="22"/>
  <c r="H161" i="22"/>
  <c r="F163" i="22"/>
  <c r="I166" i="22"/>
  <c r="G169" i="22"/>
  <c r="H172" i="22"/>
  <c r="I44" i="22"/>
  <c r="I54" i="22"/>
  <c r="I64" i="22"/>
  <c r="I74" i="22"/>
  <c r="I84" i="22"/>
  <c r="I94" i="22"/>
  <c r="H146" i="22"/>
  <c r="F149" i="22"/>
  <c r="I150" i="22"/>
  <c r="G152" i="22"/>
  <c r="H157" i="22"/>
  <c r="F160" i="22"/>
  <c r="I161" i="22"/>
  <c r="G163" i="22"/>
  <c r="H169" i="22"/>
  <c r="F171" i="22"/>
  <c r="I172" i="22"/>
  <c r="F40" i="22"/>
  <c r="I41" i="22"/>
  <c r="G43" i="22"/>
  <c r="H46" i="22"/>
  <c r="F50" i="22"/>
  <c r="I51" i="22"/>
  <c r="G53" i="22"/>
  <c r="H56" i="22"/>
  <c r="F60" i="22"/>
  <c r="I61" i="22"/>
  <c r="G63" i="22"/>
  <c r="H66" i="22"/>
  <c r="F70" i="22"/>
  <c r="I71" i="22"/>
  <c r="G73" i="22"/>
  <c r="H76" i="22"/>
  <c r="F80" i="22"/>
  <c r="I81" i="22"/>
  <c r="G83" i="22"/>
  <c r="H86" i="22"/>
  <c r="F90" i="22"/>
  <c r="I91" i="22"/>
  <c r="G93" i="22"/>
  <c r="H96" i="22"/>
  <c r="I86" i="22"/>
  <c r="H40" i="22"/>
  <c r="I43" i="22"/>
  <c r="G45" i="22"/>
  <c r="H50" i="22"/>
  <c r="I53" i="22"/>
  <c r="G55" i="22"/>
  <c r="H60" i="22"/>
  <c r="I63" i="22"/>
  <c r="G65" i="22"/>
  <c r="H70" i="22"/>
  <c r="I73" i="22"/>
  <c r="G75" i="22"/>
  <c r="H80" i="22"/>
  <c r="I83" i="22"/>
  <c r="G85" i="22"/>
  <c r="H90" i="22"/>
  <c r="I93" i="22"/>
  <c r="G95" i="22"/>
  <c r="I56" i="22"/>
  <c r="I40" i="22"/>
  <c r="H45" i="22"/>
  <c r="F47" i="22"/>
  <c r="I50" i="22"/>
  <c r="H55" i="22"/>
  <c r="F57" i="22"/>
  <c r="I60" i="22"/>
  <c r="H65" i="22"/>
  <c r="F67" i="22"/>
  <c r="I70" i="22"/>
  <c r="H75" i="22"/>
  <c r="F77" i="22"/>
  <c r="I80" i="22"/>
  <c r="H85" i="22"/>
  <c r="F87" i="22"/>
  <c r="I90" i="22"/>
  <c r="H95" i="22"/>
  <c r="F97" i="22"/>
  <c r="I46" i="22"/>
  <c r="I66" i="22"/>
  <c r="F44" i="22"/>
  <c r="I45" i="22"/>
  <c r="G47" i="22"/>
  <c r="F54" i="22"/>
  <c r="I55" i="22"/>
  <c r="G57" i="22"/>
  <c r="F64" i="22"/>
  <c r="I65" i="22"/>
  <c r="G67" i="22"/>
  <c r="F74" i="22"/>
  <c r="I75" i="22"/>
  <c r="G77" i="22"/>
  <c r="F84" i="22"/>
  <c r="I85" i="22"/>
  <c r="G87" i="22"/>
  <c r="F94" i="22"/>
  <c r="I95" i="22"/>
  <c r="G97" i="22"/>
  <c r="I76" i="22"/>
  <c r="I96" i="22"/>
  <c r="F41" i="22"/>
  <c r="G44" i="22"/>
  <c r="H47" i="22"/>
  <c r="F51" i="22"/>
  <c r="G54" i="22"/>
  <c r="H57" i="22"/>
  <c r="F61" i="22"/>
  <c r="G64" i="22"/>
  <c r="H67" i="22"/>
  <c r="F71" i="22"/>
  <c r="G74" i="22"/>
  <c r="H77" i="22"/>
  <c r="F81" i="22"/>
  <c r="G84" i="22"/>
  <c r="H87" i="22"/>
  <c r="F91" i="22"/>
  <c r="G94" i="22"/>
  <c r="H97" i="22"/>
  <c r="G41" i="22"/>
  <c r="H44" i="22"/>
  <c r="F46" i="22"/>
  <c r="I47" i="22"/>
  <c r="G51" i="22"/>
  <c r="H54" i="22"/>
  <c r="F56" i="22"/>
  <c r="I57" i="22"/>
  <c r="G61" i="22"/>
  <c r="H64" i="22"/>
  <c r="F66" i="22"/>
  <c r="I67" i="22"/>
  <c r="G71" i="22"/>
  <c r="H74" i="22"/>
  <c r="F76" i="22"/>
  <c r="I77" i="22"/>
  <c r="G81" i="22"/>
  <c r="H84" i="22"/>
  <c r="F86" i="22"/>
  <c r="I87" i="22"/>
  <c r="G91" i="22"/>
  <c r="H94" i="22"/>
  <c r="F96" i="22"/>
  <c r="I97" i="22"/>
  <c r="P10" i="22"/>
  <c r="H104" i="22"/>
  <c r="J12" i="22"/>
  <c r="Q12" i="22" s="1"/>
  <c r="F104" i="22"/>
  <c r="J7" i="22"/>
  <c r="N7" i="22" s="1"/>
  <c r="N34" i="22"/>
  <c r="O34" i="22"/>
  <c r="P28" i="22"/>
  <c r="N28" i="22"/>
  <c r="P34" i="22"/>
  <c r="O30" i="22"/>
  <c r="O16" i="22"/>
  <c r="M229" i="22"/>
  <c r="O166" i="22"/>
  <c r="P40" i="22"/>
  <c r="O274" i="22"/>
  <c r="P16" i="22"/>
  <c r="M27" i="22"/>
  <c r="Q40" i="22"/>
  <c r="P102" i="22"/>
  <c r="M112" i="22"/>
  <c r="P166" i="22"/>
  <c r="N218" i="22"/>
  <c r="P274" i="22"/>
  <c r="N27" i="22"/>
  <c r="N60" i="22"/>
  <c r="Q102" i="22"/>
  <c r="N112" i="22"/>
  <c r="M186" i="22"/>
  <c r="O218" i="22"/>
  <c r="O60" i="22"/>
  <c r="N186" i="22"/>
  <c r="Q70" i="22"/>
  <c r="N136" i="22"/>
  <c r="P196" i="22"/>
  <c r="O242" i="22"/>
  <c r="M80" i="22"/>
  <c r="O136" i="22"/>
  <c r="Q196" i="22"/>
  <c r="P242" i="22"/>
  <c r="N262" i="22"/>
  <c r="M284" i="22"/>
  <c r="O90" i="22"/>
  <c r="Q146" i="22"/>
  <c r="O262" i="22"/>
  <c r="P90" i="22"/>
  <c r="M156" i="22"/>
  <c r="Q208" i="22"/>
  <c r="L31" i="22"/>
  <c r="K31" i="22"/>
  <c r="Q31" i="22"/>
  <c r="L28" i="22"/>
  <c r="K28" i="22"/>
  <c r="Q30" i="22"/>
  <c r="Q34" i="22"/>
  <c r="Q28" i="22"/>
  <c r="N30" i="22"/>
  <c r="K34" i="22"/>
  <c r="L34" i="22"/>
  <c r="J13" i="22"/>
  <c r="P13" i="22" s="1"/>
  <c r="N31" i="22"/>
  <c r="O31" i="22"/>
  <c r="M34" i="22"/>
  <c r="L30" i="22"/>
  <c r="K30" i="22"/>
  <c r="P31" i="22"/>
  <c r="Q16" i="22"/>
  <c r="O27" i="22"/>
  <c r="M50" i="22"/>
  <c r="P60" i="22"/>
  <c r="N80" i="22"/>
  <c r="Q90" i="22"/>
  <c r="O112" i="22"/>
  <c r="M123" i="22"/>
  <c r="P136" i="22"/>
  <c r="N156" i="22"/>
  <c r="Q166" i="22"/>
  <c r="O186" i="22"/>
  <c r="P218" i="22"/>
  <c r="N229" i="22"/>
  <c r="Q242" i="22"/>
  <c r="M252" i="22"/>
  <c r="P262" i="22"/>
  <c r="Q274" i="22"/>
  <c r="N284" i="22"/>
  <c r="M6" i="22"/>
  <c r="P27" i="22"/>
  <c r="P33" i="22"/>
  <c r="N50" i="22"/>
  <c r="Q60" i="22"/>
  <c r="O80" i="22"/>
  <c r="P112" i="22"/>
  <c r="N123" i="22"/>
  <c r="Q136" i="22"/>
  <c r="O156" i="22"/>
  <c r="M176" i="22"/>
  <c r="P186" i="22"/>
  <c r="Q218" i="22"/>
  <c r="O229" i="22"/>
  <c r="N252" i="22"/>
  <c r="Q262" i="22"/>
  <c r="O284" i="22"/>
  <c r="M295" i="22"/>
  <c r="N6" i="22"/>
  <c r="Q27" i="22"/>
  <c r="M31" i="22"/>
  <c r="O50" i="22"/>
  <c r="M70" i="22"/>
  <c r="P80" i="22"/>
  <c r="Q112" i="22"/>
  <c r="O123" i="22"/>
  <c r="M146" i="22"/>
  <c r="P156" i="22"/>
  <c r="N176" i="22"/>
  <c r="Q186" i="22"/>
  <c r="M208" i="22"/>
  <c r="P229" i="22"/>
  <c r="O252" i="22"/>
  <c r="P284" i="22"/>
  <c r="N295" i="22"/>
  <c r="O6" i="22"/>
  <c r="M40" i="22"/>
  <c r="P50" i="22"/>
  <c r="N70" i="22"/>
  <c r="Q80" i="22"/>
  <c r="M102" i="22"/>
  <c r="P123" i="22"/>
  <c r="N146" i="22"/>
  <c r="Q156" i="22"/>
  <c r="O176" i="22"/>
  <c r="M196" i="22"/>
  <c r="N208" i="22"/>
  <c r="Q229" i="22"/>
  <c r="P252" i="22"/>
  <c r="Q284" i="22"/>
  <c r="O295" i="22"/>
  <c r="P6" i="22"/>
  <c r="M16" i="22"/>
  <c r="M32" i="22"/>
  <c r="N40" i="22"/>
  <c r="Q50" i="22"/>
  <c r="O70" i="22"/>
  <c r="M90" i="22"/>
  <c r="N102" i="22"/>
  <c r="Q123" i="22"/>
  <c r="O146" i="22"/>
  <c r="M166" i="22"/>
  <c r="P176" i="22"/>
  <c r="N196" i="22"/>
  <c r="O208" i="22"/>
  <c r="M242" i="22"/>
  <c r="Q252" i="22"/>
  <c r="M274" i="22"/>
  <c r="P295" i="22"/>
  <c r="Q6" i="22"/>
  <c r="N16" i="22"/>
  <c r="M30" i="22"/>
  <c r="O40" i="22"/>
  <c r="M60" i="22"/>
  <c r="P70" i="22"/>
  <c r="N90" i="22"/>
  <c r="O102" i="22"/>
  <c r="M136" i="22"/>
  <c r="P146" i="22"/>
  <c r="N166" i="22"/>
  <c r="Q176" i="22"/>
  <c r="P208" i="22"/>
  <c r="M218" i="22"/>
  <c r="N242" i="22"/>
  <c r="N274" i="22"/>
  <c r="E244" i="22" l="1"/>
  <c r="F244" i="22"/>
  <c r="J255" i="22"/>
  <c r="J256" i="22"/>
  <c r="J257" i="22"/>
  <c r="J258" i="22"/>
  <c r="J57" i="22"/>
  <c r="J55" i="22"/>
  <c r="J56" i="22"/>
  <c r="J46" i="22"/>
  <c r="J44" i="22"/>
  <c r="J45" i="22"/>
  <c r="E42" i="22"/>
  <c r="E82" i="22"/>
  <c r="E72" i="22"/>
  <c r="E62" i="22"/>
  <c r="E92" i="22"/>
  <c r="E188" i="22"/>
  <c r="E168" i="22"/>
  <c r="E148" i="22"/>
  <c r="E178" i="22"/>
  <c r="E158" i="22"/>
  <c r="E138" i="22"/>
  <c r="E52" i="22"/>
  <c r="E264" i="22"/>
  <c r="E254" i="22"/>
  <c r="I264" i="22"/>
  <c r="G264" i="22"/>
  <c r="H264" i="22"/>
  <c r="F264" i="22"/>
  <c r="I254" i="22"/>
  <c r="F168" i="22"/>
  <c r="F158" i="22"/>
  <c r="G254" i="22"/>
  <c r="F254" i="22"/>
  <c r="H254" i="22"/>
  <c r="G168" i="22"/>
  <c r="I198" i="22"/>
  <c r="I178" i="22"/>
  <c r="H188" i="22"/>
  <c r="F188" i="22"/>
  <c r="G188" i="22"/>
  <c r="I188" i="22"/>
  <c r="H178" i="22"/>
  <c r="H168" i="22"/>
  <c r="G178" i="22"/>
  <c r="F178" i="22"/>
  <c r="I168" i="22"/>
  <c r="H138" i="22"/>
  <c r="H158" i="22"/>
  <c r="I158" i="22"/>
  <c r="G158" i="22"/>
  <c r="G148" i="22"/>
  <c r="G138" i="22"/>
  <c r="F138" i="22"/>
  <c r="I138" i="22"/>
  <c r="I148" i="22"/>
  <c r="F148" i="22"/>
  <c r="H148" i="22"/>
  <c r="F62" i="22"/>
  <c r="F92" i="22"/>
  <c r="F82" i="22"/>
  <c r="H42" i="22"/>
  <c r="H52" i="22"/>
  <c r="I72" i="22"/>
  <c r="F42" i="22"/>
  <c r="H82" i="22"/>
  <c r="F72" i="22"/>
  <c r="G52" i="22"/>
  <c r="I52" i="22"/>
  <c r="G82" i="22"/>
  <c r="H62" i="22"/>
  <c r="I82" i="22"/>
  <c r="F52" i="22"/>
  <c r="H92" i="22"/>
  <c r="G62" i="22"/>
  <c r="I62" i="22"/>
  <c r="G92" i="22"/>
  <c r="H72" i="22"/>
  <c r="I92" i="22"/>
  <c r="G42" i="22"/>
  <c r="I42" i="22"/>
  <c r="G72" i="22"/>
  <c r="P9" i="22"/>
  <c r="L11" i="22"/>
  <c r="Q7" i="22"/>
  <c r="N12" i="22"/>
  <c r="O12" i="22"/>
  <c r="Q33" i="22"/>
  <c r="N33" i="22"/>
  <c r="P12" i="22"/>
  <c r="O32" i="22"/>
  <c r="O7" i="22"/>
  <c r="L7" i="22"/>
  <c r="K7" i="22"/>
  <c r="P7" i="22"/>
  <c r="M33" i="22"/>
  <c r="Q32" i="22"/>
  <c r="L13" i="22"/>
  <c r="K13" i="22"/>
  <c r="M7" i="22"/>
  <c r="P32" i="22"/>
  <c r="N32" i="22"/>
  <c r="L10" i="22"/>
  <c r="K10" i="22"/>
  <c r="O10" i="22"/>
  <c r="L12" i="22"/>
  <c r="M12" i="22"/>
  <c r="K12" i="22"/>
  <c r="L33" i="22"/>
  <c r="K33" i="22"/>
  <c r="O33" i="22"/>
  <c r="Q10" i="22"/>
  <c r="N13" i="22"/>
  <c r="N10" i="22"/>
  <c r="M10" i="22"/>
  <c r="K32" i="22"/>
  <c r="L32" i="22"/>
  <c r="J29" i="22"/>
  <c r="M29" i="22" s="1"/>
  <c r="O13" i="22"/>
  <c r="M13" i="22"/>
  <c r="Q13" i="22"/>
  <c r="K11" i="22" l="1"/>
  <c r="N11" i="22"/>
  <c r="M11" i="22"/>
  <c r="O11" i="22"/>
  <c r="K9" i="22"/>
  <c r="Q29" i="22"/>
  <c r="J8" i="22"/>
  <c r="N8" i="22" s="1"/>
  <c r="Q9" i="22"/>
  <c r="O9" i="22"/>
  <c r="L9" i="22"/>
  <c r="M9" i="22"/>
  <c r="N9" i="22"/>
  <c r="Q11" i="22"/>
  <c r="P11" i="22"/>
  <c r="N29" i="22"/>
  <c r="L29" i="22"/>
  <c r="K29" i="22"/>
  <c r="P29" i="22"/>
  <c r="O29" i="22"/>
  <c r="M8" i="22" l="1"/>
  <c r="Q8" i="22"/>
  <c r="O8" i="22"/>
  <c r="K8" i="22"/>
  <c r="L8" i="22"/>
  <c r="P8" i="22"/>
  <c r="F101" i="32" l="1"/>
  <c r="F101" i="33"/>
  <c r="F101" i="69"/>
  <c r="F101" i="73"/>
  <c r="F101" i="39"/>
  <c r="G101" i="39"/>
  <c r="H101" i="39"/>
  <c r="I101" i="39"/>
  <c r="J101" i="39"/>
  <c r="F101" i="40"/>
  <c r="G101" i="40"/>
  <c r="H101" i="40"/>
  <c r="I101" i="40"/>
  <c r="J101" i="40"/>
  <c r="F101" i="70"/>
  <c r="G101" i="70"/>
  <c r="H101" i="70"/>
  <c r="I101" i="70"/>
  <c r="J101" i="70"/>
  <c r="F101" i="74"/>
  <c r="G101" i="74"/>
  <c r="H101" i="74"/>
  <c r="I101" i="74"/>
  <c r="J101" i="74"/>
  <c r="F101" i="46"/>
  <c r="G101" i="46"/>
  <c r="H101" i="46"/>
  <c r="I101" i="46"/>
  <c r="J101" i="46"/>
  <c r="F101" i="47"/>
  <c r="G101" i="47"/>
  <c r="H101" i="47"/>
  <c r="I101" i="47"/>
  <c r="J101" i="47"/>
  <c r="F101" i="71"/>
  <c r="G101" i="71"/>
  <c r="H101" i="71"/>
  <c r="I101" i="71"/>
  <c r="J101" i="71"/>
  <c r="F101" i="75"/>
  <c r="G101" i="75"/>
  <c r="H101" i="75"/>
  <c r="I101" i="75"/>
  <c r="J101" i="75"/>
  <c r="F101" i="53"/>
  <c r="F101" i="54"/>
  <c r="F101" i="72"/>
  <c r="F101" i="76"/>
  <c r="D101" i="39"/>
  <c r="D101" i="40"/>
  <c r="D101" i="70"/>
  <c r="D101" i="74"/>
  <c r="D101" i="46"/>
  <c r="D101" i="47"/>
  <c r="D101" i="71"/>
  <c r="D101" i="75"/>
  <c r="D11" i="32" a="1"/>
  <c r="D11" i="32" s="1"/>
  <c r="D11" i="33" a="1"/>
  <c r="D11" i="33" s="1"/>
  <c r="D11" i="69" a="1"/>
  <c r="D11" i="69" s="1"/>
  <c r="D11" i="73" a="1"/>
  <c r="D11" i="73" s="1"/>
  <c r="D11" i="39" a="1"/>
  <c r="D11" i="39" s="1"/>
  <c r="D11" i="40" a="1"/>
  <c r="D11" i="40" s="1"/>
  <c r="D11" i="70" a="1"/>
  <c r="D11" i="70" s="1"/>
  <c r="D11" i="74" a="1"/>
  <c r="D11" i="74" s="1"/>
  <c r="D11" i="46" a="1"/>
  <c r="D11" i="46" s="1"/>
  <c r="D11" i="47" a="1"/>
  <c r="D11" i="47" s="1"/>
  <c r="D11" i="71" a="1"/>
  <c r="D11" i="71" s="1"/>
  <c r="D11" i="75" a="1"/>
  <c r="D11" i="75" s="1"/>
  <c r="D11" i="53" a="1"/>
  <c r="D11" i="53" s="1"/>
  <c r="D11" i="54" a="1"/>
  <c r="D11" i="54" s="1"/>
  <c r="D11" i="72" a="1"/>
  <c r="D11" i="72" s="1"/>
  <c r="D11" i="76" a="1"/>
  <c r="D11" i="76" s="1"/>
  <c r="D14" i="73"/>
  <c r="S278" i="22"/>
  <c r="G87" i="63"/>
  <c r="G86" i="63"/>
  <c r="T202" i="22"/>
  <c r="G85" i="63"/>
  <c r="G84" i="63"/>
  <c r="G81" i="63"/>
  <c r="AB197" i="22"/>
  <c r="M66" i="60"/>
  <c r="L66" i="60"/>
  <c r="M65" i="60"/>
  <c r="L65" i="60"/>
  <c r="M64" i="60"/>
  <c r="L64" i="60"/>
  <c r="M63" i="60"/>
  <c r="L63" i="60"/>
  <c r="L62" i="60"/>
  <c r="M60" i="60"/>
  <c r="L60" i="60"/>
  <c r="U203" i="22"/>
  <c r="J99" i="76"/>
  <c r="I99" i="76"/>
  <c r="H99" i="76"/>
  <c r="G99" i="76"/>
  <c r="D99" i="76"/>
  <c r="J97" i="76"/>
  <c r="I97" i="76"/>
  <c r="H97" i="76"/>
  <c r="G97" i="76"/>
  <c r="D97" i="76"/>
  <c r="J96" i="76"/>
  <c r="I96" i="76"/>
  <c r="H96" i="76"/>
  <c r="G96" i="76"/>
  <c r="D96" i="76"/>
  <c r="J95" i="76"/>
  <c r="I95" i="76"/>
  <c r="H95" i="76"/>
  <c r="G95" i="76"/>
  <c r="D95" i="76"/>
  <c r="J94" i="76"/>
  <c r="I94" i="76"/>
  <c r="H94" i="76"/>
  <c r="G94" i="76"/>
  <c r="D94" i="76"/>
  <c r="J93" i="76"/>
  <c r="I93" i="76"/>
  <c r="H93" i="76"/>
  <c r="G93" i="76"/>
  <c r="D93" i="76"/>
  <c r="J92" i="76"/>
  <c r="I92" i="76"/>
  <c r="H92" i="76"/>
  <c r="G92" i="76"/>
  <c r="D92" i="76"/>
  <c r="J91" i="76"/>
  <c r="I91" i="76"/>
  <c r="H91" i="76"/>
  <c r="G91" i="76"/>
  <c r="D91" i="76"/>
  <c r="J90" i="76"/>
  <c r="I90" i="76"/>
  <c r="H90" i="76"/>
  <c r="G90" i="76"/>
  <c r="D90" i="76"/>
  <c r="J88" i="76"/>
  <c r="J7" i="76" s="1"/>
  <c r="I88" i="76"/>
  <c r="I7" i="76" s="1"/>
  <c r="H88" i="76"/>
  <c r="G88" i="76"/>
  <c r="F7" i="76"/>
  <c r="D88" i="76"/>
  <c r="J87" i="76"/>
  <c r="I87" i="76"/>
  <c r="H87" i="76"/>
  <c r="G87" i="76"/>
  <c r="D87" i="76"/>
  <c r="J86" i="76"/>
  <c r="I86" i="76"/>
  <c r="H86" i="76"/>
  <c r="G86" i="76"/>
  <c r="D86" i="76"/>
  <c r="J85" i="76"/>
  <c r="I85" i="76"/>
  <c r="H85" i="76"/>
  <c r="G85" i="76"/>
  <c r="D85" i="76"/>
  <c r="J83" i="76"/>
  <c r="I83" i="76"/>
  <c r="H83" i="76"/>
  <c r="G83" i="76"/>
  <c r="D83" i="76"/>
  <c r="J82" i="76"/>
  <c r="I82" i="76"/>
  <c r="H82" i="76"/>
  <c r="G82" i="76"/>
  <c r="D82" i="76"/>
  <c r="J81" i="76"/>
  <c r="I81" i="76"/>
  <c r="H81" i="76"/>
  <c r="G81" i="76"/>
  <c r="D81" i="76"/>
  <c r="J80" i="76"/>
  <c r="I80" i="76"/>
  <c r="H80" i="76"/>
  <c r="G80" i="76"/>
  <c r="D80" i="76"/>
  <c r="J78" i="76"/>
  <c r="I78" i="76"/>
  <c r="H78" i="76"/>
  <c r="G78" i="76"/>
  <c r="D78" i="76"/>
  <c r="J75" i="76"/>
  <c r="I75" i="76"/>
  <c r="H75" i="76"/>
  <c r="G75" i="76"/>
  <c r="D75" i="76"/>
  <c r="J74" i="76"/>
  <c r="I74" i="76"/>
  <c r="H74" i="76"/>
  <c r="G74" i="76"/>
  <c r="D74" i="76"/>
  <c r="J73" i="76"/>
  <c r="I73" i="76"/>
  <c r="H73" i="76"/>
  <c r="G73" i="76"/>
  <c r="D73" i="76"/>
  <c r="J72" i="76"/>
  <c r="I72" i="76"/>
  <c r="H72" i="76"/>
  <c r="G72" i="76"/>
  <c r="D72" i="76"/>
  <c r="J71" i="76"/>
  <c r="I71" i="76"/>
  <c r="H71" i="76"/>
  <c r="G71" i="76"/>
  <c r="D71" i="76"/>
  <c r="J69" i="76"/>
  <c r="I69" i="76"/>
  <c r="H69" i="76"/>
  <c r="G69" i="76"/>
  <c r="D69" i="76"/>
  <c r="J68" i="76"/>
  <c r="I68" i="76"/>
  <c r="H68" i="76"/>
  <c r="G68" i="76"/>
  <c r="D68" i="76"/>
  <c r="J66" i="76"/>
  <c r="I66" i="76"/>
  <c r="H66" i="76"/>
  <c r="G66" i="76"/>
  <c r="D66" i="76"/>
  <c r="J65" i="76"/>
  <c r="I65" i="76"/>
  <c r="H65" i="76"/>
  <c r="G65" i="76"/>
  <c r="D65" i="76"/>
  <c r="J63" i="76"/>
  <c r="I63" i="76"/>
  <c r="H63" i="76"/>
  <c r="G63" i="76"/>
  <c r="D63" i="76"/>
  <c r="J61" i="76"/>
  <c r="I61" i="76"/>
  <c r="H61" i="76"/>
  <c r="G61" i="76"/>
  <c r="D61" i="76"/>
  <c r="J59" i="76"/>
  <c r="I59" i="76"/>
  <c r="H59" i="76"/>
  <c r="G59" i="76"/>
  <c r="D59" i="76"/>
  <c r="J58" i="76"/>
  <c r="I58" i="76"/>
  <c r="H58" i="76"/>
  <c r="G58" i="76"/>
  <c r="D58" i="76"/>
  <c r="J57" i="76"/>
  <c r="I57" i="76"/>
  <c r="H57" i="76"/>
  <c r="G57" i="76"/>
  <c r="D57" i="76"/>
  <c r="J56" i="76"/>
  <c r="I56" i="76"/>
  <c r="H56" i="76"/>
  <c r="G56" i="76"/>
  <c r="D56" i="76"/>
  <c r="J55" i="76"/>
  <c r="I55" i="76"/>
  <c r="H55" i="76"/>
  <c r="G55" i="76"/>
  <c r="D55" i="76"/>
  <c r="J53" i="76"/>
  <c r="I53" i="76"/>
  <c r="H53" i="76"/>
  <c r="G53" i="76"/>
  <c r="D53" i="76"/>
  <c r="J52" i="76"/>
  <c r="I52" i="76"/>
  <c r="H52" i="76"/>
  <c r="G52" i="76"/>
  <c r="D52" i="76"/>
  <c r="J51" i="76"/>
  <c r="I51" i="76"/>
  <c r="H51" i="76"/>
  <c r="G51" i="76"/>
  <c r="D51" i="76"/>
  <c r="J49" i="76"/>
  <c r="I49" i="76"/>
  <c r="H49" i="76"/>
  <c r="G49" i="76"/>
  <c r="D49" i="76"/>
  <c r="J47" i="76"/>
  <c r="I47" i="76"/>
  <c r="H47" i="76"/>
  <c r="G47" i="76"/>
  <c r="D47" i="76"/>
  <c r="J44" i="76"/>
  <c r="I44" i="76"/>
  <c r="H44" i="76"/>
  <c r="G44" i="76"/>
  <c r="D44" i="76"/>
  <c r="J42" i="76"/>
  <c r="I42" i="76"/>
  <c r="H42" i="76"/>
  <c r="G42" i="76"/>
  <c r="D42" i="76"/>
  <c r="J41" i="76"/>
  <c r="I41" i="76"/>
  <c r="H41" i="76"/>
  <c r="G41" i="76"/>
  <c r="D41" i="76"/>
  <c r="J39" i="76"/>
  <c r="I39" i="76"/>
  <c r="H39" i="76"/>
  <c r="G39" i="76"/>
  <c r="D39" i="76"/>
  <c r="J35" i="76"/>
  <c r="I35" i="76"/>
  <c r="H35" i="76"/>
  <c r="G35" i="76"/>
  <c r="D35" i="76"/>
  <c r="J34" i="76"/>
  <c r="I34" i="76"/>
  <c r="H34" i="76"/>
  <c r="G34" i="76"/>
  <c r="D34" i="76"/>
  <c r="J33" i="76"/>
  <c r="I33" i="76"/>
  <c r="H33" i="76"/>
  <c r="G33" i="76"/>
  <c r="D33" i="76"/>
  <c r="J32" i="76"/>
  <c r="I32" i="76"/>
  <c r="H32" i="76"/>
  <c r="G32" i="76"/>
  <c r="D32" i="76"/>
  <c r="J31" i="76"/>
  <c r="I31" i="76"/>
  <c r="H31" i="76"/>
  <c r="G31" i="76"/>
  <c r="D31" i="76"/>
  <c r="J29" i="76"/>
  <c r="I29" i="76"/>
  <c r="H29" i="76"/>
  <c r="G29" i="76"/>
  <c r="D29" i="76"/>
  <c r="J28" i="76"/>
  <c r="I28" i="76"/>
  <c r="H28" i="76"/>
  <c r="G28" i="76"/>
  <c r="D28" i="76"/>
  <c r="J27" i="76"/>
  <c r="I27" i="76"/>
  <c r="H27" i="76"/>
  <c r="G27" i="76"/>
  <c r="D27" i="76"/>
  <c r="J26" i="76"/>
  <c r="I26" i="76"/>
  <c r="H26" i="76"/>
  <c r="G26" i="76"/>
  <c r="D26" i="76"/>
  <c r="J25" i="76"/>
  <c r="I25" i="76"/>
  <c r="H25" i="76"/>
  <c r="G25" i="76"/>
  <c r="D25" i="76"/>
  <c r="J24" i="76"/>
  <c r="I24" i="76"/>
  <c r="H24" i="76"/>
  <c r="G24" i="76"/>
  <c r="D24" i="76"/>
  <c r="J23" i="76"/>
  <c r="I23" i="76"/>
  <c r="H23" i="76"/>
  <c r="G23" i="76"/>
  <c r="D23" i="76"/>
  <c r="J22" i="76"/>
  <c r="I22" i="76"/>
  <c r="H22" i="76"/>
  <c r="G22" i="76"/>
  <c r="D22" i="76"/>
  <c r="J21" i="76"/>
  <c r="I21" i="76"/>
  <c r="H21" i="76"/>
  <c r="G21" i="76"/>
  <c r="D21" i="76"/>
  <c r="J17" i="76"/>
  <c r="I17" i="76"/>
  <c r="H17" i="76"/>
  <c r="G17" i="76"/>
  <c r="D17" i="76"/>
  <c r="J15" i="76"/>
  <c r="I15" i="76"/>
  <c r="H15" i="76"/>
  <c r="G15" i="76"/>
  <c r="D15" i="76"/>
  <c r="J14" i="76"/>
  <c r="I14" i="76"/>
  <c r="I101" i="76" s="1"/>
  <c r="H14" i="76"/>
  <c r="G14" i="76"/>
  <c r="D14" i="76"/>
  <c r="H7" i="76"/>
  <c r="G7" i="76"/>
  <c r="J99" i="75"/>
  <c r="I99" i="75"/>
  <c r="H99" i="75"/>
  <c r="G99" i="75"/>
  <c r="D99" i="75"/>
  <c r="J98" i="75"/>
  <c r="I98" i="75"/>
  <c r="H98" i="75"/>
  <c r="G98" i="75"/>
  <c r="D98" i="75"/>
  <c r="J97" i="75"/>
  <c r="I97" i="75"/>
  <c r="H97" i="75"/>
  <c r="G97" i="75"/>
  <c r="D97" i="75"/>
  <c r="J96" i="75"/>
  <c r="I96" i="75"/>
  <c r="H96" i="75"/>
  <c r="G96" i="75"/>
  <c r="D96" i="75"/>
  <c r="J95" i="75"/>
  <c r="I95" i="75"/>
  <c r="H95" i="75"/>
  <c r="G95" i="75"/>
  <c r="D95" i="75"/>
  <c r="J94" i="75"/>
  <c r="I94" i="75"/>
  <c r="H94" i="75"/>
  <c r="G94" i="75"/>
  <c r="D94" i="75"/>
  <c r="J93" i="75"/>
  <c r="I93" i="75"/>
  <c r="H93" i="75"/>
  <c r="G93" i="75"/>
  <c r="D93" i="75"/>
  <c r="J92" i="75"/>
  <c r="I92" i="75"/>
  <c r="H92" i="75"/>
  <c r="G92" i="75"/>
  <c r="D92" i="75"/>
  <c r="J91" i="75"/>
  <c r="I91" i="75"/>
  <c r="H91" i="75"/>
  <c r="G91" i="75"/>
  <c r="D91" i="75"/>
  <c r="J89" i="75"/>
  <c r="I89" i="75"/>
  <c r="H89" i="75"/>
  <c r="G89" i="75"/>
  <c r="D89" i="75"/>
  <c r="J88" i="75"/>
  <c r="I88" i="75"/>
  <c r="I7" i="75" s="1"/>
  <c r="H88" i="75"/>
  <c r="G88" i="75"/>
  <c r="D88" i="75"/>
  <c r="J87" i="75"/>
  <c r="I87" i="75"/>
  <c r="H87" i="75"/>
  <c r="G87" i="75"/>
  <c r="D87" i="75"/>
  <c r="J86" i="75"/>
  <c r="I86" i="75"/>
  <c r="H86" i="75"/>
  <c r="G86" i="75"/>
  <c r="D86" i="75"/>
  <c r="J84" i="75"/>
  <c r="I84" i="75"/>
  <c r="H84" i="75"/>
  <c r="G84" i="75"/>
  <c r="D84" i="75"/>
  <c r="J83" i="75"/>
  <c r="I83" i="75"/>
  <c r="H83" i="75"/>
  <c r="G83" i="75"/>
  <c r="D83" i="75"/>
  <c r="J82" i="75"/>
  <c r="I82" i="75"/>
  <c r="H82" i="75"/>
  <c r="G82" i="75"/>
  <c r="D82" i="75"/>
  <c r="J81" i="75"/>
  <c r="I81" i="75"/>
  <c r="H81" i="75"/>
  <c r="G81" i="75"/>
  <c r="D81" i="75"/>
  <c r="J80" i="75"/>
  <c r="I80" i="75"/>
  <c r="H80" i="75"/>
  <c r="G80" i="75"/>
  <c r="D80" i="75"/>
  <c r="J79" i="75"/>
  <c r="I79" i="75"/>
  <c r="H79" i="75"/>
  <c r="G79" i="75"/>
  <c r="D79" i="75"/>
  <c r="J78" i="75"/>
  <c r="I78" i="75"/>
  <c r="H78" i="75"/>
  <c r="G78" i="75"/>
  <c r="D78" i="75"/>
  <c r="J77" i="75"/>
  <c r="I77" i="75"/>
  <c r="H77" i="75"/>
  <c r="G77" i="75"/>
  <c r="D77" i="75"/>
  <c r="J76" i="75"/>
  <c r="I76" i="75"/>
  <c r="H76" i="75"/>
  <c r="G76" i="75"/>
  <c r="D76" i="75"/>
  <c r="J74" i="75"/>
  <c r="I74" i="75"/>
  <c r="H74" i="75"/>
  <c r="G74" i="75"/>
  <c r="D74" i="75"/>
  <c r="J73" i="75"/>
  <c r="I73" i="75"/>
  <c r="H73" i="75"/>
  <c r="G73" i="75"/>
  <c r="D73" i="75"/>
  <c r="J71" i="75"/>
  <c r="I71" i="75"/>
  <c r="H71" i="75"/>
  <c r="G71" i="75"/>
  <c r="E71" i="75" s="1"/>
  <c r="D71" i="75"/>
  <c r="J70" i="75"/>
  <c r="I70" i="75"/>
  <c r="H70" i="75"/>
  <c r="G70" i="75"/>
  <c r="E70" i="75"/>
  <c r="D70" i="75"/>
  <c r="J68" i="75"/>
  <c r="I68" i="75"/>
  <c r="H68" i="75"/>
  <c r="G68" i="75"/>
  <c r="D68" i="75"/>
  <c r="J67" i="75"/>
  <c r="I67" i="75"/>
  <c r="H67" i="75"/>
  <c r="G67" i="75"/>
  <c r="D67" i="75"/>
  <c r="J66" i="75"/>
  <c r="I66" i="75"/>
  <c r="H66" i="75"/>
  <c r="G66" i="75"/>
  <c r="D66" i="75"/>
  <c r="J65" i="75"/>
  <c r="I65" i="75"/>
  <c r="H65" i="75"/>
  <c r="G65" i="75"/>
  <c r="D65" i="75"/>
  <c r="J64" i="75"/>
  <c r="I64" i="75"/>
  <c r="H64" i="75"/>
  <c r="G64" i="75"/>
  <c r="D64" i="75"/>
  <c r="J63" i="75"/>
  <c r="I63" i="75"/>
  <c r="H63" i="75"/>
  <c r="G63" i="75"/>
  <c r="D63" i="75"/>
  <c r="J62" i="75"/>
  <c r="I62" i="75"/>
  <c r="H62" i="75"/>
  <c r="G62" i="75"/>
  <c r="D62" i="75"/>
  <c r="J61" i="75"/>
  <c r="I61" i="75"/>
  <c r="H61" i="75"/>
  <c r="G61" i="75"/>
  <c r="E61" i="75"/>
  <c r="D61" i="75"/>
  <c r="J60" i="75"/>
  <c r="I60" i="75"/>
  <c r="H60" i="75"/>
  <c r="G60" i="75"/>
  <c r="D60" i="75"/>
  <c r="J59" i="75"/>
  <c r="I59" i="75"/>
  <c r="H59" i="75"/>
  <c r="G59" i="75"/>
  <c r="D59" i="75"/>
  <c r="J58" i="75"/>
  <c r="I58" i="75"/>
  <c r="H58" i="75"/>
  <c r="G58" i="75"/>
  <c r="D58" i="75"/>
  <c r="J57" i="75"/>
  <c r="I57" i="75"/>
  <c r="H57" i="75"/>
  <c r="G57" i="75"/>
  <c r="D57" i="75"/>
  <c r="J56" i="75"/>
  <c r="I56" i="75"/>
  <c r="H56" i="75"/>
  <c r="G56" i="75"/>
  <c r="D56" i="75"/>
  <c r="J55" i="75"/>
  <c r="I55" i="75"/>
  <c r="H55" i="75"/>
  <c r="G55" i="75"/>
  <c r="D55" i="75"/>
  <c r="J54" i="75"/>
  <c r="I54" i="75"/>
  <c r="H54" i="75"/>
  <c r="G54" i="75"/>
  <c r="D54" i="75"/>
  <c r="J53" i="75"/>
  <c r="I53" i="75"/>
  <c r="H53" i="75"/>
  <c r="G53" i="75"/>
  <c r="E53" i="75"/>
  <c r="D53" i="75"/>
  <c r="J52" i="75"/>
  <c r="I52" i="75"/>
  <c r="H52" i="75"/>
  <c r="G52" i="75"/>
  <c r="D52" i="75"/>
  <c r="J50" i="75"/>
  <c r="I50" i="75"/>
  <c r="H50" i="75"/>
  <c r="G50" i="75"/>
  <c r="D50" i="75"/>
  <c r="J49" i="75"/>
  <c r="I49" i="75"/>
  <c r="H49" i="75"/>
  <c r="G49" i="75"/>
  <c r="D49" i="75"/>
  <c r="J48" i="75"/>
  <c r="I48" i="75"/>
  <c r="H48" i="75"/>
  <c r="G48" i="75"/>
  <c r="D48" i="75"/>
  <c r="J47" i="75"/>
  <c r="I47" i="75"/>
  <c r="H47" i="75"/>
  <c r="G47" i="75"/>
  <c r="D47" i="75"/>
  <c r="J46" i="75"/>
  <c r="I46" i="75"/>
  <c r="H46" i="75"/>
  <c r="G46" i="75"/>
  <c r="D46" i="75"/>
  <c r="J45" i="75"/>
  <c r="I45" i="75"/>
  <c r="H45" i="75"/>
  <c r="G45" i="75"/>
  <c r="D45" i="75"/>
  <c r="J44" i="75"/>
  <c r="I44" i="75"/>
  <c r="H44" i="75"/>
  <c r="G44" i="75"/>
  <c r="D44" i="75"/>
  <c r="J43" i="75"/>
  <c r="I43" i="75"/>
  <c r="H43" i="75"/>
  <c r="G43" i="75"/>
  <c r="D43" i="75"/>
  <c r="J42" i="75"/>
  <c r="I42" i="75"/>
  <c r="H42" i="75"/>
  <c r="G42" i="75"/>
  <c r="D42" i="75"/>
  <c r="J41" i="75"/>
  <c r="I41" i="75"/>
  <c r="H41" i="75"/>
  <c r="G41" i="75"/>
  <c r="D41" i="75"/>
  <c r="J40" i="75"/>
  <c r="I40" i="75"/>
  <c r="H40" i="75"/>
  <c r="G40" i="75"/>
  <c r="D40" i="75"/>
  <c r="J39" i="75"/>
  <c r="I39" i="75"/>
  <c r="H39" i="75"/>
  <c r="G39" i="75"/>
  <c r="D39" i="75"/>
  <c r="J38" i="75"/>
  <c r="I38" i="75"/>
  <c r="H38" i="75"/>
  <c r="G38" i="75"/>
  <c r="D38" i="75"/>
  <c r="J37" i="75"/>
  <c r="I37" i="75"/>
  <c r="H37" i="75"/>
  <c r="G37" i="75"/>
  <c r="D37" i="75"/>
  <c r="J36" i="75"/>
  <c r="I36" i="75"/>
  <c r="H36" i="75"/>
  <c r="G36" i="75"/>
  <c r="D36" i="75"/>
  <c r="J35" i="75"/>
  <c r="I35" i="75"/>
  <c r="H35" i="75"/>
  <c r="G35" i="75"/>
  <c r="E35" i="75"/>
  <c r="D35" i="75"/>
  <c r="J34" i="75"/>
  <c r="I34" i="75"/>
  <c r="H34" i="75"/>
  <c r="G34" i="75"/>
  <c r="D34" i="75"/>
  <c r="J33" i="75"/>
  <c r="I33" i="75"/>
  <c r="H33" i="75"/>
  <c r="G33" i="75"/>
  <c r="D33" i="75"/>
  <c r="J32" i="75"/>
  <c r="I32" i="75"/>
  <c r="H32" i="75"/>
  <c r="G32" i="75"/>
  <c r="D32" i="75"/>
  <c r="J31" i="75"/>
  <c r="I31" i="75"/>
  <c r="H31" i="75"/>
  <c r="G31" i="75"/>
  <c r="D31" i="75"/>
  <c r="J29" i="75"/>
  <c r="I29" i="75"/>
  <c r="H29" i="75"/>
  <c r="G29" i="75"/>
  <c r="D29" i="75"/>
  <c r="J28" i="75"/>
  <c r="I28" i="75"/>
  <c r="H28" i="75"/>
  <c r="G28" i="75"/>
  <c r="D28" i="75"/>
  <c r="J27" i="75"/>
  <c r="I27" i="75"/>
  <c r="H27" i="75"/>
  <c r="G27" i="75"/>
  <c r="D27" i="75"/>
  <c r="J26" i="75"/>
  <c r="I26" i="75"/>
  <c r="H26" i="75"/>
  <c r="G26" i="75"/>
  <c r="D26" i="75"/>
  <c r="J25" i="75"/>
  <c r="I25" i="75"/>
  <c r="H25" i="75"/>
  <c r="G25" i="75"/>
  <c r="D25" i="75"/>
  <c r="J23" i="75"/>
  <c r="I23" i="75"/>
  <c r="H23" i="75"/>
  <c r="G23" i="75"/>
  <c r="D23" i="75"/>
  <c r="J22" i="75"/>
  <c r="I22" i="75"/>
  <c r="H22" i="75"/>
  <c r="G22" i="75"/>
  <c r="D22" i="75"/>
  <c r="J21" i="75"/>
  <c r="I21" i="75"/>
  <c r="H21" i="75"/>
  <c r="G21" i="75"/>
  <c r="D21" i="75"/>
  <c r="J20" i="75"/>
  <c r="I20" i="75"/>
  <c r="H20" i="75"/>
  <c r="G20" i="75"/>
  <c r="D20" i="75"/>
  <c r="J19" i="75"/>
  <c r="I19" i="75"/>
  <c r="H19" i="75"/>
  <c r="G19" i="75"/>
  <c r="D19" i="75"/>
  <c r="J18" i="75"/>
  <c r="I18" i="75"/>
  <c r="H18" i="75"/>
  <c r="G18" i="75"/>
  <c r="D18" i="75"/>
  <c r="J17" i="75"/>
  <c r="I17" i="75"/>
  <c r="H17" i="75"/>
  <c r="G17" i="75"/>
  <c r="D17" i="75"/>
  <c r="J16" i="75"/>
  <c r="I16" i="75"/>
  <c r="H16" i="75"/>
  <c r="G16" i="75"/>
  <c r="D16" i="75"/>
  <c r="J14" i="75"/>
  <c r="I14" i="75"/>
  <c r="H14" i="75"/>
  <c r="G14" i="75"/>
  <c r="D14" i="75"/>
  <c r="J7" i="75"/>
  <c r="H7" i="75"/>
  <c r="G7" i="75"/>
  <c r="F7" i="75"/>
  <c r="D7" i="75"/>
  <c r="J99" i="74"/>
  <c r="I99" i="74"/>
  <c r="H99" i="74"/>
  <c r="G99" i="74"/>
  <c r="D99" i="74"/>
  <c r="J98" i="74"/>
  <c r="I98" i="74"/>
  <c r="H98" i="74"/>
  <c r="G98" i="74"/>
  <c r="D98" i="74"/>
  <c r="J97" i="74"/>
  <c r="I97" i="74"/>
  <c r="H97" i="74"/>
  <c r="G97" i="74"/>
  <c r="D97" i="74"/>
  <c r="J96" i="74"/>
  <c r="I96" i="74"/>
  <c r="H96" i="74"/>
  <c r="G96" i="74"/>
  <c r="D96" i="74"/>
  <c r="J95" i="74"/>
  <c r="I95" i="74"/>
  <c r="H95" i="74"/>
  <c r="G95" i="74"/>
  <c r="D95" i="74"/>
  <c r="J94" i="74"/>
  <c r="I94" i="74"/>
  <c r="H94" i="74"/>
  <c r="G94" i="74"/>
  <c r="D94" i="74"/>
  <c r="J93" i="74"/>
  <c r="I93" i="74"/>
  <c r="H93" i="74"/>
  <c r="G93" i="74"/>
  <c r="D93" i="74"/>
  <c r="J92" i="74"/>
  <c r="I92" i="74"/>
  <c r="H92" i="74"/>
  <c r="G92" i="74"/>
  <c r="D92" i="74"/>
  <c r="J91" i="74"/>
  <c r="I91" i="74"/>
  <c r="H91" i="74"/>
  <c r="G91" i="74"/>
  <c r="D91" i="74"/>
  <c r="J90" i="74"/>
  <c r="I90" i="74"/>
  <c r="H90" i="74"/>
  <c r="G90" i="74"/>
  <c r="D90" i="74"/>
  <c r="J89" i="74"/>
  <c r="I89" i="74"/>
  <c r="H89" i="74"/>
  <c r="G89" i="74"/>
  <c r="D89" i="74"/>
  <c r="J88" i="74"/>
  <c r="J7" i="74" s="1"/>
  <c r="I88" i="74"/>
  <c r="I7" i="74" s="1"/>
  <c r="H88" i="74"/>
  <c r="H7" i="74" s="1"/>
  <c r="G88" i="74"/>
  <c r="G7" i="74" s="1"/>
  <c r="F7" i="74"/>
  <c r="D88" i="74"/>
  <c r="J87" i="74"/>
  <c r="I87" i="74"/>
  <c r="H87" i="74"/>
  <c r="G87" i="74"/>
  <c r="D87" i="74"/>
  <c r="J86" i="74"/>
  <c r="I86" i="74"/>
  <c r="H86" i="74"/>
  <c r="G86" i="74"/>
  <c r="D86" i="74"/>
  <c r="J85" i="74"/>
  <c r="I85" i="74"/>
  <c r="H85" i="74"/>
  <c r="G85" i="74"/>
  <c r="D85" i="74"/>
  <c r="J84" i="74"/>
  <c r="I84" i="74"/>
  <c r="H84" i="74"/>
  <c r="G84" i="74"/>
  <c r="D84" i="74"/>
  <c r="J83" i="74"/>
  <c r="I83" i="74"/>
  <c r="H83" i="74"/>
  <c r="G83" i="74"/>
  <c r="D83" i="74"/>
  <c r="J82" i="74"/>
  <c r="I82" i="74"/>
  <c r="H82" i="74"/>
  <c r="G82" i="74"/>
  <c r="D82" i="74"/>
  <c r="J81" i="74"/>
  <c r="I81" i="74"/>
  <c r="H81" i="74"/>
  <c r="G81" i="74"/>
  <c r="D81" i="74"/>
  <c r="J80" i="74"/>
  <c r="I80" i="74"/>
  <c r="H80" i="74"/>
  <c r="G80" i="74"/>
  <c r="D80" i="74"/>
  <c r="J79" i="74"/>
  <c r="I79" i="74"/>
  <c r="H79" i="74"/>
  <c r="G79" i="74"/>
  <c r="D79" i="74"/>
  <c r="J78" i="74"/>
  <c r="I78" i="74"/>
  <c r="H78" i="74"/>
  <c r="G78" i="74"/>
  <c r="D78" i="74"/>
  <c r="J77" i="74"/>
  <c r="I77" i="74"/>
  <c r="H77" i="74"/>
  <c r="G77" i="74"/>
  <c r="D77" i="74"/>
  <c r="J76" i="74"/>
  <c r="I76" i="74"/>
  <c r="H76" i="74"/>
  <c r="G76" i="74"/>
  <c r="D76" i="74"/>
  <c r="J75" i="74"/>
  <c r="I75" i="74"/>
  <c r="H75" i="74"/>
  <c r="G75" i="74"/>
  <c r="D75" i="74"/>
  <c r="J74" i="74"/>
  <c r="I74" i="74"/>
  <c r="H74" i="74"/>
  <c r="G74" i="74"/>
  <c r="D74" i="74"/>
  <c r="J73" i="74"/>
  <c r="I73" i="74"/>
  <c r="H73" i="74"/>
  <c r="G73" i="74"/>
  <c r="D73" i="74"/>
  <c r="J72" i="74"/>
  <c r="I72" i="74"/>
  <c r="H72" i="74"/>
  <c r="G72" i="74"/>
  <c r="D72" i="74"/>
  <c r="J71" i="74"/>
  <c r="I71" i="74"/>
  <c r="H71" i="74"/>
  <c r="G71" i="74"/>
  <c r="D71" i="74"/>
  <c r="J70" i="74"/>
  <c r="I70" i="74"/>
  <c r="H70" i="74"/>
  <c r="G70" i="74"/>
  <c r="D70" i="74"/>
  <c r="J69" i="74"/>
  <c r="I69" i="74"/>
  <c r="H69" i="74"/>
  <c r="G69" i="74"/>
  <c r="D69" i="74"/>
  <c r="J68" i="74"/>
  <c r="I68" i="74"/>
  <c r="H68" i="74"/>
  <c r="G68" i="74"/>
  <c r="D68" i="74"/>
  <c r="J67" i="74"/>
  <c r="I67" i="74"/>
  <c r="H67" i="74"/>
  <c r="G67" i="74"/>
  <c r="D67" i="74"/>
  <c r="J66" i="74"/>
  <c r="I66" i="74"/>
  <c r="H66" i="74"/>
  <c r="G66" i="74"/>
  <c r="D66" i="74"/>
  <c r="J65" i="74"/>
  <c r="I65" i="74"/>
  <c r="H65" i="74"/>
  <c r="G65" i="74"/>
  <c r="D65" i="74"/>
  <c r="J64" i="74"/>
  <c r="I64" i="74"/>
  <c r="H64" i="74"/>
  <c r="G64" i="74"/>
  <c r="D64" i="74"/>
  <c r="J63" i="74"/>
  <c r="I63" i="74"/>
  <c r="H63" i="74"/>
  <c r="G63" i="74"/>
  <c r="D63" i="74"/>
  <c r="J62" i="74"/>
  <c r="I62" i="74"/>
  <c r="H62" i="74"/>
  <c r="G62" i="74"/>
  <c r="D62" i="74"/>
  <c r="J61" i="74"/>
  <c r="I61" i="74"/>
  <c r="H61" i="74"/>
  <c r="G61" i="74"/>
  <c r="D61" i="74"/>
  <c r="J59" i="74"/>
  <c r="I59" i="74"/>
  <c r="H59" i="74"/>
  <c r="G59" i="74"/>
  <c r="D59" i="74"/>
  <c r="J58" i="74"/>
  <c r="I58" i="74"/>
  <c r="H58" i="74"/>
  <c r="G58" i="74"/>
  <c r="D58" i="74"/>
  <c r="J57" i="74"/>
  <c r="I57" i="74"/>
  <c r="H57" i="74"/>
  <c r="G57" i="74"/>
  <c r="D57" i="74"/>
  <c r="J56" i="74"/>
  <c r="I56" i="74"/>
  <c r="H56" i="74"/>
  <c r="G56" i="74"/>
  <c r="D56" i="74"/>
  <c r="J55" i="74"/>
  <c r="I55" i="74"/>
  <c r="H55" i="74"/>
  <c r="G55" i="74"/>
  <c r="D55" i="74"/>
  <c r="J54" i="74"/>
  <c r="I54" i="74"/>
  <c r="H54" i="74"/>
  <c r="G54" i="74"/>
  <c r="D54" i="74"/>
  <c r="J53" i="74"/>
  <c r="I53" i="74"/>
  <c r="H53" i="74"/>
  <c r="G53" i="74"/>
  <c r="D53" i="74"/>
  <c r="J52" i="74"/>
  <c r="I52" i="74"/>
  <c r="H52" i="74"/>
  <c r="G52" i="74"/>
  <c r="D52" i="74"/>
  <c r="J51" i="74"/>
  <c r="I51" i="74"/>
  <c r="H51" i="74"/>
  <c r="G51" i="74"/>
  <c r="D51" i="74"/>
  <c r="J50" i="74"/>
  <c r="I50" i="74"/>
  <c r="H50" i="74"/>
  <c r="G50" i="74"/>
  <c r="D50" i="74"/>
  <c r="J49" i="74"/>
  <c r="I49" i="74"/>
  <c r="H49" i="74"/>
  <c r="G49" i="74"/>
  <c r="D49" i="74"/>
  <c r="J47" i="74"/>
  <c r="I47" i="74"/>
  <c r="H47" i="74"/>
  <c r="G47" i="74"/>
  <c r="D47" i="74"/>
  <c r="J46" i="74"/>
  <c r="I46" i="74"/>
  <c r="H46" i="74"/>
  <c r="G46" i="74"/>
  <c r="D46" i="74"/>
  <c r="J45" i="74"/>
  <c r="I45" i="74"/>
  <c r="H45" i="74"/>
  <c r="G45" i="74"/>
  <c r="D45" i="74"/>
  <c r="J44" i="74"/>
  <c r="I44" i="74"/>
  <c r="H44" i="74"/>
  <c r="G44" i="74"/>
  <c r="D44" i="74"/>
  <c r="J43" i="74"/>
  <c r="I43" i="74"/>
  <c r="H43" i="74"/>
  <c r="G43" i="74"/>
  <c r="D43" i="74"/>
  <c r="J42" i="74"/>
  <c r="I42" i="74"/>
  <c r="H42" i="74"/>
  <c r="G42" i="74"/>
  <c r="D42" i="74"/>
  <c r="J41" i="74"/>
  <c r="I41" i="74"/>
  <c r="H41" i="74"/>
  <c r="G41" i="74"/>
  <c r="D41" i="74"/>
  <c r="J40" i="74"/>
  <c r="I40" i="74"/>
  <c r="H40" i="74"/>
  <c r="G40" i="74"/>
  <c r="D40" i="74"/>
  <c r="J39" i="74"/>
  <c r="I39" i="74"/>
  <c r="H39" i="74"/>
  <c r="G39" i="74"/>
  <c r="D39" i="74"/>
  <c r="J38" i="74"/>
  <c r="I38" i="74"/>
  <c r="H38" i="74"/>
  <c r="G38" i="74"/>
  <c r="D38" i="74"/>
  <c r="J37" i="74"/>
  <c r="I37" i="74"/>
  <c r="H37" i="74"/>
  <c r="G37" i="74"/>
  <c r="D37" i="74"/>
  <c r="J36" i="74"/>
  <c r="I36" i="74"/>
  <c r="H36" i="74"/>
  <c r="G36" i="74"/>
  <c r="D36" i="74"/>
  <c r="J35" i="74"/>
  <c r="I35" i="74"/>
  <c r="H35" i="74"/>
  <c r="G35" i="74"/>
  <c r="D35" i="74"/>
  <c r="J34" i="74"/>
  <c r="I34" i="74"/>
  <c r="H34" i="74"/>
  <c r="G34" i="74"/>
  <c r="D34" i="74"/>
  <c r="J33" i="74"/>
  <c r="I33" i="74"/>
  <c r="H33" i="74"/>
  <c r="G33" i="74"/>
  <c r="D33" i="74"/>
  <c r="J32" i="74"/>
  <c r="I32" i="74"/>
  <c r="H32" i="74"/>
  <c r="G32" i="74"/>
  <c r="D32" i="74"/>
  <c r="J31" i="74"/>
  <c r="I31" i="74"/>
  <c r="H31" i="74"/>
  <c r="G31" i="74"/>
  <c r="D31" i="74"/>
  <c r="J30" i="74"/>
  <c r="I30" i="74"/>
  <c r="H30" i="74"/>
  <c r="G30" i="74"/>
  <c r="D30" i="74"/>
  <c r="J29" i="74"/>
  <c r="I29" i="74"/>
  <c r="H29" i="74"/>
  <c r="G29" i="74"/>
  <c r="D29" i="74"/>
  <c r="J28" i="74"/>
  <c r="I28" i="74"/>
  <c r="H28" i="74"/>
  <c r="G28" i="74"/>
  <c r="D28" i="74"/>
  <c r="J27" i="74"/>
  <c r="I27" i="74"/>
  <c r="H27" i="74"/>
  <c r="G27" i="74"/>
  <c r="D27" i="74"/>
  <c r="J26" i="74"/>
  <c r="I26" i="74"/>
  <c r="H26" i="74"/>
  <c r="G26" i="74"/>
  <c r="D26" i="74"/>
  <c r="J25" i="74"/>
  <c r="I25" i="74"/>
  <c r="H25" i="74"/>
  <c r="G25" i="74"/>
  <c r="D25" i="74"/>
  <c r="J24" i="74"/>
  <c r="I24" i="74"/>
  <c r="H24" i="74"/>
  <c r="G24" i="74"/>
  <c r="D24" i="74"/>
  <c r="J23" i="74"/>
  <c r="I23" i="74"/>
  <c r="H23" i="74"/>
  <c r="G23" i="74"/>
  <c r="D23" i="74"/>
  <c r="J22" i="74"/>
  <c r="I22" i="74"/>
  <c r="H22" i="74"/>
  <c r="G22" i="74"/>
  <c r="D22" i="74"/>
  <c r="J21" i="74"/>
  <c r="I21" i="74"/>
  <c r="H21" i="74"/>
  <c r="G21" i="74"/>
  <c r="D21" i="74"/>
  <c r="J20" i="74"/>
  <c r="I20" i="74"/>
  <c r="H20" i="74"/>
  <c r="G20" i="74"/>
  <c r="D20" i="74"/>
  <c r="J19" i="74"/>
  <c r="I19" i="74"/>
  <c r="H19" i="74"/>
  <c r="G19" i="74"/>
  <c r="D19" i="74"/>
  <c r="J18" i="74"/>
  <c r="I18" i="74"/>
  <c r="H18" i="74"/>
  <c r="G18" i="74"/>
  <c r="D18" i="74"/>
  <c r="J17" i="74"/>
  <c r="I17" i="74"/>
  <c r="H17" i="74"/>
  <c r="G17" i="74"/>
  <c r="D17" i="74"/>
  <c r="J16" i="74"/>
  <c r="I16" i="74"/>
  <c r="H16" i="74"/>
  <c r="G16" i="74"/>
  <c r="D16" i="74"/>
  <c r="J15" i="74"/>
  <c r="I15" i="74"/>
  <c r="H15" i="74"/>
  <c r="G15" i="74"/>
  <c r="D15" i="74"/>
  <c r="J14" i="74"/>
  <c r="I14" i="74"/>
  <c r="H14" i="74"/>
  <c r="G14" i="74"/>
  <c r="D14" i="74"/>
  <c r="D7" i="74"/>
  <c r="J99" i="73"/>
  <c r="I99" i="73"/>
  <c r="H99" i="73"/>
  <c r="G99" i="73"/>
  <c r="D99" i="73"/>
  <c r="J98" i="73"/>
  <c r="I98" i="73"/>
  <c r="H98" i="73"/>
  <c r="G98" i="73"/>
  <c r="D98" i="73"/>
  <c r="J97" i="73"/>
  <c r="I97" i="73"/>
  <c r="H97" i="73"/>
  <c r="G97" i="73"/>
  <c r="D97" i="73"/>
  <c r="J96" i="73"/>
  <c r="I96" i="73"/>
  <c r="H96" i="73"/>
  <c r="G96" i="73"/>
  <c r="D96" i="73"/>
  <c r="J95" i="73"/>
  <c r="I95" i="73"/>
  <c r="H95" i="73"/>
  <c r="G95" i="73"/>
  <c r="D95" i="73"/>
  <c r="J94" i="73"/>
  <c r="I94" i="73"/>
  <c r="H94" i="73"/>
  <c r="E94" i="73" s="1"/>
  <c r="G94" i="73"/>
  <c r="D94" i="73"/>
  <c r="J93" i="73"/>
  <c r="I93" i="73"/>
  <c r="H93" i="73"/>
  <c r="G93" i="73"/>
  <c r="D93" i="73"/>
  <c r="J92" i="73"/>
  <c r="I92" i="73"/>
  <c r="H92" i="73"/>
  <c r="G92" i="73"/>
  <c r="D92" i="73"/>
  <c r="J91" i="73"/>
  <c r="I91" i="73"/>
  <c r="H91" i="73"/>
  <c r="G91" i="73"/>
  <c r="D91" i="73"/>
  <c r="J90" i="73"/>
  <c r="I90" i="73"/>
  <c r="H90" i="73"/>
  <c r="G90" i="73"/>
  <c r="D90" i="73"/>
  <c r="J89" i="73"/>
  <c r="I89" i="73"/>
  <c r="H89" i="73"/>
  <c r="G89" i="73"/>
  <c r="D89" i="73"/>
  <c r="J7" i="73"/>
  <c r="I7" i="73"/>
  <c r="H88" i="73"/>
  <c r="G88" i="73"/>
  <c r="G7" i="73" s="1"/>
  <c r="D7" i="73"/>
  <c r="J87" i="73"/>
  <c r="I87" i="73"/>
  <c r="H87" i="73"/>
  <c r="G87" i="73"/>
  <c r="D87" i="73"/>
  <c r="J86" i="73"/>
  <c r="I86" i="73"/>
  <c r="H86" i="73"/>
  <c r="G86" i="73"/>
  <c r="D86" i="73"/>
  <c r="J85" i="73"/>
  <c r="I85" i="73"/>
  <c r="H85" i="73"/>
  <c r="G85" i="73"/>
  <c r="D85" i="73"/>
  <c r="J84" i="73"/>
  <c r="I84" i="73"/>
  <c r="H84" i="73"/>
  <c r="G84" i="73"/>
  <c r="D84" i="73"/>
  <c r="J83" i="73"/>
  <c r="I83" i="73"/>
  <c r="H83" i="73"/>
  <c r="G83" i="73"/>
  <c r="D83" i="73"/>
  <c r="J82" i="73"/>
  <c r="I82" i="73"/>
  <c r="H82" i="73"/>
  <c r="G82" i="73"/>
  <c r="D82" i="73"/>
  <c r="J81" i="73"/>
  <c r="I81" i="73"/>
  <c r="H81" i="73"/>
  <c r="G81" i="73"/>
  <c r="D81" i="73"/>
  <c r="J80" i="73"/>
  <c r="I80" i="73"/>
  <c r="H80" i="73"/>
  <c r="G80" i="73"/>
  <c r="D80" i="73"/>
  <c r="J79" i="73"/>
  <c r="I79" i="73"/>
  <c r="H79" i="73"/>
  <c r="G79" i="73"/>
  <c r="D79" i="73"/>
  <c r="J78" i="73"/>
  <c r="I78" i="73"/>
  <c r="H78" i="73"/>
  <c r="G78" i="73"/>
  <c r="D78" i="73"/>
  <c r="J76" i="73"/>
  <c r="I76" i="73"/>
  <c r="H76" i="73"/>
  <c r="G76" i="73"/>
  <c r="D76" i="73"/>
  <c r="J75" i="73"/>
  <c r="I75" i="73"/>
  <c r="H75" i="73"/>
  <c r="G75" i="73"/>
  <c r="D75" i="73"/>
  <c r="J74" i="73"/>
  <c r="I74" i="73"/>
  <c r="H74" i="73"/>
  <c r="G74" i="73"/>
  <c r="D74" i="73"/>
  <c r="J73" i="73"/>
  <c r="I73" i="73"/>
  <c r="H73" i="73"/>
  <c r="G73" i="73"/>
  <c r="D73" i="73"/>
  <c r="J72" i="73"/>
  <c r="I72" i="73"/>
  <c r="H72" i="73"/>
  <c r="G72" i="73"/>
  <c r="D72" i="73"/>
  <c r="J71" i="73"/>
  <c r="I71" i="73"/>
  <c r="H71" i="73"/>
  <c r="G71" i="73"/>
  <c r="D71" i="73"/>
  <c r="J70" i="73"/>
  <c r="I70" i="73"/>
  <c r="H70" i="73"/>
  <c r="G70" i="73"/>
  <c r="D70" i="73"/>
  <c r="J69" i="73"/>
  <c r="I69" i="73"/>
  <c r="H69" i="73"/>
  <c r="G69" i="73"/>
  <c r="D69" i="73"/>
  <c r="J68" i="73"/>
  <c r="I68" i="73"/>
  <c r="H68" i="73"/>
  <c r="G68" i="73"/>
  <c r="D68" i="73"/>
  <c r="J67" i="73"/>
  <c r="I67" i="73"/>
  <c r="H67" i="73"/>
  <c r="G67" i="73"/>
  <c r="D67" i="73"/>
  <c r="J66" i="73"/>
  <c r="I66" i="73"/>
  <c r="H66" i="73"/>
  <c r="G66" i="73"/>
  <c r="D66" i="73"/>
  <c r="J65" i="73"/>
  <c r="I65" i="73"/>
  <c r="H65" i="73"/>
  <c r="G65" i="73"/>
  <c r="D65" i="73"/>
  <c r="J64" i="73"/>
  <c r="I64" i="73"/>
  <c r="H64" i="73"/>
  <c r="G64" i="73"/>
  <c r="D64" i="73"/>
  <c r="J63" i="73"/>
  <c r="I63" i="73"/>
  <c r="H63" i="73"/>
  <c r="G63" i="73"/>
  <c r="D63" i="73"/>
  <c r="J62" i="73"/>
  <c r="I62" i="73"/>
  <c r="H62" i="73"/>
  <c r="G62" i="73"/>
  <c r="D62" i="73"/>
  <c r="J61" i="73"/>
  <c r="I61" i="73"/>
  <c r="H61" i="73"/>
  <c r="G61" i="73"/>
  <c r="D61" i="73"/>
  <c r="J60" i="73"/>
  <c r="I60" i="73"/>
  <c r="H60" i="73"/>
  <c r="G60" i="73"/>
  <c r="D60" i="73"/>
  <c r="J59" i="73"/>
  <c r="I59" i="73"/>
  <c r="H59" i="73"/>
  <c r="G59" i="73"/>
  <c r="D59" i="73"/>
  <c r="J58" i="73"/>
  <c r="I58" i="73"/>
  <c r="H58" i="73"/>
  <c r="G58" i="73"/>
  <c r="D58" i="73"/>
  <c r="J57" i="73"/>
  <c r="I57" i="73"/>
  <c r="H57" i="73"/>
  <c r="G57" i="73"/>
  <c r="D57" i="73"/>
  <c r="J56" i="73"/>
  <c r="I56" i="73"/>
  <c r="H56" i="73"/>
  <c r="G56" i="73"/>
  <c r="D56" i="73"/>
  <c r="J55" i="73"/>
  <c r="I55" i="73"/>
  <c r="H55" i="73"/>
  <c r="G55" i="73"/>
  <c r="D55" i="73"/>
  <c r="J53" i="73"/>
  <c r="I53" i="73"/>
  <c r="H53" i="73"/>
  <c r="G53" i="73"/>
  <c r="E53" i="73" s="1"/>
  <c r="D53" i="73"/>
  <c r="J52" i="73"/>
  <c r="I52" i="73"/>
  <c r="H52" i="73"/>
  <c r="G52" i="73"/>
  <c r="D52" i="73"/>
  <c r="J51" i="73"/>
  <c r="I51" i="73"/>
  <c r="H51" i="73"/>
  <c r="G51" i="73"/>
  <c r="D51" i="73"/>
  <c r="J50" i="73"/>
  <c r="I50" i="73"/>
  <c r="H50" i="73"/>
  <c r="G50" i="73"/>
  <c r="D50" i="73"/>
  <c r="J49" i="73"/>
  <c r="I49" i="73"/>
  <c r="H49" i="73"/>
  <c r="G49" i="73"/>
  <c r="E49" i="73" s="1"/>
  <c r="D49" i="73"/>
  <c r="J47" i="73"/>
  <c r="I47" i="73"/>
  <c r="H47" i="73"/>
  <c r="G47" i="73"/>
  <c r="D47" i="73"/>
  <c r="J46" i="73"/>
  <c r="I46" i="73"/>
  <c r="H46" i="73"/>
  <c r="G46" i="73"/>
  <c r="D46" i="73"/>
  <c r="J44" i="73"/>
  <c r="I44" i="73"/>
  <c r="H44" i="73"/>
  <c r="G44" i="73"/>
  <c r="D44" i="73"/>
  <c r="J43" i="73"/>
  <c r="I43" i="73"/>
  <c r="H43" i="73"/>
  <c r="G43" i="73"/>
  <c r="D43" i="73"/>
  <c r="J42" i="73"/>
  <c r="I42" i="73"/>
  <c r="H42" i="73"/>
  <c r="G42" i="73"/>
  <c r="D42" i="73"/>
  <c r="J41" i="73"/>
  <c r="I41" i="73"/>
  <c r="H41" i="73"/>
  <c r="G41" i="73"/>
  <c r="D41" i="73"/>
  <c r="J40" i="73"/>
  <c r="I40" i="73"/>
  <c r="H40" i="73"/>
  <c r="G40" i="73"/>
  <c r="D40" i="73"/>
  <c r="J39" i="73"/>
  <c r="I39" i="73"/>
  <c r="H39" i="73"/>
  <c r="G39" i="73"/>
  <c r="D39" i="73"/>
  <c r="J38" i="73"/>
  <c r="I38" i="73"/>
  <c r="H38" i="73"/>
  <c r="G38" i="73"/>
  <c r="D38" i="73"/>
  <c r="J37" i="73"/>
  <c r="I37" i="73"/>
  <c r="H37" i="73"/>
  <c r="G37" i="73"/>
  <c r="D37" i="73"/>
  <c r="J36" i="73"/>
  <c r="I36" i="73"/>
  <c r="H36" i="73"/>
  <c r="G36" i="73"/>
  <c r="D36" i="73"/>
  <c r="J35" i="73"/>
  <c r="I35" i="73"/>
  <c r="H35" i="73"/>
  <c r="G35" i="73"/>
  <c r="D35" i="73"/>
  <c r="J34" i="73"/>
  <c r="I34" i="73"/>
  <c r="H34" i="73"/>
  <c r="G34" i="73"/>
  <c r="D34" i="73"/>
  <c r="J33" i="73"/>
  <c r="I33" i="73"/>
  <c r="H33" i="73"/>
  <c r="G33" i="73"/>
  <c r="D33" i="73"/>
  <c r="J32" i="73"/>
  <c r="I32" i="73"/>
  <c r="H32" i="73"/>
  <c r="G32" i="73"/>
  <c r="D32" i="73"/>
  <c r="J31" i="73"/>
  <c r="I31" i="73"/>
  <c r="H31" i="73"/>
  <c r="G31" i="73"/>
  <c r="D31" i="73"/>
  <c r="J30" i="73"/>
  <c r="I30" i="73"/>
  <c r="H30" i="73"/>
  <c r="G30" i="73"/>
  <c r="D30" i="73"/>
  <c r="J29" i="73"/>
  <c r="I29" i="73"/>
  <c r="H29" i="73"/>
  <c r="G29" i="73"/>
  <c r="D29" i="73"/>
  <c r="J28" i="73"/>
  <c r="I28" i="73"/>
  <c r="H28" i="73"/>
  <c r="G28" i="73"/>
  <c r="D28" i="73"/>
  <c r="J27" i="73"/>
  <c r="I27" i="73"/>
  <c r="H27" i="73"/>
  <c r="G27" i="73"/>
  <c r="D27" i="73"/>
  <c r="J26" i="73"/>
  <c r="I26" i="73"/>
  <c r="H26" i="73"/>
  <c r="G26" i="73"/>
  <c r="D26" i="73"/>
  <c r="J25" i="73"/>
  <c r="I25" i="73"/>
  <c r="H25" i="73"/>
  <c r="G25" i="73"/>
  <c r="D25" i="73"/>
  <c r="J24" i="73"/>
  <c r="I24" i="73"/>
  <c r="H24" i="73"/>
  <c r="G24" i="73"/>
  <c r="D24" i="73"/>
  <c r="J23" i="73"/>
  <c r="I23" i="73"/>
  <c r="H23" i="73"/>
  <c r="G23" i="73"/>
  <c r="D23" i="73"/>
  <c r="J22" i="73"/>
  <c r="I22" i="73"/>
  <c r="H22" i="73"/>
  <c r="G22" i="73"/>
  <c r="D22" i="73"/>
  <c r="J21" i="73"/>
  <c r="I21" i="73"/>
  <c r="H21" i="73"/>
  <c r="G21" i="73"/>
  <c r="D21" i="73"/>
  <c r="J20" i="73"/>
  <c r="I20" i="73"/>
  <c r="H20" i="73"/>
  <c r="G20" i="73"/>
  <c r="D20" i="73"/>
  <c r="J19" i="73"/>
  <c r="I19" i="73"/>
  <c r="H19" i="73"/>
  <c r="G19" i="73"/>
  <c r="D19" i="73"/>
  <c r="J18" i="73"/>
  <c r="I18" i="73"/>
  <c r="H18" i="73"/>
  <c r="G18" i="73"/>
  <c r="D18" i="73"/>
  <c r="J17" i="73"/>
  <c r="I17" i="73"/>
  <c r="H17" i="73"/>
  <c r="G17" i="73"/>
  <c r="D17" i="73"/>
  <c r="J16" i="73"/>
  <c r="I16" i="73"/>
  <c r="H16" i="73"/>
  <c r="G16" i="73"/>
  <c r="D16" i="73"/>
  <c r="J15" i="73"/>
  <c r="I15" i="73"/>
  <c r="H15" i="73"/>
  <c r="G15" i="73"/>
  <c r="D15" i="73"/>
  <c r="J14" i="73"/>
  <c r="I14" i="73"/>
  <c r="H14" i="73"/>
  <c r="H101" i="73" s="1"/>
  <c r="G14" i="73"/>
  <c r="G101" i="73" s="1"/>
  <c r="F7" i="73"/>
  <c r="D14" i="69"/>
  <c r="D15" i="69"/>
  <c r="E15" i="39"/>
  <c r="E16" i="39"/>
  <c r="E17" i="39"/>
  <c r="E18" i="39"/>
  <c r="E19" i="39"/>
  <c r="E20" i="39"/>
  <c r="E21" i="39"/>
  <c r="E22" i="39"/>
  <c r="E23" i="39"/>
  <c r="E24" i="39"/>
  <c r="E25" i="39"/>
  <c r="E26" i="39"/>
  <c r="E27" i="39"/>
  <c r="E28" i="39"/>
  <c r="E29" i="39"/>
  <c r="E30" i="39"/>
  <c r="E31" i="39"/>
  <c r="E32" i="39"/>
  <c r="E33" i="39"/>
  <c r="E34" i="39"/>
  <c r="E35" i="39"/>
  <c r="E36" i="39"/>
  <c r="E37" i="39"/>
  <c r="E38" i="39"/>
  <c r="E39" i="39"/>
  <c r="E40" i="39"/>
  <c r="E41" i="39"/>
  <c r="E42" i="39"/>
  <c r="E43" i="39"/>
  <c r="E44" i="39"/>
  <c r="E45" i="39"/>
  <c r="E46" i="39"/>
  <c r="E47" i="39"/>
  <c r="E49" i="39"/>
  <c r="E50" i="39"/>
  <c r="E51" i="39"/>
  <c r="E52" i="39"/>
  <c r="E53" i="39"/>
  <c r="E54" i="39"/>
  <c r="E55" i="39"/>
  <c r="E56" i="39"/>
  <c r="E57" i="39"/>
  <c r="E58" i="39"/>
  <c r="E59" i="39"/>
  <c r="E60" i="39"/>
  <c r="E61" i="39"/>
  <c r="E62" i="39"/>
  <c r="E63" i="39"/>
  <c r="E64" i="39"/>
  <c r="E65" i="39"/>
  <c r="E66" i="39"/>
  <c r="E67" i="39"/>
  <c r="E68" i="39"/>
  <c r="E69" i="39"/>
  <c r="E70" i="39"/>
  <c r="E71" i="39"/>
  <c r="E72" i="39"/>
  <c r="E73" i="39"/>
  <c r="E74" i="39"/>
  <c r="E75" i="39"/>
  <c r="E76" i="39"/>
  <c r="E77" i="39"/>
  <c r="E78" i="39"/>
  <c r="E79" i="39"/>
  <c r="E80" i="39"/>
  <c r="E81" i="39"/>
  <c r="E82" i="39"/>
  <c r="E83" i="39"/>
  <c r="E84" i="39"/>
  <c r="E85" i="39"/>
  <c r="E86" i="39"/>
  <c r="E87" i="39"/>
  <c r="E88" i="39"/>
  <c r="E89" i="39"/>
  <c r="E90" i="39"/>
  <c r="E91" i="39"/>
  <c r="E92" i="39"/>
  <c r="E93" i="39"/>
  <c r="E94" i="39"/>
  <c r="E95" i="39"/>
  <c r="E96" i="39"/>
  <c r="E97" i="39"/>
  <c r="E98" i="39"/>
  <c r="E99" i="39"/>
  <c r="E15" i="40"/>
  <c r="E101" i="40" s="1"/>
  <c r="E16" i="40"/>
  <c r="E17" i="40"/>
  <c r="E18" i="40"/>
  <c r="E19" i="40"/>
  <c r="E20" i="40"/>
  <c r="E21" i="40"/>
  <c r="E22" i="40"/>
  <c r="E23" i="40"/>
  <c r="E24" i="40"/>
  <c r="E25" i="40"/>
  <c r="E26" i="40"/>
  <c r="E27" i="40"/>
  <c r="E28" i="40"/>
  <c r="E29" i="40"/>
  <c r="E30" i="40"/>
  <c r="E31" i="40"/>
  <c r="E32" i="40"/>
  <c r="E33" i="40"/>
  <c r="E34" i="40"/>
  <c r="E35" i="40"/>
  <c r="E36" i="40"/>
  <c r="E37" i="40"/>
  <c r="E38" i="40"/>
  <c r="E39" i="40"/>
  <c r="E40" i="40"/>
  <c r="E41" i="40"/>
  <c r="E42" i="40"/>
  <c r="E43" i="40"/>
  <c r="E44" i="40"/>
  <c r="E45" i="40"/>
  <c r="E46" i="40"/>
  <c r="E47" i="40"/>
  <c r="E49" i="40"/>
  <c r="E50" i="40"/>
  <c r="E51" i="40"/>
  <c r="E52" i="40"/>
  <c r="E53" i="40"/>
  <c r="E54" i="40"/>
  <c r="E55" i="40"/>
  <c r="E56" i="40"/>
  <c r="E57" i="40"/>
  <c r="E58" i="40"/>
  <c r="E59" i="40"/>
  <c r="E60" i="40"/>
  <c r="E61" i="40"/>
  <c r="E62" i="40"/>
  <c r="E63" i="40"/>
  <c r="E64" i="40"/>
  <c r="E65" i="40"/>
  <c r="E66" i="40"/>
  <c r="E67" i="40"/>
  <c r="E68" i="40"/>
  <c r="E69" i="40"/>
  <c r="E70" i="40"/>
  <c r="E71" i="40"/>
  <c r="E72" i="40"/>
  <c r="E73" i="40"/>
  <c r="E74" i="40"/>
  <c r="E75" i="40"/>
  <c r="E76" i="40"/>
  <c r="E77" i="40"/>
  <c r="E78" i="40"/>
  <c r="E79" i="40"/>
  <c r="E80" i="40"/>
  <c r="E81" i="40"/>
  <c r="E82" i="40"/>
  <c r="E83" i="40"/>
  <c r="E84" i="40"/>
  <c r="E85" i="40"/>
  <c r="E86" i="40"/>
  <c r="E87" i="40"/>
  <c r="E88" i="40"/>
  <c r="E89" i="40"/>
  <c r="E90" i="40"/>
  <c r="E91" i="40"/>
  <c r="E92" i="40"/>
  <c r="E93" i="40"/>
  <c r="E94" i="40"/>
  <c r="E95" i="40"/>
  <c r="E96" i="40"/>
  <c r="E97" i="40"/>
  <c r="E98" i="40"/>
  <c r="E99" i="40"/>
  <c r="E15" i="70"/>
  <c r="E16" i="70"/>
  <c r="E17" i="70"/>
  <c r="E18" i="70"/>
  <c r="E19" i="70"/>
  <c r="E20" i="70"/>
  <c r="E21" i="70"/>
  <c r="E22" i="70"/>
  <c r="E23" i="70"/>
  <c r="E24" i="70"/>
  <c r="E25" i="70"/>
  <c r="E26" i="70"/>
  <c r="E27" i="70"/>
  <c r="E28" i="70"/>
  <c r="E29" i="70"/>
  <c r="E30" i="70"/>
  <c r="E31" i="70"/>
  <c r="E32" i="70"/>
  <c r="E33" i="70"/>
  <c r="E34" i="70"/>
  <c r="E35" i="70"/>
  <c r="E36" i="70"/>
  <c r="E37" i="70"/>
  <c r="E38" i="70"/>
  <c r="E39" i="70"/>
  <c r="E40" i="70"/>
  <c r="E41" i="70"/>
  <c r="E42" i="70"/>
  <c r="E43" i="70"/>
  <c r="E44" i="70"/>
  <c r="E45" i="70"/>
  <c r="E46" i="70"/>
  <c r="E47" i="70"/>
  <c r="E49" i="70"/>
  <c r="E50" i="70"/>
  <c r="E51" i="70"/>
  <c r="E52" i="70"/>
  <c r="E53" i="70"/>
  <c r="E54" i="70"/>
  <c r="E55" i="70"/>
  <c r="E56" i="70"/>
  <c r="E57" i="70"/>
  <c r="E58" i="70"/>
  <c r="E59" i="70"/>
  <c r="E60" i="70"/>
  <c r="E61" i="70"/>
  <c r="E62" i="70"/>
  <c r="E63" i="70"/>
  <c r="E64" i="70"/>
  <c r="E65" i="70"/>
  <c r="E66" i="70"/>
  <c r="E67" i="70"/>
  <c r="E68" i="70"/>
  <c r="E69" i="70"/>
  <c r="E70" i="70"/>
  <c r="E71" i="70"/>
  <c r="E72" i="70"/>
  <c r="E73" i="70"/>
  <c r="E74" i="70"/>
  <c r="E75" i="70"/>
  <c r="E76" i="70"/>
  <c r="E77" i="70"/>
  <c r="E78" i="70"/>
  <c r="E79" i="70"/>
  <c r="E80" i="70"/>
  <c r="E81" i="70"/>
  <c r="E82" i="70"/>
  <c r="E83" i="70"/>
  <c r="E84" i="70"/>
  <c r="E85" i="70"/>
  <c r="E86" i="70"/>
  <c r="E87" i="70"/>
  <c r="E88" i="70"/>
  <c r="E89" i="70"/>
  <c r="E90" i="70"/>
  <c r="E91" i="70"/>
  <c r="E92" i="70"/>
  <c r="E93" i="70"/>
  <c r="E94" i="70"/>
  <c r="E95" i="70"/>
  <c r="E96" i="70"/>
  <c r="E97" i="70"/>
  <c r="E98" i="70"/>
  <c r="E99" i="70"/>
  <c r="E14" i="39"/>
  <c r="E14" i="40"/>
  <c r="E14" i="70"/>
  <c r="J8" i="39"/>
  <c r="I8" i="39"/>
  <c r="H8" i="39"/>
  <c r="G8" i="39"/>
  <c r="F8" i="39"/>
  <c r="D8" i="39"/>
  <c r="J7" i="39"/>
  <c r="I7" i="39"/>
  <c r="H7" i="39"/>
  <c r="G7" i="39"/>
  <c r="F7" i="39"/>
  <c r="D7" i="39"/>
  <c r="J8" i="40"/>
  <c r="I8" i="40"/>
  <c r="H8" i="40"/>
  <c r="G8" i="40"/>
  <c r="F8" i="40"/>
  <c r="D8" i="40"/>
  <c r="J7" i="40"/>
  <c r="I7" i="40"/>
  <c r="H7" i="40"/>
  <c r="G7" i="40"/>
  <c r="F7" i="40"/>
  <c r="E7" i="40"/>
  <c r="D7" i="40"/>
  <c r="J8" i="70"/>
  <c r="I8" i="70"/>
  <c r="H8" i="70"/>
  <c r="G8" i="70"/>
  <c r="F8" i="70"/>
  <c r="D8" i="70"/>
  <c r="J7" i="70"/>
  <c r="I7" i="70"/>
  <c r="H7" i="70"/>
  <c r="G7" i="70"/>
  <c r="F7" i="70"/>
  <c r="E7" i="70"/>
  <c r="D7" i="70"/>
  <c r="M6" i="67"/>
  <c r="G27" i="66"/>
  <c r="O6" i="66"/>
  <c r="G6" i="66"/>
  <c r="M6" i="64"/>
  <c r="G69" i="63"/>
  <c r="O48" i="63"/>
  <c r="G48" i="63"/>
  <c r="O27" i="63"/>
  <c r="G27" i="63"/>
  <c r="O6" i="63"/>
  <c r="G6" i="63"/>
  <c r="AC6" i="62"/>
  <c r="M6" i="62"/>
  <c r="O48" i="60"/>
  <c r="G48" i="60"/>
  <c r="O27" i="60"/>
  <c r="G27" i="60"/>
  <c r="O6" i="60"/>
  <c r="G6" i="60"/>
  <c r="AC6" i="68"/>
  <c r="M6" i="68"/>
  <c r="AC26" i="67"/>
  <c r="M26" i="67"/>
  <c r="AC6" i="67"/>
  <c r="AC6" i="65"/>
  <c r="M6" i="65"/>
  <c r="AC26" i="64"/>
  <c r="M26" i="64"/>
  <c r="AC6" i="64"/>
  <c r="AC26" i="61"/>
  <c r="M26" i="61"/>
  <c r="AC6" i="61"/>
  <c r="M6" i="61"/>
  <c r="AC6" i="59"/>
  <c r="M6" i="59"/>
  <c r="AC26" i="58"/>
  <c r="M26" i="58"/>
  <c r="AC6" i="58"/>
  <c r="S281" i="22"/>
  <c r="S280" i="22"/>
  <c r="S279" i="22"/>
  <c r="S277" i="22"/>
  <c r="S275" i="22"/>
  <c r="AB203" i="22"/>
  <c r="Y203" i="22"/>
  <c r="T203" i="22"/>
  <c r="S203" i="22"/>
  <c r="AB202" i="22"/>
  <c r="U202" i="22"/>
  <c r="S202" i="22"/>
  <c r="AB201" i="22"/>
  <c r="Y201" i="22"/>
  <c r="U201" i="22"/>
  <c r="T201" i="22"/>
  <c r="S201" i="22"/>
  <c r="AB200" i="22"/>
  <c r="Y200" i="22"/>
  <c r="U200" i="22"/>
  <c r="T200" i="22"/>
  <c r="S200" i="22"/>
  <c r="Y199" i="22"/>
  <c r="Y197" i="22"/>
  <c r="T197" i="22"/>
  <c r="S197" i="22"/>
  <c r="AB199" i="22" l="1"/>
  <c r="G83" i="63"/>
  <c r="G82" i="63" s="1"/>
  <c r="L61" i="60"/>
  <c r="M62" i="60"/>
  <c r="M61" i="60" s="1"/>
  <c r="D101" i="76"/>
  <c r="G101" i="76"/>
  <c r="H101" i="76"/>
  <c r="J101" i="76"/>
  <c r="J101" i="73"/>
  <c r="D101" i="73"/>
  <c r="E44" i="73"/>
  <c r="I101" i="73"/>
  <c r="E79" i="73"/>
  <c r="E7" i="39"/>
  <c r="E8" i="40"/>
  <c r="E8" i="39"/>
  <c r="E101" i="39"/>
  <c r="E8" i="70"/>
  <c r="E101" i="70"/>
  <c r="E24" i="76"/>
  <c r="M24" i="76" s="1"/>
  <c r="E87" i="76"/>
  <c r="M87" i="76" s="1"/>
  <c r="E96" i="76"/>
  <c r="M96" i="76" s="1"/>
  <c r="E14" i="76"/>
  <c r="E55" i="76"/>
  <c r="M55" i="76" s="1"/>
  <c r="E59" i="76"/>
  <c r="E83" i="76"/>
  <c r="E97" i="76"/>
  <c r="M97" i="76" s="1"/>
  <c r="E17" i="76"/>
  <c r="M17" i="76" s="1"/>
  <c r="E33" i="76"/>
  <c r="E49" i="76"/>
  <c r="M49" i="76" s="1"/>
  <c r="E61" i="76"/>
  <c r="M61" i="76" s="1"/>
  <c r="E63" i="76"/>
  <c r="E68" i="76"/>
  <c r="E73" i="76"/>
  <c r="M73" i="76" s="1"/>
  <c r="E86" i="76"/>
  <c r="E29" i="76"/>
  <c r="M29" i="76" s="1"/>
  <c r="E42" i="76"/>
  <c r="E23" i="76"/>
  <c r="M23" i="76" s="1"/>
  <c r="E53" i="76"/>
  <c r="M53" i="76" s="1"/>
  <c r="E75" i="76"/>
  <c r="M75" i="76" s="1"/>
  <c r="E82" i="76"/>
  <c r="E92" i="76"/>
  <c r="M92" i="76" s="1"/>
  <c r="E47" i="76"/>
  <c r="M47" i="76" s="1"/>
  <c r="E93" i="75"/>
  <c r="M93" i="75" s="1"/>
  <c r="E17" i="75"/>
  <c r="E26" i="75"/>
  <c r="M26" i="75" s="1"/>
  <c r="E31" i="75"/>
  <c r="E76" i="75"/>
  <c r="E84" i="75"/>
  <c r="E39" i="75"/>
  <c r="E43" i="75"/>
  <c r="M43" i="75" s="1"/>
  <c r="E98" i="75"/>
  <c r="M98" i="75" s="1"/>
  <c r="E68" i="75"/>
  <c r="E83" i="75"/>
  <c r="E97" i="75"/>
  <c r="E22" i="75"/>
  <c r="D8" i="75"/>
  <c r="E99" i="75"/>
  <c r="E16" i="74"/>
  <c r="E49" i="74"/>
  <c r="E81" i="74"/>
  <c r="E35" i="74"/>
  <c r="M35" i="74" s="1"/>
  <c r="E39" i="74"/>
  <c r="E43" i="74"/>
  <c r="M43" i="74" s="1"/>
  <c r="E66" i="74"/>
  <c r="M66" i="74" s="1"/>
  <c r="E82" i="74"/>
  <c r="M82" i="74" s="1"/>
  <c r="E86" i="74"/>
  <c r="E90" i="74"/>
  <c r="E98" i="74"/>
  <c r="M98" i="74" s="1"/>
  <c r="E21" i="74"/>
  <c r="M21" i="74" s="1"/>
  <c r="E25" i="74"/>
  <c r="M25" i="74" s="1"/>
  <c r="E29" i="74"/>
  <c r="M29" i="74" s="1"/>
  <c r="E33" i="74"/>
  <c r="M33" i="74" s="1"/>
  <c r="E97" i="74"/>
  <c r="E50" i="74"/>
  <c r="E58" i="74"/>
  <c r="M58" i="74" s="1"/>
  <c r="E73" i="74"/>
  <c r="M73" i="74" s="1"/>
  <c r="E77" i="74"/>
  <c r="M77" i="74" s="1"/>
  <c r="E56" i="74"/>
  <c r="M56" i="74" s="1"/>
  <c r="E67" i="73"/>
  <c r="E75" i="73"/>
  <c r="E58" i="73"/>
  <c r="M58" i="73" s="1"/>
  <c r="E62" i="73"/>
  <c r="M62" i="73" s="1"/>
  <c r="M79" i="73"/>
  <c r="E81" i="73"/>
  <c r="M81" i="73" s="1"/>
  <c r="E27" i="73"/>
  <c r="M27" i="73" s="1"/>
  <c r="E64" i="73"/>
  <c r="M64" i="73" s="1"/>
  <c r="E89" i="73"/>
  <c r="M89" i="73" s="1"/>
  <c r="E93" i="73"/>
  <c r="M93" i="73" s="1"/>
  <c r="E19" i="73"/>
  <c r="E26" i="73"/>
  <c r="E34" i="73"/>
  <c r="E70" i="73"/>
  <c r="E74" i="73"/>
  <c r="E95" i="73"/>
  <c r="E98" i="73"/>
  <c r="M98" i="73" s="1"/>
  <c r="E37" i="73"/>
  <c r="S276" i="22"/>
  <c r="U197" i="22"/>
  <c r="S199" i="22"/>
  <c r="Y202" i="22"/>
  <c r="T199" i="22"/>
  <c r="S198" i="22"/>
  <c r="U199" i="22"/>
  <c r="E15" i="76"/>
  <c r="E28" i="76"/>
  <c r="M28" i="76" s="1"/>
  <c r="E41" i="76"/>
  <c r="M41" i="76" s="1"/>
  <c r="E78" i="76"/>
  <c r="M78" i="76" s="1"/>
  <c r="E99" i="76"/>
  <c r="E66" i="76"/>
  <c r="M66" i="76" s="1"/>
  <c r="E65" i="76"/>
  <c r="M65" i="76" s="1"/>
  <c r="E71" i="76"/>
  <c r="M71" i="76" s="1"/>
  <c r="E21" i="76"/>
  <c r="M21" i="76" s="1"/>
  <c r="E35" i="76"/>
  <c r="M35" i="76" s="1"/>
  <c r="E58" i="76"/>
  <c r="M58" i="76" s="1"/>
  <c r="E69" i="76"/>
  <c r="M69" i="76" s="1"/>
  <c r="G8" i="76"/>
  <c r="E90" i="76"/>
  <c r="M90" i="76" s="1"/>
  <c r="E25" i="76"/>
  <c r="E31" i="76"/>
  <c r="E39" i="76"/>
  <c r="M39" i="76" s="1"/>
  <c r="E88" i="76"/>
  <c r="E7" i="76" s="1"/>
  <c r="E94" i="76"/>
  <c r="M94" i="76" s="1"/>
  <c r="E95" i="76"/>
  <c r="E74" i="76"/>
  <c r="M74" i="76" s="1"/>
  <c r="E81" i="76"/>
  <c r="M81" i="76" s="1"/>
  <c r="E93" i="76"/>
  <c r="D7" i="76"/>
  <c r="K7" i="76" s="1"/>
  <c r="H9" i="76"/>
  <c r="I9" i="76"/>
  <c r="J8" i="76"/>
  <c r="I8" i="76"/>
  <c r="M33" i="76"/>
  <c r="E34" i="76"/>
  <c r="E44" i="76"/>
  <c r="E27" i="76"/>
  <c r="E51" i="76"/>
  <c r="E52" i="76"/>
  <c r="E57" i="76"/>
  <c r="E72" i="76"/>
  <c r="E80" i="76"/>
  <c r="M80" i="76" s="1"/>
  <c r="J9" i="76"/>
  <c r="E85" i="76"/>
  <c r="E91" i="76"/>
  <c r="M91" i="76" s="1"/>
  <c r="D9" i="76"/>
  <c r="E22" i="76"/>
  <c r="E26" i="76"/>
  <c r="M26" i="76" s="1"/>
  <c r="E32" i="76"/>
  <c r="E56" i="76"/>
  <c r="M83" i="76"/>
  <c r="M86" i="76"/>
  <c r="M59" i="76"/>
  <c r="F8" i="76"/>
  <c r="F9" i="76"/>
  <c r="H8" i="76"/>
  <c r="G9" i="76"/>
  <c r="D8" i="76"/>
  <c r="E18" i="75"/>
  <c r="M18" i="75" s="1"/>
  <c r="E27" i="75"/>
  <c r="M27" i="75" s="1"/>
  <c r="E36" i="75"/>
  <c r="M36" i="75" s="1"/>
  <c r="E40" i="75"/>
  <c r="E44" i="75"/>
  <c r="M44" i="75" s="1"/>
  <c r="E54" i="75"/>
  <c r="E20" i="75"/>
  <c r="M20" i="75" s="1"/>
  <c r="E25" i="75"/>
  <c r="E52" i="75"/>
  <c r="E60" i="75"/>
  <c r="E64" i="75"/>
  <c r="E80" i="75"/>
  <c r="E89" i="75"/>
  <c r="E38" i="75"/>
  <c r="E79" i="75"/>
  <c r="M79" i="75" s="1"/>
  <c r="E88" i="75"/>
  <c r="E14" i="75"/>
  <c r="E33" i="75"/>
  <c r="M33" i="75" s="1"/>
  <c r="E55" i="75"/>
  <c r="E59" i="75"/>
  <c r="E45" i="75"/>
  <c r="M45" i="75" s="1"/>
  <c r="E49" i="75"/>
  <c r="M49" i="75" s="1"/>
  <c r="E87" i="75"/>
  <c r="E16" i="75"/>
  <c r="M16" i="75" s="1"/>
  <c r="E28" i="75"/>
  <c r="E42" i="75"/>
  <c r="M42" i="75" s="1"/>
  <c r="E47" i="75"/>
  <c r="M47" i="75" s="1"/>
  <c r="E57" i="75"/>
  <c r="M57" i="75" s="1"/>
  <c r="E66" i="75"/>
  <c r="E73" i="75"/>
  <c r="E78" i="75"/>
  <c r="E91" i="75"/>
  <c r="M91" i="75" s="1"/>
  <c r="E95" i="75"/>
  <c r="M95" i="75" s="1"/>
  <c r="K7" i="75"/>
  <c r="G9" i="75"/>
  <c r="E21" i="75"/>
  <c r="E32" i="75"/>
  <c r="M32" i="75" s="1"/>
  <c r="E62" i="75"/>
  <c r="H9" i="75"/>
  <c r="E37" i="75"/>
  <c r="M37" i="75" s="1"/>
  <c r="E41" i="75"/>
  <c r="E46" i="75"/>
  <c r="M46" i="75" s="1"/>
  <c r="E50" i="75"/>
  <c r="E56" i="75"/>
  <c r="M56" i="75" s="1"/>
  <c r="E65" i="75"/>
  <c r="M70" i="75"/>
  <c r="E77" i="75"/>
  <c r="E82" i="75"/>
  <c r="M82" i="75" s="1"/>
  <c r="E94" i="75"/>
  <c r="M94" i="75" s="1"/>
  <c r="M83" i="75"/>
  <c r="M89" i="75"/>
  <c r="M35" i="75"/>
  <c r="M76" i="75"/>
  <c r="G8" i="75"/>
  <c r="I9" i="75"/>
  <c r="M39" i="75"/>
  <c r="J8" i="75"/>
  <c r="E19" i="75"/>
  <c r="E23" i="75"/>
  <c r="M23" i="75" s="1"/>
  <c r="H8" i="75"/>
  <c r="E34" i="75"/>
  <c r="E81" i="75"/>
  <c r="M81" i="75" s="1"/>
  <c r="E86" i="75"/>
  <c r="E92" i="75"/>
  <c r="J9" i="75"/>
  <c r="E29" i="75"/>
  <c r="M29" i="75" s="1"/>
  <c r="E48" i="75"/>
  <c r="M48" i="75" s="1"/>
  <c r="M53" i="75"/>
  <c r="E58" i="75"/>
  <c r="E63" i="75"/>
  <c r="M63" i="75" s="1"/>
  <c r="E67" i="75"/>
  <c r="E74" i="75"/>
  <c r="E96" i="75"/>
  <c r="M96" i="75" s="1"/>
  <c r="M61" i="75"/>
  <c r="M65" i="75"/>
  <c r="M71" i="75"/>
  <c r="M40" i="75"/>
  <c r="M54" i="75"/>
  <c r="D9" i="75"/>
  <c r="F8" i="75"/>
  <c r="F9" i="75"/>
  <c r="M97" i="75"/>
  <c r="I8" i="75"/>
  <c r="E7" i="75"/>
  <c r="E14" i="74"/>
  <c r="E30" i="74"/>
  <c r="E57" i="74"/>
  <c r="E70" i="74"/>
  <c r="M70" i="74" s="1"/>
  <c r="E92" i="74"/>
  <c r="J9" i="74"/>
  <c r="E61" i="74"/>
  <c r="E74" i="74"/>
  <c r="M74" i="74" s="1"/>
  <c r="M81" i="74"/>
  <c r="E83" i="74"/>
  <c r="M90" i="74"/>
  <c r="E95" i="74"/>
  <c r="I9" i="74"/>
  <c r="E65" i="74"/>
  <c r="M65" i="74" s="1"/>
  <c r="E24" i="74"/>
  <c r="M24" i="74" s="1"/>
  <c r="E68" i="74"/>
  <c r="M68" i="74" s="1"/>
  <c r="E72" i="74"/>
  <c r="E89" i="74"/>
  <c r="M89" i="74" s="1"/>
  <c r="E32" i="74"/>
  <c r="E40" i="74"/>
  <c r="E51" i="74"/>
  <c r="M51" i="74" s="1"/>
  <c r="E63" i="74"/>
  <c r="E93" i="74"/>
  <c r="E44" i="74"/>
  <c r="M44" i="74" s="1"/>
  <c r="E54" i="74"/>
  <c r="E75" i="74"/>
  <c r="M75" i="74" s="1"/>
  <c r="E79" i="74"/>
  <c r="E84" i="74"/>
  <c r="E88" i="74"/>
  <c r="M16" i="74"/>
  <c r="E26" i="74"/>
  <c r="D9" i="74"/>
  <c r="E59" i="74"/>
  <c r="M59" i="74" s="1"/>
  <c r="E91" i="74"/>
  <c r="M91" i="74" s="1"/>
  <c r="E17" i="74"/>
  <c r="M17" i="74" s="1"/>
  <c r="E20" i="74"/>
  <c r="E34" i="74"/>
  <c r="M34" i="74" s="1"/>
  <c r="E38" i="74"/>
  <c r="E47" i="74"/>
  <c r="M47" i="74" s="1"/>
  <c r="E53" i="74"/>
  <c r="M53" i="74" s="1"/>
  <c r="E62" i="74"/>
  <c r="M62" i="74" s="1"/>
  <c r="E67" i="74"/>
  <c r="E71" i="74"/>
  <c r="M71" i="74" s="1"/>
  <c r="E76" i="74"/>
  <c r="M76" i="74" s="1"/>
  <c r="E85" i="74"/>
  <c r="M85" i="74" s="1"/>
  <c r="E94" i="74"/>
  <c r="M94" i="74" s="1"/>
  <c r="E99" i="74"/>
  <c r="M99" i="74" s="1"/>
  <c r="K7" i="74"/>
  <c r="E15" i="74"/>
  <c r="G9" i="74"/>
  <c r="E28" i="74"/>
  <c r="M28" i="74" s="1"/>
  <c r="E19" i="74"/>
  <c r="M19" i="74" s="1"/>
  <c r="E23" i="74"/>
  <c r="M23" i="74" s="1"/>
  <c r="E37" i="74"/>
  <c r="E42" i="74"/>
  <c r="M42" i="74" s="1"/>
  <c r="E46" i="74"/>
  <c r="E52" i="74"/>
  <c r="M52" i="74" s="1"/>
  <c r="E80" i="74"/>
  <c r="H9" i="74"/>
  <c r="J8" i="74"/>
  <c r="E27" i="74"/>
  <c r="E31" i="74"/>
  <c r="M31" i="74" s="1"/>
  <c r="E41" i="74"/>
  <c r="I8" i="74"/>
  <c r="E18" i="74"/>
  <c r="M18" i="74" s="1"/>
  <c r="E22" i="74"/>
  <c r="E36" i="74"/>
  <c r="M36" i="74" s="1"/>
  <c r="E45" i="74"/>
  <c r="M50" i="74"/>
  <c r="E55" i="74"/>
  <c r="H8" i="74"/>
  <c r="E64" i="74"/>
  <c r="M64" i="74" s="1"/>
  <c r="E69" i="74"/>
  <c r="E78" i="74"/>
  <c r="M78" i="74" s="1"/>
  <c r="E87" i="74"/>
  <c r="E96" i="74"/>
  <c r="M96" i="74" s="1"/>
  <c r="M86" i="74"/>
  <c r="M37" i="74"/>
  <c r="M93" i="74"/>
  <c r="F8" i="74"/>
  <c r="M32" i="74"/>
  <c r="M49" i="74"/>
  <c r="G8" i="74"/>
  <c r="F9" i="74"/>
  <c r="D8" i="74"/>
  <c r="E23" i="73"/>
  <c r="E87" i="73"/>
  <c r="M87" i="73" s="1"/>
  <c r="M95" i="73"/>
  <c r="D8" i="73"/>
  <c r="E35" i="73"/>
  <c r="M35" i="73" s="1"/>
  <c r="E36" i="73"/>
  <c r="M49" i="73"/>
  <c r="M53" i="73"/>
  <c r="E59" i="73"/>
  <c r="M59" i="73" s="1"/>
  <c r="E68" i="73"/>
  <c r="E72" i="73"/>
  <c r="M72" i="73" s="1"/>
  <c r="E91" i="73"/>
  <c r="E43" i="73"/>
  <c r="E82" i="73"/>
  <c r="M82" i="73" s="1"/>
  <c r="E17" i="73"/>
  <c r="M17" i="73" s="1"/>
  <c r="E21" i="73"/>
  <c r="M21" i="73" s="1"/>
  <c r="E25" i="73"/>
  <c r="M25" i="73" s="1"/>
  <c r="M37" i="73"/>
  <c r="E42" i="73"/>
  <c r="E85" i="73"/>
  <c r="M85" i="73" s="1"/>
  <c r="E29" i="73"/>
  <c r="M29" i="73" s="1"/>
  <c r="E41" i="73"/>
  <c r="M41" i="73" s="1"/>
  <c r="E46" i="73"/>
  <c r="M46" i="73" s="1"/>
  <c r="E51" i="73"/>
  <c r="E84" i="73"/>
  <c r="M84" i="73" s="1"/>
  <c r="E32" i="73"/>
  <c r="M32" i="73" s="1"/>
  <c r="E56" i="73"/>
  <c r="M56" i="73" s="1"/>
  <c r="E60" i="73"/>
  <c r="E69" i="73"/>
  <c r="M69" i="73" s="1"/>
  <c r="E78" i="73"/>
  <c r="M78" i="73" s="1"/>
  <c r="M19" i="73"/>
  <c r="E28" i="73"/>
  <c r="M28" i="73" s="1"/>
  <c r="E65" i="73"/>
  <c r="E96" i="73"/>
  <c r="J9" i="73"/>
  <c r="E16" i="73"/>
  <c r="E22" i="73"/>
  <c r="M22" i="73" s="1"/>
  <c r="E31" i="73"/>
  <c r="E52" i="73"/>
  <c r="E55" i="73"/>
  <c r="M55" i="73" s="1"/>
  <c r="E90" i="73"/>
  <c r="M90" i="73" s="1"/>
  <c r="H8" i="73"/>
  <c r="E40" i="73"/>
  <c r="E47" i="73"/>
  <c r="E80" i="73"/>
  <c r="M80" i="73" s="1"/>
  <c r="E99" i="73"/>
  <c r="M99" i="73" s="1"/>
  <c r="G8" i="73"/>
  <c r="J8" i="73"/>
  <c r="E73" i="73"/>
  <c r="M73" i="73" s="1"/>
  <c r="E83" i="73"/>
  <c r="H9" i="73"/>
  <c r="E38" i="73"/>
  <c r="M38" i="73" s="1"/>
  <c r="E71" i="73"/>
  <c r="E24" i="73"/>
  <c r="E30" i="73"/>
  <c r="E39" i="73"/>
  <c r="M39" i="73" s="1"/>
  <c r="E61" i="73"/>
  <c r="M61" i="73" s="1"/>
  <c r="E63" i="73"/>
  <c r="M63" i="73" s="1"/>
  <c r="E76" i="73"/>
  <c r="M76" i="73" s="1"/>
  <c r="E92" i="73"/>
  <c r="E14" i="73"/>
  <c r="M14" i="73" s="1"/>
  <c r="E18" i="73"/>
  <c r="M18" i="73" s="1"/>
  <c r="E20" i="73"/>
  <c r="I8" i="73"/>
  <c r="E33" i="73"/>
  <c r="E50" i="73"/>
  <c r="E57" i="73"/>
  <c r="E66" i="73"/>
  <c r="M66" i="73" s="1"/>
  <c r="E86" i="73"/>
  <c r="M86" i="73" s="1"/>
  <c r="E88" i="73"/>
  <c r="E97" i="73"/>
  <c r="M97" i="73" s="1"/>
  <c r="M44" i="73"/>
  <c r="I9" i="73"/>
  <c r="M26" i="73"/>
  <c r="M94" i="73"/>
  <c r="M96" i="73"/>
  <c r="E15" i="73"/>
  <c r="M67" i="73"/>
  <c r="M34" i="73"/>
  <c r="M36" i="73"/>
  <c r="G9" i="73"/>
  <c r="M75" i="73"/>
  <c r="H7" i="73"/>
  <c r="K7" i="73" s="1"/>
  <c r="D9" i="73"/>
  <c r="F8" i="73"/>
  <c r="F9" i="73"/>
  <c r="M42" i="76" l="1"/>
  <c r="M41" i="75"/>
  <c r="E101" i="76"/>
  <c r="E101" i="74"/>
  <c r="E101" i="75"/>
  <c r="M88" i="73"/>
  <c r="E101" i="73"/>
  <c r="M7" i="76"/>
  <c r="M82" i="76"/>
  <c r="M68" i="75"/>
  <c r="M34" i="75"/>
  <c r="E8" i="75"/>
  <c r="M52" i="75"/>
  <c r="M55" i="75"/>
  <c r="M64" i="75"/>
  <c r="M60" i="75"/>
  <c r="M66" i="75"/>
  <c r="M7" i="75"/>
  <c r="E7" i="74"/>
  <c r="M7" i="74" s="1"/>
  <c r="M95" i="74"/>
  <c r="M97" i="74"/>
  <c r="M39" i="74"/>
  <c r="M40" i="74"/>
  <c r="M63" i="74"/>
  <c r="M79" i="74"/>
  <c r="M57" i="74"/>
  <c r="M41" i="74"/>
  <c r="M30" i="74"/>
  <c r="M26" i="74"/>
  <c r="K9" i="74"/>
  <c r="M67" i="74"/>
  <c r="E7" i="73"/>
  <c r="M7" i="73" s="1"/>
  <c r="M74" i="73"/>
  <c r="M70" i="73"/>
  <c r="M43" i="73"/>
  <c r="U198" i="22"/>
  <c r="AB198" i="22"/>
  <c r="Y198" i="22"/>
  <c r="T198" i="22"/>
  <c r="K8" i="76"/>
  <c r="M52" i="76"/>
  <c r="M22" i="76"/>
  <c r="E9" i="76"/>
  <c r="K9" i="76"/>
  <c r="E8" i="76"/>
  <c r="M32" i="76"/>
  <c r="M72" i="76"/>
  <c r="M88" i="76"/>
  <c r="M25" i="76"/>
  <c r="M27" i="76"/>
  <c r="M44" i="76"/>
  <c r="M99" i="76"/>
  <c r="M15" i="76"/>
  <c r="M85" i="76"/>
  <c r="M95" i="76"/>
  <c r="M63" i="76"/>
  <c r="M34" i="76"/>
  <c r="M56" i="76"/>
  <c r="M93" i="76"/>
  <c r="M31" i="76"/>
  <c r="M68" i="76"/>
  <c r="M74" i="75"/>
  <c r="M80" i="75"/>
  <c r="M88" i="75"/>
  <c r="K9" i="75"/>
  <c r="M19" i="75"/>
  <c r="M21" i="75"/>
  <c r="E9" i="75"/>
  <c r="K8" i="75"/>
  <c r="M87" i="75"/>
  <c r="M99" i="75"/>
  <c r="M28" i="75"/>
  <c r="M67" i="75"/>
  <c r="M58" i="75"/>
  <c r="M38" i="75"/>
  <c r="M31" i="75"/>
  <c r="M50" i="75"/>
  <c r="M14" i="75"/>
  <c r="M22" i="75"/>
  <c r="M86" i="75"/>
  <c r="M59" i="75"/>
  <c r="M25" i="75"/>
  <c r="M77" i="75"/>
  <c r="M78" i="75"/>
  <c r="M84" i="75"/>
  <c r="M20" i="74"/>
  <c r="M84" i="74"/>
  <c r="E9" i="74"/>
  <c r="E8" i="74"/>
  <c r="M54" i="74"/>
  <c r="M45" i="74"/>
  <c r="K8" i="74"/>
  <c r="M55" i="74"/>
  <c r="M27" i="74"/>
  <c r="M61" i="74"/>
  <c r="M46" i="74"/>
  <c r="M88" i="74"/>
  <c r="M22" i="74"/>
  <c r="M80" i="74"/>
  <c r="M72" i="74"/>
  <c r="M83" i="74"/>
  <c r="M38" i="74"/>
  <c r="M92" i="74"/>
  <c r="K8" i="73"/>
  <c r="E9" i="73"/>
  <c r="M20" i="73"/>
  <c r="M65" i="73"/>
  <c r="M47" i="73"/>
  <c r="M40" i="73"/>
  <c r="M24" i="73"/>
  <c r="M33" i="73"/>
  <c r="M92" i="73"/>
  <c r="M16" i="73"/>
  <c r="E8" i="73"/>
  <c r="M50" i="73"/>
  <c r="M30" i="73"/>
  <c r="M51" i="73"/>
  <c r="M15" i="73"/>
  <c r="M23" i="73"/>
  <c r="M68" i="73"/>
  <c r="M42" i="73"/>
  <c r="M60" i="73"/>
  <c r="M52" i="73"/>
  <c r="K9" i="73"/>
  <c r="M83" i="73"/>
  <c r="M31" i="73"/>
  <c r="M91" i="73"/>
  <c r="M8" i="76" l="1"/>
  <c r="L93" i="76"/>
  <c r="K101" i="73"/>
  <c r="L17" i="76"/>
  <c r="L94" i="75"/>
  <c r="L37" i="73"/>
  <c r="M9" i="75"/>
  <c r="K101" i="75"/>
  <c r="M14" i="74"/>
  <c r="K101" i="74"/>
  <c r="M14" i="76"/>
  <c r="K101" i="76"/>
  <c r="M8" i="73"/>
  <c r="M9" i="73"/>
  <c r="L26" i="76"/>
  <c r="L51" i="76"/>
  <c r="L78" i="76"/>
  <c r="L47" i="76"/>
  <c r="L7" i="76"/>
  <c r="L95" i="76"/>
  <c r="L97" i="76"/>
  <c r="L87" i="76"/>
  <c r="L14" i="76"/>
  <c r="L61" i="76"/>
  <c r="L44" i="76"/>
  <c r="L86" i="76"/>
  <c r="L53" i="76"/>
  <c r="L55" i="76"/>
  <c r="L25" i="76"/>
  <c r="L57" i="76"/>
  <c r="L52" i="76"/>
  <c r="M51" i="76"/>
  <c r="M9" i="76"/>
  <c r="L72" i="76"/>
  <c r="L34" i="76"/>
  <c r="L32" i="76"/>
  <c r="L83" i="76"/>
  <c r="L88" i="76"/>
  <c r="L31" i="76"/>
  <c r="L91" i="76"/>
  <c r="L65" i="76"/>
  <c r="L94" i="76"/>
  <c r="L80" i="76"/>
  <c r="L71" i="76"/>
  <c r="L41" i="76"/>
  <c r="L68" i="76"/>
  <c r="L42" i="76"/>
  <c r="L39" i="76"/>
  <c r="L82" i="76"/>
  <c r="L92" i="76"/>
  <c r="L33" i="76"/>
  <c r="L75" i="76"/>
  <c r="L69" i="76"/>
  <c r="L24" i="76"/>
  <c r="L38" i="75"/>
  <c r="L36" i="75"/>
  <c r="M8" i="75"/>
  <c r="L92" i="75"/>
  <c r="L47" i="75"/>
  <c r="L68" i="75"/>
  <c r="L29" i="75"/>
  <c r="L63" i="75"/>
  <c r="L71" i="75"/>
  <c r="M62" i="75"/>
  <c r="L20" i="75"/>
  <c r="L81" i="75"/>
  <c r="L56" i="75"/>
  <c r="L55" i="75"/>
  <c r="L23" i="75"/>
  <c r="L86" i="75"/>
  <c r="M92" i="75"/>
  <c r="L42" i="75"/>
  <c r="L26" i="75"/>
  <c r="L79" i="75"/>
  <c r="L84" i="75"/>
  <c r="L73" i="75"/>
  <c r="L32" i="74"/>
  <c r="L76" i="74"/>
  <c r="L19" i="74"/>
  <c r="L96" i="74"/>
  <c r="L14" i="74"/>
  <c r="L15" i="74"/>
  <c r="L82" i="74"/>
  <c r="L73" i="74"/>
  <c r="L47" i="74"/>
  <c r="M9" i="74"/>
  <c r="L69" i="74"/>
  <c r="L98" i="74"/>
  <c r="L17" i="74"/>
  <c r="M15" i="74"/>
  <c r="L33" i="74"/>
  <c r="L84" i="74"/>
  <c r="L44" i="74"/>
  <c r="L41" i="74"/>
  <c r="L62" i="74"/>
  <c r="L67" i="74"/>
  <c r="L71" i="74"/>
  <c r="L26" i="74"/>
  <c r="L97" i="74"/>
  <c r="L23" i="74"/>
  <c r="L16" i="74"/>
  <c r="L18" i="74"/>
  <c r="L25" i="74"/>
  <c r="L42" i="74"/>
  <c r="L31" i="74"/>
  <c r="L45" i="74"/>
  <c r="L75" i="74"/>
  <c r="L24" i="74"/>
  <c r="M69" i="74"/>
  <c r="L65" i="74"/>
  <c r="L68" i="74"/>
  <c r="L70" i="74"/>
  <c r="L64" i="74"/>
  <c r="L80" i="74"/>
  <c r="L81" i="74"/>
  <c r="L59" i="74"/>
  <c r="L63" i="74"/>
  <c r="L79" i="74"/>
  <c r="L54" i="74"/>
  <c r="L29" i="74"/>
  <c r="L95" i="74"/>
  <c r="L92" i="74"/>
  <c r="L20" i="74"/>
  <c r="L50" i="74"/>
  <c r="L74" i="74"/>
  <c r="L78" i="74"/>
  <c r="L93" i="73"/>
  <c r="L44" i="73"/>
  <c r="L89" i="73"/>
  <c r="L87" i="73"/>
  <c r="L62" i="73"/>
  <c r="L55" i="73"/>
  <c r="L90" i="76"/>
  <c r="L63" i="76"/>
  <c r="L27" i="76"/>
  <c r="L58" i="76"/>
  <c r="L56" i="76"/>
  <c r="L28" i="76"/>
  <c r="L49" i="76"/>
  <c r="L85" i="76"/>
  <c r="L22" i="76"/>
  <c r="L66" i="76"/>
  <c r="L23" i="76"/>
  <c r="L21" i="76"/>
  <c r="L15" i="76"/>
  <c r="M57" i="76"/>
  <c r="L29" i="76"/>
  <c r="L96" i="76"/>
  <c r="L35" i="76"/>
  <c r="L81" i="76"/>
  <c r="L59" i="76"/>
  <c r="L73" i="76"/>
  <c r="L74" i="76"/>
  <c r="L99" i="76"/>
  <c r="L16" i="75"/>
  <c r="L78" i="75"/>
  <c r="L17" i="75"/>
  <c r="L50" i="75"/>
  <c r="L60" i="75"/>
  <c r="L35" i="75"/>
  <c r="L58" i="75"/>
  <c r="L61" i="75"/>
  <c r="L37" i="75"/>
  <c r="L87" i="75"/>
  <c r="L14" i="75"/>
  <c r="L48" i="75"/>
  <c r="L93" i="75"/>
  <c r="L40" i="75"/>
  <c r="L76" i="75"/>
  <c r="L45" i="75"/>
  <c r="L95" i="75"/>
  <c r="L83" i="75"/>
  <c r="L82" i="75"/>
  <c r="L18" i="75"/>
  <c r="L22" i="75"/>
  <c r="L39" i="75"/>
  <c r="L96" i="75"/>
  <c r="L77" i="75"/>
  <c r="L32" i="75"/>
  <c r="L49" i="75"/>
  <c r="L62" i="75"/>
  <c r="L88" i="75"/>
  <c r="L7" i="75"/>
  <c r="L44" i="75"/>
  <c r="L21" i="75"/>
  <c r="L54" i="75"/>
  <c r="L65" i="75"/>
  <c r="L64" i="75"/>
  <c r="L66" i="75"/>
  <c r="L80" i="75"/>
  <c r="L41" i="75"/>
  <c r="L19" i="75"/>
  <c r="L67" i="75"/>
  <c r="L46" i="75"/>
  <c r="L25" i="75"/>
  <c r="L52" i="75"/>
  <c r="L53" i="75"/>
  <c r="L33" i="75"/>
  <c r="L98" i="75"/>
  <c r="L43" i="75"/>
  <c r="L91" i="75"/>
  <c r="L34" i="75"/>
  <c r="L70" i="75"/>
  <c r="L97" i="75"/>
  <c r="M73" i="75"/>
  <c r="N67" i="75" s="1"/>
  <c r="L99" i="75"/>
  <c r="L89" i="75"/>
  <c r="L59" i="75"/>
  <c r="L27" i="75"/>
  <c r="L31" i="75"/>
  <c r="L74" i="75"/>
  <c r="L57" i="75"/>
  <c r="L28" i="75"/>
  <c r="N49" i="75"/>
  <c r="N20" i="75"/>
  <c r="N39" i="75"/>
  <c r="L58" i="74"/>
  <c r="L90" i="74"/>
  <c r="L34" i="74"/>
  <c r="L30" i="74"/>
  <c r="L89" i="74"/>
  <c r="L53" i="74"/>
  <c r="L99" i="74"/>
  <c r="L55" i="74"/>
  <c r="M8" i="74"/>
  <c r="L21" i="74"/>
  <c r="L38" i="74"/>
  <c r="L85" i="74"/>
  <c r="L51" i="74"/>
  <c r="L43" i="74"/>
  <c r="L56" i="74"/>
  <c r="L52" i="74"/>
  <c r="L27" i="74"/>
  <c r="L72" i="74"/>
  <c r="L91" i="74"/>
  <c r="L77" i="74"/>
  <c r="L28" i="74"/>
  <c r="L22" i="74"/>
  <c r="L66" i="74"/>
  <c r="L87" i="74"/>
  <c r="L39" i="74"/>
  <c r="L46" i="74"/>
  <c r="L57" i="74"/>
  <c r="L61" i="74"/>
  <c r="M87" i="74"/>
  <c r="L49" i="74"/>
  <c r="L88" i="74"/>
  <c r="L37" i="74"/>
  <c r="L94" i="74"/>
  <c r="L35" i="74"/>
  <c r="L86" i="74"/>
  <c r="L36" i="74"/>
  <c r="L83" i="74"/>
  <c r="L93" i="74"/>
  <c r="L7" i="74"/>
  <c r="L40" i="74"/>
  <c r="L94" i="73"/>
  <c r="L76" i="73"/>
  <c r="L16" i="73"/>
  <c r="L67" i="73"/>
  <c r="L38" i="73"/>
  <c r="L96" i="73"/>
  <c r="L42" i="73"/>
  <c r="L57" i="73"/>
  <c r="L71" i="73"/>
  <c r="L27" i="73"/>
  <c r="L81" i="73"/>
  <c r="L68" i="73"/>
  <c r="L61" i="73"/>
  <c r="L32" i="73"/>
  <c r="L60" i="73"/>
  <c r="L95" i="73"/>
  <c r="L20" i="73"/>
  <c r="L70" i="73"/>
  <c r="L88" i="73"/>
  <c r="L99" i="73"/>
  <c r="L7" i="73"/>
  <c r="L51" i="73"/>
  <c r="L50" i="73"/>
  <c r="L18" i="73"/>
  <c r="L72" i="73"/>
  <c r="M71" i="73"/>
  <c r="L33" i="73"/>
  <c r="L17" i="73"/>
  <c r="L22" i="73"/>
  <c r="L83" i="73"/>
  <c r="L35" i="73"/>
  <c r="L56" i="73"/>
  <c r="L43" i="73"/>
  <c r="L75" i="73"/>
  <c r="L58" i="73"/>
  <c r="L59" i="73"/>
  <c r="L80" i="73"/>
  <c r="L64" i="73"/>
  <c r="L24" i="73"/>
  <c r="L69" i="73"/>
  <c r="L30" i="73"/>
  <c r="L21" i="73"/>
  <c r="L23" i="73"/>
  <c r="L91" i="73"/>
  <c r="L79" i="73"/>
  <c r="L65" i="73"/>
  <c r="L78" i="73"/>
  <c r="L97" i="73"/>
  <c r="L98" i="73"/>
  <c r="L85" i="73"/>
  <c r="L90" i="73"/>
  <c r="L92" i="73"/>
  <c r="L41" i="73"/>
  <c r="L73" i="73"/>
  <c r="L47" i="73"/>
  <c r="M57" i="73"/>
  <c r="L74" i="73"/>
  <c r="L34" i="73"/>
  <c r="L14" i="73"/>
  <c r="L28" i="73"/>
  <c r="L31" i="73"/>
  <c r="L66" i="73"/>
  <c r="L84" i="73"/>
  <c r="L49" i="73"/>
  <c r="L19" i="73"/>
  <c r="L46" i="73"/>
  <c r="L86" i="73"/>
  <c r="L52" i="73"/>
  <c r="L26" i="73"/>
  <c r="L36" i="73"/>
  <c r="L82" i="73"/>
  <c r="L39" i="73"/>
  <c r="L25" i="73"/>
  <c r="L63" i="73"/>
  <c r="L40" i="73"/>
  <c r="L53" i="73"/>
  <c r="L15" i="73"/>
  <c r="L29" i="73"/>
  <c r="N99" i="73"/>
  <c r="N41" i="73"/>
  <c r="V180" i="22"/>
  <c r="J172" i="22"/>
  <c r="M172" i="22" s="1"/>
  <c r="J182" i="22"/>
  <c r="M182" i="22" s="1"/>
  <c r="V140" i="22"/>
  <c r="V150" i="22"/>
  <c r="V266" i="22"/>
  <c r="Y140" i="22"/>
  <c r="T140" i="22"/>
  <c r="AB159" i="22"/>
  <c r="U159" i="22"/>
  <c r="U163" i="22"/>
  <c r="AB163" i="22"/>
  <c r="S179" i="22"/>
  <c r="J203" i="22"/>
  <c r="Q203" i="22" s="1"/>
  <c r="V203" i="22"/>
  <c r="W203" i="22" s="1"/>
  <c r="J139" i="22"/>
  <c r="P139" i="22" s="1"/>
  <c r="U140" i="22"/>
  <c r="AB140" i="22"/>
  <c r="S142" i="22"/>
  <c r="V143" i="22"/>
  <c r="V159" i="22"/>
  <c r="V161" i="22"/>
  <c r="V163" i="22"/>
  <c r="T179" i="22"/>
  <c r="Y179" i="22"/>
  <c r="J181" i="22"/>
  <c r="M181" i="22" s="1"/>
  <c r="AB182" i="22"/>
  <c r="U182" i="22"/>
  <c r="J187" i="22"/>
  <c r="M187" i="22" s="1"/>
  <c r="U189" i="22"/>
  <c r="AB189" i="22"/>
  <c r="S191" i="22"/>
  <c r="V192" i="22"/>
  <c r="T167" i="22"/>
  <c r="Y167" i="22"/>
  <c r="J170" i="22"/>
  <c r="M170" i="22" s="1"/>
  <c r="AB171" i="22"/>
  <c r="U171" i="22"/>
  <c r="S173" i="22"/>
  <c r="V147" i="22"/>
  <c r="Y150" i="22"/>
  <c r="T150" i="22"/>
  <c r="J152" i="22"/>
  <c r="Q152" i="22" s="1"/>
  <c r="AB153" i="22"/>
  <c r="U153" i="22"/>
  <c r="Y243" i="22"/>
  <c r="T243" i="22"/>
  <c r="J246" i="22"/>
  <c r="M246" i="22" s="1"/>
  <c r="U247" i="22"/>
  <c r="AB247" i="22"/>
  <c r="S249" i="22"/>
  <c r="V263" i="22"/>
  <c r="T266" i="22"/>
  <c r="Y266" i="22"/>
  <c r="J268" i="22"/>
  <c r="N268" i="22" s="1"/>
  <c r="AB269" i="22"/>
  <c r="U269" i="22"/>
  <c r="S255" i="22"/>
  <c r="V256" i="22"/>
  <c r="Y258" i="22"/>
  <c r="T258" i="22"/>
  <c r="J183" i="22"/>
  <c r="M183" i="22" s="1"/>
  <c r="J142" i="22"/>
  <c r="N142" i="22" s="1"/>
  <c r="S139" i="22"/>
  <c r="T142" i="22"/>
  <c r="Y142" i="22"/>
  <c r="S157" i="22"/>
  <c r="J157" i="22"/>
  <c r="N157" i="22" s="1"/>
  <c r="S160" i="22"/>
  <c r="J160" i="22"/>
  <c r="N160" i="22" s="1"/>
  <c r="S162" i="22"/>
  <c r="J162" i="22"/>
  <c r="Q162" i="22" s="1"/>
  <c r="J177" i="22"/>
  <c r="M177" i="22" s="1"/>
  <c r="U179" i="22"/>
  <c r="AB179" i="22"/>
  <c r="S181" i="22"/>
  <c r="V182" i="22"/>
  <c r="S187" i="22"/>
  <c r="V189" i="22"/>
  <c r="T191" i="22"/>
  <c r="Y191" i="22"/>
  <c r="J193" i="22"/>
  <c r="M193" i="22" s="1"/>
  <c r="U167" i="22"/>
  <c r="AB167" i="22"/>
  <c r="S170" i="22"/>
  <c r="V171" i="22"/>
  <c r="T173" i="22"/>
  <c r="Y173" i="22"/>
  <c r="J149" i="22"/>
  <c r="M149" i="22" s="1"/>
  <c r="AB150" i="22"/>
  <c r="U150" i="22"/>
  <c r="S152" i="22"/>
  <c r="V153" i="22"/>
  <c r="U243" i="22"/>
  <c r="AB243" i="22"/>
  <c r="S246" i="22"/>
  <c r="V247" i="22"/>
  <c r="T249" i="22"/>
  <c r="Y249" i="22"/>
  <c r="J265" i="22"/>
  <c r="P265" i="22" s="1"/>
  <c r="U266" i="22"/>
  <c r="AB266" i="22"/>
  <c r="S268" i="22"/>
  <c r="V269" i="22"/>
  <c r="Y255" i="22"/>
  <c r="T255" i="22"/>
  <c r="O257" i="22"/>
  <c r="U258" i="22"/>
  <c r="AB258" i="22"/>
  <c r="S183" i="22"/>
  <c r="T139" i="22"/>
  <c r="Y139" i="22"/>
  <c r="J141" i="22"/>
  <c r="M141" i="22" s="1"/>
  <c r="U142" i="22"/>
  <c r="AB142" i="22"/>
  <c r="Y160" i="22"/>
  <c r="T160" i="22"/>
  <c r="T162" i="22"/>
  <c r="Y162" i="22"/>
  <c r="S177" i="22"/>
  <c r="V179" i="22"/>
  <c r="T181" i="22"/>
  <c r="Y181" i="22"/>
  <c r="J197" i="22"/>
  <c r="Q197" i="22" s="1"/>
  <c r="V197" i="22"/>
  <c r="W197" i="22" s="1"/>
  <c r="Y187" i="22"/>
  <c r="T187" i="22"/>
  <c r="J190" i="22"/>
  <c r="M190" i="22" s="1"/>
  <c r="U191" i="22"/>
  <c r="AB191" i="22"/>
  <c r="S193" i="22"/>
  <c r="V167" i="22"/>
  <c r="T170" i="22"/>
  <c r="Y170" i="22"/>
  <c r="AB173" i="22"/>
  <c r="U173" i="22"/>
  <c r="S149" i="22"/>
  <c r="Y152" i="22"/>
  <c r="T152" i="22"/>
  <c r="V243" i="22"/>
  <c r="Y246" i="22"/>
  <c r="T246" i="22"/>
  <c r="J248" i="22"/>
  <c r="N248" i="22" s="1"/>
  <c r="U249" i="22"/>
  <c r="AB249" i="22"/>
  <c r="S265" i="22"/>
  <c r="Y268" i="22"/>
  <c r="T268" i="22"/>
  <c r="J253" i="22"/>
  <c r="M253" i="22" s="1"/>
  <c r="AB255" i="22"/>
  <c r="U255" i="22"/>
  <c r="S257" i="22"/>
  <c r="V258" i="22"/>
  <c r="T183" i="22"/>
  <c r="Y183" i="22"/>
  <c r="J137" i="22"/>
  <c r="M137" i="22" s="1"/>
  <c r="S141" i="22"/>
  <c r="AB157" i="22"/>
  <c r="U157" i="22"/>
  <c r="AB160" i="22"/>
  <c r="U160" i="22"/>
  <c r="T177" i="22"/>
  <c r="Y177" i="22"/>
  <c r="J180" i="22"/>
  <c r="M180" i="22" s="1"/>
  <c r="U181" i="22"/>
  <c r="AB181" i="22"/>
  <c r="V199" i="22"/>
  <c r="W199" i="22" s="1"/>
  <c r="J199" i="22"/>
  <c r="Q199" i="22" s="1"/>
  <c r="S190" i="22"/>
  <c r="V191" i="22"/>
  <c r="T193" i="22"/>
  <c r="Y193" i="22"/>
  <c r="J169" i="22"/>
  <c r="P169" i="22" s="1"/>
  <c r="U170" i="22"/>
  <c r="AB170" i="22"/>
  <c r="S172" i="22"/>
  <c r="V173" i="22"/>
  <c r="Y149" i="22"/>
  <c r="T149" i="22"/>
  <c r="J151" i="22"/>
  <c r="M151" i="22" s="1"/>
  <c r="U152" i="22"/>
  <c r="AB152" i="22"/>
  <c r="J245" i="22"/>
  <c r="P245" i="22" s="1"/>
  <c r="U246" i="22"/>
  <c r="AB246" i="22"/>
  <c r="S248" i="22"/>
  <c r="V249" i="22"/>
  <c r="T265" i="22"/>
  <c r="Y265" i="22"/>
  <c r="J267" i="22"/>
  <c r="M267" i="22" s="1"/>
  <c r="AB268" i="22"/>
  <c r="U268" i="22"/>
  <c r="S253" i="22"/>
  <c r="V255" i="22"/>
  <c r="Y257" i="22"/>
  <c r="T257" i="22"/>
  <c r="J259" i="22"/>
  <c r="M259" i="22" s="1"/>
  <c r="U183" i="22"/>
  <c r="AB183" i="22"/>
  <c r="Y157" i="22"/>
  <c r="T157" i="22"/>
  <c r="U139" i="22"/>
  <c r="AB139" i="22"/>
  <c r="V142" i="22"/>
  <c r="AB162" i="22"/>
  <c r="U162" i="22"/>
  <c r="AB187" i="22"/>
  <c r="U187" i="22"/>
  <c r="S137" i="22"/>
  <c r="V139" i="22"/>
  <c r="T141" i="22"/>
  <c r="Y141" i="22"/>
  <c r="J143" i="22"/>
  <c r="M143" i="22" s="1"/>
  <c r="V157" i="22"/>
  <c r="V160" i="22"/>
  <c r="V162" i="22"/>
  <c r="U177" i="22"/>
  <c r="AB177" i="22"/>
  <c r="S180" i="22"/>
  <c r="V181" i="22"/>
  <c r="V200" i="22"/>
  <c r="W200" i="22" s="1"/>
  <c r="V187" i="22"/>
  <c r="T190" i="22"/>
  <c r="Y190" i="22"/>
  <c r="J192" i="22"/>
  <c r="O192" i="22" s="1"/>
  <c r="U193" i="22"/>
  <c r="AB193" i="22"/>
  <c r="S169" i="22"/>
  <c r="V170" i="22"/>
  <c r="Y172" i="22"/>
  <c r="T172" i="22"/>
  <c r="J147" i="22"/>
  <c r="Q147" i="22" s="1"/>
  <c r="U149" i="22"/>
  <c r="AB149" i="22"/>
  <c r="S151" i="22"/>
  <c r="V152" i="22"/>
  <c r="S245" i="22"/>
  <c r="V246" i="22"/>
  <c r="T248" i="22"/>
  <c r="Y248" i="22"/>
  <c r="J263" i="22"/>
  <c r="M263" i="22" s="1"/>
  <c r="U265" i="22"/>
  <c r="AB265" i="22"/>
  <c r="S267" i="22"/>
  <c r="V268" i="22"/>
  <c r="Y253" i="22"/>
  <c r="T253" i="22"/>
  <c r="M256" i="22"/>
  <c r="AB257" i="22"/>
  <c r="U257" i="22"/>
  <c r="S259" i="22"/>
  <c r="V183" i="22"/>
  <c r="T137" i="22"/>
  <c r="Y137" i="22"/>
  <c r="J140" i="22"/>
  <c r="M140" i="22" s="1"/>
  <c r="U141" i="22"/>
  <c r="AB141" i="22"/>
  <c r="S143" i="22"/>
  <c r="S159" i="22"/>
  <c r="J159" i="22"/>
  <c r="Q159" i="22" s="1"/>
  <c r="S161" i="22"/>
  <c r="J161" i="22"/>
  <c r="Q161" i="22" s="1"/>
  <c r="S163" i="22"/>
  <c r="J163" i="22"/>
  <c r="N163" i="22" s="1"/>
  <c r="V177" i="22"/>
  <c r="T180" i="22"/>
  <c r="Y180" i="22"/>
  <c r="J201" i="22"/>
  <c r="Q201" i="22" s="1"/>
  <c r="V201" i="22"/>
  <c r="W201" i="22" s="1"/>
  <c r="J189" i="22"/>
  <c r="Q189" i="22" s="1"/>
  <c r="U190" i="22"/>
  <c r="AB190" i="22"/>
  <c r="S192" i="22"/>
  <c r="V193" i="22"/>
  <c r="T169" i="22"/>
  <c r="Y169" i="22"/>
  <c r="J171" i="22"/>
  <c r="O171" i="22" s="1"/>
  <c r="AB172" i="22"/>
  <c r="U172" i="22"/>
  <c r="S147" i="22"/>
  <c r="V149" i="22"/>
  <c r="T151" i="22"/>
  <c r="Y151" i="22"/>
  <c r="J153" i="22"/>
  <c r="M153" i="22" s="1"/>
  <c r="T245" i="22"/>
  <c r="Y245" i="22"/>
  <c r="J247" i="22"/>
  <c r="M247" i="22" s="1"/>
  <c r="U248" i="22"/>
  <c r="AB248" i="22"/>
  <c r="S263" i="22"/>
  <c r="V265" i="22"/>
  <c r="T267" i="22"/>
  <c r="Y267" i="22"/>
  <c r="J269" i="22"/>
  <c r="M269" i="22" s="1"/>
  <c r="U253" i="22"/>
  <c r="AB253" i="22"/>
  <c r="S256" i="22"/>
  <c r="V257" i="22"/>
  <c r="T259" i="22"/>
  <c r="Y259" i="22"/>
  <c r="U137" i="22"/>
  <c r="AB137" i="22"/>
  <c r="S140" i="22"/>
  <c r="V141" i="22"/>
  <c r="Y143" i="22"/>
  <c r="T143" i="22"/>
  <c r="Y159" i="22"/>
  <c r="T159" i="22"/>
  <c r="Y161" i="22"/>
  <c r="T161" i="22"/>
  <c r="T163" i="22"/>
  <c r="Y163" i="22"/>
  <c r="J179" i="22"/>
  <c r="Q179" i="22" s="1"/>
  <c r="U180" i="22"/>
  <c r="AB180" i="22"/>
  <c r="S182" i="22"/>
  <c r="J202" i="22"/>
  <c r="Q202" i="22" s="1"/>
  <c r="V202" i="22"/>
  <c r="W202" i="22" s="1"/>
  <c r="S189" i="22"/>
  <c r="V190" i="22"/>
  <c r="T192" i="22"/>
  <c r="Y192" i="22"/>
  <c r="J167" i="22"/>
  <c r="M167" i="22" s="1"/>
  <c r="U169" i="22"/>
  <c r="AB169" i="22"/>
  <c r="S171" i="22"/>
  <c r="V172" i="22"/>
  <c r="Y147" i="22"/>
  <c r="T147" i="22"/>
  <c r="J150" i="22"/>
  <c r="M150" i="22" s="1"/>
  <c r="U151" i="22"/>
  <c r="AB151" i="22"/>
  <c r="S153" i="22"/>
  <c r="J243" i="22"/>
  <c r="M243" i="22" s="1"/>
  <c r="U245" i="22"/>
  <c r="AB245" i="22"/>
  <c r="S247" i="22"/>
  <c r="V248" i="22"/>
  <c r="T263" i="22"/>
  <c r="Y263" i="22"/>
  <c r="J266" i="22"/>
  <c r="P266" i="22" s="1"/>
  <c r="AB267" i="22"/>
  <c r="U267" i="22"/>
  <c r="S269" i="22"/>
  <c r="V253" i="22"/>
  <c r="T256" i="22"/>
  <c r="Y256" i="22"/>
  <c r="P258" i="22"/>
  <c r="U259" i="22"/>
  <c r="AB259" i="22"/>
  <c r="V137" i="22"/>
  <c r="U143" i="22"/>
  <c r="AB143" i="22"/>
  <c r="AB161" i="22"/>
  <c r="U161" i="22"/>
  <c r="T182" i="22"/>
  <c r="Y182" i="22"/>
  <c r="Y189" i="22"/>
  <c r="T189" i="22"/>
  <c r="J191" i="22"/>
  <c r="M191" i="22" s="1"/>
  <c r="U192" i="22"/>
  <c r="AB192" i="22"/>
  <c r="S167" i="22"/>
  <c r="V169" i="22"/>
  <c r="T171" i="22"/>
  <c r="Y171" i="22"/>
  <c r="J173" i="22"/>
  <c r="N173" i="22" s="1"/>
  <c r="U147" i="22"/>
  <c r="AB147" i="22"/>
  <c r="S150" i="22"/>
  <c r="V151" i="22"/>
  <c r="Y153" i="22"/>
  <c r="T153" i="22"/>
  <c r="S243" i="22"/>
  <c r="V245" i="22"/>
  <c r="T247" i="22"/>
  <c r="Y247" i="22"/>
  <c r="J249" i="22"/>
  <c r="Q249" i="22" s="1"/>
  <c r="U263" i="22"/>
  <c r="AB263" i="22"/>
  <c r="S266" i="22"/>
  <c r="V267" i="22"/>
  <c r="T269" i="22"/>
  <c r="Y269" i="22"/>
  <c r="P255" i="22"/>
  <c r="AB256" i="22"/>
  <c r="U256" i="22"/>
  <c r="S258" i="22"/>
  <c r="V259" i="22"/>
  <c r="V81" i="22"/>
  <c r="S57" i="22"/>
  <c r="V44" i="22"/>
  <c r="V94" i="22"/>
  <c r="M46" i="22"/>
  <c r="T44" i="22"/>
  <c r="Y44" i="22"/>
  <c r="S41" i="22"/>
  <c r="V43" i="22"/>
  <c r="T45" i="22"/>
  <c r="Y45" i="22"/>
  <c r="J47" i="22"/>
  <c r="N47" i="22" s="1"/>
  <c r="AB51" i="22"/>
  <c r="U51" i="22"/>
  <c r="S54" i="22"/>
  <c r="V55" i="22"/>
  <c r="T57" i="22"/>
  <c r="Y57" i="22"/>
  <c r="J63" i="22"/>
  <c r="M63" i="22" s="1"/>
  <c r="AB64" i="22"/>
  <c r="U64" i="22"/>
  <c r="S66" i="22"/>
  <c r="V67" i="22"/>
  <c r="T73" i="22"/>
  <c r="Y73" i="22"/>
  <c r="J75" i="22"/>
  <c r="M75" i="22" s="1"/>
  <c r="U76" i="22"/>
  <c r="AB76" i="22"/>
  <c r="S81" i="22"/>
  <c r="V83" i="22"/>
  <c r="Y85" i="22"/>
  <c r="T85" i="22"/>
  <c r="J87" i="22"/>
  <c r="M87" i="22" s="1"/>
  <c r="V91" i="22"/>
  <c r="V96" i="22"/>
  <c r="J41" i="22"/>
  <c r="N41" i="22" s="1"/>
  <c r="T41" i="22"/>
  <c r="Y41" i="22"/>
  <c r="N44" i="22"/>
  <c r="U45" i="22"/>
  <c r="AB45" i="22"/>
  <c r="S47" i="22"/>
  <c r="V51" i="22"/>
  <c r="T54" i="22"/>
  <c r="Y54" i="22"/>
  <c r="N56" i="22"/>
  <c r="U57" i="22"/>
  <c r="AB57" i="22"/>
  <c r="S63" i="22"/>
  <c r="V64" i="22"/>
  <c r="Y66" i="22"/>
  <c r="T66" i="22"/>
  <c r="J71" i="22"/>
  <c r="M71" i="22" s="1"/>
  <c r="U73" i="22"/>
  <c r="AB73" i="22"/>
  <c r="S75" i="22"/>
  <c r="V76" i="22"/>
  <c r="Y81" i="22"/>
  <c r="T81" i="22"/>
  <c r="J84" i="22"/>
  <c r="M84" i="22" s="1"/>
  <c r="U85" i="22"/>
  <c r="AB85" i="22"/>
  <c r="S87" i="22"/>
  <c r="S93" i="22"/>
  <c r="J93" i="22"/>
  <c r="N93" i="22" s="1"/>
  <c r="S95" i="22"/>
  <c r="J95" i="22"/>
  <c r="Q95" i="22" s="1"/>
  <c r="J97" i="22"/>
  <c r="P97" i="22" s="1"/>
  <c r="S97" i="22"/>
  <c r="AB43" i="22"/>
  <c r="U43" i="22"/>
  <c r="AB41" i="22"/>
  <c r="U41" i="22"/>
  <c r="S44" i="22"/>
  <c r="V45" i="22"/>
  <c r="T47" i="22"/>
  <c r="Y47" i="22"/>
  <c r="J53" i="22"/>
  <c r="O53" i="22" s="1"/>
  <c r="AB54" i="22"/>
  <c r="U54" i="22"/>
  <c r="S56" i="22"/>
  <c r="V57" i="22"/>
  <c r="Y63" i="22"/>
  <c r="T63" i="22"/>
  <c r="J65" i="22"/>
  <c r="P65" i="22" s="1"/>
  <c r="U66" i="22"/>
  <c r="AB66" i="22"/>
  <c r="S71" i="22"/>
  <c r="V73" i="22"/>
  <c r="T75" i="22"/>
  <c r="Y75" i="22"/>
  <c r="J77" i="22"/>
  <c r="M77" i="22" s="1"/>
  <c r="AB81" i="22"/>
  <c r="U81" i="22"/>
  <c r="S84" i="22"/>
  <c r="V85" i="22"/>
  <c r="T87" i="22"/>
  <c r="Y87" i="22"/>
  <c r="T93" i="22"/>
  <c r="Y93" i="22"/>
  <c r="T95" i="22"/>
  <c r="Y95" i="22"/>
  <c r="Y97" i="22"/>
  <c r="T97" i="22"/>
  <c r="V54" i="22"/>
  <c r="Y56" i="22"/>
  <c r="T56" i="22"/>
  <c r="J61" i="22"/>
  <c r="N61" i="22" s="1"/>
  <c r="AB63" i="22"/>
  <c r="U63" i="22"/>
  <c r="S65" i="22"/>
  <c r="V66" i="22"/>
  <c r="Y71" i="22"/>
  <c r="T71" i="22"/>
  <c r="J74" i="22"/>
  <c r="M74" i="22" s="1"/>
  <c r="U75" i="22"/>
  <c r="AB75" i="22"/>
  <c r="S77" i="22"/>
  <c r="T84" i="22"/>
  <c r="Y84" i="22"/>
  <c r="J86" i="22"/>
  <c r="M86" i="22" s="1"/>
  <c r="U87" i="22"/>
  <c r="AB87" i="22"/>
  <c r="U93" i="22"/>
  <c r="AB93" i="22"/>
  <c r="AB95" i="22"/>
  <c r="U95" i="22"/>
  <c r="U97" i="22"/>
  <c r="AB97" i="22"/>
  <c r="S53" i="22"/>
  <c r="J43" i="22"/>
  <c r="Q43" i="22" s="1"/>
  <c r="U44" i="22"/>
  <c r="AB44" i="22"/>
  <c r="S46" i="22"/>
  <c r="V47" i="22"/>
  <c r="T53" i="22"/>
  <c r="Y53" i="22"/>
  <c r="N55" i="22"/>
  <c r="AB56" i="22"/>
  <c r="U56" i="22"/>
  <c r="S61" i="22"/>
  <c r="V63" i="22"/>
  <c r="Y65" i="22"/>
  <c r="T65" i="22"/>
  <c r="J67" i="22"/>
  <c r="M67" i="22" s="1"/>
  <c r="U71" i="22"/>
  <c r="AB71" i="22"/>
  <c r="S74" i="22"/>
  <c r="V75" i="22"/>
  <c r="Y77" i="22"/>
  <c r="T77" i="22"/>
  <c r="J83" i="22"/>
  <c r="P83" i="22" s="1"/>
  <c r="U84" i="22"/>
  <c r="AB84" i="22"/>
  <c r="S86" i="22"/>
  <c r="V87" i="22"/>
  <c r="V93" i="22"/>
  <c r="V95" i="22"/>
  <c r="V97" i="22"/>
  <c r="S43" i="22"/>
  <c r="T46" i="22"/>
  <c r="Y46" i="22"/>
  <c r="J51" i="22"/>
  <c r="O51" i="22" s="1"/>
  <c r="U53" i="22"/>
  <c r="AB53" i="22"/>
  <c r="S55" i="22"/>
  <c r="V56" i="22"/>
  <c r="T61" i="22"/>
  <c r="Y61" i="22"/>
  <c r="J64" i="22"/>
  <c r="M64" i="22" s="1"/>
  <c r="AB65" i="22"/>
  <c r="U65" i="22"/>
  <c r="S67" i="22"/>
  <c r="V71" i="22"/>
  <c r="Y74" i="22"/>
  <c r="T74" i="22"/>
  <c r="J76" i="22"/>
  <c r="O76" i="22" s="1"/>
  <c r="U77" i="22"/>
  <c r="AB77" i="22"/>
  <c r="S83" i="22"/>
  <c r="V84" i="22"/>
  <c r="Y86" i="22"/>
  <c r="T86" i="22"/>
  <c r="J91" i="22"/>
  <c r="P91" i="22" s="1"/>
  <c r="S91" i="22"/>
  <c r="J94" i="22"/>
  <c r="P94" i="22" s="1"/>
  <c r="S94" i="22"/>
  <c r="S96" i="22"/>
  <c r="J96" i="22"/>
  <c r="O96" i="22" s="1"/>
  <c r="AB47" i="22"/>
  <c r="U47" i="22"/>
  <c r="T43" i="22"/>
  <c r="Y43" i="22"/>
  <c r="N45" i="22"/>
  <c r="AB46" i="22"/>
  <c r="U46" i="22"/>
  <c r="S51" i="22"/>
  <c r="V53" i="22"/>
  <c r="T55" i="22"/>
  <c r="Y55" i="22"/>
  <c r="M57" i="22"/>
  <c r="U61" i="22"/>
  <c r="AB61" i="22"/>
  <c r="S64" i="22"/>
  <c r="V65" i="22"/>
  <c r="T67" i="22"/>
  <c r="Y67" i="22"/>
  <c r="J73" i="22"/>
  <c r="N73" i="22" s="1"/>
  <c r="U74" i="22"/>
  <c r="AB74" i="22"/>
  <c r="S76" i="22"/>
  <c r="V77" i="22"/>
  <c r="Y83" i="22"/>
  <c r="T83" i="22"/>
  <c r="J85" i="22"/>
  <c r="M85" i="22" s="1"/>
  <c r="U86" i="22"/>
  <c r="AB86" i="22"/>
  <c r="T91" i="22"/>
  <c r="Y91" i="22"/>
  <c r="Y94" i="22"/>
  <c r="T94" i="22"/>
  <c r="Y96" i="22"/>
  <c r="T96" i="22"/>
  <c r="V41" i="22"/>
  <c r="S45" i="22"/>
  <c r="V46" i="22"/>
  <c r="T51" i="22"/>
  <c r="Y51" i="22"/>
  <c r="J54" i="22"/>
  <c r="AB55" i="22"/>
  <c r="U55" i="22"/>
  <c r="V61" i="22"/>
  <c r="T64" i="22"/>
  <c r="Y64" i="22"/>
  <c r="J66" i="22"/>
  <c r="U67" i="22"/>
  <c r="AB67" i="22"/>
  <c r="S73" i="22"/>
  <c r="V74" i="22"/>
  <c r="T76" i="22"/>
  <c r="Y76" i="22"/>
  <c r="J81" i="22"/>
  <c r="AB83" i="22"/>
  <c r="U83" i="22"/>
  <c r="S85" i="22"/>
  <c r="V86" i="22"/>
  <c r="U91" i="22"/>
  <c r="AB91" i="22"/>
  <c r="U94" i="22"/>
  <c r="AB94" i="22"/>
  <c r="AB96" i="22"/>
  <c r="U96" i="22"/>
  <c r="V212" i="22"/>
  <c r="V278" i="22"/>
  <c r="J109" i="22"/>
  <c r="P109" i="22" s="1"/>
  <c r="T275" i="22"/>
  <c r="O275" i="22"/>
  <c r="Y275" i="22"/>
  <c r="AB103" i="22"/>
  <c r="U103" i="22"/>
  <c r="S106" i="22"/>
  <c r="V107" i="22"/>
  <c r="Y109" i="22"/>
  <c r="T109" i="22"/>
  <c r="J209" i="22"/>
  <c r="Q209" i="22" s="1"/>
  <c r="U211" i="22"/>
  <c r="AB211" i="22"/>
  <c r="S213" i="22"/>
  <c r="V214" i="22"/>
  <c r="V275" i="22"/>
  <c r="U279" i="22"/>
  <c r="AB279" i="22"/>
  <c r="V103" i="22"/>
  <c r="Y106" i="22"/>
  <c r="T106" i="22"/>
  <c r="J108" i="22"/>
  <c r="N108" i="22" s="1"/>
  <c r="AB109" i="22"/>
  <c r="U109" i="22"/>
  <c r="S209" i="22"/>
  <c r="V211" i="22"/>
  <c r="T213" i="22"/>
  <c r="Y213" i="22"/>
  <c r="J215" i="22"/>
  <c r="M215" i="22" s="1"/>
  <c r="T277" i="22"/>
  <c r="Q277" i="22"/>
  <c r="Y277" i="22"/>
  <c r="V279" i="22"/>
  <c r="Y107" i="22"/>
  <c r="T107" i="22"/>
  <c r="S211" i="22"/>
  <c r="J105" i="22"/>
  <c r="M105" i="22" s="1"/>
  <c r="AB106" i="22"/>
  <c r="U106" i="22"/>
  <c r="S108" i="22"/>
  <c r="V109" i="22"/>
  <c r="Y209" i="22"/>
  <c r="T209" i="22"/>
  <c r="J212" i="22"/>
  <c r="N212" i="22" s="1"/>
  <c r="U213" i="22"/>
  <c r="AB213" i="22"/>
  <c r="S215" i="22"/>
  <c r="U277" i="22"/>
  <c r="AB277" i="22"/>
  <c r="T280" i="22"/>
  <c r="Y280" i="22"/>
  <c r="O280" i="22"/>
  <c r="S105" i="22"/>
  <c r="V106" i="22"/>
  <c r="Y108" i="22"/>
  <c r="T108" i="22"/>
  <c r="U209" i="22"/>
  <c r="AB209" i="22"/>
  <c r="S212" i="22"/>
  <c r="V213" i="22"/>
  <c r="T215" i="22"/>
  <c r="Y215" i="22"/>
  <c r="V277" i="22"/>
  <c r="U280" i="22"/>
  <c r="AB280" i="22"/>
  <c r="Y105" i="22"/>
  <c r="T105" i="22"/>
  <c r="J107" i="22"/>
  <c r="Q107" i="22" s="1"/>
  <c r="U108" i="22"/>
  <c r="AB108" i="22"/>
  <c r="V209" i="22"/>
  <c r="Y212" i="22"/>
  <c r="T212" i="22"/>
  <c r="J214" i="22"/>
  <c r="Q214" i="22" s="1"/>
  <c r="U215" i="22"/>
  <c r="AB215" i="22"/>
  <c r="Y278" i="22"/>
  <c r="T278" i="22"/>
  <c r="O278" i="22"/>
  <c r="V280" i="22"/>
  <c r="J103" i="22"/>
  <c r="P103" i="22" s="1"/>
  <c r="U105" i="22"/>
  <c r="AB105" i="22"/>
  <c r="S107" i="22"/>
  <c r="V108" i="22"/>
  <c r="J211" i="22"/>
  <c r="U212" i="22"/>
  <c r="AB212" i="22"/>
  <c r="S214" i="22"/>
  <c r="V215" i="22"/>
  <c r="U278" i="22"/>
  <c r="AB278" i="22"/>
  <c r="T281" i="22"/>
  <c r="P281" i="22"/>
  <c r="Y281" i="22"/>
  <c r="S103" i="22"/>
  <c r="T214" i="22"/>
  <c r="Y214" i="22"/>
  <c r="U281" i="22"/>
  <c r="AB281" i="22"/>
  <c r="V105" i="22"/>
  <c r="Y103" i="22"/>
  <c r="T103" i="22"/>
  <c r="J106" i="22"/>
  <c r="M106" i="22" s="1"/>
  <c r="U107" i="22"/>
  <c r="AB107" i="22"/>
  <c r="S109" i="22"/>
  <c r="T211" i="22"/>
  <c r="Y211" i="22"/>
  <c r="J213" i="22"/>
  <c r="N213" i="22" s="1"/>
  <c r="AB214" i="22"/>
  <c r="U214" i="22"/>
  <c r="U275" i="22"/>
  <c r="AB275" i="22"/>
  <c r="T279" i="22"/>
  <c r="Y279" i="22"/>
  <c r="Q279" i="22"/>
  <c r="V281" i="22"/>
  <c r="V7" i="22"/>
  <c r="T10" i="22"/>
  <c r="U13" i="22"/>
  <c r="AB13" i="22"/>
  <c r="T13" i="22"/>
  <c r="V13" i="22"/>
  <c r="AB10" i="22"/>
  <c r="U10" i="22"/>
  <c r="AB7" i="22"/>
  <c r="U7" i="22"/>
  <c r="V10" i="22"/>
  <c r="T12" i="22"/>
  <c r="T9" i="22"/>
  <c r="U12" i="22"/>
  <c r="AB12" i="22"/>
  <c r="V11" i="22"/>
  <c r="AB9" i="22"/>
  <c r="U9" i="22"/>
  <c r="V12" i="22"/>
  <c r="V9" i="22"/>
  <c r="T11" i="22"/>
  <c r="T7" i="22"/>
  <c r="AB11" i="22"/>
  <c r="U11" i="22"/>
  <c r="Y23" i="61"/>
  <c r="AC23" i="61"/>
  <c r="M23" i="61"/>
  <c r="Q23" i="61"/>
  <c r="U23" i="61"/>
  <c r="Y17" i="61"/>
  <c r="Q17" i="61"/>
  <c r="AC19" i="61"/>
  <c r="U21" i="61"/>
  <c r="AC21" i="61"/>
  <c r="U17" i="61"/>
  <c r="M20" i="61"/>
  <c r="Y21" i="61"/>
  <c r="Q20" i="61"/>
  <c r="M22" i="61"/>
  <c r="M19" i="61"/>
  <c r="Y20" i="61"/>
  <c r="Q22" i="61"/>
  <c r="Q19" i="61"/>
  <c r="AC20" i="61"/>
  <c r="U22" i="61"/>
  <c r="U20" i="61"/>
  <c r="U19" i="61"/>
  <c r="M21" i="61"/>
  <c r="Y22" i="61"/>
  <c r="AC17" i="61"/>
  <c r="M17" i="61"/>
  <c r="Y19" i="61"/>
  <c r="Q21" i="61"/>
  <c r="AC22" i="61"/>
  <c r="H119" i="22" l="1"/>
  <c r="H117" i="22"/>
  <c r="H115" i="22"/>
  <c r="H118" i="22"/>
  <c r="H116" i="22"/>
  <c r="H113" i="22"/>
  <c r="H112" i="22"/>
  <c r="O182" i="22"/>
  <c r="L182" i="22"/>
  <c r="Q182" i="22"/>
  <c r="Q47" i="22"/>
  <c r="N33" i="75"/>
  <c r="N97" i="75"/>
  <c r="N14" i="76"/>
  <c r="N39" i="73"/>
  <c r="I18" i="22"/>
  <c r="N91" i="76"/>
  <c r="N97" i="76"/>
  <c r="N26" i="76"/>
  <c r="N17" i="73"/>
  <c r="N82" i="73"/>
  <c r="N65" i="75"/>
  <c r="N7" i="75"/>
  <c r="N17" i="75"/>
  <c r="N42" i="75"/>
  <c r="N56" i="75"/>
  <c r="N81" i="75"/>
  <c r="N61" i="76"/>
  <c r="N87" i="76"/>
  <c r="N88" i="76"/>
  <c r="N99" i="76"/>
  <c r="N35" i="76"/>
  <c r="N53" i="73"/>
  <c r="N28" i="75"/>
  <c r="N75" i="76"/>
  <c r="N95" i="76"/>
  <c r="N83" i="75"/>
  <c r="N31" i="76"/>
  <c r="N63" i="73"/>
  <c r="N26" i="73"/>
  <c r="N89" i="75"/>
  <c r="N93" i="75"/>
  <c r="N77" i="75"/>
  <c r="N46" i="75"/>
  <c r="N37" i="75"/>
  <c r="N82" i="75"/>
  <c r="N59" i="76"/>
  <c r="N49" i="76"/>
  <c r="N83" i="76"/>
  <c r="N52" i="76"/>
  <c r="N41" i="75"/>
  <c r="N31" i="75"/>
  <c r="N51" i="76"/>
  <c r="N63" i="76"/>
  <c r="N18" i="73"/>
  <c r="N74" i="75"/>
  <c r="N42" i="76"/>
  <c r="N38" i="73"/>
  <c r="N89" i="73"/>
  <c r="N64" i="75"/>
  <c r="N45" i="75"/>
  <c r="N63" i="75"/>
  <c r="N99" i="75"/>
  <c r="N96" i="75"/>
  <c r="N22" i="75"/>
  <c r="N32" i="76"/>
  <c r="N85" i="76"/>
  <c r="N74" i="76"/>
  <c r="N47" i="73"/>
  <c r="N14" i="75"/>
  <c r="N52" i="75"/>
  <c r="N47" i="75"/>
  <c r="N55" i="73"/>
  <c r="N15" i="73"/>
  <c r="N25" i="75"/>
  <c r="N36" i="75"/>
  <c r="N32" i="75"/>
  <c r="N95" i="75"/>
  <c r="N73" i="75"/>
  <c r="N78" i="75"/>
  <c r="N15" i="76"/>
  <c r="N81" i="76"/>
  <c r="N28" i="76"/>
  <c r="N21" i="76"/>
  <c r="N88" i="74"/>
  <c r="N27" i="75"/>
  <c r="N27" i="73"/>
  <c r="N34" i="75"/>
  <c r="N43" i="75"/>
  <c r="N38" i="75"/>
  <c r="N72" i="76"/>
  <c r="N61" i="73"/>
  <c r="N94" i="73"/>
  <c r="N55" i="75"/>
  <c r="N53" i="75"/>
  <c r="N68" i="75"/>
  <c r="N88" i="75"/>
  <c r="N92" i="76"/>
  <c r="N23" i="76"/>
  <c r="N33" i="76"/>
  <c r="N71" i="76"/>
  <c r="N94" i="76"/>
  <c r="N44" i="76"/>
  <c r="N16" i="75"/>
  <c r="N80" i="75"/>
  <c r="N50" i="75"/>
  <c r="N48" i="75"/>
  <c r="N29" i="75"/>
  <c r="N44" i="75"/>
  <c r="N21" i="75"/>
  <c r="N79" i="75"/>
  <c r="N40" i="75"/>
  <c r="N98" i="75"/>
  <c r="N61" i="75"/>
  <c r="N91" i="75"/>
  <c r="N59" i="75"/>
  <c r="N19" i="75"/>
  <c r="N76" i="75"/>
  <c r="N66" i="75"/>
  <c r="N18" i="75"/>
  <c r="N84" i="75"/>
  <c r="N94" i="75"/>
  <c r="N26" i="75"/>
  <c r="N86" i="75"/>
  <c r="N87" i="75"/>
  <c r="N60" i="75"/>
  <c r="N23" i="75"/>
  <c r="N35" i="75"/>
  <c r="N57" i="75"/>
  <c r="N70" i="75"/>
  <c r="N62" i="75"/>
  <c r="N71" i="75"/>
  <c r="N54" i="75"/>
  <c r="N92" i="75"/>
  <c r="N58" i="75"/>
  <c r="N19" i="74"/>
  <c r="N49" i="74"/>
  <c r="N31" i="74"/>
  <c r="N56" i="74"/>
  <c r="N24" i="74"/>
  <c r="N42" i="74"/>
  <c r="N89" i="74"/>
  <c r="N30" i="74"/>
  <c r="N74" i="74"/>
  <c r="N99" i="74"/>
  <c r="N63" i="74"/>
  <c r="N46" i="74"/>
  <c r="N93" i="74"/>
  <c r="N25" i="74"/>
  <c r="N73" i="74"/>
  <c r="N90" i="74"/>
  <c r="N94" i="74"/>
  <c r="N97" i="74"/>
  <c r="N34" i="74"/>
  <c r="N37" i="74"/>
  <c r="N71" i="73"/>
  <c r="O162" i="22"/>
  <c r="Q259" i="22"/>
  <c r="P259" i="22"/>
  <c r="N193" i="22"/>
  <c r="P151" i="22"/>
  <c r="P67" i="22"/>
  <c r="N86" i="22"/>
  <c r="O137" i="22"/>
  <c r="Q137" i="22"/>
  <c r="P190" i="22"/>
  <c r="P141" i="22"/>
  <c r="Q75" i="22"/>
  <c r="P86" i="22"/>
  <c r="Q86" i="22"/>
  <c r="P63" i="22"/>
  <c r="Q172" i="22"/>
  <c r="Q253" i="22"/>
  <c r="Q248" i="22"/>
  <c r="O190" i="22"/>
  <c r="Q149" i="22"/>
  <c r="P55" i="22"/>
  <c r="N192" i="22"/>
  <c r="N29" i="76"/>
  <c r="N66" i="76"/>
  <c r="N41" i="76"/>
  <c r="N82" i="76"/>
  <c r="N86" i="76"/>
  <c r="N80" i="76"/>
  <c r="N65" i="76"/>
  <c r="N58" i="76"/>
  <c r="N27" i="76"/>
  <c r="N24" i="76"/>
  <c r="N73" i="76"/>
  <c r="N55" i="76"/>
  <c r="N22" i="76"/>
  <c r="N78" i="76"/>
  <c r="N39" i="76"/>
  <c r="N56" i="76"/>
  <c r="N25" i="76"/>
  <c r="N96" i="76"/>
  <c r="N53" i="76"/>
  <c r="N57" i="76"/>
  <c r="N69" i="76"/>
  <c r="N47" i="76"/>
  <c r="N34" i="76"/>
  <c r="N93" i="76"/>
  <c r="N68" i="76"/>
  <c r="N90" i="76"/>
  <c r="N7" i="76"/>
  <c r="N17" i="76"/>
  <c r="N68" i="74"/>
  <c r="N64" i="74"/>
  <c r="N32" i="74"/>
  <c r="N55" i="74"/>
  <c r="N26" i="74"/>
  <c r="N22" i="74"/>
  <c r="N53" i="74"/>
  <c r="N77" i="74"/>
  <c r="N86" i="74"/>
  <c r="N70" i="74"/>
  <c r="N78" i="74"/>
  <c r="N35" i="74"/>
  <c r="N57" i="74"/>
  <c r="N44" i="74"/>
  <c r="N71" i="74"/>
  <c r="N85" i="74"/>
  <c r="N80" i="74"/>
  <c r="N20" i="74"/>
  <c r="N28" i="74"/>
  <c r="N61" i="74"/>
  <c r="N66" i="74"/>
  <c r="N81" i="74"/>
  <c r="N36" i="74"/>
  <c r="N87" i="74"/>
  <c r="N96" i="74"/>
  <c r="N40" i="74"/>
  <c r="N51" i="74"/>
  <c r="N16" i="74"/>
  <c r="N29" i="74"/>
  <c r="N50" i="74"/>
  <c r="N91" i="74"/>
  <c r="N92" i="74"/>
  <c r="N62" i="74"/>
  <c r="N59" i="74"/>
  <c r="N82" i="74"/>
  <c r="N69" i="74"/>
  <c r="N65" i="74"/>
  <c r="N75" i="74"/>
  <c r="N18" i="74"/>
  <c r="N79" i="74"/>
  <c r="N58" i="74"/>
  <c r="N76" i="74"/>
  <c r="N33" i="74"/>
  <c r="N72" i="74"/>
  <c r="N21" i="74"/>
  <c r="N14" i="74"/>
  <c r="N27" i="74"/>
  <c r="N38" i="74"/>
  <c r="N98" i="74"/>
  <c r="N83" i="74"/>
  <c r="N23" i="74"/>
  <c r="N67" i="74"/>
  <c r="N54" i="74"/>
  <c r="N52" i="74"/>
  <c r="N47" i="74"/>
  <c r="N17" i="74"/>
  <c r="N41" i="74"/>
  <c r="N84" i="74"/>
  <c r="N45" i="74"/>
  <c r="N15" i="74"/>
  <c r="N43" i="74"/>
  <c r="N95" i="74"/>
  <c r="N39" i="74"/>
  <c r="N7" i="74"/>
  <c r="N73" i="73"/>
  <c r="N14" i="73"/>
  <c r="N78" i="73"/>
  <c r="N51" i="73"/>
  <c r="N19" i="73"/>
  <c r="N7" i="73"/>
  <c r="N49" i="73"/>
  <c r="N50" i="73"/>
  <c r="N25" i="73"/>
  <c r="N72" i="73"/>
  <c r="N44" i="73"/>
  <c r="N22" i="73"/>
  <c r="N46" i="73"/>
  <c r="N52" i="73"/>
  <c r="N33" i="73"/>
  <c r="N93" i="73"/>
  <c r="N68" i="73"/>
  <c r="N21" i="73"/>
  <c r="N81" i="73"/>
  <c r="N83" i="73"/>
  <c r="N79" i="73"/>
  <c r="N64" i="73"/>
  <c r="N32" i="73"/>
  <c r="N34" i="73"/>
  <c r="N84" i="73"/>
  <c r="N92" i="73"/>
  <c r="N91" i="73"/>
  <c r="N69" i="73"/>
  <c r="N85" i="73"/>
  <c r="N60" i="73"/>
  <c r="N56" i="73"/>
  <c r="N96" i="73"/>
  <c r="N67" i="73"/>
  <c r="N76" i="73"/>
  <c r="N98" i="73"/>
  <c r="N36" i="73"/>
  <c r="N59" i="73"/>
  <c r="N88" i="73"/>
  <c r="N28" i="73"/>
  <c r="N20" i="73"/>
  <c r="N16" i="73"/>
  <c r="N75" i="73"/>
  <c r="N97" i="73"/>
  <c r="N29" i="73"/>
  <c r="N95" i="73"/>
  <c r="N40" i="73"/>
  <c r="N74" i="73"/>
  <c r="N30" i="73"/>
  <c r="N23" i="73"/>
  <c r="N24" i="73"/>
  <c r="N37" i="73"/>
  <c r="N65" i="73"/>
  <c r="N35" i="73"/>
  <c r="N43" i="73"/>
  <c r="N57" i="73"/>
  <c r="N86" i="73"/>
  <c r="N31" i="73"/>
  <c r="N66" i="73"/>
  <c r="N90" i="73"/>
  <c r="N70" i="73"/>
  <c r="N80" i="73"/>
  <c r="N42" i="73"/>
  <c r="N58" i="73"/>
  <c r="N62" i="73"/>
  <c r="N87" i="73"/>
  <c r="N150" i="22"/>
  <c r="W266" i="22"/>
  <c r="AC266" i="22" s="1"/>
  <c r="W140" i="22"/>
  <c r="X140" i="22" s="1" a="1"/>
  <c r="X140" i="22" s="1"/>
  <c r="N259" i="22"/>
  <c r="Q257" i="22"/>
  <c r="Q157" i="22"/>
  <c r="P263" i="22"/>
  <c r="P172" i="22"/>
  <c r="K182" i="22"/>
  <c r="P183" i="22"/>
  <c r="P160" i="22"/>
  <c r="N182" i="22"/>
  <c r="Q177" i="22"/>
  <c r="O172" i="22"/>
  <c r="P177" i="22"/>
  <c r="W142" i="22"/>
  <c r="AA142" i="22" s="1"/>
  <c r="W268" i="22"/>
  <c r="AA268" i="22" s="1"/>
  <c r="K172" i="22"/>
  <c r="O177" i="22"/>
  <c r="L172" i="22"/>
  <c r="P182" i="22"/>
  <c r="M173" i="22"/>
  <c r="N171" i="22"/>
  <c r="N256" i="22"/>
  <c r="P256" i="22"/>
  <c r="P147" i="22"/>
  <c r="P257" i="22"/>
  <c r="P157" i="22"/>
  <c r="P192" i="22"/>
  <c r="N253" i="22"/>
  <c r="Q183" i="22"/>
  <c r="O253" i="22"/>
  <c r="N172" i="22"/>
  <c r="N177" i="22"/>
  <c r="N269" i="22"/>
  <c r="N183" i="22"/>
  <c r="P173" i="22"/>
  <c r="W171" i="22"/>
  <c r="Z171" i="22" s="1"/>
  <c r="Q193" i="22"/>
  <c r="Q169" i="22"/>
  <c r="O161" i="22"/>
  <c r="N169" i="22"/>
  <c r="P149" i="22"/>
  <c r="O157" i="22"/>
  <c r="P180" i="22"/>
  <c r="P248" i="22"/>
  <c r="P193" i="22"/>
  <c r="M169" i="22"/>
  <c r="N159" i="22"/>
  <c r="O147" i="22"/>
  <c r="N147" i="22"/>
  <c r="Q245" i="22"/>
  <c r="W269" i="22"/>
  <c r="Z269" i="22" s="1"/>
  <c r="M189" i="22"/>
  <c r="W161" i="22"/>
  <c r="AD161" i="22" s="1"/>
  <c r="Q268" i="22"/>
  <c r="P268" i="22"/>
  <c r="M245" i="22"/>
  <c r="M139" i="22"/>
  <c r="P143" i="22"/>
  <c r="W247" i="22"/>
  <c r="AC247" i="22" s="1"/>
  <c r="W180" i="22"/>
  <c r="X180" i="22" s="1" a="1"/>
  <c r="X180" i="22" s="1"/>
  <c r="N267" i="22"/>
  <c r="Q187" i="22"/>
  <c r="P162" i="22"/>
  <c r="P152" i="22"/>
  <c r="N162" i="22"/>
  <c r="W257" i="22"/>
  <c r="AC257" i="22" s="1"/>
  <c r="W243" i="22"/>
  <c r="Z243" i="22" s="1"/>
  <c r="P267" i="22"/>
  <c r="N189" i="22"/>
  <c r="W151" i="22"/>
  <c r="AA151" i="22" s="1"/>
  <c r="N245" i="22"/>
  <c r="M147" i="22"/>
  <c r="W193" i="22"/>
  <c r="AC193" i="22" s="1"/>
  <c r="N181" i="22"/>
  <c r="N139" i="22"/>
  <c r="M255" i="22"/>
  <c r="M266" i="22"/>
  <c r="O267" i="22"/>
  <c r="M171" i="22"/>
  <c r="Q139" i="22"/>
  <c r="W177" i="22"/>
  <c r="AA177" i="22" s="1"/>
  <c r="O268" i="22"/>
  <c r="W248" i="22"/>
  <c r="X248" i="22" s="1" a="1"/>
  <c r="X248" i="22" s="1"/>
  <c r="W191" i="22"/>
  <c r="X191" i="22" s="1" a="1"/>
  <c r="X191" i="22" s="1"/>
  <c r="Q151" i="22"/>
  <c r="N151" i="22"/>
  <c r="Q181" i="22"/>
  <c r="P181" i="22"/>
  <c r="N152" i="22"/>
  <c r="N170" i="22"/>
  <c r="P189" i="22"/>
  <c r="Q267" i="22"/>
  <c r="N140" i="22"/>
  <c r="P187" i="22"/>
  <c r="N187" i="22"/>
  <c r="W192" i="22"/>
  <c r="Z201" i="22"/>
  <c r="AC201" i="22"/>
  <c r="X201" i="22" a="1"/>
  <c r="X201" i="22" s="1"/>
  <c r="AD201" i="22"/>
  <c r="AA201" i="22"/>
  <c r="W253" i="22"/>
  <c r="W245" i="22"/>
  <c r="O265" i="22"/>
  <c r="L265" i="22"/>
  <c r="K265" i="22"/>
  <c r="J178" i="22"/>
  <c r="Q178" i="22" s="1"/>
  <c r="U264" i="22"/>
  <c r="AB264" i="22"/>
  <c r="T264" i="22"/>
  <c r="Y264" i="22"/>
  <c r="J264" i="22"/>
  <c r="P264" i="22" s="1"/>
  <c r="V138" i="22"/>
  <c r="S254" i="22"/>
  <c r="N258" i="22"/>
  <c r="M249" i="22"/>
  <c r="N243" i="22"/>
  <c r="P161" i="22"/>
  <c r="O263" i="22"/>
  <c r="W163" i="22"/>
  <c r="Q141" i="22"/>
  <c r="N263" i="22"/>
  <c r="K171" i="22"/>
  <c r="L171" i="22"/>
  <c r="K201" i="22"/>
  <c r="P201" i="22"/>
  <c r="O201" i="22"/>
  <c r="N201" i="22"/>
  <c r="M201" i="22"/>
  <c r="L201" i="22"/>
  <c r="O159" i="22"/>
  <c r="M159" i="22"/>
  <c r="K159" i="22"/>
  <c r="L159" i="22"/>
  <c r="W259" i="22"/>
  <c r="K147" i="22"/>
  <c r="L147" i="22"/>
  <c r="Q200" i="22"/>
  <c r="P200" i="22"/>
  <c r="N200" i="22"/>
  <c r="M200" i="22"/>
  <c r="L200" i="22"/>
  <c r="O200" i="22"/>
  <c r="K200" i="22"/>
  <c r="O141" i="22"/>
  <c r="O259" i="22"/>
  <c r="K259" i="22"/>
  <c r="L259" i="22"/>
  <c r="O245" i="22"/>
  <c r="L245" i="22"/>
  <c r="K245" i="22"/>
  <c r="Q173" i="22"/>
  <c r="O169" i="22"/>
  <c r="K169" i="22"/>
  <c r="L169" i="22"/>
  <c r="O199" i="22"/>
  <c r="M199" i="22"/>
  <c r="N199" i="22"/>
  <c r="P199" i="22"/>
  <c r="K199" i="22"/>
  <c r="L199" i="22"/>
  <c r="W141" i="22"/>
  <c r="N257" i="22"/>
  <c r="O246" i="22"/>
  <c r="N149" i="22"/>
  <c r="O170" i="22"/>
  <c r="Z197" i="22"/>
  <c r="AC197" i="22"/>
  <c r="X197" i="22" a="1"/>
  <c r="X197" i="22" s="1"/>
  <c r="AD197" i="22"/>
  <c r="AA197" i="22"/>
  <c r="P142" i="22"/>
  <c r="P179" i="22"/>
  <c r="O266" i="22"/>
  <c r="Q143" i="22"/>
  <c r="O139" i="22"/>
  <c r="K139" i="22"/>
  <c r="L139" i="22"/>
  <c r="U138" i="22"/>
  <c r="AB138" i="22"/>
  <c r="V254" i="22"/>
  <c r="V264" i="22"/>
  <c r="Y158" i="22"/>
  <c r="T158" i="22"/>
  <c r="S244" i="22"/>
  <c r="J244" i="22"/>
  <c r="P244" i="22" s="1"/>
  <c r="U254" i="22"/>
  <c r="AB254" i="22"/>
  <c r="O249" i="22"/>
  <c r="K249" i="22"/>
  <c r="L249" i="22"/>
  <c r="K191" i="22"/>
  <c r="L191" i="22"/>
  <c r="W182" i="22"/>
  <c r="O269" i="22"/>
  <c r="K269" i="22"/>
  <c r="L269" i="22"/>
  <c r="W263" i="22"/>
  <c r="T244" i="22"/>
  <c r="Y244" i="22"/>
  <c r="V148" i="22"/>
  <c r="Q140" i="22"/>
  <c r="L140" i="22"/>
  <c r="K140" i="22"/>
  <c r="K263" i="22"/>
  <c r="L263" i="22"/>
  <c r="X200" i="22" a="1"/>
  <c r="X200" i="22" s="1"/>
  <c r="AD200" i="22"/>
  <c r="AC200" i="22"/>
  <c r="Z200" i="22"/>
  <c r="AA200" i="22"/>
  <c r="AD199" i="22"/>
  <c r="AC199" i="22"/>
  <c r="AA199" i="22"/>
  <c r="Z199" i="22"/>
  <c r="X199" i="22" a="1"/>
  <c r="X199" i="22" s="1"/>
  <c r="N141" i="22"/>
  <c r="W246" i="22"/>
  <c r="W149" i="22"/>
  <c r="K197" i="22"/>
  <c r="O197" i="22"/>
  <c r="N197" i="22"/>
  <c r="M197" i="22"/>
  <c r="L197" i="22"/>
  <c r="P197" i="22"/>
  <c r="Q153" i="22"/>
  <c r="O149" i="22"/>
  <c r="L149" i="22"/>
  <c r="K149" i="22"/>
  <c r="P167" i="22"/>
  <c r="Q160" i="22"/>
  <c r="M160" i="22"/>
  <c r="L160" i="22"/>
  <c r="K160" i="22"/>
  <c r="W173" i="22"/>
  <c r="W167" i="22"/>
  <c r="AB148" i="22"/>
  <c r="U148" i="22"/>
  <c r="S264" i="22"/>
  <c r="O247" i="22"/>
  <c r="V168" i="22"/>
  <c r="Q150" i="22"/>
  <c r="L150" i="22"/>
  <c r="K150" i="22"/>
  <c r="O163" i="22"/>
  <c r="L163" i="22"/>
  <c r="K163" i="22"/>
  <c r="M163" i="22"/>
  <c r="S158" i="22"/>
  <c r="J158" i="22"/>
  <c r="O158" i="22" s="1"/>
  <c r="O248" i="22"/>
  <c r="M192" i="22"/>
  <c r="L192" i="22"/>
  <c r="K192" i="22"/>
  <c r="N265" i="22"/>
  <c r="W170" i="22"/>
  <c r="O181" i="22"/>
  <c r="Q247" i="22"/>
  <c r="W160" i="22"/>
  <c r="W139" i="22"/>
  <c r="N255" i="22"/>
  <c r="M152" i="22"/>
  <c r="L152" i="22"/>
  <c r="K152" i="22"/>
  <c r="Q192" i="22"/>
  <c r="K187" i="22"/>
  <c r="L187" i="22"/>
  <c r="Q163" i="22"/>
  <c r="AD203" i="22"/>
  <c r="AC203" i="22"/>
  <c r="AA203" i="22"/>
  <c r="Z203" i="22"/>
  <c r="X203" i="22" a="1"/>
  <c r="X203" i="22" s="1"/>
  <c r="P159" i="22"/>
  <c r="U168" i="22"/>
  <c r="AB168" i="22"/>
  <c r="S138" i="22"/>
  <c r="M258" i="22"/>
  <c r="K258" i="22"/>
  <c r="L258" i="22"/>
  <c r="K243" i="22"/>
  <c r="L243" i="22"/>
  <c r="K137" i="22"/>
  <c r="L137" i="22"/>
  <c r="W265" i="22"/>
  <c r="Q243" i="22"/>
  <c r="Q167" i="22"/>
  <c r="Q190" i="22"/>
  <c r="L190" i="22"/>
  <c r="K190" i="22"/>
  <c r="K141" i="22"/>
  <c r="L141" i="22"/>
  <c r="K257" i="22"/>
  <c r="L257" i="22"/>
  <c r="M142" i="22"/>
  <c r="K142" i="22"/>
  <c r="L142" i="22"/>
  <c r="W255" i="22"/>
  <c r="Q263" i="22"/>
  <c r="Q246" i="22"/>
  <c r="L246" i="22"/>
  <c r="K246" i="22"/>
  <c r="O150" i="22"/>
  <c r="O203" i="22"/>
  <c r="P203" i="22"/>
  <c r="K203" i="22"/>
  <c r="N203" i="22"/>
  <c r="L203" i="22"/>
  <c r="M203" i="22"/>
  <c r="T254" i="22"/>
  <c r="Y254" i="22"/>
  <c r="Q266" i="22"/>
  <c r="L266" i="22"/>
  <c r="K266" i="22"/>
  <c r="S168" i="22"/>
  <c r="J148" i="22"/>
  <c r="Q148" i="22" s="1"/>
  <c r="U188" i="22"/>
  <c r="AB188" i="22"/>
  <c r="N266" i="22"/>
  <c r="N167" i="22"/>
  <c r="O153" i="22"/>
  <c r="K153" i="22"/>
  <c r="L153" i="22"/>
  <c r="T168" i="22"/>
  <c r="Y168" i="22"/>
  <c r="N143" i="22"/>
  <c r="W172" i="22"/>
  <c r="Q191" i="22"/>
  <c r="AB158" i="22"/>
  <c r="U158" i="22"/>
  <c r="U244" i="22"/>
  <c r="AB244" i="22"/>
  <c r="J168" i="22"/>
  <c r="Q168" i="22" s="1"/>
  <c r="V188" i="22"/>
  <c r="V178" i="22"/>
  <c r="T178" i="22"/>
  <c r="Y178" i="22"/>
  <c r="V158" i="22"/>
  <c r="O173" i="22"/>
  <c r="K173" i="22"/>
  <c r="L173" i="22"/>
  <c r="T188" i="22"/>
  <c r="Y188" i="22"/>
  <c r="O256" i="22"/>
  <c r="N153" i="22"/>
  <c r="W147" i="22"/>
  <c r="W189" i="22"/>
  <c r="W159" i="22"/>
  <c r="P137" i="22"/>
  <c r="W256" i="22"/>
  <c r="O151" i="22"/>
  <c r="O189" i="22"/>
  <c r="L189" i="22"/>
  <c r="K189" i="22"/>
  <c r="O180" i="22"/>
  <c r="N161" i="22"/>
  <c r="W143" i="22"/>
  <c r="W267" i="22"/>
  <c r="N180" i="22"/>
  <c r="P246" i="22"/>
  <c r="P170" i="22"/>
  <c r="P249" i="22"/>
  <c r="O187" i="22"/>
  <c r="W181" i="22"/>
  <c r="O160" i="22"/>
  <c r="M257" i="22"/>
  <c r="N246" i="22"/>
  <c r="W152" i="22"/>
  <c r="Q171" i="22"/>
  <c r="O193" i="22"/>
  <c r="K193" i="22"/>
  <c r="L193" i="22"/>
  <c r="K177" i="22"/>
  <c r="L177" i="22"/>
  <c r="K157" i="22"/>
  <c r="L157" i="22"/>
  <c r="M157" i="22"/>
  <c r="P269" i="22"/>
  <c r="O243" i="22"/>
  <c r="W150" i="22"/>
  <c r="P171" i="22"/>
  <c r="N191" i="22"/>
  <c r="P140" i="22"/>
  <c r="N179" i="22"/>
  <c r="S188" i="22"/>
  <c r="J254" i="22"/>
  <c r="O254" i="22" s="1"/>
  <c r="Y148" i="22"/>
  <c r="T148" i="22"/>
  <c r="S148" i="22"/>
  <c r="V198" i="22"/>
  <c r="W198" i="22" s="1"/>
  <c r="J198" i="22"/>
  <c r="U178" i="22"/>
  <c r="AB178" i="22"/>
  <c r="J138" i="22"/>
  <c r="Q138" i="22" s="1"/>
  <c r="O255" i="22"/>
  <c r="L255" i="22"/>
  <c r="K255" i="22"/>
  <c r="N247" i="22"/>
  <c r="W153" i="22"/>
  <c r="AD202" i="22"/>
  <c r="AC202" i="22"/>
  <c r="X202" i="22" a="1"/>
  <c r="X202" i="22" s="1"/>
  <c r="Z202" i="22"/>
  <c r="AA202" i="22"/>
  <c r="M179" i="22"/>
  <c r="P253" i="22"/>
  <c r="Q265" i="22"/>
  <c r="J188" i="22"/>
  <c r="O188" i="22" s="1"/>
  <c r="K161" i="22"/>
  <c r="M161" i="22"/>
  <c r="L161" i="22"/>
  <c r="Q256" i="22"/>
  <c r="L256" i="22"/>
  <c r="K256" i="22"/>
  <c r="W190" i="22"/>
  <c r="N137" i="22"/>
  <c r="Q142" i="22"/>
  <c r="K267" i="22"/>
  <c r="L267" i="22"/>
  <c r="K151" i="22"/>
  <c r="L151" i="22"/>
  <c r="N190" i="22"/>
  <c r="O152" i="22"/>
  <c r="W187" i="22"/>
  <c r="P150" i="22"/>
  <c r="O191" i="22"/>
  <c r="M162" i="22"/>
  <c r="K162" i="22"/>
  <c r="L162" i="22"/>
  <c r="W157" i="22"/>
  <c r="O183" i="22"/>
  <c r="K183" i="22"/>
  <c r="L183" i="22"/>
  <c r="N249" i="22"/>
  <c r="W179" i="22"/>
  <c r="O140" i="22"/>
  <c r="K167" i="22"/>
  <c r="L167" i="22"/>
  <c r="M202" i="22"/>
  <c r="P202" i="22"/>
  <c r="O202" i="22"/>
  <c r="K202" i="22"/>
  <c r="N202" i="22"/>
  <c r="L202" i="22"/>
  <c r="O179" i="22"/>
  <c r="L179" i="22"/>
  <c r="K179" i="22"/>
  <c r="K247" i="22"/>
  <c r="L247" i="22"/>
  <c r="W169" i="22"/>
  <c r="W137" i="22"/>
  <c r="Q255" i="22"/>
  <c r="Q180" i="22"/>
  <c r="L180" i="22"/>
  <c r="K180" i="22"/>
  <c r="Q258" i="22"/>
  <c r="K253" i="22"/>
  <c r="L253" i="22"/>
  <c r="M265" i="22"/>
  <c r="P243" i="22"/>
  <c r="O142" i="22"/>
  <c r="O258" i="22"/>
  <c r="W249" i="22"/>
  <c r="Q170" i="22"/>
  <c r="L170" i="22"/>
  <c r="K170" i="22"/>
  <c r="S178" i="22"/>
  <c r="T138" i="22"/>
  <c r="Y138" i="22"/>
  <c r="V244" i="22"/>
  <c r="O143" i="22"/>
  <c r="K143" i="22"/>
  <c r="L143" i="22"/>
  <c r="W258" i="22"/>
  <c r="M248" i="22"/>
  <c r="L248" i="22"/>
  <c r="K248" i="22"/>
  <c r="P191" i="22"/>
  <c r="W183" i="22"/>
  <c r="Q269" i="22"/>
  <c r="W162" i="22"/>
  <c r="M268" i="22"/>
  <c r="K268" i="22"/>
  <c r="L268" i="22"/>
  <c r="P247" i="22"/>
  <c r="P153" i="22"/>
  <c r="O167" i="22"/>
  <c r="K181" i="22"/>
  <c r="L181" i="22"/>
  <c r="P163" i="22"/>
  <c r="O75" i="22"/>
  <c r="P53" i="22"/>
  <c r="W73" i="22"/>
  <c r="AA73" i="22" s="1"/>
  <c r="P93" i="22"/>
  <c r="N75" i="22"/>
  <c r="Q63" i="22"/>
  <c r="Q61" i="22"/>
  <c r="Q46" i="22"/>
  <c r="N64" i="22"/>
  <c r="O46" i="22"/>
  <c r="L46" i="22"/>
  <c r="P46" i="22"/>
  <c r="K46" i="22"/>
  <c r="P56" i="22"/>
  <c r="N46" i="22"/>
  <c r="O55" i="22"/>
  <c r="O61" i="22"/>
  <c r="Q41" i="22"/>
  <c r="O41" i="22"/>
  <c r="P61" i="22"/>
  <c r="P47" i="22"/>
  <c r="O86" i="22"/>
  <c r="P75" i="22"/>
  <c r="P41" i="22"/>
  <c r="N63" i="22"/>
  <c r="M41" i="22"/>
  <c r="O94" i="22"/>
  <c r="N94" i="22"/>
  <c r="W57" i="22"/>
  <c r="AD57" i="22" s="1"/>
  <c r="M55" i="22"/>
  <c r="O91" i="22"/>
  <c r="W46" i="22"/>
  <c r="X46" i="22" s="1" a="1"/>
  <c r="X46" i="22" s="1"/>
  <c r="Q84" i="22"/>
  <c r="M61" i="22"/>
  <c r="Q97" i="22"/>
  <c r="N76" i="22"/>
  <c r="P95" i="22"/>
  <c r="P84" i="22"/>
  <c r="N97" i="22"/>
  <c r="N85" i="22"/>
  <c r="N53" i="22"/>
  <c r="O87" i="22"/>
  <c r="O74" i="22"/>
  <c r="Q87" i="22"/>
  <c r="O71" i="22"/>
  <c r="P74" i="22"/>
  <c r="Q53" i="22"/>
  <c r="W94" i="22"/>
  <c r="AD94" i="22" s="1"/>
  <c r="N77" i="22"/>
  <c r="O95" i="22"/>
  <c r="P71" i="22"/>
  <c r="O83" i="22"/>
  <c r="W43" i="22"/>
  <c r="AC43" i="22" s="1"/>
  <c r="P87" i="22"/>
  <c r="N84" i="22"/>
  <c r="W75" i="22"/>
  <c r="AA75" i="22" s="1"/>
  <c r="N51" i="22"/>
  <c r="W91" i="22"/>
  <c r="AA91" i="22" s="1"/>
  <c r="N83" i="22"/>
  <c r="Q71" i="22"/>
  <c r="P44" i="22"/>
  <c r="J42" i="22"/>
  <c r="O42" i="22" s="1"/>
  <c r="W76" i="22"/>
  <c r="AA76" i="22" s="1"/>
  <c r="P77" i="22"/>
  <c r="Q56" i="22"/>
  <c r="N74" i="22"/>
  <c r="N71" i="22"/>
  <c r="W45" i="22"/>
  <c r="AD45" i="22" s="1"/>
  <c r="W85" i="22"/>
  <c r="Z85" i="22" s="1"/>
  <c r="Q77" i="22"/>
  <c r="N65" i="22"/>
  <c r="O56" i="22"/>
  <c r="W44" i="22"/>
  <c r="AC44" i="22" s="1"/>
  <c r="Q93" i="22"/>
  <c r="S42" i="22"/>
  <c r="J92" i="22"/>
  <c r="Q92" i="22" s="1"/>
  <c r="S92" i="22"/>
  <c r="S72" i="22"/>
  <c r="P54" i="22"/>
  <c r="L54" i="22"/>
  <c r="K54" i="22"/>
  <c r="Y82" i="22"/>
  <c r="T82" i="22"/>
  <c r="Q81" i="22"/>
  <c r="L81" i="22"/>
  <c r="K81" i="22"/>
  <c r="O73" i="22"/>
  <c r="L73" i="22"/>
  <c r="K73" i="22"/>
  <c r="M76" i="22"/>
  <c r="L76" i="22"/>
  <c r="K76" i="22"/>
  <c r="Q51" i="22"/>
  <c r="K51" i="22"/>
  <c r="L51" i="22"/>
  <c r="M43" i="22"/>
  <c r="L86" i="22"/>
  <c r="K86" i="22"/>
  <c r="W65" i="22"/>
  <c r="W63" i="22"/>
  <c r="Q44" i="22"/>
  <c r="K44" i="22"/>
  <c r="L44" i="22"/>
  <c r="Q91" i="22"/>
  <c r="W54" i="22"/>
  <c r="K65" i="22"/>
  <c r="L65" i="22"/>
  <c r="P57" i="22"/>
  <c r="N81" i="22"/>
  <c r="P51" i="22"/>
  <c r="O67" i="22"/>
  <c r="L67" i="22"/>
  <c r="K67" i="22"/>
  <c r="T72" i="22"/>
  <c r="Y72" i="22"/>
  <c r="M66" i="22"/>
  <c r="K66" i="22"/>
  <c r="L66" i="22"/>
  <c r="W51" i="22"/>
  <c r="W47" i="22"/>
  <c r="Q94" i="22"/>
  <c r="L94" i="22"/>
  <c r="K94" i="22"/>
  <c r="M94" i="22"/>
  <c r="W86" i="22"/>
  <c r="O65" i="22"/>
  <c r="W56" i="22"/>
  <c r="W53" i="22"/>
  <c r="Q74" i="22"/>
  <c r="K74" i="22"/>
  <c r="L74" i="22"/>
  <c r="Q54" i="22"/>
  <c r="W93" i="22"/>
  <c r="Q73" i="22"/>
  <c r="M65" i="22"/>
  <c r="O97" i="22"/>
  <c r="K97" i="22"/>
  <c r="M97" i="22"/>
  <c r="L97" i="22"/>
  <c r="P85" i="22"/>
  <c r="Q76" i="22"/>
  <c r="K71" i="22"/>
  <c r="L71" i="22"/>
  <c r="W81" i="22"/>
  <c r="Q67" i="22"/>
  <c r="O63" i="22"/>
  <c r="L63" i="22"/>
  <c r="K63" i="22"/>
  <c r="O43" i="22"/>
  <c r="K43" i="22"/>
  <c r="L43" i="22"/>
  <c r="J82" i="22"/>
  <c r="M82" i="22" s="1"/>
  <c r="V52" i="22"/>
  <c r="S82" i="22"/>
  <c r="V62" i="22"/>
  <c r="Y92" i="22"/>
  <c r="T92" i="22"/>
  <c r="V42" i="22"/>
  <c r="J72" i="22"/>
  <c r="N72" i="22" s="1"/>
  <c r="O64" i="22"/>
  <c r="Q65" i="22"/>
  <c r="N57" i="22"/>
  <c r="L57" i="22"/>
  <c r="K57" i="22"/>
  <c r="N91" i="22"/>
  <c r="W55" i="22"/>
  <c r="W84" i="22"/>
  <c r="M53" i="22"/>
  <c r="L53" i="22"/>
  <c r="K53" i="22"/>
  <c r="K95" i="22"/>
  <c r="M95" i="22"/>
  <c r="L95" i="22"/>
  <c r="O66" i="22"/>
  <c r="N87" i="22"/>
  <c r="L87" i="22"/>
  <c r="K87" i="22"/>
  <c r="V92" i="22"/>
  <c r="AB52" i="22"/>
  <c r="U52" i="22"/>
  <c r="Y52" i="22"/>
  <c r="T52" i="22"/>
  <c r="T62" i="22"/>
  <c r="Y62" i="22"/>
  <c r="AB82" i="22"/>
  <c r="U82" i="22"/>
  <c r="Y42" i="22"/>
  <c r="T42" i="22"/>
  <c r="M54" i="22"/>
  <c r="K85" i="22"/>
  <c r="L85" i="22"/>
  <c r="Q64" i="22"/>
  <c r="L64" i="22"/>
  <c r="K64" i="22"/>
  <c r="N43" i="22"/>
  <c r="W74" i="22"/>
  <c r="Q55" i="22"/>
  <c r="L55" i="22"/>
  <c r="K55" i="22"/>
  <c r="W71" i="22"/>
  <c r="W97" i="22"/>
  <c r="P81" i="22"/>
  <c r="N95" i="22"/>
  <c r="L56" i="22"/>
  <c r="K56" i="22"/>
  <c r="O85" i="22"/>
  <c r="P76" i="22"/>
  <c r="N66" i="22"/>
  <c r="O47" i="22"/>
  <c r="K47" i="22"/>
  <c r="L47" i="22"/>
  <c r="W41" i="22"/>
  <c r="U92" i="22"/>
  <c r="AB92" i="22"/>
  <c r="W77" i="22"/>
  <c r="W87" i="22"/>
  <c r="Q57" i="22"/>
  <c r="W95" i="22"/>
  <c r="M56" i="22"/>
  <c r="K41" i="22"/>
  <c r="L41" i="22"/>
  <c r="O57" i="22"/>
  <c r="M47" i="22"/>
  <c r="O44" i="22"/>
  <c r="J52" i="22"/>
  <c r="Q52" i="22" s="1"/>
  <c r="V82" i="22"/>
  <c r="M96" i="22"/>
  <c r="L96" i="22"/>
  <c r="K96" i="22"/>
  <c r="AB62" i="22"/>
  <c r="U62" i="22"/>
  <c r="U42" i="22"/>
  <c r="AB42" i="22"/>
  <c r="W83" i="22"/>
  <c r="W64" i="22"/>
  <c r="K45" i="22"/>
  <c r="L45" i="22"/>
  <c r="N96" i="22"/>
  <c r="N67" i="22"/>
  <c r="M83" i="22"/>
  <c r="L83" i="22"/>
  <c r="K83" i="22"/>
  <c r="Q66" i="22"/>
  <c r="K61" i="22"/>
  <c r="L61" i="22"/>
  <c r="Q85" i="22"/>
  <c r="O77" i="22"/>
  <c r="K77" i="22"/>
  <c r="L77" i="22"/>
  <c r="Q45" i="22"/>
  <c r="O84" i="22"/>
  <c r="L84" i="22"/>
  <c r="K84" i="22"/>
  <c r="O54" i="22"/>
  <c r="P45" i="22"/>
  <c r="Q96" i="22"/>
  <c r="P64" i="22"/>
  <c r="O45" i="22"/>
  <c r="K91" i="22"/>
  <c r="M91" i="22"/>
  <c r="L91" i="22"/>
  <c r="S52" i="22"/>
  <c r="J62" i="22"/>
  <c r="O62" i="22" s="1"/>
  <c r="U72" i="22"/>
  <c r="AB72" i="22"/>
  <c r="V72" i="22"/>
  <c r="S62" i="22"/>
  <c r="P96" i="22"/>
  <c r="M81" i="22"/>
  <c r="M73" i="22"/>
  <c r="M45" i="22"/>
  <c r="W67" i="22"/>
  <c r="M51" i="22"/>
  <c r="W61" i="22"/>
  <c r="W66" i="22"/>
  <c r="P66" i="22"/>
  <c r="P43" i="22"/>
  <c r="O93" i="22"/>
  <c r="M93" i="22"/>
  <c r="L93" i="22"/>
  <c r="K93" i="22"/>
  <c r="O81" i="22"/>
  <c r="P73" i="22"/>
  <c r="M44" i="22"/>
  <c r="W96" i="22"/>
  <c r="Q83" i="22"/>
  <c r="K75" i="22"/>
  <c r="L75" i="22"/>
  <c r="N54" i="22"/>
  <c r="P105" i="22"/>
  <c r="P214" i="22"/>
  <c r="N109" i="22"/>
  <c r="N103" i="22"/>
  <c r="Q109" i="22"/>
  <c r="N214" i="22"/>
  <c r="P108" i="22"/>
  <c r="Q215" i="22"/>
  <c r="P107" i="22"/>
  <c r="O214" i="22"/>
  <c r="Q108" i="22"/>
  <c r="M109" i="22"/>
  <c r="N106" i="22"/>
  <c r="M107" i="22"/>
  <c r="O108" i="22"/>
  <c r="W279" i="22"/>
  <c r="AC279" i="22" s="1"/>
  <c r="W109" i="22"/>
  <c r="AD109" i="22" s="1"/>
  <c r="O212" i="22"/>
  <c r="P275" i="22"/>
  <c r="M212" i="22"/>
  <c r="Q281" i="22"/>
  <c r="Q280" i="22"/>
  <c r="W280" i="22"/>
  <c r="Z280" i="22" s="1"/>
  <c r="N209" i="22"/>
  <c r="O279" i="22"/>
  <c r="P212" i="22"/>
  <c r="Q275" i="22"/>
  <c r="W281" i="22"/>
  <c r="X281" i="22" s="1" a="1"/>
  <c r="X281" i="22" s="1"/>
  <c r="W215" i="22"/>
  <c r="AA215" i="22" s="1"/>
  <c r="W103" i="22"/>
  <c r="Z103" i="22" s="1"/>
  <c r="W278" i="22"/>
  <c r="Z278" i="22" s="1"/>
  <c r="K209" i="22"/>
  <c r="L209" i="22"/>
  <c r="V104" i="22"/>
  <c r="U210" i="22"/>
  <c r="AB210" i="22"/>
  <c r="O281" i="22"/>
  <c r="L281" i="22"/>
  <c r="N281" i="22"/>
  <c r="M281" i="22"/>
  <c r="K281" i="22"/>
  <c r="W214" i="22"/>
  <c r="M103" i="22"/>
  <c r="Q278" i="22"/>
  <c r="M278" i="22"/>
  <c r="L278" i="22"/>
  <c r="K278" i="22"/>
  <c r="N278" i="22"/>
  <c r="P277" i="22"/>
  <c r="W108" i="22"/>
  <c r="W211" i="22"/>
  <c r="W209" i="22"/>
  <c r="P279" i="22"/>
  <c r="Y104" i="22"/>
  <c r="T104" i="22"/>
  <c r="V210" i="22"/>
  <c r="T210" i="22"/>
  <c r="Y210" i="22"/>
  <c r="T276" i="22"/>
  <c r="Y276" i="22"/>
  <c r="J276" i="22"/>
  <c r="O276" i="22" s="1"/>
  <c r="O215" i="22"/>
  <c r="K215" i="22"/>
  <c r="L215" i="22"/>
  <c r="O211" i="22"/>
  <c r="K211" i="22"/>
  <c r="L211" i="22"/>
  <c r="S210" i="22"/>
  <c r="K213" i="22"/>
  <c r="L213" i="22"/>
  <c r="Q213" i="22"/>
  <c r="P106" i="22"/>
  <c r="O107" i="22"/>
  <c r="J7" i="61"/>
  <c r="J104" i="22"/>
  <c r="O104" i="22" s="1"/>
  <c r="P278" i="22"/>
  <c r="P215" i="22"/>
  <c r="W212" i="22"/>
  <c r="Q212" i="22"/>
  <c r="K212" i="22"/>
  <c r="L212" i="22"/>
  <c r="W107" i="22"/>
  <c r="O213" i="22"/>
  <c r="M108" i="22"/>
  <c r="L108" i="22"/>
  <c r="K108" i="22"/>
  <c r="W213" i="22"/>
  <c r="V276" i="22"/>
  <c r="Q106" i="22"/>
  <c r="K106" i="22"/>
  <c r="L106" i="22"/>
  <c r="N107" i="22"/>
  <c r="M214" i="22"/>
  <c r="K214" i="22"/>
  <c r="L214" i="22"/>
  <c r="O106" i="22"/>
  <c r="K275" i="22"/>
  <c r="L275" i="22"/>
  <c r="N275" i="22"/>
  <c r="M275" i="22"/>
  <c r="N211" i="22"/>
  <c r="J6" i="61"/>
  <c r="U104" i="22"/>
  <c r="AB104" i="22"/>
  <c r="Q105" i="22"/>
  <c r="K103" i="22"/>
  <c r="L103" i="22"/>
  <c r="P209" i="22"/>
  <c r="N105" i="22"/>
  <c r="O209" i="22"/>
  <c r="P211" i="22"/>
  <c r="S104" i="22"/>
  <c r="U276" i="22"/>
  <c r="AB276" i="22"/>
  <c r="K279" i="22"/>
  <c r="N279" i="22"/>
  <c r="L279" i="22"/>
  <c r="M279" i="22"/>
  <c r="O103" i="22"/>
  <c r="M211" i="22"/>
  <c r="W105" i="22"/>
  <c r="N215" i="22"/>
  <c r="W275" i="22"/>
  <c r="O277" i="22"/>
  <c r="N277" i="22"/>
  <c r="L277" i="22"/>
  <c r="K277" i="22"/>
  <c r="M277" i="22"/>
  <c r="M280" i="22"/>
  <c r="N280" i="22"/>
  <c r="K280" i="22"/>
  <c r="L280" i="22"/>
  <c r="O105" i="22"/>
  <c r="K105" i="22"/>
  <c r="L105" i="22"/>
  <c r="Q211" i="22"/>
  <c r="M213" i="22"/>
  <c r="J210" i="22"/>
  <c r="Q210" i="22" s="1"/>
  <c r="K107" i="22"/>
  <c r="L107" i="22"/>
  <c r="P280" i="22"/>
  <c r="P213" i="22"/>
  <c r="W277" i="22"/>
  <c r="Q103" i="22"/>
  <c r="M209" i="22"/>
  <c r="W106" i="22"/>
  <c r="O109" i="22"/>
  <c r="K109" i="22"/>
  <c r="L109" i="22"/>
  <c r="V8" i="22"/>
  <c r="U8" i="22"/>
  <c r="AB8" i="22"/>
  <c r="T8" i="22"/>
  <c r="Q18" i="61"/>
  <c r="Y18" i="61"/>
  <c r="AC18" i="61"/>
  <c r="U18" i="61"/>
  <c r="M18" i="61"/>
  <c r="H87" i="63"/>
  <c r="H86" i="63"/>
  <c r="H85" i="63"/>
  <c r="H84" i="63"/>
  <c r="H83" i="63"/>
  <c r="H81" i="63"/>
  <c r="U23" i="67"/>
  <c r="U22" i="67"/>
  <c r="U21" i="67"/>
  <c r="U20" i="67"/>
  <c r="U19" i="67"/>
  <c r="U17" i="67"/>
  <c r="J99" i="72"/>
  <c r="I99" i="72"/>
  <c r="H99" i="72"/>
  <c r="G99" i="72"/>
  <c r="D99" i="72"/>
  <c r="J97" i="72"/>
  <c r="I97" i="72"/>
  <c r="H97" i="72"/>
  <c r="G97" i="72"/>
  <c r="D97" i="72"/>
  <c r="J96" i="72"/>
  <c r="I96" i="72"/>
  <c r="H96" i="72"/>
  <c r="G96" i="72"/>
  <c r="D96" i="72"/>
  <c r="J95" i="72"/>
  <c r="I95" i="72"/>
  <c r="H95" i="72"/>
  <c r="G95" i="72"/>
  <c r="D95" i="72"/>
  <c r="J94" i="72"/>
  <c r="I94" i="72"/>
  <c r="H94" i="72"/>
  <c r="G94" i="72"/>
  <c r="D94" i="72"/>
  <c r="J93" i="72"/>
  <c r="I93" i="72"/>
  <c r="H93" i="72"/>
  <c r="G93" i="72"/>
  <c r="D93" i="72"/>
  <c r="J92" i="72"/>
  <c r="I92" i="72"/>
  <c r="H92" i="72"/>
  <c r="G92" i="72"/>
  <c r="D92" i="72"/>
  <c r="J91" i="72"/>
  <c r="I91" i="72"/>
  <c r="H91" i="72"/>
  <c r="G91" i="72"/>
  <c r="D91" i="72"/>
  <c r="J90" i="72"/>
  <c r="I90" i="72"/>
  <c r="H90" i="72"/>
  <c r="G90" i="72"/>
  <c r="D90" i="72"/>
  <c r="J88" i="72"/>
  <c r="J7" i="72" s="1"/>
  <c r="I88" i="72"/>
  <c r="I7" i="72" s="1"/>
  <c r="H88" i="72"/>
  <c r="H7" i="72" s="1"/>
  <c r="G88" i="72"/>
  <c r="G7" i="72" s="1"/>
  <c r="D88" i="72"/>
  <c r="J87" i="72"/>
  <c r="I87" i="72"/>
  <c r="H87" i="72"/>
  <c r="G87" i="72"/>
  <c r="D87" i="72"/>
  <c r="J86" i="72"/>
  <c r="I86" i="72"/>
  <c r="H86" i="72"/>
  <c r="G86" i="72"/>
  <c r="D86" i="72"/>
  <c r="J85" i="72"/>
  <c r="I85" i="72"/>
  <c r="H85" i="72"/>
  <c r="G85" i="72"/>
  <c r="D85" i="72"/>
  <c r="J83" i="72"/>
  <c r="I83" i="72"/>
  <c r="H83" i="72"/>
  <c r="G83" i="72"/>
  <c r="D83" i="72"/>
  <c r="J82" i="72"/>
  <c r="I82" i="72"/>
  <c r="H82" i="72"/>
  <c r="G82" i="72"/>
  <c r="D82" i="72"/>
  <c r="J81" i="72"/>
  <c r="I81" i="72"/>
  <c r="H81" i="72"/>
  <c r="G81" i="72"/>
  <c r="D81" i="72"/>
  <c r="J80" i="72"/>
  <c r="I80" i="72"/>
  <c r="H80" i="72"/>
  <c r="G80" i="72"/>
  <c r="D80" i="72"/>
  <c r="J78" i="72"/>
  <c r="I78" i="72"/>
  <c r="H78" i="72"/>
  <c r="G78" i="72"/>
  <c r="D78" i="72"/>
  <c r="J75" i="72"/>
  <c r="I75" i="72"/>
  <c r="H75" i="72"/>
  <c r="G75" i="72"/>
  <c r="D75" i="72"/>
  <c r="J74" i="72"/>
  <c r="I74" i="72"/>
  <c r="H74" i="72"/>
  <c r="G74" i="72"/>
  <c r="D74" i="72"/>
  <c r="J73" i="72"/>
  <c r="I73" i="72"/>
  <c r="H73" i="72"/>
  <c r="G73" i="72"/>
  <c r="D73" i="72"/>
  <c r="J72" i="72"/>
  <c r="I72" i="72"/>
  <c r="H72" i="72"/>
  <c r="G72" i="72"/>
  <c r="D72" i="72"/>
  <c r="J71" i="72"/>
  <c r="I71" i="72"/>
  <c r="H71" i="72"/>
  <c r="G71" i="72"/>
  <c r="D71" i="72"/>
  <c r="J69" i="72"/>
  <c r="I69" i="72"/>
  <c r="H69" i="72"/>
  <c r="G69" i="72"/>
  <c r="D69" i="72"/>
  <c r="J68" i="72"/>
  <c r="I68" i="72"/>
  <c r="H68" i="72"/>
  <c r="G68" i="72"/>
  <c r="D68" i="72"/>
  <c r="J66" i="72"/>
  <c r="I66" i="72"/>
  <c r="H66" i="72"/>
  <c r="G66" i="72"/>
  <c r="D66" i="72"/>
  <c r="J65" i="72"/>
  <c r="I65" i="72"/>
  <c r="H65" i="72"/>
  <c r="G65" i="72"/>
  <c r="D65" i="72"/>
  <c r="J63" i="72"/>
  <c r="I63" i="72"/>
  <c r="H63" i="72"/>
  <c r="G63" i="72"/>
  <c r="D63" i="72"/>
  <c r="J61" i="72"/>
  <c r="I61" i="72"/>
  <c r="H61" i="72"/>
  <c r="G61" i="72"/>
  <c r="D61" i="72"/>
  <c r="J59" i="72"/>
  <c r="I59" i="72"/>
  <c r="H59" i="72"/>
  <c r="G59" i="72"/>
  <c r="D59" i="72"/>
  <c r="J58" i="72"/>
  <c r="I58" i="72"/>
  <c r="H58" i="72"/>
  <c r="G58" i="72"/>
  <c r="D58" i="72"/>
  <c r="J57" i="72"/>
  <c r="I57" i="72"/>
  <c r="H57" i="72"/>
  <c r="G57" i="72"/>
  <c r="D57" i="72"/>
  <c r="J56" i="72"/>
  <c r="I56" i="72"/>
  <c r="H56" i="72"/>
  <c r="G56" i="72"/>
  <c r="D56" i="72"/>
  <c r="J55" i="72"/>
  <c r="I55" i="72"/>
  <c r="H55" i="72"/>
  <c r="G55" i="72"/>
  <c r="D55" i="72"/>
  <c r="J53" i="72"/>
  <c r="I53" i="72"/>
  <c r="H53" i="72"/>
  <c r="G53" i="72"/>
  <c r="D53" i="72"/>
  <c r="J52" i="72"/>
  <c r="I52" i="72"/>
  <c r="H52" i="72"/>
  <c r="G52" i="72"/>
  <c r="D52" i="72"/>
  <c r="J51" i="72"/>
  <c r="I51" i="72"/>
  <c r="H51" i="72"/>
  <c r="G51" i="72"/>
  <c r="D51" i="72"/>
  <c r="J50" i="72"/>
  <c r="I50" i="72"/>
  <c r="H50" i="72"/>
  <c r="G50" i="72"/>
  <c r="D50" i="72"/>
  <c r="J49" i="72"/>
  <c r="I49" i="72"/>
  <c r="H49" i="72"/>
  <c r="G49" i="72"/>
  <c r="D49" i="72"/>
  <c r="J47" i="72"/>
  <c r="I47" i="72"/>
  <c r="H47" i="72"/>
  <c r="G47" i="72"/>
  <c r="D47" i="72"/>
  <c r="J44" i="72"/>
  <c r="I44" i="72"/>
  <c r="H44" i="72"/>
  <c r="G44" i="72"/>
  <c r="D44" i="72"/>
  <c r="J42" i="72"/>
  <c r="I42" i="72"/>
  <c r="H42" i="72"/>
  <c r="G42" i="72"/>
  <c r="D42" i="72"/>
  <c r="J41" i="72"/>
  <c r="I41" i="72"/>
  <c r="H41" i="72"/>
  <c r="G41" i="72"/>
  <c r="D41" i="72"/>
  <c r="J39" i="72"/>
  <c r="I39" i="72"/>
  <c r="H39" i="72"/>
  <c r="G39" i="72"/>
  <c r="D39" i="72"/>
  <c r="J35" i="72"/>
  <c r="I35" i="72"/>
  <c r="H35" i="72"/>
  <c r="G35" i="72"/>
  <c r="D35" i="72"/>
  <c r="J34" i="72"/>
  <c r="I34" i="72"/>
  <c r="H34" i="72"/>
  <c r="G34" i="72"/>
  <c r="D34" i="72"/>
  <c r="J33" i="72"/>
  <c r="I33" i="72"/>
  <c r="H33" i="72"/>
  <c r="G33" i="72"/>
  <c r="D33" i="72"/>
  <c r="J32" i="72"/>
  <c r="I32" i="72"/>
  <c r="H32" i="72"/>
  <c r="G32" i="72"/>
  <c r="D32" i="72"/>
  <c r="J31" i="72"/>
  <c r="I31" i="72"/>
  <c r="H31" i="72"/>
  <c r="G31" i="72"/>
  <c r="D31" i="72"/>
  <c r="J29" i="72"/>
  <c r="I29" i="72"/>
  <c r="H29" i="72"/>
  <c r="G29" i="72"/>
  <c r="D29" i="72"/>
  <c r="J28" i="72"/>
  <c r="I28" i="72"/>
  <c r="H28" i="72"/>
  <c r="G28" i="72"/>
  <c r="D28" i="72"/>
  <c r="J27" i="72"/>
  <c r="I27" i="72"/>
  <c r="H27" i="72"/>
  <c r="G27" i="72"/>
  <c r="D27" i="72"/>
  <c r="J26" i="72"/>
  <c r="I26" i="72"/>
  <c r="H26" i="72"/>
  <c r="G26" i="72"/>
  <c r="D26" i="72"/>
  <c r="J25" i="72"/>
  <c r="I25" i="72"/>
  <c r="H25" i="72"/>
  <c r="G25" i="72"/>
  <c r="D25" i="72"/>
  <c r="J24" i="72"/>
  <c r="I24" i="72"/>
  <c r="H24" i="72"/>
  <c r="G24" i="72"/>
  <c r="D24" i="72"/>
  <c r="J23" i="72"/>
  <c r="I23" i="72"/>
  <c r="H23" i="72"/>
  <c r="G23" i="72"/>
  <c r="D23" i="72"/>
  <c r="J22" i="72"/>
  <c r="I22" i="72"/>
  <c r="H22" i="72"/>
  <c r="G22" i="72"/>
  <c r="D22" i="72"/>
  <c r="J21" i="72"/>
  <c r="I21" i="72"/>
  <c r="H21" i="72"/>
  <c r="G21" i="72"/>
  <c r="D21" i="72"/>
  <c r="J17" i="72"/>
  <c r="I17" i="72"/>
  <c r="H17" i="72"/>
  <c r="G17" i="72"/>
  <c r="D17" i="72"/>
  <c r="J15" i="72"/>
  <c r="I15" i="72"/>
  <c r="H15" i="72"/>
  <c r="G15" i="72"/>
  <c r="D15" i="72"/>
  <c r="J14" i="72"/>
  <c r="I14" i="72"/>
  <c r="H14" i="72"/>
  <c r="G14" i="72"/>
  <c r="D14" i="72"/>
  <c r="J99" i="71"/>
  <c r="I99" i="71"/>
  <c r="H99" i="71"/>
  <c r="G99" i="71"/>
  <c r="D99" i="71"/>
  <c r="J98" i="71"/>
  <c r="I98" i="71"/>
  <c r="H98" i="71"/>
  <c r="G98" i="71"/>
  <c r="D98" i="71"/>
  <c r="J97" i="71"/>
  <c r="I97" i="71"/>
  <c r="H97" i="71"/>
  <c r="G97" i="71"/>
  <c r="E97" i="71"/>
  <c r="D97" i="71"/>
  <c r="J96" i="71"/>
  <c r="I96" i="71"/>
  <c r="H96" i="71"/>
  <c r="G96" i="71"/>
  <c r="D96" i="71"/>
  <c r="J95" i="71"/>
  <c r="I95" i="71"/>
  <c r="H95" i="71"/>
  <c r="G95" i="71"/>
  <c r="D95" i="71"/>
  <c r="J94" i="71"/>
  <c r="I94" i="71"/>
  <c r="H94" i="71"/>
  <c r="G94" i="71"/>
  <c r="D94" i="71"/>
  <c r="J93" i="71"/>
  <c r="I93" i="71"/>
  <c r="H93" i="71"/>
  <c r="G93" i="71"/>
  <c r="E93" i="71"/>
  <c r="D93" i="71"/>
  <c r="J92" i="71"/>
  <c r="I92" i="71"/>
  <c r="H92" i="71"/>
  <c r="G92" i="71"/>
  <c r="D92" i="71"/>
  <c r="J91" i="71"/>
  <c r="I91" i="71"/>
  <c r="H91" i="71"/>
  <c r="G91" i="71"/>
  <c r="D91" i="71"/>
  <c r="J89" i="71"/>
  <c r="I89" i="71"/>
  <c r="H89" i="71"/>
  <c r="G89" i="71"/>
  <c r="D89" i="71"/>
  <c r="J88" i="71"/>
  <c r="J7" i="71" s="1"/>
  <c r="I88" i="71"/>
  <c r="I7" i="71" s="1"/>
  <c r="H88" i="71"/>
  <c r="H7" i="71" s="1"/>
  <c r="G88" i="71"/>
  <c r="G7" i="71" s="1"/>
  <c r="D88" i="71"/>
  <c r="J87" i="71"/>
  <c r="I87" i="71"/>
  <c r="H87" i="71"/>
  <c r="G87" i="71"/>
  <c r="D87" i="71"/>
  <c r="J86" i="71"/>
  <c r="I86" i="71"/>
  <c r="H86" i="71"/>
  <c r="G86" i="71"/>
  <c r="D86" i="71"/>
  <c r="J84" i="71"/>
  <c r="I84" i="71"/>
  <c r="H84" i="71"/>
  <c r="G84" i="71"/>
  <c r="D84" i="71"/>
  <c r="J83" i="71"/>
  <c r="I83" i="71"/>
  <c r="H83" i="71"/>
  <c r="G83" i="71"/>
  <c r="D83" i="71"/>
  <c r="J82" i="71"/>
  <c r="I82" i="71"/>
  <c r="H82" i="71"/>
  <c r="G82" i="71"/>
  <c r="D82" i="71"/>
  <c r="J81" i="71"/>
  <c r="I81" i="71"/>
  <c r="H81" i="71"/>
  <c r="G81" i="71"/>
  <c r="D81" i="71"/>
  <c r="J80" i="71"/>
  <c r="I80" i="71"/>
  <c r="H80" i="71"/>
  <c r="G80" i="71"/>
  <c r="D80" i="71"/>
  <c r="J79" i="71"/>
  <c r="I79" i="71"/>
  <c r="H79" i="71"/>
  <c r="G79" i="71"/>
  <c r="D79" i="71"/>
  <c r="J78" i="71"/>
  <c r="I78" i="71"/>
  <c r="H78" i="71"/>
  <c r="G78" i="71"/>
  <c r="D78" i="71"/>
  <c r="J77" i="71"/>
  <c r="I77" i="71"/>
  <c r="H77" i="71"/>
  <c r="G77" i="71"/>
  <c r="D77" i="71"/>
  <c r="J76" i="71"/>
  <c r="I76" i="71"/>
  <c r="H76" i="71"/>
  <c r="G76" i="71"/>
  <c r="D76" i="71"/>
  <c r="J74" i="71"/>
  <c r="I74" i="71"/>
  <c r="H74" i="71"/>
  <c r="G74" i="71"/>
  <c r="D74" i="71"/>
  <c r="J73" i="71"/>
  <c r="I73" i="71"/>
  <c r="H73" i="71"/>
  <c r="G73" i="71"/>
  <c r="D73" i="71"/>
  <c r="J71" i="71"/>
  <c r="I71" i="71"/>
  <c r="H71" i="71"/>
  <c r="G71" i="71"/>
  <c r="D71" i="71"/>
  <c r="J70" i="71"/>
  <c r="I70" i="71"/>
  <c r="H70" i="71"/>
  <c r="G70" i="71"/>
  <c r="D70" i="71"/>
  <c r="J68" i="71"/>
  <c r="I68" i="71"/>
  <c r="H68" i="71"/>
  <c r="G68" i="71"/>
  <c r="D68" i="71"/>
  <c r="J67" i="71"/>
  <c r="I67" i="71"/>
  <c r="H67" i="71"/>
  <c r="G67" i="71"/>
  <c r="D67" i="71"/>
  <c r="J66" i="71"/>
  <c r="I66" i="71"/>
  <c r="H66" i="71"/>
  <c r="G66" i="71"/>
  <c r="D66" i="71"/>
  <c r="J65" i="71"/>
  <c r="I65" i="71"/>
  <c r="H65" i="71"/>
  <c r="G65" i="71"/>
  <c r="D65" i="71"/>
  <c r="J64" i="71"/>
  <c r="I64" i="71"/>
  <c r="H64" i="71"/>
  <c r="G64" i="71"/>
  <c r="D64" i="71"/>
  <c r="J63" i="71"/>
  <c r="I63" i="71"/>
  <c r="H63" i="71"/>
  <c r="G63" i="71"/>
  <c r="D63" i="71"/>
  <c r="J62" i="71"/>
  <c r="I62" i="71"/>
  <c r="H62" i="71"/>
  <c r="G62" i="71"/>
  <c r="D62" i="71"/>
  <c r="J61" i="71"/>
  <c r="I61" i="71"/>
  <c r="H61" i="71"/>
  <c r="G61" i="71"/>
  <c r="D61" i="71"/>
  <c r="J60" i="71"/>
  <c r="I60" i="71"/>
  <c r="H60" i="71"/>
  <c r="G60" i="71"/>
  <c r="D60" i="71"/>
  <c r="J59" i="71"/>
  <c r="I59" i="71"/>
  <c r="H59" i="71"/>
  <c r="G59" i="71"/>
  <c r="D59" i="71"/>
  <c r="J58" i="71"/>
  <c r="I58" i="71"/>
  <c r="H58" i="71"/>
  <c r="G58" i="71"/>
  <c r="D58" i="71"/>
  <c r="J57" i="71"/>
  <c r="I57" i="71"/>
  <c r="H57" i="71"/>
  <c r="G57" i="71"/>
  <c r="D57" i="71"/>
  <c r="J56" i="71"/>
  <c r="I56" i="71"/>
  <c r="H56" i="71"/>
  <c r="G56" i="71"/>
  <c r="D56" i="71"/>
  <c r="J55" i="71"/>
  <c r="I55" i="71"/>
  <c r="H55" i="71"/>
  <c r="G55" i="71"/>
  <c r="D55" i="71"/>
  <c r="J54" i="71"/>
  <c r="I54" i="71"/>
  <c r="H54" i="71"/>
  <c r="G54" i="71"/>
  <c r="D54" i="71"/>
  <c r="J53" i="71"/>
  <c r="I53" i="71"/>
  <c r="H53" i="71"/>
  <c r="G53" i="71"/>
  <c r="D53" i="71"/>
  <c r="J52" i="71"/>
  <c r="I52" i="71"/>
  <c r="H52" i="71"/>
  <c r="G52" i="71"/>
  <c r="D52" i="71"/>
  <c r="J50" i="71"/>
  <c r="I50" i="71"/>
  <c r="H50" i="71"/>
  <c r="G50" i="71"/>
  <c r="D50" i="71"/>
  <c r="J49" i="71"/>
  <c r="I49" i="71"/>
  <c r="H49" i="71"/>
  <c r="G49" i="71"/>
  <c r="D49" i="71"/>
  <c r="J48" i="71"/>
  <c r="I48" i="71"/>
  <c r="H48" i="71"/>
  <c r="G48" i="71"/>
  <c r="D48" i="71"/>
  <c r="J47" i="71"/>
  <c r="I47" i="71"/>
  <c r="H47" i="71"/>
  <c r="G47" i="71"/>
  <c r="D47" i="71"/>
  <c r="J46" i="71"/>
  <c r="I46" i="71"/>
  <c r="H46" i="71"/>
  <c r="G46" i="71"/>
  <c r="D46" i="71"/>
  <c r="J45" i="71"/>
  <c r="I45" i="71"/>
  <c r="H45" i="71"/>
  <c r="G45" i="71"/>
  <c r="D45" i="71"/>
  <c r="J44" i="71"/>
  <c r="I44" i="71"/>
  <c r="H44" i="71"/>
  <c r="G44" i="71"/>
  <c r="D44" i="71"/>
  <c r="J43" i="71"/>
  <c r="I43" i="71"/>
  <c r="H43" i="71"/>
  <c r="G43" i="71"/>
  <c r="D43" i="71"/>
  <c r="J42" i="71"/>
  <c r="I42" i="71"/>
  <c r="H42" i="71"/>
  <c r="G42" i="71"/>
  <c r="D42" i="71"/>
  <c r="J41" i="71"/>
  <c r="I41" i="71"/>
  <c r="H41" i="71"/>
  <c r="G41" i="71"/>
  <c r="D41" i="71"/>
  <c r="J40" i="71"/>
  <c r="I40" i="71"/>
  <c r="H40" i="71"/>
  <c r="G40" i="71"/>
  <c r="D40" i="71"/>
  <c r="J39" i="71"/>
  <c r="I39" i="71"/>
  <c r="H39" i="71"/>
  <c r="G39" i="71"/>
  <c r="D39" i="71"/>
  <c r="J38" i="71"/>
  <c r="I38" i="71"/>
  <c r="H38" i="71"/>
  <c r="G38" i="71"/>
  <c r="D38" i="71"/>
  <c r="J37" i="71"/>
  <c r="I37" i="71"/>
  <c r="H37" i="71"/>
  <c r="G37" i="71"/>
  <c r="D37" i="71"/>
  <c r="J36" i="71"/>
  <c r="I36" i="71"/>
  <c r="H36" i="71"/>
  <c r="G36" i="71"/>
  <c r="D36" i="71"/>
  <c r="J35" i="71"/>
  <c r="I35" i="71"/>
  <c r="H35" i="71"/>
  <c r="G35" i="71"/>
  <c r="D35" i="71"/>
  <c r="J34" i="71"/>
  <c r="I34" i="71"/>
  <c r="H34" i="71"/>
  <c r="G34" i="71"/>
  <c r="D34" i="71"/>
  <c r="J33" i="71"/>
  <c r="I33" i="71"/>
  <c r="H33" i="71"/>
  <c r="G33" i="71"/>
  <c r="D33" i="71"/>
  <c r="J32" i="71"/>
  <c r="I32" i="71"/>
  <c r="H32" i="71"/>
  <c r="G32" i="71"/>
  <c r="D32" i="71"/>
  <c r="J31" i="71"/>
  <c r="I31" i="71"/>
  <c r="H31" i="71"/>
  <c r="G31" i="71"/>
  <c r="D31" i="71"/>
  <c r="J29" i="71"/>
  <c r="I29" i="71"/>
  <c r="H29" i="71"/>
  <c r="G29" i="71"/>
  <c r="D29" i="71"/>
  <c r="J28" i="71"/>
  <c r="I28" i="71"/>
  <c r="H28" i="71"/>
  <c r="G28" i="71"/>
  <c r="D28" i="71"/>
  <c r="J27" i="71"/>
  <c r="I27" i="71"/>
  <c r="H27" i="71"/>
  <c r="G27" i="71"/>
  <c r="D27" i="71"/>
  <c r="J26" i="71"/>
  <c r="I26" i="71"/>
  <c r="H26" i="71"/>
  <c r="G26" i="71"/>
  <c r="D26" i="71"/>
  <c r="J25" i="71"/>
  <c r="I25" i="71"/>
  <c r="H25" i="71"/>
  <c r="G25" i="71"/>
  <c r="D25" i="71"/>
  <c r="J23" i="71"/>
  <c r="I23" i="71"/>
  <c r="H23" i="71"/>
  <c r="G23" i="71"/>
  <c r="D23" i="71"/>
  <c r="J22" i="71"/>
  <c r="I22" i="71"/>
  <c r="H22" i="71"/>
  <c r="G22" i="71"/>
  <c r="D22" i="71"/>
  <c r="J21" i="71"/>
  <c r="I21" i="71"/>
  <c r="H21" i="71"/>
  <c r="G21" i="71"/>
  <c r="D21" i="71"/>
  <c r="J20" i="71"/>
  <c r="I20" i="71"/>
  <c r="H20" i="71"/>
  <c r="G20" i="71"/>
  <c r="D20" i="71"/>
  <c r="J19" i="71"/>
  <c r="I19" i="71"/>
  <c r="H19" i="71"/>
  <c r="G19" i="71"/>
  <c r="D19" i="71"/>
  <c r="J18" i="71"/>
  <c r="I18" i="71"/>
  <c r="H18" i="71"/>
  <c r="G18" i="71"/>
  <c r="D18" i="71"/>
  <c r="J17" i="71"/>
  <c r="I17" i="71"/>
  <c r="H17" i="71"/>
  <c r="G17" i="71"/>
  <c r="D17" i="71"/>
  <c r="J16" i="71"/>
  <c r="I16" i="71"/>
  <c r="H16" i="71"/>
  <c r="G16" i="71"/>
  <c r="D16" i="71"/>
  <c r="J14" i="71"/>
  <c r="I14" i="71"/>
  <c r="H14" i="71"/>
  <c r="G14" i="71"/>
  <c r="D14" i="71"/>
  <c r="J99" i="70"/>
  <c r="I99" i="70"/>
  <c r="H99" i="70"/>
  <c r="G99" i="70"/>
  <c r="D99" i="70"/>
  <c r="J98" i="70"/>
  <c r="I98" i="70"/>
  <c r="H98" i="70"/>
  <c r="G98" i="70"/>
  <c r="D98" i="70"/>
  <c r="J97" i="70"/>
  <c r="I97" i="70"/>
  <c r="H97" i="70"/>
  <c r="G97" i="70"/>
  <c r="D97" i="70"/>
  <c r="J96" i="70"/>
  <c r="I96" i="70"/>
  <c r="H96" i="70"/>
  <c r="G96" i="70"/>
  <c r="D96" i="70"/>
  <c r="J95" i="70"/>
  <c r="I95" i="70"/>
  <c r="H95" i="70"/>
  <c r="G95" i="70"/>
  <c r="D95" i="70"/>
  <c r="J94" i="70"/>
  <c r="I94" i="70"/>
  <c r="H94" i="70"/>
  <c r="G94" i="70"/>
  <c r="D94" i="70"/>
  <c r="J93" i="70"/>
  <c r="I93" i="70"/>
  <c r="H93" i="70"/>
  <c r="G93" i="70"/>
  <c r="D93" i="70"/>
  <c r="J92" i="70"/>
  <c r="I92" i="70"/>
  <c r="H92" i="70"/>
  <c r="G92" i="70"/>
  <c r="D92" i="70"/>
  <c r="J91" i="70"/>
  <c r="I91" i="70"/>
  <c r="H91" i="70"/>
  <c r="G91" i="70"/>
  <c r="D91" i="70"/>
  <c r="J90" i="70"/>
  <c r="I90" i="70"/>
  <c r="H90" i="70"/>
  <c r="G90" i="70"/>
  <c r="D90" i="70"/>
  <c r="J89" i="70"/>
  <c r="I89" i="70"/>
  <c r="H89" i="70"/>
  <c r="G89" i="70"/>
  <c r="D89" i="70"/>
  <c r="J88" i="70"/>
  <c r="I88" i="70"/>
  <c r="H88" i="70"/>
  <c r="G88" i="70"/>
  <c r="D88" i="70"/>
  <c r="J87" i="70"/>
  <c r="I87" i="70"/>
  <c r="H87" i="70"/>
  <c r="G87" i="70"/>
  <c r="D87" i="70"/>
  <c r="J86" i="70"/>
  <c r="I86" i="70"/>
  <c r="H86" i="70"/>
  <c r="G86" i="70"/>
  <c r="D86" i="70"/>
  <c r="J85" i="70"/>
  <c r="I85" i="70"/>
  <c r="H85" i="70"/>
  <c r="G85" i="70"/>
  <c r="D85" i="70"/>
  <c r="J84" i="70"/>
  <c r="I84" i="70"/>
  <c r="H84" i="70"/>
  <c r="G84" i="70"/>
  <c r="D84" i="70"/>
  <c r="J83" i="70"/>
  <c r="I83" i="70"/>
  <c r="H83" i="70"/>
  <c r="G83" i="70"/>
  <c r="D83" i="70"/>
  <c r="J82" i="70"/>
  <c r="I82" i="70"/>
  <c r="H82" i="70"/>
  <c r="G82" i="70"/>
  <c r="D82" i="70"/>
  <c r="J81" i="70"/>
  <c r="I81" i="70"/>
  <c r="H81" i="70"/>
  <c r="G81" i="70"/>
  <c r="D81" i="70"/>
  <c r="J80" i="70"/>
  <c r="I80" i="70"/>
  <c r="H80" i="70"/>
  <c r="G80" i="70"/>
  <c r="D80" i="70"/>
  <c r="J79" i="70"/>
  <c r="I79" i="70"/>
  <c r="H79" i="70"/>
  <c r="G79" i="70"/>
  <c r="D79" i="70"/>
  <c r="J78" i="70"/>
  <c r="I78" i="70"/>
  <c r="H78" i="70"/>
  <c r="G78" i="70"/>
  <c r="D78" i="70"/>
  <c r="J77" i="70"/>
  <c r="I77" i="70"/>
  <c r="H77" i="70"/>
  <c r="G77" i="70"/>
  <c r="D77" i="70"/>
  <c r="J76" i="70"/>
  <c r="I76" i="70"/>
  <c r="H76" i="70"/>
  <c r="G76" i="70"/>
  <c r="D76" i="70"/>
  <c r="J75" i="70"/>
  <c r="I75" i="70"/>
  <c r="H75" i="70"/>
  <c r="G75" i="70"/>
  <c r="D75" i="70"/>
  <c r="J74" i="70"/>
  <c r="I74" i="70"/>
  <c r="H74" i="70"/>
  <c r="G74" i="70"/>
  <c r="D74" i="70"/>
  <c r="J73" i="70"/>
  <c r="I73" i="70"/>
  <c r="H73" i="70"/>
  <c r="G73" i="70"/>
  <c r="D73" i="70"/>
  <c r="J72" i="70"/>
  <c r="I72" i="70"/>
  <c r="H72" i="70"/>
  <c r="G72" i="70"/>
  <c r="D72" i="70"/>
  <c r="J71" i="70"/>
  <c r="I71" i="70"/>
  <c r="H71" i="70"/>
  <c r="G71" i="70"/>
  <c r="D71" i="70"/>
  <c r="J70" i="70"/>
  <c r="I70" i="70"/>
  <c r="H70" i="70"/>
  <c r="G70" i="70"/>
  <c r="D70" i="70"/>
  <c r="J69" i="70"/>
  <c r="I69" i="70"/>
  <c r="H69" i="70"/>
  <c r="G69" i="70"/>
  <c r="D69" i="70"/>
  <c r="J68" i="70"/>
  <c r="I68" i="70"/>
  <c r="H68" i="70"/>
  <c r="G68" i="70"/>
  <c r="D68" i="70"/>
  <c r="J67" i="70"/>
  <c r="I67" i="70"/>
  <c r="H67" i="70"/>
  <c r="G67" i="70"/>
  <c r="D67" i="70"/>
  <c r="J66" i="70"/>
  <c r="I66" i="70"/>
  <c r="H66" i="70"/>
  <c r="G66" i="70"/>
  <c r="D66" i="70"/>
  <c r="J65" i="70"/>
  <c r="I65" i="70"/>
  <c r="H65" i="70"/>
  <c r="G65" i="70"/>
  <c r="D65" i="70"/>
  <c r="J64" i="70"/>
  <c r="I64" i="70"/>
  <c r="H64" i="70"/>
  <c r="G64" i="70"/>
  <c r="D64" i="70"/>
  <c r="J63" i="70"/>
  <c r="I63" i="70"/>
  <c r="H63" i="70"/>
  <c r="G63" i="70"/>
  <c r="D63" i="70"/>
  <c r="J62" i="70"/>
  <c r="I62" i="70"/>
  <c r="H62" i="70"/>
  <c r="G62" i="70"/>
  <c r="D62" i="70"/>
  <c r="J61" i="70"/>
  <c r="I61" i="70"/>
  <c r="H61" i="70"/>
  <c r="G61" i="70"/>
  <c r="D61" i="70"/>
  <c r="J60" i="70"/>
  <c r="I60" i="70"/>
  <c r="H60" i="70"/>
  <c r="G60" i="70"/>
  <c r="D60" i="70"/>
  <c r="J59" i="70"/>
  <c r="I59" i="70"/>
  <c r="H59" i="70"/>
  <c r="G59" i="70"/>
  <c r="D59" i="70"/>
  <c r="J58" i="70"/>
  <c r="I58" i="70"/>
  <c r="H58" i="70"/>
  <c r="G58" i="70"/>
  <c r="D58" i="70"/>
  <c r="J57" i="70"/>
  <c r="I57" i="70"/>
  <c r="H57" i="70"/>
  <c r="G57" i="70"/>
  <c r="D57" i="70"/>
  <c r="J56" i="70"/>
  <c r="I56" i="70"/>
  <c r="H56" i="70"/>
  <c r="G56" i="70"/>
  <c r="D56" i="70"/>
  <c r="J55" i="70"/>
  <c r="I55" i="70"/>
  <c r="H55" i="70"/>
  <c r="G55" i="70"/>
  <c r="D55" i="70"/>
  <c r="J54" i="70"/>
  <c r="I54" i="70"/>
  <c r="H54" i="70"/>
  <c r="G54" i="70"/>
  <c r="D54" i="70"/>
  <c r="J53" i="70"/>
  <c r="I53" i="70"/>
  <c r="H53" i="70"/>
  <c r="G53" i="70"/>
  <c r="D53" i="70"/>
  <c r="J52" i="70"/>
  <c r="I52" i="70"/>
  <c r="H52" i="70"/>
  <c r="G52" i="70"/>
  <c r="D52" i="70"/>
  <c r="J51" i="70"/>
  <c r="I51" i="70"/>
  <c r="H51" i="70"/>
  <c r="G51" i="70"/>
  <c r="D51" i="70"/>
  <c r="J50" i="70"/>
  <c r="I50" i="70"/>
  <c r="H50" i="70"/>
  <c r="G50" i="70"/>
  <c r="D50" i="70"/>
  <c r="J49" i="70"/>
  <c r="I49" i="70"/>
  <c r="H49" i="70"/>
  <c r="G49" i="70"/>
  <c r="D49" i="70"/>
  <c r="J47" i="70"/>
  <c r="I47" i="70"/>
  <c r="H47" i="70"/>
  <c r="G47" i="70"/>
  <c r="D47" i="70"/>
  <c r="J46" i="70"/>
  <c r="I46" i="70"/>
  <c r="H46" i="70"/>
  <c r="G46" i="70"/>
  <c r="D46" i="70"/>
  <c r="J45" i="70"/>
  <c r="I45" i="70"/>
  <c r="H45" i="70"/>
  <c r="G45" i="70"/>
  <c r="D45" i="70"/>
  <c r="J44" i="70"/>
  <c r="I44" i="70"/>
  <c r="H44" i="70"/>
  <c r="G44" i="70"/>
  <c r="D44" i="70"/>
  <c r="J43" i="70"/>
  <c r="I43" i="70"/>
  <c r="H43" i="70"/>
  <c r="G43" i="70"/>
  <c r="D43" i="70"/>
  <c r="J42" i="70"/>
  <c r="I42" i="70"/>
  <c r="H42" i="70"/>
  <c r="G42" i="70"/>
  <c r="D42" i="70"/>
  <c r="J41" i="70"/>
  <c r="I41" i="70"/>
  <c r="H41" i="70"/>
  <c r="G41" i="70"/>
  <c r="D41" i="70"/>
  <c r="J40" i="70"/>
  <c r="I40" i="70"/>
  <c r="H40" i="70"/>
  <c r="G40" i="70"/>
  <c r="D40" i="70"/>
  <c r="J39" i="70"/>
  <c r="I39" i="70"/>
  <c r="H39" i="70"/>
  <c r="G39" i="70"/>
  <c r="D39" i="70"/>
  <c r="J38" i="70"/>
  <c r="I38" i="70"/>
  <c r="H38" i="70"/>
  <c r="G38" i="70"/>
  <c r="D38" i="70"/>
  <c r="J37" i="70"/>
  <c r="I37" i="70"/>
  <c r="H37" i="70"/>
  <c r="G37" i="70"/>
  <c r="D37" i="70"/>
  <c r="J36" i="70"/>
  <c r="I36" i="70"/>
  <c r="H36" i="70"/>
  <c r="G36" i="70"/>
  <c r="D36" i="70"/>
  <c r="J35" i="70"/>
  <c r="I35" i="70"/>
  <c r="H35" i="70"/>
  <c r="G35" i="70"/>
  <c r="D35" i="70"/>
  <c r="J34" i="70"/>
  <c r="I34" i="70"/>
  <c r="H34" i="70"/>
  <c r="G34" i="70"/>
  <c r="D34" i="70"/>
  <c r="J33" i="70"/>
  <c r="I33" i="70"/>
  <c r="H33" i="70"/>
  <c r="G33" i="70"/>
  <c r="D33" i="70"/>
  <c r="J32" i="70"/>
  <c r="I32" i="70"/>
  <c r="H32" i="70"/>
  <c r="G32" i="70"/>
  <c r="D32" i="70"/>
  <c r="J31" i="70"/>
  <c r="I31" i="70"/>
  <c r="H31" i="70"/>
  <c r="G31" i="70"/>
  <c r="D31" i="70"/>
  <c r="J30" i="70"/>
  <c r="I30" i="70"/>
  <c r="H30" i="70"/>
  <c r="G30" i="70"/>
  <c r="D30" i="70"/>
  <c r="J29" i="70"/>
  <c r="I29" i="70"/>
  <c r="H29" i="70"/>
  <c r="G29" i="70"/>
  <c r="D29" i="70"/>
  <c r="J28" i="70"/>
  <c r="I28" i="70"/>
  <c r="H28" i="70"/>
  <c r="G28" i="70"/>
  <c r="D28" i="70"/>
  <c r="J27" i="70"/>
  <c r="I27" i="70"/>
  <c r="H27" i="70"/>
  <c r="G27" i="70"/>
  <c r="D27" i="70"/>
  <c r="J26" i="70"/>
  <c r="I26" i="70"/>
  <c r="H26" i="70"/>
  <c r="G26" i="70"/>
  <c r="D26" i="70"/>
  <c r="J25" i="70"/>
  <c r="I25" i="70"/>
  <c r="H25" i="70"/>
  <c r="G25" i="70"/>
  <c r="D25" i="70"/>
  <c r="J24" i="70"/>
  <c r="I24" i="70"/>
  <c r="H24" i="70"/>
  <c r="G24" i="70"/>
  <c r="D24" i="70"/>
  <c r="J23" i="70"/>
  <c r="I23" i="70"/>
  <c r="H23" i="70"/>
  <c r="G23" i="70"/>
  <c r="D23" i="70"/>
  <c r="J22" i="70"/>
  <c r="I22" i="70"/>
  <c r="H22" i="70"/>
  <c r="G22" i="70"/>
  <c r="D22" i="70"/>
  <c r="J21" i="70"/>
  <c r="I21" i="70"/>
  <c r="H21" i="70"/>
  <c r="G21" i="70"/>
  <c r="D21" i="70"/>
  <c r="J20" i="70"/>
  <c r="I20" i="70"/>
  <c r="H20" i="70"/>
  <c r="G20" i="70"/>
  <c r="D20" i="70"/>
  <c r="J19" i="70"/>
  <c r="I19" i="70"/>
  <c r="H19" i="70"/>
  <c r="G19" i="70"/>
  <c r="D19" i="70"/>
  <c r="J18" i="70"/>
  <c r="I18" i="70"/>
  <c r="H18" i="70"/>
  <c r="G18" i="70"/>
  <c r="D18" i="70"/>
  <c r="J17" i="70"/>
  <c r="I17" i="70"/>
  <c r="H17" i="70"/>
  <c r="G17" i="70"/>
  <c r="D17" i="70"/>
  <c r="J16" i="70"/>
  <c r="I16" i="70"/>
  <c r="H16" i="70"/>
  <c r="G16" i="70"/>
  <c r="D16" i="70"/>
  <c r="J15" i="70"/>
  <c r="I15" i="70"/>
  <c r="H15" i="70"/>
  <c r="G15" i="70"/>
  <c r="D15" i="70"/>
  <c r="J14" i="70"/>
  <c r="I14" i="70"/>
  <c r="H14" i="70"/>
  <c r="G14" i="70"/>
  <c r="D14" i="70"/>
  <c r="J99" i="69"/>
  <c r="I99" i="69"/>
  <c r="H99" i="69"/>
  <c r="G99" i="69"/>
  <c r="D99" i="69"/>
  <c r="J98" i="69"/>
  <c r="I98" i="69"/>
  <c r="H98" i="69"/>
  <c r="G98" i="69"/>
  <c r="D98" i="69"/>
  <c r="J97" i="69"/>
  <c r="I97" i="69"/>
  <c r="H97" i="69"/>
  <c r="G97" i="69"/>
  <c r="E97" i="69" s="1"/>
  <c r="D97" i="69"/>
  <c r="J96" i="69"/>
  <c r="I96" i="69"/>
  <c r="H96" i="69"/>
  <c r="G96" i="69"/>
  <c r="D96" i="69"/>
  <c r="J95" i="69"/>
  <c r="I95" i="69"/>
  <c r="H95" i="69"/>
  <c r="G95" i="69"/>
  <c r="D95" i="69"/>
  <c r="J94" i="69"/>
  <c r="I94" i="69"/>
  <c r="H94" i="69"/>
  <c r="G94" i="69"/>
  <c r="D94" i="69"/>
  <c r="J93" i="69"/>
  <c r="I93" i="69"/>
  <c r="H93" i="69"/>
  <c r="G93" i="69"/>
  <c r="D93" i="69"/>
  <c r="J92" i="69"/>
  <c r="I92" i="69"/>
  <c r="H92" i="69"/>
  <c r="G92" i="69"/>
  <c r="D92" i="69"/>
  <c r="J91" i="69"/>
  <c r="I91" i="69"/>
  <c r="H91" i="69"/>
  <c r="G91" i="69"/>
  <c r="D91" i="69"/>
  <c r="J90" i="69"/>
  <c r="I90" i="69"/>
  <c r="H90" i="69"/>
  <c r="G90" i="69"/>
  <c r="D90" i="69"/>
  <c r="J89" i="69"/>
  <c r="I89" i="69"/>
  <c r="H89" i="69"/>
  <c r="G89" i="69"/>
  <c r="E89" i="69" s="1"/>
  <c r="D89" i="69"/>
  <c r="J88" i="69"/>
  <c r="J7" i="69" s="1"/>
  <c r="I88" i="69"/>
  <c r="I7" i="69" s="1"/>
  <c r="H88" i="69"/>
  <c r="H7" i="69" s="1"/>
  <c r="G88" i="69"/>
  <c r="G7" i="69" s="1"/>
  <c r="D88" i="69"/>
  <c r="J87" i="69"/>
  <c r="I87" i="69"/>
  <c r="H87" i="69"/>
  <c r="G87" i="69"/>
  <c r="D87" i="69"/>
  <c r="J86" i="69"/>
  <c r="I86" i="69"/>
  <c r="H86" i="69"/>
  <c r="G86" i="69"/>
  <c r="D86" i="69"/>
  <c r="J85" i="69"/>
  <c r="I85" i="69"/>
  <c r="H85" i="69"/>
  <c r="G85" i="69"/>
  <c r="D85" i="69"/>
  <c r="J84" i="69"/>
  <c r="I84" i="69"/>
  <c r="H84" i="69"/>
  <c r="G84" i="69"/>
  <c r="D84" i="69"/>
  <c r="J83" i="69"/>
  <c r="I83" i="69"/>
  <c r="H83" i="69"/>
  <c r="G83" i="69"/>
  <c r="D83" i="69"/>
  <c r="J82" i="69"/>
  <c r="I82" i="69"/>
  <c r="H82" i="69"/>
  <c r="G82" i="69"/>
  <c r="D82" i="69"/>
  <c r="J81" i="69"/>
  <c r="I81" i="69"/>
  <c r="H81" i="69"/>
  <c r="G81" i="69"/>
  <c r="D81" i="69"/>
  <c r="J80" i="69"/>
  <c r="I80" i="69"/>
  <c r="H80" i="69"/>
  <c r="G80" i="69"/>
  <c r="D80" i="69"/>
  <c r="J79" i="69"/>
  <c r="I79" i="69"/>
  <c r="H79" i="69"/>
  <c r="G79" i="69"/>
  <c r="D79" i="69"/>
  <c r="J78" i="69"/>
  <c r="I78" i="69"/>
  <c r="H78" i="69"/>
  <c r="G78" i="69"/>
  <c r="D78" i="69"/>
  <c r="J76" i="69"/>
  <c r="I76" i="69"/>
  <c r="H76" i="69"/>
  <c r="G76" i="69"/>
  <c r="D76" i="69"/>
  <c r="J75" i="69"/>
  <c r="I75" i="69"/>
  <c r="H75" i="69"/>
  <c r="G75" i="69"/>
  <c r="D75" i="69"/>
  <c r="J74" i="69"/>
  <c r="I74" i="69"/>
  <c r="H74" i="69"/>
  <c r="G74" i="69"/>
  <c r="D74" i="69"/>
  <c r="J73" i="69"/>
  <c r="I73" i="69"/>
  <c r="H73" i="69"/>
  <c r="G73" i="69"/>
  <c r="D73" i="69"/>
  <c r="J72" i="69"/>
  <c r="I72" i="69"/>
  <c r="H72" i="69"/>
  <c r="G72" i="69"/>
  <c r="D72" i="69"/>
  <c r="J71" i="69"/>
  <c r="I71" i="69"/>
  <c r="H71" i="69"/>
  <c r="G71" i="69"/>
  <c r="D71" i="69"/>
  <c r="J70" i="69"/>
  <c r="I70" i="69"/>
  <c r="H70" i="69"/>
  <c r="G70" i="69"/>
  <c r="D70" i="69"/>
  <c r="J69" i="69"/>
  <c r="I69" i="69"/>
  <c r="H69" i="69"/>
  <c r="G69" i="69"/>
  <c r="D69" i="69"/>
  <c r="J68" i="69"/>
  <c r="I68" i="69"/>
  <c r="H68" i="69"/>
  <c r="G68" i="69"/>
  <c r="D68" i="69"/>
  <c r="J67" i="69"/>
  <c r="I67" i="69"/>
  <c r="H67" i="69"/>
  <c r="G67" i="69"/>
  <c r="D67" i="69"/>
  <c r="J66" i="69"/>
  <c r="I66" i="69"/>
  <c r="H66" i="69"/>
  <c r="G66" i="69"/>
  <c r="D66" i="69"/>
  <c r="J65" i="69"/>
  <c r="I65" i="69"/>
  <c r="H65" i="69"/>
  <c r="G65" i="69"/>
  <c r="D65" i="69"/>
  <c r="J64" i="69"/>
  <c r="I64" i="69"/>
  <c r="H64" i="69"/>
  <c r="G64" i="69"/>
  <c r="D64" i="69"/>
  <c r="J63" i="69"/>
  <c r="I63" i="69"/>
  <c r="H63" i="69"/>
  <c r="G63" i="69"/>
  <c r="D63" i="69"/>
  <c r="J62" i="69"/>
  <c r="I62" i="69"/>
  <c r="H62" i="69"/>
  <c r="G62" i="69"/>
  <c r="D62" i="69"/>
  <c r="J61" i="69"/>
  <c r="I61" i="69"/>
  <c r="H61" i="69"/>
  <c r="G61" i="69"/>
  <c r="D61" i="69"/>
  <c r="J60" i="69"/>
  <c r="I60" i="69"/>
  <c r="H60" i="69"/>
  <c r="G60" i="69"/>
  <c r="D60" i="69"/>
  <c r="J59" i="69"/>
  <c r="I59" i="69"/>
  <c r="H59" i="69"/>
  <c r="G59" i="69"/>
  <c r="D59" i="69"/>
  <c r="J58" i="69"/>
  <c r="I58" i="69"/>
  <c r="H58" i="69"/>
  <c r="G58" i="69"/>
  <c r="D58" i="69"/>
  <c r="J57" i="69"/>
  <c r="I57" i="69"/>
  <c r="H57" i="69"/>
  <c r="G57" i="69"/>
  <c r="D57" i="69"/>
  <c r="J56" i="69"/>
  <c r="I56" i="69"/>
  <c r="H56" i="69"/>
  <c r="G56" i="69"/>
  <c r="D56" i="69"/>
  <c r="J55" i="69"/>
  <c r="I55" i="69"/>
  <c r="H55" i="69"/>
  <c r="G55" i="69"/>
  <c r="D55" i="69"/>
  <c r="J53" i="69"/>
  <c r="I53" i="69"/>
  <c r="H53" i="69"/>
  <c r="G53" i="69"/>
  <c r="D53" i="69"/>
  <c r="J52" i="69"/>
  <c r="I52" i="69"/>
  <c r="H52" i="69"/>
  <c r="G52" i="69"/>
  <c r="D52" i="69"/>
  <c r="J51" i="69"/>
  <c r="I51" i="69"/>
  <c r="H51" i="69"/>
  <c r="G51" i="69"/>
  <c r="D51" i="69"/>
  <c r="J50" i="69"/>
  <c r="I50" i="69"/>
  <c r="H50" i="69"/>
  <c r="G50" i="69"/>
  <c r="D50" i="69"/>
  <c r="J49" i="69"/>
  <c r="I49" i="69"/>
  <c r="H49" i="69"/>
  <c r="G49" i="69"/>
  <c r="D49" i="69"/>
  <c r="J47" i="69"/>
  <c r="I47" i="69"/>
  <c r="H47" i="69"/>
  <c r="G47" i="69"/>
  <c r="D47" i="69"/>
  <c r="J46" i="69"/>
  <c r="I46" i="69"/>
  <c r="H46" i="69"/>
  <c r="G46" i="69"/>
  <c r="D46" i="69"/>
  <c r="J44" i="69"/>
  <c r="I44" i="69"/>
  <c r="H44" i="69"/>
  <c r="G44" i="69"/>
  <c r="D44" i="69"/>
  <c r="J43" i="69"/>
  <c r="I43" i="69"/>
  <c r="H43" i="69"/>
  <c r="G43" i="69"/>
  <c r="D43" i="69"/>
  <c r="J42" i="69"/>
  <c r="I42" i="69"/>
  <c r="H42" i="69"/>
  <c r="G42" i="69"/>
  <c r="D42" i="69"/>
  <c r="J41" i="69"/>
  <c r="I41" i="69"/>
  <c r="H41" i="69"/>
  <c r="G41" i="69"/>
  <c r="D41" i="69"/>
  <c r="J40" i="69"/>
  <c r="I40" i="69"/>
  <c r="H40" i="69"/>
  <c r="G40" i="69"/>
  <c r="D40" i="69"/>
  <c r="J39" i="69"/>
  <c r="I39" i="69"/>
  <c r="H39" i="69"/>
  <c r="G39" i="69"/>
  <c r="D39" i="69"/>
  <c r="J38" i="69"/>
  <c r="I38" i="69"/>
  <c r="H38" i="69"/>
  <c r="G38" i="69"/>
  <c r="D38" i="69"/>
  <c r="J37" i="69"/>
  <c r="I37" i="69"/>
  <c r="H37" i="69"/>
  <c r="G37" i="69"/>
  <c r="D37" i="69"/>
  <c r="J36" i="69"/>
  <c r="I36" i="69"/>
  <c r="H36" i="69"/>
  <c r="G36" i="69"/>
  <c r="D36" i="69"/>
  <c r="J35" i="69"/>
  <c r="I35" i="69"/>
  <c r="H35" i="69"/>
  <c r="G35" i="69"/>
  <c r="D35" i="69"/>
  <c r="J34" i="69"/>
  <c r="I34" i="69"/>
  <c r="H34" i="69"/>
  <c r="G34" i="69"/>
  <c r="D34" i="69"/>
  <c r="J33" i="69"/>
  <c r="I33" i="69"/>
  <c r="H33" i="69"/>
  <c r="G33" i="69"/>
  <c r="D33" i="69"/>
  <c r="J32" i="69"/>
  <c r="I32" i="69"/>
  <c r="H32" i="69"/>
  <c r="G32" i="69"/>
  <c r="D32" i="69"/>
  <c r="J31" i="69"/>
  <c r="I31" i="69"/>
  <c r="H31" i="69"/>
  <c r="G31" i="69"/>
  <c r="D31" i="69"/>
  <c r="J30" i="69"/>
  <c r="I30" i="69"/>
  <c r="H30" i="69"/>
  <c r="G30" i="69"/>
  <c r="D30" i="69"/>
  <c r="J29" i="69"/>
  <c r="I29" i="69"/>
  <c r="H29" i="69"/>
  <c r="G29" i="69"/>
  <c r="D29" i="69"/>
  <c r="J28" i="69"/>
  <c r="I28" i="69"/>
  <c r="H28" i="69"/>
  <c r="G28" i="69"/>
  <c r="D28" i="69"/>
  <c r="J27" i="69"/>
  <c r="I27" i="69"/>
  <c r="H27" i="69"/>
  <c r="G27" i="69"/>
  <c r="D27" i="69"/>
  <c r="J26" i="69"/>
  <c r="I26" i="69"/>
  <c r="H26" i="69"/>
  <c r="G26" i="69"/>
  <c r="D26" i="69"/>
  <c r="J25" i="69"/>
  <c r="I25" i="69"/>
  <c r="H25" i="69"/>
  <c r="G25" i="69"/>
  <c r="D25" i="69"/>
  <c r="J24" i="69"/>
  <c r="I24" i="69"/>
  <c r="H24" i="69"/>
  <c r="G24" i="69"/>
  <c r="D24" i="69"/>
  <c r="J23" i="69"/>
  <c r="I23" i="69"/>
  <c r="H23" i="69"/>
  <c r="G23" i="69"/>
  <c r="D23" i="69"/>
  <c r="J22" i="69"/>
  <c r="I22" i="69"/>
  <c r="H22" i="69"/>
  <c r="G22" i="69"/>
  <c r="D22" i="69"/>
  <c r="J21" i="69"/>
  <c r="I21" i="69"/>
  <c r="H21" i="69"/>
  <c r="G21" i="69"/>
  <c r="D21" i="69"/>
  <c r="J20" i="69"/>
  <c r="I20" i="69"/>
  <c r="H20" i="69"/>
  <c r="G20" i="69"/>
  <c r="D20" i="69"/>
  <c r="J19" i="69"/>
  <c r="I19" i="69"/>
  <c r="H19" i="69"/>
  <c r="G19" i="69"/>
  <c r="D19" i="69"/>
  <c r="J18" i="69"/>
  <c r="I18" i="69"/>
  <c r="H18" i="69"/>
  <c r="G18" i="69"/>
  <c r="D18" i="69"/>
  <c r="J17" i="69"/>
  <c r="I17" i="69"/>
  <c r="H17" i="69"/>
  <c r="G17" i="69"/>
  <c r="D17" i="69"/>
  <c r="J16" i="69"/>
  <c r="I16" i="69"/>
  <c r="H16" i="69"/>
  <c r="G16" i="69"/>
  <c r="D16" i="69"/>
  <c r="J15" i="69"/>
  <c r="I15" i="69"/>
  <c r="H15" i="69"/>
  <c r="G15" i="69"/>
  <c r="J14" i="69"/>
  <c r="I14" i="69"/>
  <c r="H14" i="69"/>
  <c r="G14" i="69"/>
  <c r="AC151" i="22" l="1"/>
  <c r="X151" i="22" a="1"/>
  <c r="X151" i="22" s="1"/>
  <c r="R193" i="22"/>
  <c r="R268" i="22"/>
  <c r="AA266" i="22"/>
  <c r="AA193" i="22"/>
  <c r="AA269" i="22"/>
  <c r="AD247" i="22"/>
  <c r="X193" i="22" a="1"/>
  <c r="X193" i="22" s="1"/>
  <c r="AC140" i="22"/>
  <c r="R139" i="22"/>
  <c r="Z193" i="22"/>
  <c r="AD193" i="22"/>
  <c r="AD151" i="22"/>
  <c r="X73" i="22" a="1"/>
  <c r="X73" i="22" s="1"/>
  <c r="R86" i="22"/>
  <c r="I114" i="22"/>
  <c r="G8" i="72"/>
  <c r="G101" i="72"/>
  <c r="I8" i="72"/>
  <c r="I101" i="72"/>
  <c r="J101" i="72"/>
  <c r="H101" i="72"/>
  <c r="D101" i="72"/>
  <c r="E93" i="69"/>
  <c r="H101" i="69"/>
  <c r="I101" i="69"/>
  <c r="G101" i="69"/>
  <c r="J101" i="69"/>
  <c r="D101" i="69"/>
  <c r="AC248" i="22"/>
  <c r="Q244" i="22"/>
  <c r="AD266" i="22"/>
  <c r="AD248" i="22"/>
  <c r="Z247" i="22"/>
  <c r="AA247" i="22"/>
  <c r="AA248" i="22"/>
  <c r="X247" i="22" a="1"/>
  <c r="X247" i="22" s="1"/>
  <c r="R259" i="22"/>
  <c r="X266" i="22" a="1"/>
  <c r="X266" i="22" s="1"/>
  <c r="X268" i="22" a="1"/>
  <c r="X268" i="22" s="1"/>
  <c r="Z268" i="22"/>
  <c r="AD268" i="22"/>
  <c r="AA257" i="22"/>
  <c r="AD257" i="22"/>
  <c r="X257" i="22" a="1"/>
  <c r="X257" i="22" s="1"/>
  <c r="Z257" i="22"/>
  <c r="R182" i="22"/>
  <c r="N178" i="22"/>
  <c r="X161" i="22" a="1"/>
  <c r="X161" i="22" s="1"/>
  <c r="Z151" i="22"/>
  <c r="Z140" i="22"/>
  <c r="AA140" i="22"/>
  <c r="AD140" i="22"/>
  <c r="AD142" i="22"/>
  <c r="AC142" i="22"/>
  <c r="X142" i="22" a="1"/>
  <c r="X142" i="22" s="1"/>
  <c r="Z142" i="22"/>
  <c r="AC73" i="22"/>
  <c r="AD73" i="22"/>
  <c r="Z45" i="22"/>
  <c r="X43" i="22" a="1"/>
  <c r="X43" i="22" s="1"/>
  <c r="Z73" i="22"/>
  <c r="Z266" i="22"/>
  <c r="AC269" i="22"/>
  <c r="R257" i="22"/>
  <c r="AD243" i="22"/>
  <c r="AD91" i="22"/>
  <c r="AC91" i="22"/>
  <c r="Z91" i="22"/>
  <c r="X91" i="22" a="1"/>
  <c r="X91" i="22" s="1"/>
  <c r="R75" i="22"/>
  <c r="Z161" i="22"/>
  <c r="R149" i="22"/>
  <c r="AC161" i="22"/>
  <c r="R151" i="22"/>
  <c r="Z43" i="22"/>
  <c r="AA161" i="22"/>
  <c r="E93" i="72"/>
  <c r="M93" i="72" s="1"/>
  <c r="E65" i="72"/>
  <c r="M65" i="72" s="1"/>
  <c r="E71" i="72"/>
  <c r="E75" i="72"/>
  <c r="M75" i="72" s="1"/>
  <c r="D8" i="72"/>
  <c r="D7" i="72"/>
  <c r="E18" i="71"/>
  <c r="M18" i="71" s="1"/>
  <c r="E22" i="71"/>
  <c r="E27" i="71"/>
  <c r="M27" i="71" s="1"/>
  <c r="E32" i="71"/>
  <c r="E36" i="71"/>
  <c r="E40" i="71"/>
  <c r="M40" i="71" s="1"/>
  <c r="E44" i="71"/>
  <c r="E48" i="71"/>
  <c r="E53" i="71"/>
  <c r="E57" i="71"/>
  <c r="M57" i="71" s="1"/>
  <c r="E61" i="71"/>
  <c r="M61" i="71" s="1"/>
  <c r="E65" i="71"/>
  <c r="E70" i="71"/>
  <c r="E76" i="71"/>
  <c r="M76" i="71" s="1"/>
  <c r="E80" i="71"/>
  <c r="E84" i="71"/>
  <c r="E89" i="71"/>
  <c r="E94" i="71"/>
  <c r="E98" i="71"/>
  <c r="H8" i="71"/>
  <c r="D7" i="71"/>
  <c r="I8" i="71"/>
  <c r="E17" i="71"/>
  <c r="E21" i="71"/>
  <c r="E26" i="71"/>
  <c r="E31" i="71"/>
  <c r="E35" i="71"/>
  <c r="E39" i="71"/>
  <c r="M39" i="71" s="1"/>
  <c r="E43" i="71"/>
  <c r="E47" i="71"/>
  <c r="M47" i="71" s="1"/>
  <c r="E52" i="71"/>
  <c r="E56" i="71"/>
  <c r="E60" i="71"/>
  <c r="E64" i="71"/>
  <c r="E68" i="71"/>
  <c r="M68" i="71" s="1"/>
  <c r="E74" i="71"/>
  <c r="M74" i="71" s="1"/>
  <c r="E79" i="71"/>
  <c r="M79" i="71" s="1"/>
  <c r="E83" i="71"/>
  <c r="M83" i="71" s="1"/>
  <c r="E88" i="71"/>
  <c r="E7" i="71" s="1"/>
  <c r="F7" i="71"/>
  <c r="K7" i="71" s="1"/>
  <c r="J8" i="71"/>
  <c r="E16" i="71"/>
  <c r="M16" i="71" s="1"/>
  <c r="E20" i="71"/>
  <c r="E25" i="71"/>
  <c r="E29" i="71"/>
  <c r="M29" i="71" s="1"/>
  <c r="E34" i="71"/>
  <c r="E38" i="71"/>
  <c r="E42" i="71"/>
  <c r="E46" i="71"/>
  <c r="E50" i="71"/>
  <c r="E55" i="71"/>
  <c r="E59" i="71"/>
  <c r="M59" i="71" s="1"/>
  <c r="E63" i="71"/>
  <c r="M63" i="71" s="1"/>
  <c r="E67" i="71"/>
  <c r="M67" i="71" s="1"/>
  <c r="E73" i="71"/>
  <c r="E78" i="71"/>
  <c r="M78" i="71" s="1"/>
  <c r="E82" i="71"/>
  <c r="M82" i="71" s="1"/>
  <c r="E87" i="71"/>
  <c r="M87" i="71" s="1"/>
  <c r="E92" i="71"/>
  <c r="E96" i="71"/>
  <c r="M96" i="71" s="1"/>
  <c r="D8" i="71"/>
  <c r="E14" i="71"/>
  <c r="E19" i="71"/>
  <c r="E23" i="71"/>
  <c r="E28" i="71"/>
  <c r="M28" i="71" s="1"/>
  <c r="E33" i="71"/>
  <c r="E37" i="71"/>
  <c r="M37" i="71" s="1"/>
  <c r="E41" i="71"/>
  <c r="E45" i="71"/>
  <c r="E49" i="71"/>
  <c r="E54" i="71"/>
  <c r="E58" i="71"/>
  <c r="E62" i="71"/>
  <c r="M62" i="71" s="1"/>
  <c r="E66" i="71"/>
  <c r="E71" i="71"/>
  <c r="E77" i="71"/>
  <c r="E81" i="71"/>
  <c r="E86" i="71"/>
  <c r="E91" i="71"/>
  <c r="E95" i="71"/>
  <c r="E99" i="71"/>
  <c r="F8" i="71"/>
  <c r="M48" i="71"/>
  <c r="M53" i="71"/>
  <c r="M94" i="71"/>
  <c r="M98" i="71"/>
  <c r="G8" i="71"/>
  <c r="G8" i="69"/>
  <c r="D7" i="69"/>
  <c r="I8" i="69"/>
  <c r="E14" i="69"/>
  <c r="E18" i="69"/>
  <c r="M18" i="69" s="1"/>
  <c r="E22" i="69"/>
  <c r="M22" i="69" s="1"/>
  <c r="E26" i="69"/>
  <c r="M26" i="69" s="1"/>
  <c r="E30" i="69"/>
  <c r="E34" i="69"/>
  <c r="M34" i="69" s="1"/>
  <c r="E38" i="69"/>
  <c r="M38" i="69" s="1"/>
  <c r="E42" i="69"/>
  <c r="M42" i="69" s="1"/>
  <c r="E47" i="69"/>
  <c r="E52" i="69"/>
  <c r="E57" i="69"/>
  <c r="M57" i="69" s="1"/>
  <c r="E61" i="69"/>
  <c r="M61" i="69" s="1"/>
  <c r="E65" i="69"/>
  <c r="E69" i="69"/>
  <c r="E73" i="69"/>
  <c r="E78" i="69"/>
  <c r="E82" i="69"/>
  <c r="M82" i="69" s="1"/>
  <c r="E86" i="69"/>
  <c r="D8" i="69"/>
  <c r="M93" i="69"/>
  <c r="AA191" i="22"/>
  <c r="R253" i="22"/>
  <c r="AC171" i="22"/>
  <c r="R172" i="22"/>
  <c r="Z191" i="22"/>
  <c r="R267" i="22"/>
  <c r="AC180" i="22"/>
  <c r="AD180" i="22"/>
  <c r="R173" i="22"/>
  <c r="AC268" i="22"/>
  <c r="AD191" i="22"/>
  <c r="AA180" i="22"/>
  <c r="AC191" i="22"/>
  <c r="Z180" i="22"/>
  <c r="R157" i="22"/>
  <c r="AD171" i="22"/>
  <c r="R189" i="22"/>
  <c r="X171" i="22" a="1"/>
  <c r="X171" i="22" s="1"/>
  <c r="R152" i="22"/>
  <c r="R161" i="22"/>
  <c r="O148" i="22"/>
  <c r="R187" i="22"/>
  <c r="R248" i="22"/>
  <c r="R183" i="22"/>
  <c r="R147" i="22"/>
  <c r="R169" i="22"/>
  <c r="R177" i="22"/>
  <c r="O178" i="22"/>
  <c r="R181" i="22"/>
  <c r="R140" i="22"/>
  <c r="R162" i="22"/>
  <c r="P158" i="22"/>
  <c r="W138" i="22"/>
  <c r="X138" i="22" s="1" a="1"/>
  <c r="X138" i="22" s="1"/>
  <c r="Z248" i="22"/>
  <c r="AD269" i="22"/>
  <c r="X269" i="22" a="1"/>
  <c r="X269" i="22" s="1"/>
  <c r="AA171" i="22"/>
  <c r="P178" i="22"/>
  <c r="X243" i="22" a="1"/>
  <c r="X243" i="22" s="1"/>
  <c r="R141" i="22"/>
  <c r="R171" i="22"/>
  <c r="Z177" i="22"/>
  <c r="AD177" i="22"/>
  <c r="R167" i="22"/>
  <c r="R192" i="22"/>
  <c r="X177" i="22" a="1"/>
  <c r="X177" i="22" s="1"/>
  <c r="R197" i="22"/>
  <c r="AC177" i="22"/>
  <c r="R245" i="22"/>
  <c r="R190" i="22"/>
  <c r="R247" i="22"/>
  <c r="R256" i="22"/>
  <c r="W148" i="22"/>
  <c r="AD148" i="22" s="1"/>
  <c r="R191" i="22"/>
  <c r="P148" i="22"/>
  <c r="R200" i="22"/>
  <c r="R170" i="22"/>
  <c r="W264" i="22"/>
  <c r="AD264" i="22" s="1"/>
  <c r="R266" i="22"/>
  <c r="R150" i="22"/>
  <c r="R243" i="22"/>
  <c r="R137" i="22"/>
  <c r="AA243" i="22"/>
  <c r="R203" i="22"/>
  <c r="R160" i="22"/>
  <c r="AC243" i="22"/>
  <c r="R153" i="22"/>
  <c r="R263" i="22"/>
  <c r="R143" i="22"/>
  <c r="R265" i="22"/>
  <c r="R246" i="22"/>
  <c r="R180" i="22"/>
  <c r="R269" i="22"/>
  <c r="AC258" i="22"/>
  <c r="AA258" i="22"/>
  <c r="Z258" i="22"/>
  <c r="AD258" i="22"/>
  <c r="X258" i="22" a="1"/>
  <c r="X258" i="22" s="1"/>
  <c r="AA137" i="22"/>
  <c r="AD137" i="22"/>
  <c r="AC137" i="22"/>
  <c r="Z137" i="22"/>
  <c r="X137" i="22" a="1"/>
  <c r="X137" i="22" s="1"/>
  <c r="R202" i="22"/>
  <c r="AC179" i="22"/>
  <c r="AA179" i="22"/>
  <c r="Z179" i="22"/>
  <c r="X179" i="22" a="1"/>
  <c r="X179" i="22" s="1"/>
  <c r="AD179" i="22"/>
  <c r="AD198" i="22"/>
  <c r="X198" i="22" a="1"/>
  <c r="X198" i="22" s="1"/>
  <c r="Z198" i="22"/>
  <c r="AA198" i="22"/>
  <c r="AC198" i="22"/>
  <c r="W188" i="22"/>
  <c r="AA265" i="22"/>
  <c r="Z265" i="22"/>
  <c r="X265" i="22" a="1"/>
  <c r="X265" i="22" s="1"/>
  <c r="AD265" i="22"/>
  <c r="AC265" i="22"/>
  <c r="X160" i="22" a="1"/>
  <c r="X160" i="22" s="1"/>
  <c r="AD160" i="22"/>
  <c r="AC160" i="22"/>
  <c r="AA160" i="22"/>
  <c r="Z160" i="22"/>
  <c r="N158" i="22"/>
  <c r="N264" i="22"/>
  <c r="Z263" i="22"/>
  <c r="X263" i="22" a="1"/>
  <c r="X263" i="22" s="1"/>
  <c r="AC263" i="22"/>
  <c r="AA263" i="22"/>
  <c r="AD263" i="22"/>
  <c r="Q264" i="22"/>
  <c r="R201" i="22"/>
  <c r="X253" i="22" a="1"/>
  <c r="X253" i="22" s="1"/>
  <c r="AD253" i="22"/>
  <c r="AC253" i="22"/>
  <c r="AA253" i="22"/>
  <c r="Z253" i="22"/>
  <c r="O138" i="22"/>
  <c r="AD249" i="22"/>
  <c r="AC249" i="22"/>
  <c r="Z249" i="22"/>
  <c r="AA249" i="22"/>
  <c r="X249" i="22" a="1"/>
  <c r="X249" i="22" s="1"/>
  <c r="AD169" i="22"/>
  <c r="AC169" i="22"/>
  <c r="Z169" i="22"/>
  <c r="X169" i="22" a="1"/>
  <c r="X169" i="22" s="1"/>
  <c r="AA169" i="22"/>
  <c r="N148" i="22"/>
  <c r="AA152" i="22"/>
  <c r="AD152" i="22"/>
  <c r="Z152" i="22"/>
  <c r="AC152" i="22"/>
  <c r="X152" i="22" a="1"/>
  <c r="X152" i="22" s="1"/>
  <c r="AD255" i="22"/>
  <c r="AC255" i="22"/>
  <c r="Z255" i="22"/>
  <c r="AA255" i="22"/>
  <c r="X255" i="22" a="1"/>
  <c r="X255" i="22" s="1"/>
  <c r="R163" i="22"/>
  <c r="AD163" i="22"/>
  <c r="Z163" i="22"/>
  <c r="X163" i="22" a="1"/>
  <c r="X163" i="22" s="1"/>
  <c r="AA163" i="22"/>
  <c r="AC163" i="22"/>
  <c r="M138" i="22"/>
  <c r="K138" i="22"/>
  <c r="L138" i="22"/>
  <c r="Z167" i="22"/>
  <c r="AA167" i="22"/>
  <c r="AC167" i="22"/>
  <c r="X167" i="22" a="1"/>
  <c r="X167" i="22" s="1"/>
  <c r="AD167" i="22"/>
  <c r="M244" i="22"/>
  <c r="K244" i="22"/>
  <c r="L244" i="22"/>
  <c r="Q254" i="22"/>
  <c r="AD259" i="22"/>
  <c r="AC259" i="22"/>
  <c r="AA259" i="22"/>
  <c r="X259" i="22" a="1"/>
  <c r="X259" i="22" s="1"/>
  <c r="Z259" i="22"/>
  <c r="M178" i="22"/>
  <c r="K178" i="22"/>
  <c r="L178" i="22"/>
  <c r="AD183" i="22"/>
  <c r="AC183" i="22"/>
  <c r="AA183" i="22"/>
  <c r="Z183" i="22"/>
  <c r="X183" i="22" a="1"/>
  <c r="X183" i="22" s="1"/>
  <c r="AA187" i="22"/>
  <c r="AC187" i="22"/>
  <c r="Z187" i="22"/>
  <c r="AD187" i="22"/>
  <c r="X187" i="22" a="1"/>
  <c r="X187" i="22" s="1"/>
  <c r="M188" i="22"/>
  <c r="L188" i="22"/>
  <c r="K188" i="22"/>
  <c r="Z267" i="22"/>
  <c r="AC267" i="22"/>
  <c r="X267" i="22" a="1"/>
  <c r="X267" i="22" s="1"/>
  <c r="AD267" i="22"/>
  <c r="AA267" i="22"/>
  <c r="Z256" i="22"/>
  <c r="AA256" i="22"/>
  <c r="X256" i="22" a="1"/>
  <c r="X256" i="22" s="1"/>
  <c r="AC256" i="22"/>
  <c r="AD256" i="22"/>
  <c r="P188" i="22"/>
  <c r="Z170" i="22"/>
  <c r="X170" i="22" a="1"/>
  <c r="X170" i="22" s="1"/>
  <c r="AA170" i="22"/>
  <c r="AC170" i="22"/>
  <c r="AD170" i="22"/>
  <c r="Z173" i="22"/>
  <c r="X173" i="22" a="1"/>
  <c r="X173" i="22" s="1"/>
  <c r="AD173" i="22"/>
  <c r="AC173" i="22"/>
  <c r="AA173" i="22"/>
  <c r="Z149" i="22"/>
  <c r="AD149" i="22"/>
  <c r="AC149" i="22"/>
  <c r="X149" i="22" a="1"/>
  <c r="X149" i="22" s="1"/>
  <c r="AA149" i="22"/>
  <c r="N244" i="22"/>
  <c r="W254" i="22"/>
  <c r="M264" i="22"/>
  <c r="K264" i="22"/>
  <c r="L264" i="22"/>
  <c r="X162" i="22" a="1"/>
  <c r="X162" i="22" s="1"/>
  <c r="AC162" i="22"/>
  <c r="AD162" i="22"/>
  <c r="AA162" i="22"/>
  <c r="Z162" i="22"/>
  <c r="AC190" i="22"/>
  <c r="AA190" i="22"/>
  <c r="Z190" i="22"/>
  <c r="X190" i="22" a="1"/>
  <c r="X190" i="22" s="1"/>
  <c r="AD190" i="22"/>
  <c r="X153" i="22" a="1"/>
  <c r="X153" i="22" s="1"/>
  <c r="AD153" i="22"/>
  <c r="AA153" i="22"/>
  <c r="AC153" i="22"/>
  <c r="Z153" i="22"/>
  <c r="AA143" i="22"/>
  <c r="X143" i="22" a="1"/>
  <c r="X143" i="22" s="1"/>
  <c r="AD143" i="22"/>
  <c r="AC143" i="22"/>
  <c r="Z143" i="22"/>
  <c r="Q188" i="22"/>
  <c r="R142" i="22"/>
  <c r="X246" i="22" a="1"/>
  <c r="X246" i="22" s="1"/>
  <c r="AD246" i="22"/>
  <c r="AC246" i="22"/>
  <c r="AA246" i="22"/>
  <c r="Z246" i="22"/>
  <c r="AA182" i="22"/>
  <c r="Z182" i="22"/>
  <c r="X182" i="22" a="1"/>
  <c r="X182" i="22" s="1"/>
  <c r="AD182" i="22"/>
  <c r="AC182" i="22"/>
  <c r="W244" i="22"/>
  <c r="R199" i="22"/>
  <c r="O264" i="22"/>
  <c r="W178" i="22"/>
  <c r="Z157" i="22"/>
  <c r="AD157" i="22"/>
  <c r="AC157" i="22"/>
  <c r="X157" i="22" a="1"/>
  <c r="X157" i="22" s="1"/>
  <c r="AA157" i="22"/>
  <c r="X150" i="22" a="1"/>
  <c r="X150" i="22" s="1"/>
  <c r="AD150" i="22"/>
  <c r="AC150" i="22"/>
  <c r="AA150" i="22"/>
  <c r="Z150" i="22"/>
  <c r="X181" i="22" a="1"/>
  <c r="X181" i="22" s="1"/>
  <c r="AD181" i="22"/>
  <c r="AA181" i="22"/>
  <c r="AC181" i="22"/>
  <c r="Z181" i="22"/>
  <c r="Z159" i="22"/>
  <c r="X159" i="22" a="1"/>
  <c r="X159" i="22" s="1"/>
  <c r="AD159" i="22"/>
  <c r="AC159" i="22"/>
  <c r="AA159" i="22"/>
  <c r="Q158" i="22"/>
  <c r="O168" i="22"/>
  <c r="M148" i="22"/>
  <c r="K148" i="22"/>
  <c r="L148" i="22"/>
  <c r="R258" i="22"/>
  <c r="N138" i="22"/>
  <c r="O244" i="22"/>
  <c r="P138" i="22"/>
  <c r="R159" i="22"/>
  <c r="R249" i="22"/>
  <c r="R179" i="22"/>
  <c r="M198" i="22"/>
  <c r="K198" i="22"/>
  <c r="L198" i="22"/>
  <c r="N198" i="22"/>
  <c r="P198" i="22"/>
  <c r="O198" i="22"/>
  <c r="M254" i="22"/>
  <c r="K254" i="22"/>
  <c r="L254" i="22"/>
  <c r="AD189" i="22"/>
  <c r="AC189" i="22"/>
  <c r="AA189" i="22"/>
  <c r="X189" i="22" a="1"/>
  <c r="X189" i="22" s="1"/>
  <c r="Z189" i="22"/>
  <c r="M168" i="22"/>
  <c r="K168" i="22"/>
  <c r="L168" i="22"/>
  <c r="X172" i="22" a="1"/>
  <c r="X172" i="22" s="1"/>
  <c r="Z172" i="22"/>
  <c r="AD172" i="22"/>
  <c r="AC172" i="22"/>
  <c r="AA172" i="22"/>
  <c r="N168" i="22"/>
  <c r="R255" i="22"/>
  <c r="M158" i="22"/>
  <c r="L158" i="22"/>
  <c r="K158" i="22"/>
  <c r="AA192" i="22"/>
  <c r="Z192" i="22"/>
  <c r="X192" i="22" a="1"/>
  <c r="X192" i="22" s="1"/>
  <c r="AD192" i="22"/>
  <c r="AC192" i="22"/>
  <c r="Q198" i="22"/>
  <c r="N188" i="22"/>
  <c r="Z147" i="22"/>
  <c r="AD147" i="22"/>
  <c r="AC147" i="22"/>
  <c r="AA147" i="22"/>
  <c r="X147" i="22" a="1"/>
  <c r="X147" i="22" s="1"/>
  <c r="W168" i="22"/>
  <c r="P168" i="22"/>
  <c r="AA139" i="22"/>
  <c r="Z139" i="22"/>
  <c r="X139" i="22" a="1"/>
  <c r="X139" i="22" s="1"/>
  <c r="AC139" i="22"/>
  <c r="AD139" i="22"/>
  <c r="W158" i="22"/>
  <c r="P254" i="22"/>
  <c r="Z141" i="22"/>
  <c r="AD141" i="22"/>
  <c r="X141" i="22" a="1"/>
  <c r="X141" i="22" s="1"/>
  <c r="AC141" i="22"/>
  <c r="AA141" i="22"/>
  <c r="N254" i="22"/>
  <c r="AD245" i="22"/>
  <c r="AA245" i="22"/>
  <c r="AC245" i="22"/>
  <c r="Z245" i="22"/>
  <c r="X245" i="22" a="1"/>
  <c r="X245" i="22" s="1"/>
  <c r="Z76" i="22"/>
  <c r="Z46" i="22"/>
  <c r="AD46" i="22"/>
  <c r="AC75" i="22"/>
  <c r="X75" i="22" a="1"/>
  <c r="X75" i="22" s="1"/>
  <c r="R61" i="22"/>
  <c r="R63" i="22"/>
  <c r="Q72" i="22"/>
  <c r="R91" i="22"/>
  <c r="R51" i="22"/>
  <c r="AD44" i="22"/>
  <c r="P72" i="22"/>
  <c r="X45" i="22" a="1"/>
  <c r="X45" i="22" s="1"/>
  <c r="Z75" i="22"/>
  <c r="AC46" i="22"/>
  <c r="AA44" i="22"/>
  <c r="AA46" i="22"/>
  <c r="R71" i="22"/>
  <c r="R55" i="22"/>
  <c r="AC57" i="22"/>
  <c r="R56" i="22"/>
  <c r="AA45" i="22"/>
  <c r="AC85" i="22"/>
  <c r="AA57" i="22"/>
  <c r="AD85" i="22"/>
  <c r="AD75" i="22"/>
  <c r="Z57" i="22"/>
  <c r="X85" i="22" a="1"/>
  <c r="X85" i="22" s="1"/>
  <c r="X57" i="22" a="1"/>
  <c r="X57" i="22" s="1"/>
  <c r="R41" i="22"/>
  <c r="AA85" i="22"/>
  <c r="R74" i="22"/>
  <c r="AD43" i="22"/>
  <c r="R45" i="22"/>
  <c r="AC45" i="22"/>
  <c r="AA43" i="22"/>
  <c r="R46" i="22"/>
  <c r="X44" i="22" a="1"/>
  <c r="X44" i="22" s="1"/>
  <c r="Z44" i="22"/>
  <c r="R47" i="22"/>
  <c r="R95" i="22"/>
  <c r="K42" i="22"/>
  <c r="N42" i="22"/>
  <c r="L42" i="22"/>
  <c r="R53" i="22"/>
  <c r="R64" i="22"/>
  <c r="Q42" i="22"/>
  <c r="N62" i="22"/>
  <c r="N52" i="22"/>
  <c r="R77" i="22"/>
  <c r="R67" i="22"/>
  <c r="M42" i="22"/>
  <c r="R87" i="22"/>
  <c r="O92" i="22"/>
  <c r="P42" i="22"/>
  <c r="M52" i="22"/>
  <c r="P92" i="22"/>
  <c r="X94" i="22" a="1"/>
  <c r="X94" i="22" s="1"/>
  <c r="Q82" i="22"/>
  <c r="AC76" i="22"/>
  <c r="N82" i="22"/>
  <c r="R84" i="22"/>
  <c r="AD76" i="22"/>
  <c r="AC94" i="22"/>
  <c r="R76" i="22"/>
  <c r="P82" i="22"/>
  <c r="X76" i="22" a="1"/>
  <c r="X76" i="22" s="1"/>
  <c r="R97" i="22"/>
  <c r="AA94" i="22"/>
  <c r="R44" i="22"/>
  <c r="R85" i="22"/>
  <c r="Z94" i="22"/>
  <c r="R57" i="22"/>
  <c r="AA96" i="22"/>
  <c r="AD96" i="22"/>
  <c r="AC96" i="22"/>
  <c r="Z96" i="22"/>
  <c r="X96" i="22" a="1"/>
  <c r="X96" i="22" s="1"/>
  <c r="R81" i="22"/>
  <c r="R66" i="22"/>
  <c r="X64" i="22" a="1"/>
  <c r="X64" i="22" s="1"/>
  <c r="AD64" i="22"/>
  <c r="AC64" i="22"/>
  <c r="AA64" i="22"/>
  <c r="Z64" i="22"/>
  <c r="AC41" i="22"/>
  <c r="X41" i="22" a="1"/>
  <c r="X41" i="22" s="1"/>
  <c r="AA41" i="22"/>
  <c r="Z41" i="22"/>
  <c r="AD41" i="22"/>
  <c r="AC74" i="22"/>
  <c r="AA74" i="22"/>
  <c r="Z74" i="22"/>
  <c r="X74" i="22" a="1"/>
  <c r="X74" i="22" s="1"/>
  <c r="AD74" i="22"/>
  <c r="W82" i="22"/>
  <c r="R94" i="22"/>
  <c r="AD63" i="22"/>
  <c r="AC63" i="22"/>
  <c r="X63" i="22" a="1"/>
  <c r="X63" i="22" s="1"/>
  <c r="Z63" i="22"/>
  <c r="AA63" i="22"/>
  <c r="M92" i="22"/>
  <c r="L92" i="22"/>
  <c r="K92" i="22"/>
  <c r="M62" i="22"/>
  <c r="K62" i="22"/>
  <c r="L62" i="22"/>
  <c r="AA83" i="22"/>
  <c r="Z83" i="22"/>
  <c r="AC83" i="22"/>
  <c r="AD83" i="22"/>
  <c r="X83" i="22" a="1"/>
  <c r="X83" i="22" s="1"/>
  <c r="AC87" i="22"/>
  <c r="AA87" i="22"/>
  <c r="Z87" i="22"/>
  <c r="X87" i="22" a="1"/>
  <c r="X87" i="22" s="1"/>
  <c r="AD87" i="22"/>
  <c r="R54" i="22"/>
  <c r="W42" i="22"/>
  <c r="W72" i="22"/>
  <c r="Z65" i="22"/>
  <c r="X65" i="22" a="1"/>
  <c r="X65" i="22" s="1"/>
  <c r="AA65" i="22"/>
  <c r="AC65" i="22"/>
  <c r="AD65" i="22"/>
  <c r="X66" i="22" a="1"/>
  <c r="X66" i="22" s="1"/>
  <c r="AD66" i="22"/>
  <c r="AA66" i="22"/>
  <c r="Z66" i="22"/>
  <c r="AC66" i="22"/>
  <c r="AD77" i="22"/>
  <c r="AA77" i="22"/>
  <c r="Z77" i="22"/>
  <c r="X77" i="22" a="1"/>
  <c r="X77" i="22" s="1"/>
  <c r="AC77" i="22"/>
  <c r="X61" i="22" a="1"/>
  <c r="X61" i="22" s="1"/>
  <c r="AD61" i="22"/>
  <c r="AC61" i="22"/>
  <c r="Z61" i="22"/>
  <c r="AA61" i="22"/>
  <c r="R83" i="22"/>
  <c r="K52" i="22"/>
  <c r="L52" i="22"/>
  <c r="AA97" i="22"/>
  <c r="Z97" i="22"/>
  <c r="AD97" i="22"/>
  <c r="AC97" i="22"/>
  <c r="X97" i="22" a="1"/>
  <c r="X97" i="22" s="1"/>
  <c r="X54" i="22" a="1"/>
  <c r="X54" i="22" s="1"/>
  <c r="AD54" i="22"/>
  <c r="Z54" i="22"/>
  <c r="AC54" i="22"/>
  <c r="AA54" i="22"/>
  <c r="P62" i="22"/>
  <c r="Z71" i="22"/>
  <c r="AA71" i="22"/>
  <c r="X71" i="22" a="1"/>
  <c r="X71" i="22" s="1"/>
  <c r="AD71" i="22"/>
  <c r="AC71" i="22"/>
  <c r="K82" i="22"/>
  <c r="L82" i="22"/>
  <c r="X81" i="22" a="1"/>
  <c r="X81" i="22" s="1"/>
  <c r="AD81" i="22"/>
  <c r="AC81" i="22"/>
  <c r="Z81" i="22"/>
  <c r="AA81" i="22"/>
  <c r="AC53" i="22"/>
  <c r="X53" i="22" a="1"/>
  <c r="X53" i="22" s="1"/>
  <c r="Z53" i="22"/>
  <c r="AD53" i="22"/>
  <c r="AA53" i="22"/>
  <c r="AA47" i="22"/>
  <c r="Z47" i="22"/>
  <c r="AD47" i="22"/>
  <c r="X47" i="22" a="1"/>
  <c r="X47" i="22" s="1"/>
  <c r="AC47" i="22"/>
  <c r="R43" i="22"/>
  <c r="AD67" i="22"/>
  <c r="AA67" i="22"/>
  <c r="Z67" i="22"/>
  <c r="X67" i="22" a="1"/>
  <c r="X67" i="22" s="1"/>
  <c r="AC67" i="22"/>
  <c r="O52" i="22"/>
  <c r="AA84" i="22"/>
  <c r="Z84" i="22"/>
  <c r="X84" i="22" a="1"/>
  <c r="X84" i="22" s="1"/>
  <c r="AD84" i="22"/>
  <c r="AC84" i="22"/>
  <c r="Q62" i="22"/>
  <c r="AC56" i="22"/>
  <c r="X56" i="22" a="1"/>
  <c r="X56" i="22" s="1"/>
  <c r="AD56" i="22"/>
  <c r="Z56" i="22"/>
  <c r="AA56" i="22"/>
  <c r="Z51" i="22"/>
  <c r="AA51" i="22"/>
  <c r="AD51" i="22"/>
  <c r="AC51" i="22"/>
  <c r="X51" i="22" a="1"/>
  <c r="X51" i="22" s="1"/>
  <c r="R93" i="22"/>
  <c r="Z95" i="22"/>
  <c r="AA95" i="22"/>
  <c r="X95" i="22" a="1"/>
  <c r="X95" i="22" s="1"/>
  <c r="AD95" i="22"/>
  <c r="AC95" i="22"/>
  <c r="P52" i="22"/>
  <c r="AC55" i="22"/>
  <c r="AA55" i="22"/>
  <c r="Z55" i="22"/>
  <c r="AD55" i="22"/>
  <c r="X55" i="22" a="1"/>
  <c r="X55" i="22" s="1"/>
  <c r="W62" i="22"/>
  <c r="R65" i="22"/>
  <c r="O82" i="22"/>
  <c r="N92" i="22"/>
  <c r="R73" i="22"/>
  <c r="R96" i="22"/>
  <c r="W52" i="22"/>
  <c r="M72" i="22"/>
  <c r="K72" i="22"/>
  <c r="L72" i="22"/>
  <c r="X93" i="22" a="1"/>
  <c r="X93" i="22" s="1"/>
  <c r="Z93" i="22"/>
  <c r="AD93" i="22"/>
  <c r="AA93" i="22"/>
  <c r="AC93" i="22"/>
  <c r="AA86" i="22"/>
  <c r="Z86" i="22"/>
  <c r="X86" i="22" a="1"/>
  <c r="X86" i="22" s="1"/>
  <c r="AD86" i="22"/>
  <c r="AC86" i="22"/>
  <c r="O72" i="22"/>
  <c r="W92" i="22"/>
  <c r="Z279" i="22"/>
  <c r="AC278" i="22"/>
  <c r="R109" i="22"/>
  <c r="X278" i="22" a="1"/>
  <c r="X278" i="22" s="1"/>
  <c r="AA278" i="22"/>
  <c r="AD278" i="22"/>
  <c r="X279" i="22" a="1"/>
  <c r="X279" i="22" s="1"/>
  <c r="AA279" i="22"/>
  <c r="AC280" i="22"/>
  <c r="AD279" i="22"/>
  <c r="AD215" i="22"/>
  <c r="X280" i="22" a="1"/>
  <c r="X280" i="22" s="1"/>
  <c r="AC281" i="22"/>
  <c r="R107" i="22"/>
  <c r="R108" i="22"/>
  <c r="AC215" i="22"/>
  <c r="X215" i="22" a="1"/>
  <c r="X215" i="22" s="1"/>
  <c r="Z215" i="22"/>
  <c r="AA280" i="22"/>
  <c r="Z109" i="22"/>
  <c r="AC109" i="22"/>
  <c r="X109" i="22" a="1"/>
  <c r="X109" i="22" s="1"/>
  <c r="AA109" i="22"/>
  <c r="AA281" i="22"/>
  <c r="Z281" i="22"/>
  <c r="AD281" i="22"/>
  <c r="R106" i="22"/>
  <c r="R213" i="22"/>
  <c r="AD280" i="22"/>
  <c r="P276" i="22"/>
  <c r="R214" i="22"/>
  <c r="R212" i="22"/>
  <c r="W210" i="22"/>
  <c r="Z210" i="22" s="1"/>
  <c r="P104" i="22"/>
  <c r="R215" i="22"/>
  <c r="N104" i="22"/>
  <c r="R280" i="22"/>
  <c r="AC103" i="22"/>
  <c r="Q276" i="22"/>
  <c r="Z6" i="61"/>
  <c r="R105" i="22"/>
  <c r="X103" i="22" a="1"/>
  <c r="X103" i="22" s="1"/>
  <c r="AD103" i="22"/>
  <c r="R209" i="22"/>
  <c r="AA103" i="22"/>
  <c r="AC277" i="22"/>
  <c r="AA277" i="22"/>
  <c r="Z277" i="22"/>
  <c r="AD277" i="22"/>
  <c r="X277" i="22" a="1"/>
  <c r="X277" i="22" s="1"/>
  <c r="AC106" i="22"/>
  <c r="Z106" i="22"/>
  <c r="X106" i="22" a="1"/>
  <c r="X106" i="22" s="1"/>
  <c r="AA106" i="22"/>
  <c r="AD106" i="22"/>
  <c r="AC275" i="22"/>
  <c r="Z275" i="22"/>
  <c r="AA275" i="22"/>
  <c r="X275" i="22" a="1"/>
  <c r="X275" i="22" s="1"/>
  <c r="AD275" i="22"/>
  <c r="R211" i="22"/>
  <c r="R281" i="22"/>
  <c r="R278" i="22"/>
  <c r="Q104" i="22"/>
  <c r="M210" i="22"/>
  <c r="K210" i="22"/>
  <c r="L210" i="22"/>
  <c r="R277" i="22"/>
  <c r="N210" i="22"/>
  <c r="M276" i="22"/>
  <c r="L276" i="22"/>
  <c r="K276" i="22"/>
  <c r="N276" i="22"/>
  <c r="Z7" i="61"/>
  <c r="X105" i="22" a="1"/>
  <c r="X105" i="22" s="1"/>
  <c r="Z105" i="22"/>
  <c r="AC105" i="22"/>
  <c r="AA105" i="22"/>
  <c r="AD105" i="22"/>
  <c r="R275" i="22"/>
  <c r="W104" i="22"/>
  <c r="R103" i="22"/>
  <c r="W276" i="22"/>
  <c r="Z209" i="22"/>
  <c r="AD209" i="22"/>
  <c r="AA209" i="22"/>
  <c r="X209" i="22" a="1"/>
  <c r="X209" i="22" s="1"/>
  <c r="AC209" i="22"/>
  <c r="X213" i="22" a="1"/>
  <c r="X213" i="22" s="1"/>
  <c r="AC213" i="22"/>
  <c r="AA213" i="22"/>
  <c r="Z213" i="22"/>
  <c r="AD213" i="22"/>
  <c r="X212" i="22" a="1"/>
  <c r="X212" i="22" s="1"/>
  <c r="AC212" i="22"/>
  <c r="AA212" i="22"/>
  <c r="Z212" i="22"/>
  <c r="AD212" i="22"/>
  <c r="O210" i="22"/>
  <c r="Z214" i="22"/>
  <c r="X214" i="22" a="1"/>
  <c r="X214" i="22" s="1"/>
  <c r="AD214" i="22"/>
  <c r="AC214" i="22"/>
  <c r="AA214" i="22"/>
  <c r="M104" i="22"/>
  <c r="K104" i="22"/>
  <c r="L104" i="22"/>
  <c r="Z211" i="22"/>
  <c r="AD211" i="22"/>
  <c r="X211" i="22" a="1"/>
  <c r="X211" i="22" s="1"/>
  <c r="AC211" i="22"/>
  <c r="AA211" i="22"/>
  <c r="P210" i="22"/>
  <c r="R279" i="22"/>
  <c r="X107" i="22" a="1"/>
  <c r="X107" i="22" s="1"/>
  <c r="AC107" i="22"/>
  <c r="AD107" i="22"/>
  <c r="Z107" i="22"/>
  <c r="AA107" i="22"/>
  <c r="AC108" i="22"/>
  <c r="AA108" i="22"/>
  <c r="X108" i="22" a="1"/>
  <c r="X108" i="22" s="1"/>
  <c r="AD108" i="22"/>
  <c r="Z108" i="22"/>
  <c r="E14" i="72"/>
  <c r="E22" i="72"/>
  <c r="E26" i="72"/>
  <c r="E31" i="72"/>
  <c r="E35" i="72"/>
  <c r="M35" i="72" s="1"/>
  <c r="E44" i="72"/>
  <c r="E51" i="72"/>
  <c r="M51" i="72" s="1"/>
  <c r="E56" i="72"/>
  <c r="E61" i="72"/>
  <c r="E68" i="72"/>
  <c r="E73" i="72"/>
  <c r="E80" i="72"/>
  <c r="E85" i="72"/>
  <c r="E90" i="72"/>
  <c r="E94" i="72"/>
  <c r="E99" i="72"/>
  <c r="E82" i="72"/>
  <c r="E96" i="72"/>
  <c r="F8" i="72"/>
  <c r="E21" i="72"/>
  <c r="E25" i="72"/>
  <c r="M25" i="72" s="1"/>
  <c r="E29" i="72"/>
  <c r="E34" i="72"/>
  <c r="M34" i="72" s="1"/>
  <c r="E42" i="72"/>
  <c r="M42" i="72" s="1"/>
  <c r="E50" i="72"/>
  <c r="E55" i="72"/>
  <c r="E59" i="72"/>
  <c r="M59" i="72" s="1"/>
  <c r="E66" i="72"/>
  <c r="M66" i="72" s="1"/>
  <c r="E72" i="72"/>
  <c r="M72" i="72" s="1"/>
  <c r="E78" i="72"/>
  <c r="E83" i="72"/>
  <c r="M83" i="72" s="1"/>
  <c r="F7" i="72"/>
  <c r="E88" i="72"/>
  <c r="E7" i="72" s="1"/>
  <c r="E97" i="72"/>
  <c r="E17" i="72"/>
  <c r="H8" i="72"/>
  <c r="E24" i="72"/>
  <c r="E28" i="72"/>
  <c r="M28" i="72" s="1"/>
  <c r="E33" i="72"/>
  <c r="M33" i="72" s="1"/>
  <c r="E41" i="72"/>
  <c r="E49" i="72"/>
  <c r="E53" i="72"/>
  <c r="E58" i="72"/>
  <c r="E87" i="72"/>
  <c r="E92" i="72"/>
  <c r="M92" i="72" s="1"/>
  <c r="E15" i="72"/>
  <c r="J8" i="72"/>
  <c r="E23" i="72"/>
  <c r="M23" i="72" s="1"/>
  <c r="E27" i="72"/>
  <c r="E32" i="72"/>
  <c r="E39" i="72"/>
  <c r="E47" i="72"/>
  <c r="M47" i="72" s="1"/>
  <c r="E52" i="72"/>
  <c r="E57" i="72"/>
  <c r="E63" i="72"/>
  <c r="E69" i="72"/>
  <c r="E74" i="72"/>
  <c r="E81" i="72"/>
  <c r="E86" i="72"/>
  <c r="E91" i="72"/>
  <c r="E95" i="72"/>
  <c r="E90" i="69"/>
  <c r="E94" i="69"/>
  <c r="E98" i="69"/>
  <c r="E17" i="69"/>
  <c r="M17" i="69" s="1"/>
  <c r="E25" i="69"/>
  <c r="M25" i="69" s="1"/>
  <c r="E29" i="69"/>
  <c r="E33" i="69"/>
  <c r="E37" i="69"/>
  <c r="M37" i="69" s="1"/>
  <c r="E41" i="69"/>
  <c r="M41" i="69" s="1"/>
  <c r="E46" i="69"/>
  <c r="E51" i="69"/>
  <c r="M51" i="69" s="1"/>
  <c r="E56" i="69"/>
  <c r="M56" i="69" s="1"/>
  <c r="E60" i="69"/>
  <c r="E64" i="69"/>
  <c r="E68" i="69"/>
  <c r="E72" i="69"/>
  <c r="E76" i="69"/>
  <c r="E81" i="69"/>
  <c r="E85" i="69"/>
  <c r="M85" i="69" s="1"/>
  <c r="F8" i="69"/>
  <c r="E21" i="69"/>
  <c r="E16" i="69"/>
  <c r="E20" i="69"/>
  <c r="H8" i="69"/>
  <c r="E24" i="69"/>
  <c r="E28" i="69"/>
  <c r="E32" i="69"/>
  <c r="E36" i="69"/>
  <c r="M36" i="69" s="1"/>
  <c r="E40" i="69"/>
  <c r="M40" i="69" s="1"/>
  <c r="E44" i="69"/>
  <c r="E50" i="69"/>
  <c r="M50" i="69" s="1"/>
  <c r="E55" i="69"/>
  <c r="E59" i="69"/>
  <c r="M59" i="69" s="1"/>
  <c r="E63" i="69"/>
  <c r="E67" i="69"/>
  <c r="E71" i="69"/>
  <c r="M71" i="69" s="1"/>
  <c r="E75" i="69"/>
  <c r="E80" i="69"/>
  <c r="E84" i="69"/>
  <c r="M84" i="69" s="1"/>
  <c r="E88" i="69"/>
  <c r="E7" i="69" s="1"/>
  <c r="F7" i="69"/>
  <c r="E92" i="69"/>
  <c r="E96" i="69"/>
  <c r="E15" i="69"/>
  <c r="E19" i="69"/>
  <c r="E23" i="69"/>
  <c r="E27" i="69"/>
  <c r="E31" i="69"/>
  <c r="E35" i="69"/>
  <c r="E39" i="69"/>
  <c r="E43" i="69"/>
  <c r="E49" i="69"/>
  <c r="M49" i="69" s="1"/>
  <c r="E53" i="69"/>
  <c r="E58" i="69"/>
  <c r="E62" i="69"/>
  <c r="M62" i="69" s="1"/>
  <c r="E66" i="69"/>
  <c r="E70" i="69"/>
  <c r="E74" i="69"/>
  <c r="E79" i="69"/>
  <c r="E83" i="69"/>
  <c r="M83" i="69" s="1"/>
  <c r="E87" i="69"/>
  <c r="E91" i="69"/>
  <c r="E95" i="69"/>
  <c r="E99" i="69"/>
  <c r="J8" i="69"/>
  <c r="G9" i="71"/>
  <c r="I9" i="69"/>
  <c r="J9" i="69"/>
  <c r="F9" i="69"/>
  <c r="M53" i="70"/>
  <c r="D9" i="69"/>
  <c r="G9" i="72"/>
  <c r="H9" i="72"/>
  <c r="D9" i="72"/>
  <c r="I9" i="72"/>
  <c r="F9" i="72"/>
  <c r="J9" i="72"/>
  <c r="D9" i="71"/>
  <c r="I9" i="71"/>
  <c r="H9" i="71"/>
  <c r="F9" i="71"/>
  <c r="J9" i="71"/>
  <c r="M46" i="70"/>
  <c r="G9" i="70"/>
  <c r="H9" i="70"/>
  <c r="D9" i="70"/>
  <c r="I9" i="70"/>
  <c r="M63" i="70"/>
  <c r="K7" i="70"/>
  <c r="F9" i="70"/>
  <c r="J9" i="70"/>
  <c r="M32" i="70"/>
  <c r="M34" i="70"/>
  <c r="M60" i="70"/>
  <c r="M64" i="70"/>
  <c r="M76" i="70"/>
  <c r="G9" i="69"/>
  <c r="H9" i="69"/>
  <c r="M44" i="71"/>
  <c r="M22" i="71"/>
  <c r="M93" i="71"/>
  <c r="M97" i="71"/>
  <c r="M52" i="70"/>
  <c r="M93" i="70"/>
  <c r="M95" i="70"/>
  <c r="M84" i="70"/>
  <c r="M42" i="70"/>
  <c r="M51" i="70"/>
  <c r="M69" i="70"/>
  <c r="M77" i="70"/>
  <c r="M96" i="70"/>
  <c r="M17" i="70"/>
  <c r="M75" i="70"/>
  <c r="M25" i="70"/>
  <c r="M35" i="70"/>
  <c r="M68" i="70"/>
  <c r="M72" i="70"/>
  <c r="M79" i="70"/>
  <c r="M39" i="70"/>
  <c r="M41" i="70"/>
  <c r="M47" i="70"/>
  <c r="M80" i="70"/>
  <c r="M24" i="70"/>
  <c r="M31" i="70"/>
  <c r="M44" i="70"/>
  <c r="M16" i="70"/>
  <c r="M67" i="70"/>
  <c r="K101" i="70"/>
  <c r="M15" i="70"/>
  <c r="M45" i="70"/>
  <c r="M56" i="70"/>
  <c r="M88" i="70"/>
  <c r="M98" i="70"/>
  <c r="J15" i="53"/>
  <c r="J15" i="54"/>
  <c r="J15" i="32"/>
  <c r="J15" i="33"/>
  <c r="J15" i="39"/>
  <c r="J15" i="40"/>
  <c r="AC264" i="22" l="1"/>
  <c r="M32" i="71"/>
  <c r="E101" i="69"/>
  <c r="E101" i="71"/>
  <c r="E101" i="72"/>
  <c r="AA264" i="22"/>
  <c r="X264" i="22" a="1"/>
  <c r="X264" i="22" s="1"/>
  <c r="Z264" i="22"/>
  <c r="AD138" i="22"/>
  <c r="Z138" i="22"/>
  <c r="AC138" i="22"/>
  <c r="M71" i="72"/>
  <c r="M61" i="72"/>
  <c r="M44" i="72"/>
  <c r="M63" i="72"/>
  <c r="K7" i="72"/>
  <c r="M41" i="72"/>
  <c r="M24" i="72"/>
  <c r="M82" i="72"/>
  <c r="M78" i="72"/>
  <c r="M29" i="72"/>
  <c r="M74" i="72"/>
  <c r="M68" i="72"/>
  <c r="M87" i="72"/>
  <c r="M58" i="72"/>
  <c r="M88" i="72"/>
  <c r="M91" i="72"/>
  <c r="M17" i="72"/>
  <c r="M97" i="72"/>
  <c r="M27" i="72"/>
  <c r="M49" i="72"/>
  <c r="M54" i="71"/>
  <c r="M35" i="71"/>
  <c r="M88" i="71"/>
  <c r="M66" i="71"/>
  <c r="M81" i="71"/>
  <c r="M64" i="71"/>
  <c r="M41" i="71"/>
  <c r="M70" i="71"/>
  <c r="M36" i="71"/>
  <c r="E8" i="71"/>
  <c r="K7" i="69"/>
  <c r="M19" i="69"/>
  <c r="M75" i="69"/>
  <c r="M30" i="69"/>
  <c r="M60" i="69"/>
  <c r="M99" i="69"/>
  <c r="M66" i="69"/>
  <c r="M31" i="69"/>
  <c r="M15" i="69"/>
  <c r="M64" i="69"/>
  <c r="M16" i="69"/>
  <c r="M35" i="69"/>
  <c r="M23" i="69"/>
  <c r="M43" i="69"/>
  <c r="M96" i="69"/>
  <c r="M76" i="69"/>
  <c r="M80" i="69"/>
  <c r="M72" i="69"/>
  <c r="M92" i="69"/>
  <c r="M28" i="69"/>
  <c r="M74" i="69"/>
  <c r="AA138" i="22"/>
  <c r="AC148" i="22"/>
  <c r="AA148" i="22"/>
  <c r="X148" i="22" a="1"/>
  <c r="X148" i="22" s="1"/>
  <c r="R178" i="22"/>
  <c r="Z148" i="22"/>
  <c r="R148" i="22"/>
  <c r="R168" i="22"/>
  <c r="R158" i="22"/>
  <c r="AC178" i="22"/>
  <c r="AD178" i="22"/>
  <c r="AA178" i="22"/>
  <c r="Z178" i="22"/>
  <c r="X178" i="22" a="1"/>
  <c r="X178" i="22" s="1"/>
  <c r="R254" i="22"/>
  <c r="AA168" i="22"/>
  <c r="X168" i="22" a="1"/>
  <c r="X168" i="22" s="1"/>
  <c r="Z168" i="22"/>
  <c r="AD168" i="22"/>
  <c r="AC168" i="22"/>
  <c r="X244" i="22" a="1"/>
  <c r="X244" i="22" s="1"/>
  <c r="AD244" i="22"/>
  <c r="AC244" i="22"/>
  <c r="Z244" i="22"/>
  <c r="AA244" i="22"/>
  <c r="R138" i="22"/>
  <c r="Z158" i="22"/>
  <c r="X158" i="22" a="1"/>
  <c r="X158" i="22" s="1"/>
  <c r="AD158" i="22"/>
  <c r="AC158" i="22"/>
  <c r="AA158" i="22"/>
  <c r="R244" i="22"/>
  <c r="AA188" i="22"/>
  <c r="Z188" i="22"/>
  <c r="AD188" i="22"/>
  <c r="X188" i="22" a="1"/>
  <c r="X188" i="22" s="1"/>
  <c r="AC188" i="22"/>
  <c r="R188" i="22"/>
  <c r="R264" i="22"/>
  <c r="R198" i="22"/>
  <c r="X254" i="22" a="1"/>
  <c r="X254" i="22" s="1"/>
  <c r="AA254" i="22"/>
  <c r="AD254" i="22"/>
  <c r="Z254" i="22"/>
  <c r="AC254" i="22"/>
  <c r="R42" i="22"/>
  <c r="R82" i="22"/>
  <c r="R52" i="22"/>
  <c r="R72" i="22"/>
  <c r="AD72" i="22"/>
  <c r="AC72" i="22"/>
  <c r="AA72" i="22"/>
  <c r="Z72" i="22"/>
  <c r="X72" i="22" a="1"/>
  <c r="X72" i="22" s="1"/>
  <c r="AA42" i="22"/>
  <c r="Z42" i="22"/>
  <c r="X42" i="22" a="1"/>
  <c r="X42" i="22" s="1"/>
  <c r="AD42" i="22"/>
  <c r="AC42" i="22"/>
  <c r="Z82" i="22"/>
  <c r="X82" i="22" a="1"/>
  <c r="X82" i="22" s="1"/>
  <c r="AD82" i="22"/>
  <c r="AC82" i="22"/>
  <c r="AA82" i="22"/>
  <c r="AD62" i="22"/>
  <c r="Z62" i="22"/>
  <c r="AC62" i="22"/>
  <c r="X62" i="22" a="1"/>
  <c r="X62" i="22" s="1"/>
  <c r="AA62" i="22"/>
  <c r="R92" i="22"/>
  <c r="Z52" i="22"/>
  <c r="AA52" i="22"/>
  <c r="AC52" i="22"/>
  <c r="X52" i="22" a="1"/>
  <c r="X52" i="22" s="1"/>
  <c r="AD52" i="22"/>
  <c r="Z92" i="22"/>
  <c r="AD92" i="22"/>
  <c r="AA92" i="22"/>
  <c r="X92" i="22" a="1"/>
  <c r="X92" i="22" s="1"/>
  <c r="AC92" i="22"/>
  <c r="R62" i="22"/>
  <c r="X210" i="22" a="1"/>
  <c r="X210" i="22" s="1"/>
  <c r="AC210" i="22"/>
  <c r="R104" i="22"/>
  <c r="AD210" i="22"/>
  <c r="AA210" i="22"/>
  <c r="R276" i="22"/>
  <c r="R210" i="22"/>
  <c r="AA276" i="22"/>
  <c r="Z276" i="22"/>
  <c r="X276" i="22" a="1"/>
  <c r="X276" i="22" s="1"/>
  <c r="AD276" i="22"/>
  <c r="AC276" i="22"/>
  <c r="AA104" i="22"/>
  <c r="Z104" i="22"/>
  <c r="AD104" i="22"/>
  <c r="X104" i="22" a="1"/>
  <c r="X104" i="22" s="1"/>
  <c r="AC104" i="22"/>
  <c r="E8" i="72"/>
  <c r="E8" i="69"/>
  <c r="M7" i="70"/>
  <c r="M92" i="70"/>
  <c r="M38" i="71"/>
  <c r="M21" i="70"/>
  <c r="K9" i="72"/>
  <c r="K9" i="71"/>
  <c r="K8" i="72"/>
  <c r="M19" i="71"/>
  <c r="M31" i="71"/>
  <c r="M55" i="71"/>
  <c r="K8" i="71"/>
  <c r="M21" i="71"/>
  <c r="M20" i="70"/>
  <c r="M66" i="70"/>
  <c r="K8" i="70"/>
  <c r="M30" i="70"/>
  <c r="M61" i="70"/>
  <c r="K9" i="70"/>
  <c r="M22" i="70"/>
  <c r="M85" i="70"/>
  <c r="M65" i="69"/>
  <c r="K9" i="69"/>
  <c r="K8" i="69"/>
  <c r="M21" i="69"/>
  <c r="M15" i="72"/>
  <c r="M90" i="72"/>
  <c r="M81" i="72"/>
  <c r="M50" i="72"/>
  <c r="M96" i="72"/>
  <c r="M22" i="72"/>
  <c r="M86" i="72"/>
  <c r="M52" i="72"/>
  <c r="M52" i="71"/>
  <c r="M26" i="71"/>
  <c r="M7" i="71"/>
  <c r="M45" i="71"/>
  <c r="M89" i="71"/>
  <c r="M91" i="70"/>
  <c r="M59" i="70"/>
  <c r="M99" i="70"/>
  <c r="M37" i="70"/>
  <c r="M83" i="70"/>
  <c r="M29" i="70"/>
  <c r="M23" i="70"/>
  <c r="M7" i="69"/>
  <c r="M67" i="69"/>
  <c r="M29" i="69"/>
  <c r="M91" i="69"/>
  <c r="M98" i="69"/>
  <c r="M69" i="69"/>
  <c r="M24" i="69"/>
  <c r="M52" i="69"/>
  <c r="M73" i="72"/>
  <c r="M7" i="72"/>
  <c r="M85" i="72"/>
  <c r="M55" i="72"/>
  <c r="M94" i="72"/>
  <c r="M32" i="72"/>
  <c r="M69" i="72"/>
  <c r="M57" i="72"/>
  <c r="M99" i="72"/>
  <c r="M53" i="72"/>
  <c r="M95" i="72"/>
  <c r="M26" i="72"/>
  <c r="M39" i="72"/>
  <c r="M95" i="71"/>
  <c r="M99" i="71"/>
  <c r="M80" i="71"/>
  <c r="M84" i="71"/>
  <c r="M49" i="71"/>
  <c r="M43" i="71"/>
  <c r="M73" i="71"/>
  <c r="M60" i="71"/>
  <c r="M42" i="71"/>
  <c r="M71" i="71"/>
  <c r="M20" i="71"/>
  <c r="M34" i="71"/>
  <c r="M46" i="71"/>
  <c r="M77" i="71"/>
  <c r="M92" i="71"/>
  <c r="M65" i="71"/>
  <c r="M58" i="71"/>
  <c r="M33" i="71"/>
  <c r="M91" i="71"/>
  <c r="M56" i="71"/>
  <c r="M23" i="71"/>
  <c r="M27" i="70"/>
  <c r="M87" i="70"/>
  <c r="M71" i="70"/>
  <c r="M55" i="70"/>
  <c r="M74" i="70"/>
  <c r="M70" i="70"/>
  <c r="M43" i="70"/>
  <c r="M38" i="70"/>
  <c r="M90" i="70"/>
  <c r="M58" i="70"/>
  <c r="M86" i="70"/>
  <c r="M82" i="70"/>
  <c r="M50" i="70"/>
  <c r="M40" i="70"/>
  <c r="M28" i="70"/>
  <c r="M97" i="70"/>
  <c r="M89" i="70"/>
  <c r="M81" i="70"/>
  <c r="M73" i="70"/>
  <c r="M65" i="70"/>
  <c r="M57" i="70"/>
  <c r="M49" i="70"/>
  <c r="M36" i="70"/>
  <c r="M26" i="70"/>
  <c r="M18" i="70"/>
  <c r="M55" i="69"/>
  <c r="M89" i="69"/>
  <c r="M46" i="69"/>
  <c r="M87" i="69"/>
  <c r="M97" i="69"/>
  <c r="M95" i="69"/>
  <c r="M86" i="69"/>
  <c r="M53" i="69"/>
  <c r="M33" i="69"/>
  <c r="M68" i="69"/>
  <c r="M63" i="69"/>
  <c r="M32" i="69"/>
  <c r="M94" i="69"/>
  <c r="M90" i="69"/>
  <c r="M81" i="69"/>
  <c r="M44" i="69"/>
  <c r="M20" i="69"/>
  <c r="M73" i="69"/>
  <c r="M47" i="69"/>
  <c r="M27" i="69"/>
  <c r="H114" i="22" l="1"/>
  <c r="V115" i="22"/>
  <c r="V117" i="22"/>
  <c r="V119" i="22"/>
  <c r="V113" i="22"/>
  <c r="V116" i="22"/>
  <c r="V118" i="22"/>
  <c r="K101" i="72"/>
  <c r="M88" i="69"/>
  <c r="K101" i="71"/>
  <c r="K101" i="69"/>
  <c r="M8" i="70"/>
  <c r="M8" i="71"/>
  <c r="M8" i="72"/>
  <c r="M39" i="69"/>
  <c r="M21" i="72"/>
  <c r="M31" i="72"/>
  <c r="M56" i="72"/>
  <c r="M80" i="72"/>
  <c r="M25" i="71"/>
  <c r="M50" i="71"/>
  <c r="M86" i="71"/>
  <c r="M94" i="70"/>
  <c r="M54" i="70"/>
  <c r="M33" i="70"/>
  <c r="M19" i="70"/>
  <c r="M62" i="70"/>
  <c r="M78" i="70"/>
  <c r="M70" i="69"/>
  <c r="M79" i="69"/>
  <c r="M58" i="69"/>
  <c r="M8" i="69"/>
  <c r="M78" i="69"/>
  <c r="U18" i="67"/>
  <c r="H18" i="22" l="1"/>
  <c r="V114" i="22"/>
  <c r="AC39" i="61"/>
  <c r="V285" i="22" l="1"/>
  <c r="V222" i="22"/>
  <c r="V287" i="22"/>
  <c r="V20" i="22"/>
  <c r="V21" i="22"/>
  <c r="V19" i="22"/>
  <c r="V22" i="22"/>
  <c r="V219" i="22"/>
  <c r="V221" i="22"/>
  <c r="V291" i="22"/>
  <c r="V17" i="22"/>
  <c r="V225" i="22"/>
  <c r="V289" i="22"/>
  <c r="V223" i="22"/>
  <c r="V224" i="22"/>
  <c r="V290" i="22"/>
  <c r="V23" i="22"/>
  <c r="V288" i="22"/>
  <c r="H82" i="63"/>
  <c r="F70" i="63" l="1"/>
  <c r="F69" i="63"/>
  <c r="U19" i="64"/>
  <c r="Q19" i="64"/>
  <c r="M19" i="64"/>
  <c r="U19" i="58"/>
  <c r="AC43" i="67"/>
  <c r="Y43" i="67"/>
  <c r="AC42" i="67"/>
  <c r="Y42" i="67"/>
  <c r="Y22" i="67"/>
  <c r="AC41" i="67"/>
  <c r="Y41" i="67"/>
  <c r="AC40" i="67"/>
  <c r="Y40" i="67"/>
  <c r="AC39" i="67"/>
  <c r="Y39" i="67"/>
  <c r="Y19" i="67"/>
  <c r="AC37" i="67"/>
  <c r="Y37" i="67"/>
  <c r="Y17" i="67"/>
  <c r="H45" i="66"/>
  <c r="G45" i="66"/>
  <c r="F45" i="66"/>
  <c r="E45" i="66"/>
  <c r="P24" i="66"/>
  <c r="O24" i="66"/>
  <c r="N24" i="66"/>
  <c r="L24" i="66"/>
  <c r="H24" i="66"/>
  <c r="G24" i="66"/>
  <c r="F24" i="66"/>
  <c r="E24" i="66"/>
  <c r="D24" i="66"/>
  <c r="H44" i="66"/>
  <c r="G44" i="66"/>
  <c r="F44" i="66"/>
  <c r="E44" i="66"/>
  <c r="D44" i="66"/>
  <c r="P23" i="66"/>
  <c r="O23" i="66"/>
  <c r="N23" i="66"/>
  <c r="M23" i="66"/>
  <c r="H23" i="66"/>
  <c r="G23" i="66"/>
  <c r="F23" i="66"/>
  <c r="D23" i="66"/>
  <c r="H43" i="66"/>
  <c r="G43" i="66"/>
  <c r="F43" i="66"/>
  <c r="E43" i="66"/>
  <c r="D43" i="66"/>
  <c r="P22" i="66"/>
  <c r="O22" i="66"/>
  <c r="N22" i="66"/>
  <c r="M22" i="66"/>
  <c r="L22" i="66"/>
  <c r="H22" i="66"/>
  <c r="G22" i="66"/>
  <c r="F22" i="66"/>
  <c r="E22" i="66"/>
  <c r="H42" i="66"/>
  <c r="G42" i="66"/>
  <c r="F42" i="66"/>
  <c r="D42" i="66"/>
  <c r="P21" i="66"/>
  <c r="O21" i="66"/>
  <c r="N21" i="66"/>
  <c r="M21" i="66"/>
  <c r="L21" i="66"/>
  <c r="H21" i="66"/>
  <c r="G21" i="66"/>
  <c r="F21" i="66"/>
  <c r="E21" i="66"/>
  <c r="D21" i="66"/>
  <c r="H41" i="66"/>
  <c r="G41" i="66"/>
  <c r="F41" i="66"/>
  <c r="E41" i="66"/>
  <c r="P20" i="66"/>
  <c r="O20" i="66"/>
  <c r="N20" i="66"/>
  <c r="L20" i="66"/>
  <c r="H20" i="66"/>
  <c r="G20" i="66"/>
  <c r="F20" i="66"/>
  <c r="E20" i="66"/>
  <c r="D20" i="66"/>
  <c r="H39" i="66"/>
  <c r="G39" i="66"/>
  <c r="F39" i="66"/>
  <c r="E39" i="66"/>
  <c r="D39" i="66"/>
  <c r="P18" i="66"/>
  <c r="O18" i="66"/>
  <c r="N18" i="66"/>
  <c r="M18" i="66"/>
  <c r="H18" i="66"/>
  <c r="G18" i="66"/>
  <c r="F18" i="66"/>
  <c r="D18" i="66"/>
  <c r="AC43" i="64"/>
  <c r="Y43" i="64"/>
  <c r="AC23" i="64"/>
  <c r="Y23" i="64"/>
  <c r="U23" i="64"/>
  <c r="Q23" i="64"/>
  <c r="M23" i="64"/>
  <c r="AC42" i="64"/>
  <c r="Y42" i="64"/>
  <c r="AC22" i="64"/>
  <c r="Y22" i="64"/>
  <c r="U22" i="64"/>
  <c r="M22" i="64"/>
  <c r="AC41" i="64"/>
  <c r="Y41" i="64"/>
  <c r="AC21" i="64"/>
  <c r="Y21" i="64"/>
  <c r="U21" i="64"/>
  <c r="Q21" i="64"/>
  <c r="M21" i="64"/>
  <c r="AC40" i="64"/>
  <c r="Y40" i="64"/>
  <c r="AC20" i="64"/>
  <c r="Y20" i="64"/>
  <c r="U20" i="64"/>
  <c r="M20" i="64"/>
  <c r="AC39" i="64"/>
  <c r="Y39" i="64"/>
  <c r="AC19" i="64"/>
  <c r="Y19" i="64"/>
  <c r="AC37" i="64"/>
  <c r="Y37" i="64"/>
  <c r="AC17" i="64"/>
  <c r="Y17" i="64"/>
  <c r="U17" i="64"/>
  <c r="Q17" i="64"/>
  <c r="M17" i="64"/>
  <c r="P66" i="63"/>
  <c r="O66" i="63"/>
  <c r="N66" i="63"/>
  <c r="M66" i="63"/>
  <c r="L66" i="63"/>
  <c r="H66" i="63"/>
  <c r="G66" i="63"/>
  <c r="F66" i="63"/>
  <c r="E66" i="63"/>
  <c r="D66" i="63"/>
  <c r="P65" i="63"/>
  <c r="O65" i="63"/>
  <c r="N65" i="63"/>
  <c r="M65" i="63"/>
  <c r="L65" i="63"/>
  <c r="H65" i="63"/>
  <c r="G65" i="63"/>
  <c r="F65" i="63"/>
  <c r="E65" i="63"/>
  <c r="D65" i="63"/>
  <c r="P64" i="63"/>
  <c r="O64" i="63"/>
  <c r="N64" i="63"/>
  <c r="M64" i="63"/>
  <c r="H64" i="63"/>
  <c r="G64" i="63"/>
  <c r="F64" i="63"/>
  <c r="E64" i="63"/>
  <c r="D64" i="63"/>
  <c r="P63" i="63"/>
  <c r="O63" i="63"/>
  <c r="N63" i="63"/>
  <c r="L63" i="63"/>
  <c r="H63" i="63"/>
  <c r="G63" i="63"/>
  <c r="F63" i="63"/>
  <c r="E63" i="63"/>
  <c r="D63" i="63"/>
  <c r="P62" i="63"/>
  <c r="O62" i="63"/>
  <c r="N62" i="63"/>
  <c r="M62" i="63"/>
  <c r="H62" i="63"/>
  <c r="G62" i="63"/>
  <c r="F62" i="63"/>
  <c r="D62" i="63"/>
  <c r="P60" i="63"/>
  <c r="O60" i="63"/>
  <c r="N60" i="63"/>
  <c r="M60" i="63"/>
  <c r="L60" i="63"/>
  <c r="H60" i="63"/>
  <c r="G60" i="63"/>
  <c r="F60" i="63"/>
  <c r="E60" i="63"/>
  <c r="D60" i="63"/>
  <c r="P45" i="63"/>
  <c r="O45" i="63"/>
  <c r="N45" i="63"/>
  <c r="M45" i="63"/>
  <c r="L45" i="63"/>
  <c r="H45" i="63"/>
  <c r="G45" i="63"/>
  <c r="F45" i="63"/>
  <c r="E45" i="63"/>
  <c r="D45" i="63"/>
  <c r="P24" i="63"/>
  <c r="O24" i="63"/>
  <c r="N24" i="63"/>
  <c r="M24" i="63"/>
  <c r="L24" i="63"/>
  <c r="H24" i="63"/>
  <c r="G24" i="63"/>
  <c r="F24" i="63"/>
  <c r="D24" i="63"/>
  <c r="P44" i="63"/>
  <c r="O44" i="63"/>
  <c r="N44" i="63"/>
  <c r="M44" i="63"/>
  <c r="L44" i="63"/>
  <c r="H44" i="63"/>
  <c r="G44" i="63"/>
  <c r="F44" i="63"/>
  <c r="E44" i="63"/>
  <c r="D44" i="63"/>
  <c r="P23" i="63"/>
  <c r="O23" i="63"/>
  <c r="N23" i="63"/>
  <c r="M23" i="63"/>
  <c r="L23" i="63"/>
  <c r="H23" i="63"/>
  <c r="G23" i="63"/>
  <c r="F23" i="63"/>
  <c r="D23" i="63"/>
  <c r="P43" i="63"/>
  <c r="O43" i="63"/>
  <c r="N43" i="63"/>
  <c r="M43" i="63"/>
  <c r="L43" i="63"/>
  <c r="H43" i="63"/>
  <c r="G43" i="63"/>
  <c r="F43" i="63"/>
  <c r="E43" i="63"/>
  <c r="D43" i="63"/>
  <c r="P22" i="63"/>
  <c r="O22" i="63"/>
  <c r="N22" i="63"/>
  <c r="M22" i="63"/>
  <c r="L22" i="63"/>
  <c r="H22" i="63"/>
  <c r="G22" i="63"/>
  <c r="F22" i="63"/>
  <c r="E22" i="63"/>
  <c r="P42" i="63"/>
  <c r="O42" i="63"/>
  <c r="N42" i="63"/>
  <c r="M42" i="63"/>
  <c r="L42" i="63"/>
  <c r="H42" i="63"/>
  <c r="G42" i="63"/>
  <c r="F42" i="63"/>
  <c r="E42" i="63"/>
  <c r="D42" i="63"/>
  <c r="P21" i="63"/>
  <c r="O21" i="63"/>
  <c r="N21" i="63"/>
  <c r="L21" i="63"/>
  <c r="H21" i="63"/>
  <c r="G21" i="63"/>
  <c r="F21" i="63"/>
  <c r="E21" i="63"/>
  <c r="D21" i="63"/>
  <c r="P41" i="63"/>
  <c r="O41" i="63"/>
  <c r="N41" i="63"/>
  <c r="M41" i="63"/>
  <c r="L41" i="63"/>
  <c r="H41" i="63"/>
  <c r="G41" i="63"/>
  <c r="F41" i="63"/>
  <c r="E41" i="63"/>
  <c r="D41" i="63"/>
  <c r="P20" i="63"/>
  <c r="O20" i="63"/>
  <c r="N20" i="63"/>
  <c r="L20" i="63"/>
  <c r="H20" i="63"/>
  <c r="G20" i="63"/>
  <c r="F20" i="63"/>
  <c r="E20" i="63"/>
  <c r="D20" i="63"/>
  <c r="P39" i="63"/>
  <c r="O39" i="63"/>
  <c r="N39" i="63"/>
  <c r="M39" i="63"/>
  <c r="L39" i="63"/>
  <c r="H39" i="63"/>
  <c r="G39" i="63"/>
  <c r="F39" i="63"/>
  <c r="E39" i="63"/>
  <c r="D39" i="63"/>
  <c r="P18" i="63"/>
  <c r="O18" i="63"/>
  <c r="N18" i="63"/>
  <c r="L18" i="63"/>
  <c r="H18" i="63"/>
  <c r="G18" i="63"/>
  <c r="F18" i="63"/>
  <c r="E18" i="63"/>
  <c r="D18" i="63"/>
  <c r="AC43" i="61"/>
  <c r="Y43" i="61"/>
  <c r="AC42" i="61"/>
  <c r="Y42" i="61"/>
  <c r="AC41" i="61"/>
  <c r="Y41" i="61"/>
  <c r="AC40" i="61"/>
  <c r="Y40" i="61"/>
  <c r="Y39" i="61"/>
  <c r="AC37" i="61"/>
  <c r="Y37" i="61"/>
  <c r="P66" i="60"/>
  <c r="O66" i="60"/>
  <c r="N66" i="60"/>
  <c r="H66" i="60"/>
  <c r="G66" i="60"/>
  <c r="F66" i="60"/>
  <c r="E66" i="60"/>
  <c r="D66" i="60"/>
  <c r="P45" i="60"/>
  <c r="O45" i="60"/>
  <c r="N45" i="60"/>
  <c r="M45" i="60"/>
  <c r="P65" i="60"/>
  <c r="O65" i="60"/>
  <c r="N65" i="60"/>
  <c r="H65" i="60"/>
  <c r="G65" i="60"/>
  <c r="F65" i="60"/>
  <c r="E65" i="60"/>
  <c r="P44" i="60"/>
  <c r="O44" i="60"/>
  <c r="N44" i="60"/>
  <c r="M44" i="60"/>
  <c r="L44" i="60"/>
  <c r="P64" i="60"/>
  <c r="O64" i="60"/>
  <c r="H64" i="60"/>
  <c r="G64" i="60"/>
  <c r="F64" i="60"/>
  <c r="E64" i="60"/>
  <c r="D64" i="60"/>
  <c r="P43" i="60"/>
  <c r="O43" i="60"/>
  <c r="N43" i="60"/>
  <c r="M43" i="60"/>
  <c r="L43" i="60"/>
  <c r="P63" i="60"/>
  <c r="O63" i="60"/>
  <c r="N63" i="60"/>
  <c r="H63" i="60"/>
  <c r="G63" i="60"/>
  <c r="F63" i="60"/>
  <c r="E63" i="60"/>
  <c r="D63" i="60"/>
  <c r="P42" i="60"/>
  <c r="O42" i="60"/>
  <c r="N42" i="60"/>
  <c r="M42" i="60"/>
  <c r="L42" i="60"/>
  <c r="P62" i="60"/>
  <c r="O62" i="60"/>
  <c r="N62" i="60"/>
  <c r="H62" i="60"/>
  <c r="G62" i="60"/>
  <c r="F62" i="60"/>
  <c r="E62" i="60"/>
  <c r="D62" i="60"/>
  <c r="P41" i="60"/>
  <c r="O41" i="60"/>
  <c r="N41" i="60"/>
  <c r="M41" i="60"/>
  <c r="P60" i="60"/>
  <c r="O60" i="60"/>
  <c r="N60" i="60"/>
  <c r="H60" i="60"/>
  <c r="G60" i="60"/>
  <c r="F60" i="60"/>
  <c r="E60" i="60"/>
  <c r="P39" i="60"/>
  <c r="O39" i="60"/>
  <c r="N39" i="60"/>
  <c r="M39" i="60"/>
  <c r="L39" i="60"/>
  <c r="H45" i="60"/>
  <c r="G45" i="60"/>
  <c r="F45" i="60"/>
  <c r="E45" i="60"/>
  <c r="D45" i="60"/>
  <c r="P24" i="60"/>
  <c r="O24" i="60"/>
  <c r="N24" i="60"/>
  <c r="M24" i="60"/>
  <c r="L24" i="60"/>
  <c r="H24" i="60"/>
  <c r="G24" i="60"/>
  <c r="F24" i="60"/>
  <c r="D24" i="60"/>
  <c r="H44" i="60"/>
  <c r="G44" i="60"/>
  <c r="F44" i="60"/>
  <c r="E44" i="60"/>
  <c r="D44" i="60"/>
  <c r="P23" i="60"/>
  <c r="O23" i="60"/>
  <c r="N23" i="60"/>
  <c r="M23" i="60"/>
  <c r="L23" i="60"/>
  <c r="H23" i="60"/>
  <c r="G23" i="60"/>
  <c r="F23" i="60"/>
  <c r="E23" i="60"/>
  <c r="D23" i="60"/>
  <c r="H43" i="60"/>
  <c r="G43" i="60"/>
  <c r="F43" i="60"/>
  <c r="D43" i="60"/>
  <c r="P22" i="60"/>
  <c r="O22" i="60"/>
  <c r="N22" i="60"/>
  <c r="M22" i="60"/>
  <c r="L22" i="60"/>
  <c r="H22" i="60"/>
  <c r="G22" i="60"/>
  <c r="F22" i="60"/>
  <c r="E22" i="60"/>
  <c r="D22" i="60"/>
  <c r="H42" i="60"/>
  <c r="G42" i="60"/>
  <c r="F42" i="60"/>
  <c r="E42" i="60"/>
  <c r="D42" i="60"/>
  <c r="P21" i="60"/>
  <c r="O21" i="60"/>
  <c r="N21" i="60"/>
  <c r="L21" i="60"/>
  <c r="H21" i="60"/>
  <c r="G21" i="60"/>
  <c r="F21" i="60"/>
  <c r="E21" i="60"/>
  <c r="D21" i="60"/>
  <c r="H41" i="60"/>
  <c r="G41" i="60"/>
  <c r="F41" i="60"/>
  <c r="E41" i="60"/>
  <c r="D41" i="60"/>
  <c r="P20" i="60"/>
  <c r="O20" i="60"/>
  <c r="N20" i="60"/>
  <c r="M20" i="60"/>
  <c r="L20" i="60"/>
  <c r="H20" i="60"/>
  <c r="G20" i="60"/>
  <c r="F20" i="60"/>
  <c r="D20" i="60"/>
  <c r="H39" i="60"/>
  <c r="G39" i="60"/>
  <c r="F39" i="60"/>
  <c r="E39" i="60"/>
  <c r="D39" i="60"/>
  <c r="P18" i="60"/>
  <c r="O18" i="60"/>
  <c r="N18" i="60"/>
  <c r="M18" i="60"/>
  <c r="L18" i="60"/>
  <c r="H18" i="60"/>
  <c r="G18" i="60"/>
  <c r="F18" i="60"/>
  <c r="E18" i="60"/>
  <c r="D18" i="60"/>
  <c r="AC43" i="58"/>
  <c r="Y43" i="58"/>
  <c r="AC23" i="58"/>
  <c r="Y23" i="58"/>
  <c r="U23" i="58"/>
  <c r="Q23" i="58"/>
  <c r="AC42" i="58"/>
  <c r="Y42" i="58"/>
  <c r="AC22" i="58"/>
  <c r="Y22" i="58"/>
  <c r="U22" i="58"/>
  <c r="Q22" i="58"/>
  <c r="AC41" i="58"/>
  <c r="Y41" i="58"/>
  <c r="AC21" i="58"/>
  <c r="Y21" i="58"/>
  <c r="U21" i="58"/>
  <c r="Q21" i="58"/>
  <c r="AC40" i="58"/>
  <c r="Y40" i="58"/>
  <c r="AC20" i="58"/>
  <c r="Y20" i="58"/>
  <c r="U20" i="58"/>
  <c r="Q20" i="58"/>
  <c r="AC39" i="58"/>
  <c r="Y39" i="58"/>
  <c r="AC19" i="58"/>
  <c r="Y19" i="58"/>
  <c r="AC37" i="58"/>
  <c r="Y37" i="58"/>
  <c r="AC17" i="58"/>
  <c r="Y17" i="58"/>
  <c r="U17" i="58"/>
  <c r="J6" i="64" l="1"/>
  <c r="J7" i="64"/>
  <c r="F19" i="63"/>
  <c r="E40" i="63"/>
  <c r="L40" i="63"/>
  <c r="G19" i="63"/>
  <c r="M40" i="63"/>
  <c r="O19" i="63"/>
  <c r="F40" i="63"/>
  <c r="P19" i="63"/>
  <c r="G40" i="63"/>
  <c r="N40" i="63"/>
  <c r="E19" i="63"/>
  <c r="D40" i="63"/>
  <c r="H40" i="63"/>
  <c r="O40" i="63"/>
  <c r="P40" i="63"/>
  <c r="N19" i="63"/>
  <c r="AC17" i="67"/>
  <c r="AC23" i="67"/>
  <c r="AC20" i="67"/>
  <c r="AC21" i="67"/>
  <c r="AC19" i="67"/>
  <c r="AC22" i="67"/>
  <c r="H19" i="63"/>
  <c r="M40" i="60"/>
  <c r="D61" i="60"/>
  <c r="H61" i="60"/>
  <c r="AC38" i="61"/>
  <c r="Y38" i="64"/>
  <c r="Y38" i="67"/>
  <c r="U18" i="58"/>
  <c r="G19" i="66"/>
  <c r="N40" i="60"/>
  <c r="E61" i="60"/>
  <c r="AC38" i="64"/>
  <c r="Y18" i="58"/>
  <c r="F19" i="60"/>
  <c r="D40" i="60"/>
  <c r="H40" i="60"/>
  <c r="P61" i="63"/>
  <c r="N19" i="66"/>
  <c r="E62" i="63"/>
  <c r="E61" i="63" s="1"/>
  <c r="L62" i="63"/>
  <c r="M63" i="63"/>
  <c r="M61" i="63" s="1"/>
  <c r="U18" i="64"/>
  <c r="AC18" i="58"/>
  <c r="G19" i="60"/>
  <c r="N19" i="60"/>
  <c r="D22" i="63"/>
  <c r="D19" i="63" s="1"/>
  <c r="F61" i="63"/>
  <c r="H19" i="66"/>
  <c r="O19" i="66"/>
  <c r="F40" i="66"/>
  <c r="AC38" i="67"/>
  <c r="Y21" i="67"/>
  <c r="Y38" i="58"/>
  <c r="D19" i="60"/>
  <c r="H19" i="60"/>
  <c r="O19" i="60"/>
  <c r="F40" i="60"/>
  <c r="O40" i="60"/>
  <c r="F61" i="60"/>
  <c r="O61" i="60"/>
  <c r="Y38" i="61"/>
  <c r="L19" i="63"/>
  <c r="E23" i="63"/>
  <c r="E24" i="63"/>
  <c r="G61" i="63"/>
  <c r="N61" i="63"/>
  <c r="L64" i="63"/>
  <c r="Y18" i="64"/>
  <c r="E19" i="66"/>
  <c r="L19" i="66"/>
  <c r="P19" i="66"/>
  <c r="G40" i="66"/>
  <c r="Y20" i="67"/>
  <c r="M18" i="64"/>
  <c r="AC38" i="58"/>
  <c r="E20" i="60"/>
  <c r="E19" i="60" s="1"/>
  <c r="L19" i="60"/>
  <c r="P19" i="60"/>
  <c r="G40" i="60"/>
  <c r="M21" i="60"/>
  <c r="M19" i="60" s="1"/>
  <c r="E43" i="60"/>
  <c r="E40" i="60" s="1"/>
  <c r="E24" i="60"/>
  <c r="D60" i="60"/>
  <c r="L41" i="60"/>
  <c r="L40" i="60" s="1"/>
  <c r="P40" i="60"/>
  <c r="G61" i="60"/>
  <c r="P61" i="60"/>
  <c r="N49" i="60" s="1"/>
  <c r="N64" i="60"/>
  <c r="N61" i="60" s="1"/>
  <c r="D65" i="60"/>
  <c r="L45" i="60"/>
  <c r="M18" i="63"/>
  <c r="M20" i="63"/>
  <c r="M21" i="63"/>
  <c r="D61" i="63"/>
  <c r="H61" i="63"/>
  <c r="O61" i="63"/>
  <c r="AC18" i="64"/>
  <c r="Q20" i="64"/>
  <c r="Q18" i="64" s="1"/>
  <c r="Q22" i="64"/>
  <c r="E18" i="66"/>
  <c r="L18" i="66"/>
  <c r="F19" i="66"/>
  <c r="M20" i="66"/>
  <c r="M19" i="66" s="1"/>
  <c r="D41" i="66"/>
  <c r="D40" i="66" s="1"/>
  <c r="H40" i="66"/>
  <c r="E42" i="66"/>
  <c r="E40" i="66" s="1"/>
  <c r="D22" i="66"/>
  <c r="D19" i="66" s="1"/>
  <c r="E23" i="66"/>
  <c r="L23" i="66"/>
  <c r="M24" i="66"/>
  <c r="D45" i="66"/>
  <c r="Y23" i="67"/>
  <c r="Q19" i="58"/>
  <c r="Q18" i="58" s="1"/>
  <c r="Q17" i="58"/>
  <c r="F49" i="63" l="1"/>
  <c r="N7" i="60"/>
  <c r="F49" i="60"/>
  <c r="F28" i="60"/>
  <c r="N7" i="63"/>
  <c r="F6" i="63"/>
  <c r="N28" i="63"/>
  <c r="F28" i="66"/>
  <c r="N7" i="66"/>
  <c r="F28" i="63"/>
  <c r="F48" i="63"/>
  <c r="F6" i="66"/>
  <c r="F27" i="66"/>
  <c r="N6" i="66"/>
  <c r="F7" i="63"/>
  <c r="F27" i="63"/>
  <c r="F7" i="66"/>
  <c r="N27" i="63"/>
  <c r="N48" i="60"/>
  <c r="N28" i="60"/>
  <c r="F48" i="60"/>
  <c r="N6" i="60"/>
  <c r="N27" i="60"/>
  <c r="F27" i="60"/>
  <c r="Z6" i="64"/>
  <c r="Z7" i="64"/>
  <c r="AC18" i="67"/>
  <c r="Y18" i="67"/>
  <c r="M19" i="63"/>
  <c r="N6" i="63" s="1"/>
  <c r="L61" i="63"/>
  <c r="N48" i="63" s="1"/>
  <c r="F7" i="60"/>
  <c r="F6" i="60"/>
  <c r="N49" i="63" l="1"/>
  <c r="I23" i="54"/>
  <c r="J99" i="54"/>
  <c r="I99" i="54"/>
  <c r="H99" i="54"/>
  <c r="G99" i="54"/>
  <c r="D99" i="54"/>
  <c r="J97" i="54"/>
  <c r="I97" i="54"/>
  <c r="H97" i="54"/>
  <c r="G97" i="54"/>
  <c r="D97" i="54"/>
  <c r="J96" i="54"/>
  <c r="I96" i="54"/>
  <c r="H96" i="54"/>
  <c r="G96" i="54"/>
  <c r="D96" i="54"/>
  <c r="J95" i="54"/>
  <c r="I95" i="54"/>
  <c r="H95" i="54"/>
  <c r="G95" i="54"/>
  <c r="D95" i="54"/>
  <c r="J94" i="54"/>
  <c r="I94" i="54"/>
  <c r="H94" i="54"/>
  <c r="G94" i="54"/>
  <c r="D94" i="54"/>
  <c r="J93" i="54"/>
  <c r="I93" i="54"/>
  <c r="H93" i="54"/>
  <c r="G93" i="54"/>
  <c r="D93" i="54"/>
  <c r="J92" i="54"/>
  <c r="I92" i="54"/>
  <c r="H92" i="54"/>
  <c r="G92" i="54"/>
  <c r="D92" i="54"/>
  <c r="J91" i="54"/>
  <c r="I91" i="54"/>
  <c r="H91" i="54"/>
  <c r="G91" i="54"/>
  <c r="D91" i="54"/>
  <c r="J90" i="54"/>
  <c r="I90" i="54"/>
  <c r="H90" i="54"/>
  <c r="G90" i="54"/>
  <c r="D90" i="54"/>
  <c r="J88" i="54"/>
  <c r="J7" i="54" s="1"/>
  <c r="I88" i="54"/>
  <c r="I7" i="54" s="1"/>
  <c r="H88" i="54"/>
  <c r="H7" i="54" s="1"/>
  <c r="G88" i="54"/>
  <c r="G7" i="54" s="1"/>
  <c r="D88" i="54"/>
  <c r="J87" i="54"/>
  <c r="I87" i="54"/>
  <c r="H87" i="54"/>
  <c r="G87" i="54"/>
  <c r="D87" i="54"/>
  <c r="J86" i="54"/>
  <c r="I86" i="54"/>
  <c r="H86" i="54"/>
  <c r="G86" i="54"/>
  <c r="E86" i="54"/>
  <c r="D86" i="54"/>
  <c r="J85" i="54"/>
  <c r="I85" i="54"/>
  <c r="H85" i="54"/>
  <c r="G85" i="54"/>
  <c r="D85" i="54"/>
  <c r="J83" i="54"/>
  <c r="I83" i="54"/>
  <c r="H83" i="54"/>
  <c r="G83" i="54"/>
  <c r="D83" i="54"/>
  <c r="J82" i="54"/>
  <c r="I82" i="54"/>
  <c r="H82" i="54"/>
  <c r="G82" i="54"/>
  <c r="D82" i="54"/>
  <c r="J81" i="54"/>
  <c r="I81" i="54"/>
  <c r="H81" i="54"/>
  <c r="G81" i="54"/>
  <c r="E81" i="54"/>
  <c r="D81" i="54"/>
  <c r="J80" i="54"/>
  <c r="I80" i="54"/>
  <c r="H80" i="54"/>
  <c r="G80" i="54"/>
  <c r="D80" i="54"/>
  <c r="J78" i="54"/>
  <c r="I78" i="54"/>
  <c r="H78" i="54"/>
  <c r="G78" i="54"/>
  <c r="D78" i="54"/>
  <c r="J75" i="54"/>
  <c r="I75" i="54"/>
  <c r="H75" i="54"/>
  <c r="G75" i="54"/>
  <c r="D75" i="54"/>
  <c r="J74" i="54"/>
  <c r="I74" i="54"/>
  <c r="H74" i="54"/>
  <c r="E74" i="54" s="1"/>
  <c r="G74" i="54"/>
  <c r="D74" i="54"/>
  <c r="J73" i="54"/>
  <c r="I73" i="54"/>
  <c r="H73" i="54"/>
  <c r="G73" i="54"/>
  <c r="D73" i="54"/>
  <c r="J72" i="54"/>
  <c r="I72" i="54"/>
  <c r="H72" i="54"/>
  <c r="G72" i="54"/>
  <c r="D72" i="54"/>
  <c r="J71" i="54"/>
  <c r="I71" i="54"/>
  <c r="H71" i="54"/>
  <c r="G71" i="54"/>
  <c r="D71" i="54"/>
  <c r="J69" i="54"/>
  <c r="I69" i="54"/>
  <c r="H69" i="54"/>
  <c r="G69" i="54"/>
  <c r="E69" i="54" s="1"/>
  <c r="D69" i="54"/>
  <c r="J68" i="54"/>
  <c r="I68" i="54"/>
  <c r="H68" i="54"/>
  <c r="G68" i="54"/>
  <c r="D68" i="54"/>
  <c r="J66" i="54"/>
  <c r="I66" i="54"/>
  <c r="H66" i="54"/>
  <c r="G66" i="54"/>
  <c r="D66" i="54"/>
  <c r="J65" i="54"/>
  <c r="I65" i="54"/>
  <c r="H65" i="54"/>
  <c r="G65" i="54"/>
  <c r="D65" i="54"/>
  <c r="J63" i="54"/>
  <c r="I63" i="54"/>
  <c r="H63" i="54"/>
  <c r="G63" i="54"/>
  <c r="D63" i="54"/>
  <c r="J61" i="54"/>
  <c r="I61" i="54"/>
  <c r="H61" i="54"/>
  <c r="G61" i="54"/>
  <c r="D61" i="54"/>
  <c r="J59" i="54"/>
  <c r="I59" i="54"/>
  <c r="H59" i="54"/>
  <c r="G59" i="54"/>
  <c r="D59" i="54"/>
  <c r="J58" i="54"/>
  <c r="I58" i="54"/>
  <c r="H58" i="54"/>
  <c r="G58" i="54"/>
  <c r="D58" i="54"/>
  <c r="J57" i="54"/>
  <c r="I57" i="54"/>
  <c r="H57" i="54"/>
  <c r="G57" i="54"/>
  <c r="E57" i="54" s="1"/>
  <c r="D57" i="54"/>
  <c r="J56" i="54"/>
  <c r="I56" i="54"/>
  <c r="H56" i="54"/>
  <c r="G56" i="54"/>
  <c r="D56" i="54"/>
  <c r="J55" i="54"/>
  <c r="I55" i="54"/>
  <c r="H55" i="54"/>
  <c r="G55" i="54"/>
  <c r="D55" i="54"/>
  <c r="J53" i="54"/>
  <c r="I53" i="54"/>
  <c r="H53" i="54"/>
  <c r="G53" i="54"/>
  <c r="D53" i="54"/>
  <c r="J52" i="54"/>
  <c r="I52" i="54"/>
  <c r="H52" i="54"/>
  <c r="G52" i="54"/>
  <c r="D52" i="54"/>
  <c r="J51" i="54"/>
  <c r="I51" i="54"/>
  <c r="H51" i="54"/>
  <c r="G51" i="54"/>
  <c r="D51" i="54"/>
  <c r="J50" i="54"/>
  <c r="I50" i="54"/>
  <c r="H50" i="54"/>
  <c r="G50" i="54"/>
  <c r="D50" i="54"/>
  <c r="J49" i="54"/>
  <c r="I49" i="54"/>
  <c r="H49" i="54"/>
  <c r="G49" i="54"/>
  <c r="D49" i="54"/>
  <c r="J47" i="54"/>
  <c r="I47" i="54"/>
  <c r="H47" i="54"/>
  <c r="G47" i="54"/>
  <c r="E47" i="54" s="1"/>
  <c r="D47" i="54"/>
  <c r="J44" i="54"/>
  <c r="I44" i="54"/>
  <c r="H44" i="54"/>
  <c r="G44" i="54"/>
  <c r="D44" i="54"/>
  <c r="J42" i="54"/>
  <c r="I42" i="54"/>
  <c r="H42" i="54"/>
  <c r="G42" i="54"/>
  <c r="D42" i="54"/>
  <c r="J41" i="54"/>
  <c r="I41" i="54"/>
  <c r="H41" i="54"/>
  <c r="G41" i="54"/>
  <c r="D41" i="54"/>
  <c r="J39" i="54"/>
  <c r="I39" i="54"/>
  <c r="H39" i="54"/>
  <c r="G39" i="54"/>
  <c r="E39" i="54"/>
  <c r="D39" i="54"/>
  <c r="J35" i="54"/>
  <c r="I35" i="54"/>
  <c r="H35" i="54"/>
  <c r="G35" i="54"/>
  <c r="D35" i="54"/>
  <c r="J34" i="54"/>
  <c r="I34" i="54"/>
  <c r="H34" i="54"/>
  <c r="G34" i="54"/>
  <c r="D34" i="54"/>
  <c r="J33" i="54"/>
  <c r="I33" i="54"/>
  <c r="H33" i="54"/>
  <c r="G33" i="54"/>
  <c r="D33" i="54"/>
  <c r="J32" i="54"/>
  <c r="I32" i="54"/>
  <c r="H32" i="54"/>
  <c r="G32" i="54"/>
  <c r="E32" i="54"/>
  <c r="D32" i="54"/>
  <c r="J31" i="54"/>
  <c r="I31" i="54"/>
  <c r="H31" i="54"/>
  <c r="G31" i="54"/>
  <c r="D31" i="54"/>
  <c r="J29" i="54"/>
  <c r="I29" i="54"/>
  <c r="H29" i="54"/>
  <c r="G29" i="54"/>
  <c r="D29" i="54"/>
  <c r="J28" i="54"/>
  <c r="I28" i="54"/>
  <c r="H28" i="54"/>
  <c r="G28" i="54"/>
  <c r="D28" i="54"/>
  <c r="J27" i="54"/>
  <c r="I27" i="54"/>
  <c r="H27" i="54"/>
  <c r="G27" i="54"/>
  <c r="E27" i="54"/>
  <c r="D27" i="54"/>
  <c r="J26" i="54"/>
  <c r="I26" i="54"/>
  <c r="H26" i="54"/>
  <c r="G26" i="54"/>
  <c r="D26" i="54"/>
  <c r="J25" i="54"/>
  <c r="I25" i="54"/>
  <c r="H25" i="54"/>
  <c r="G25" i="54"/>
  <c r="D25" i="54"/>
  <c r="J24" i="54"/>
  <c r="I24" i="54"/>
  <c r="H24" i="54"/>
  <c r="G24" i="54"/>
  <c r="D24" i="54"/>
  <c r="J23" i="54"/>
  <c r="H23" i="54"/>
  <c r="G23" i="54"/>
  <c r="D23" i="54"/>
  <c r="J22" i="54"/>
  <c r="I22" i="54"/>
  <c r="H22" i="54"/>
  <c r="G22" i="54"/>
  <c r="D22" i="54"/>
  <c r="J21" i="54"/>
  <c r="I21" i="54"/>
  <c r="I8" i="54" s="1"/>
  <c r="H21" i="54"/>
  <c r="G21" i="54"/>
  <c r="D21" i="54"/>
  <c r="J17" i="54"/>
  <c r="I17" i="54"/>
  <c r="H17" i="54"/>
  <c r="G17" i="54"/>
  <c r="D17" i="54"/>
  <c r="I15" i="54"/>
  <c r="H15" i="54"/>
  <c r="G15" i="54"/>
  <c r="D15" i="54"/>
  <c r="J14" i="54"/>
  <c r="I14" i="54"/>
  <c r="H14" i="54"/>
  <c r="G14" i="54"/>
  <c r="D14" i="54"/>
  <c r="G101" i="54" l="1"/>
  <c r="H101" i="54"/>
  <c r="E52" i="54"/>
  <c r="E63" i="54"/>
  <c r="J101" i="54"/>
  <c r="D101" i="54"/>
  <c r="I101" i="54"/>
  <c r="M52" i="54"/>
  <c r="D7" i="54"/>
  <c r="E90" i="54"/>
  <c r="E94" i="54"/>
  <c r="E99" i="54"/>
  <c r="M99" i="54" s="1"/>
  <c r="E91" i="54"/>
  <c r="M91" i="54" s="1"/>
  <c r="E95" i="54"/>
  <c r="E22" i="54"/>
  <c r="E14" i="54"/>
  <c r="E25" i="54"/>
  <c r="M25" i="54" s="1"/>
  <c r="E29" i="54"/>
  <c r="E34" i="54"/>
  <c r="M34" i="54" s="1"/>
  <c r="E42" i="54"/>
  <c r="M42" i="54" s="1"/>
  <c r="E50" i="54"/>
  <c r="M50" i="54" s="1"/>
  <c r="E55" i="54"/>
  <c r="M55" i="54" s="1"/>
  <c r="E59" i="54"/>
  <c r="M59" i="54" s="1"/>
  <c r="E93" i="54"/>
  <c r="M93" i="54" s="1"/>
  <c r="J8" i="54"/>
  <c r="E23" i="54"/>
  <c r="M23" i="54" s="1"/>
  <c r="E15" i="54"/>
  <c r="E26" i="54"/>
  <c r="E31" i="54"/>
  <c r="M31" i="54" s="1"/>
  <c r="E35" i="54"/>
  <c r="E44" i="54"/>
  <c r="E51" i="54"/>
  <c r="E56" i="54"/>
  <c r="E61" i="54"/>
  <c r="E68" i="54"/>
  <c r="E73" i="54"/>
  <c r="M73" i="54" s="1"/>
  <c r="E80" i="54"/>
  <c r="E85" i="54"/>
  <c r="M85" i="54" s="1"/>
  <c r="E66" i="54"/>
  <c r="E72" i="54"/>
  <c r="E78" i="54"/>
  <c r="E83" i="54"/>
  <c r="F7" i="54"/>
  <c r="E88" i="54"/>
  <c r="E7" i="54" s="1"/>
  <c r="E97" i="54"/>
  <c r="D8" i="54"/>
  <c r="E21" i="54"/>
  <c r="F8" i="54"/>
  <c r="G8" i="54"/>
  <c r="E24" i="54"/>
  <c r="M24" i="54" s="1"/>
  <c r="E28" i="54"/>
  <c r="E33" i="54"/>
  <c r="E41" i="54"/>
  <c r="M41" i="54" s="1"/>
  <c r="E49" i="54"/>
  <c r="E53" i="54"/>
  <c r="M53" i="54" s="1"/>
  <c r="E58" i="54"/>
  <c r="E65" i="54"/>
  <c r="E71" i="54"/>
  <c r="E75" i="54"/>
  <c r="E82" i="54"/>
  <c r="E87" i="54"/>
  <c r="E92" i="54"/>
  <c r="M92" i="54" s="1"/>
  <c r="E96" i="54"/>
  <c r="M96" i="54" s="1"/>
  <c r="E17" i="54"/>
  <c r="H8" i="54"/>
  <c r="G9" i="54"/>
  <c r="H9" i="54"/>
  <c r="D9" i="54"/>
  <c r="I9" i="54"/>
  <c r="F9" i="54"/>
  <c r="J9" i="54"/>
  <c r="M69" i="54"/>
  <c r="M81" i="54"/>
  <c r="M27" i="54"/>
  <c r="M57" i="54"/>
  <c r="E101" i="54" l="1"/>
  <c r="M71" i="54"/>
  <c r="M35" i="54"/>
  <c r="M51" i="54"/>
  <c r="M61" i="54"/>
  <c r="M49" i="54"/>
  <c r="M97" i="54"/>
  <c r="M82" i="54"/>
  <c r="M33" i="54"/>
  <c r="M75" i="54"/>
  <c r="M28" i="54"/>
  <c r="M88" i="54"/>
  <c r="M83" i="54"/>
  <c r="M29" i="54"/>
  <c r="M78" i="54"/>
  <c r="M56" i="54"/>
  <c r="M58" i="54"/>
  <c r="M72" i="54"/>
  <c r="E8" i="54"/>
  <c r="K9" i="54"/>
  <c r="K8" i="54"/>
  <c r="M21" i="54"/>
  <c r="M15" i="54"/>
  <c r="M22" i="54"/>
  <c r="M63" i="54"/>
  <c r="M95" i="54"/>
  <c r="M86" i="54"/>
  <c r="M80" i="54"/>
  <c r="M44" i="54"/>
  <c r="M39" i="54"/>
  <c r="M68" i="54"/>
  <c r="M74" i="54"/>
  <c r="M90" i="54"/>
  <c r="M47" i="54"/>
  <c r="M65" i="54"/>
  <c r="M94" i="54"/>
  <c r="M87" i="54"/>
  <c r="M66" i="54"/>
  <c r="M32" i="54"/>
  <c r="M17" i="54"/>
  <c r="K101" i="54" l="1"/>
  <c r="M26" i="54"/>
  <c r="V301" i="22" l="1"/>
  <c r="V296" i="22"/>
  <c r="V299" i="22"/>
  <c r="V300" i="22"/>
  <c r="V298" i="22"/>
  <c r="V302" i="22"/>
  <c r="V297" i="22" l="1"/>
  <c r="J99" i="53"/>
  <c r="I99" i="53"/>
  <c r="H99" i="53"/>
  <c r="G99" i="53"/>
  <c r="E99" i="53"/>
  <c r="D99" i="53"/>
  <c r="J97" i="53"/>
  <c r="I97" i="53"/>
  <c r="H97" i="53"/>
  <c r="G97" i="53"/>
  <c r="D97" i="53"/>
  <c r="J96" i="53"/>
  <c r="I96" i="53"/>
  <c r="H96" i="53"/>
  <c r="G96" i="53"/>
  <c r="D96" i="53"/>
  <c r="J95" i="53"/>
  <c r="I95" i="53"/>
  <c r="H95" i="53"/>
  <c r="G95" i="53"/>
  <c r="D95" i="53"/>
  <c r="J94" i="53"/>
  <c r="I94" i="53"/>
  <c r="H94" i="53"/>
  <c r="G94" i="53"/>
  <c r="E94" i="53"/>
  <c r="D94" i="53"/>
  <c r="J93" i="53"/>
  <c r="I93" i="53"/>
  <c r="H93" i="53"/>
  <c r="G93" i="53"/>
  <c r="D93" i="53"/>
  <c r="J92" i="53"/>
  <c r="I92" i="53"/>
  <c r="H92" i="53"/>
  <c r="G92" i="53"/>
  <c r="D92" i="53"/>
  <c r="J91" i="53"/>
  <c r="I91" i="53"/>
  <c r="H91" i="53"/>
  <c r="G91" i="53"/>
  <c r="D91" i="53"/>
  <c r="J90" i="53"/>
  <c r="I90" i="53"/>
  <c r="H90" i="53"/>
  <c r="E90" i="53" s="1"/>
  <c r="G90" i="53"/>
  <c r="D90" i="53"/>
  <c r="J88" i="53"/>
  <c r="J7" i="53" s="1"/>
  <c r="I88" i="53"/>
  <c r="I7" i="53" s="1"/>
  <c r="H88" i="53"/>
  <c r="H7" i="53" s="1"/>
  <c r="G88" i="53"/>
  <c r="G7" i="53" s="1"/>
  <c r="D88" i="53"/>
  <c r="J87" i="53"/>
  <c r="I87" i="53"/>
  <c r="H87" i="53"/>
  <c r="G87" i="53"/>
  <c r="D87" i="53"/>
  <c r="J86" i="53"/>
  <c r="I86" i="53"/>
  <c r="H86" i="53"/>
  <c r="G86" i="53"/>
  <c r="D86" i="53"/>
  <c r="J85" i="53"/>
  <c r="I85" i="53"/>
  <c r="H85" i="53"/>
  <c r="G85" i="53"/>
  <c r="D85" i="53"/>
  <c r="J83" i="53"/>
  <c r="I83" i="53"/>
  <c r="H83" i="53"/>
  <c r="G83" i="53"/>
  <c r="D83" i="53"/>
  <c r="J82" i="53"/>
  <c r="I82" i="53"/>
  <c r="H82" i="53"/>
  <c r="G82" i="53"/>
  <c r="D82" i="53"/>
  <c r="J81" i="53"/>
  <c r="I81" i="53"/>
  <c r="H81" i="53"/>
  <c r="G81" i="53"/>
  <c r="D81" i="53"/>
  <c r="J80" i="53"/>
  <c r="I80" i="53"/>
  <c r="H80" i="53"/>
  <c r="G80" i="53"/>
  <c r="D80" i="53"/>
  <c r="J78" i="53"/>
  <c r="I78" i="53"/>
  <c r="H78" i="53"/>
  <c r="G78" i="53"/>
  <c r="D78" i="53"/>
  <c r="J75" i="53"/>
  <c r="I75" i="53"/>
  <c r="H75" i="53"/>
  <c r="G75" i="53"/>
  <c r="D75" i="53"/>
  <c r="J74" i="53"/>
  <c r="I74" i="53"/>
  <c r="H74" i="53"/>
  <c r="G74" i="53"/>
  <c r="D74" i="53"/>
  <c r="J73" i="53"/>
  <c r="I73" i="53"/>
  <c r="H73" i="53"/>
  <c r="G73" i="53"/>
  <c r="D73" i="53"/>
  <c r="J72" i="53"/>
  <c r="I72" i="53"/>
  <c r="H72" i="53"/>
  <c r="G72" i="53"/>
  <c r="D72" i="53"/>
  <c r="J71" i="53"/>
  <c r="I71" i="53"/>
  <c r="H71" i="53"/>
  <c r="G71" i="53"/>
  <c r="D71" i="53"/>
  <c r="J69" i="53"/>
  <c r="I69" i="53"/>
  <c r="H69" i="53"/>
  <c r="G69" i="53"/>
  <c r="D69" i="53"/>
  <c r="J68" i="53"/>
  <c r="I68" i="53"/>
  <c r="H68" i="53"/>
  <c r="G68" i="53"/>
  <c r="D68" i="53"/>
  <c r="J66" i="53"/>
  <c r="I66" i="53"/>
  <c r="H66" i="53"/>
  <c r="G66" i="53"/>
  <c r="D66" i="53"/>
  <c r="J65" i="53"/>
  <c r="I65" i="53"/>
  <c r="H65" i="53"/>
  <c r="G65" i="53"/>
  <c r="D65" i="53"/>
  <c r="J63" i="53"/>
  <c r="I63" i="53"/>
  <c r="H63" i="53"/>
  <c r="G63" i="53"/>
  <c r="D63" i="53"/>
  <c r="J61" i="53"/>
  <c r="I61" i="53"/>
  <c r="H61" i="53"/>
  <c r="G61" i="53"/>
  <c r="D61" i="53"/>
  <c r="J59" i="53"/>
  <c r="I59" i="53"/>
  <c r="H59" i="53"/>
  <c r="G59" i="53"/>
  <c r="D59" i="53"/>
  <c r="J58" i="53"/>
  <c r="I58" i="53"/>
  <c r="H58" i="53"/>
  <c r="G58" i="53"/>
  <c r="D58" i="53"/>
  <c r="J57" i="53"/>
  <c r="I57" i="53"/>
  <c r="H57" i="53"/>
  <c r="G57" i="53"/>
  <c r="D57" i="53"/>
  <c r="J56" i="53"/>
  <c r="I56" i="53"/>
  <c r="H56" i="53"/>
  <c r="G56" i="53"/>
  <c r="D56" i="53"/>
  <c r="J55" i="53"/>
  <c r="I55" i="53"/>
  <c r="H55" i="53"/>
  <c r="G55" i="53"/>
  <c r="D55" i="53"/>
  <c r="J53" i="53"/>
  <c r="I53" i="53"/>
  <c r="H53" i="53"/>
  <c r="G53" i="53"/>
  <c r="D53" i="53"/>
  <c r="J52" i="53"/>
  <c r="I52" i="53"/>
  <c r="H52" i="53"/>
  <c r="G52" i="53"/>
  <c r="D52" i="53"/>
  <c r="J51" i="53"/>
  <c r="I51" i="53"/>
  <c r="H51" i="53"/>
  <c r="G51" i="53"/>
  <c r="D51" i="53"/>
  <c r="J50" i="53"/>
  <c r="I50" i="53"/>
  <c r="H50" i="53"/>
  <c r="G50" i="53"/>
  <c r="D50" i="53"/>
  <c r="J49" i="53"/>
  <c r="I49" i="53"/>
  <c r="H49" i="53"/>
  <c r="G49" i="53"/>
  <c r="D49" i="53"/>
  <c r="J47" i="53"/>
  <c r="I47" i="53"/>
  <c r="H47" i="53"/>
  <c r="G47" i="53"/>
  <c r="D47" i="53"/>
  <c r="J44" i="53"/>
  <c r="I44" i="53"/>
  <c r="H44" i="53"/>
  <c r="G44" i="53"/>
  <c r="D44" i="53"/>
  <c r="J42" i="53"/>
  <c r="I42" i="53"/>
  <c r="H42" i="53"/>
  <c r="G42" i="53"/>
  <c r="D42" i="53"/>
  <c r="J41" i="53"/>
  <c r="I41" i="53"/>
  <c r="H41" i="53"/>
  <c r="G41" i="53"/>
  <c r="D41" i="53"/>
  <c r="J39" i="53"/>
  <c r="I39" i="53"/>
  <c r="H39" i="53"/>
  <c r="G39" i="53"/>
  <c r="D39" i="53"/>
  <c r="J35" i="53"/>
  <c r="I35" i="53"/>
  <c r="H35" i="53"/>
  <c r="G35" i="53"/>
  <c r="D35" i="53"/>
  <c r="J34" i="53"/>
  <c r="I34" i="53"/>
  <c r="H34" i="53"/>
  <c r="G34" i="53"/>
  <c r="D34" i="53"/>
  <c r="J33" i="53"/>
  <c r="I33" i="53"/>
  <c r="H33" i="53"/>
  <c r="G33" i="53"/>
  <c r="D33" i="53"/>
  <c r="J32" i="53"/>
  <c r="I32" i="53"/>
  <c r="H32" i="53"/>
  <c r="G32" i="53"/>
  <c r="D32" i="53"/>
  <c r="J31" i="53"/>
  <c r="I31" i="53"/>
  <c r="H31" i="53"/>
  <c r="G31" i="53"/>
  <c r="D31" i="53"/>
  <c r="J29" i="53"/>
  <c r="I29" i="53"/>
  <c r="H29" i="53"/>
  <c r="G29" i="53"/>
  <c r="D29" i="53"/>
  <c r="J28" i="53"/>
  <c r="I28" i="53"/>
  <c r="H28" i="53"/>
  <c r="G28" i="53"/>
  <c r="D28" i="53"/>
  <c r="J27" i="53"/>
  <c r="I27" i="53"/>
  <c r="H27" i="53"/>
  <c r="G27" i="53"/>
  <c r="D27" i="53"/>
  <c r="J26" i="53"/>
  <c r="I26" i="53"/>
  <c r="H26" i="53"/>
  <c r="G26" i="53"/>
  <c r="D26" i="53"/>
  <c r="J25" i="53"/>
  <c r="I25" i="53"/>
  <c r="H25" i="53"/>
  <c r="G25" i="53"/>
  <c r="D25" i="53"/>
  <c r="J24" i="53"/>
  <c r="I24" i="53"/>
  <c r="H24" i="53"/>
  <c r="G24" i="53"/>
  <c r="D24" i="53"/>
  <c r="J23" i="53"/>
  <c r="I23" i="53"/>
  <c r="H23" i="53"/>
  <c r="G23" i="53"/>
  <c r="D23" i="53"/>
  <c r="J22" i="53"/>
  <c r="I22" i="53"/>
  <c r="H22" i="53"/>
  <c r="G22" i="53"/>
  <c r="D22" i="53"/>
  <c r="J21" i="53"/>
  <c r="I21" i="53"/>
  <c r="H21" i="53"/>
  <c r="G21" i="53"/>
  <c r="D21" i="53"/>
  <c r="J17" i="53"/>
  <c r="I17" i="53"/>
  <c r="H17" i="53"/>
  <c r="G17" i="53"/>
  <c r="D17" i="53"/>
  <c r="I15" i="53"/>
  <c r="H15" i="53"/>
  <c r="G15" i="53"/>
  <c r="D15" i="53"/>
  <c r="J14" i="53"/>
  <c r="I14" i="53"/>
  <c r="H14" i="53"/>
  <c r="G14" i="53"/>
  <c r="D14" i="53"/>
  <c r="J101" i="53" l="1"/>
  <c r="G8" i="53"/>
  <c r="D101" i="53"/>
  <c r="G101" i="53"/>
  <c r="I8" i="53"/>
  <c r="J8" i="53"/>
  <c r="H101" i="53"/>
  <c r="I101" i="53"/>
  <c r="E23" i="53"/>
  <c r="E27" i="53"/>
  <c r="E32" i="53"/>
  <c r="E39" i="53"/>
  <c r="E47" i="53"/>
  <c r="M47" i="53" s="1"/>
  <c r="E52" i="53"/>
  <c r="M52" i="53" s="1"/>
  <c r="E57" i="53"/>
  <c r="M57" i="53" s="1"/>
  <c r="E63" i="53"/>
  <c r="E69" i="53"/>
  <c r="E74" i="53"/>
  <c r="E81" i="53"/>
  <c r="E86" i="53"/>
  <c r="E91" i="53"/>
  <c r="E95" i="53"/>
  <c r="M94" i="53"/>
  <c r="M99" i="53"/>
  <c r="D8" i="53"/>
  <c r="D7" i="53"/>
  <c r="M91" i="53"/>
  <c r="E17" i="53"/>
  <c r="M17" i="53" s="1"/>
  <c r="H8" i="53"/>
  <c r="E24" i="53"/>
  <c r="E28" i="53"/>
  <c r="M28" i="53" s="1"/>
  <c r="E33" i="53"/>
  <c r="E41" i="53"/>
  <c r="E49" i="53"/>
  <c r="M49" i="53" s="1"/>
  <c r="E53" i="53"/>
  <c r="M53" i="53" s="1"/>
  <c r="E58" i="53"/>
  <c r="M58" i="53" s="1"/>
  <c r="E65" i="53"/>
  <c r="M65" i="53" s="1"/>
  <c r="E71" i="53"/>
  <c r="E75" i="53"/>
  <c r="E82" i="53"/>
  <c r="E87" i="53"/>
  <c r="E15" i="53"/>
  <c r="E22" i="53"/>
  <c r="E26" i="53"/>
  <c r="E31" i="53"/>
  <c r="E35" i="53"/>
  <c r="E44" i="53"/>
  <c r="M44" i="53" s="1"/>
  <c r="E51" i="53"/>
  <c r="E56" i="53"/>
  <c r="E61" i="53"/>
  <c r="E68" i="53"/>
  <c r="E73" i="53"/>
  <c r="M73" i="53" s="1"/>
  <c r="E80" i="53"/>
  <c r="E85" i="53"/>
  <c r="E14" i="53"/>
  <c r="F8" i="53"/>
  <c r="E21" i="53"/>
  <c r="E25" i="53"/>
  <c r="M25" i="53" s="1"/>
  <c r="E29" i="53"/>
  <c r="E34" i="53"/>
  <c r="M34" i="53" s="1"/>
  <c r="E42" i="53"/>
  <c r="E50" i="53"/>
  <c r="E55" i="53"/>
  <c r="E59" i="53"/>
  <c r="E66" i="53"/>
  <c r="E72" i="53"/>
  <c r="E78" i="53"/>
  <c r="E83" i="53"/>
  <c r="F7" i="53"/>
  <c r="E88" i="53"/>
  <c r="E7" i="53" s="1"/>
  <c r="E93" i="53"/>
  <c r="E97" i="53"/>
  <c r="E92" i="53"/>
  <c r="E96" i="53"/>
  <c r="H9" i="53"/>
  <c r="D9" i="53"/>
  <c r="I9" i="53"/>
  <c r="F9" i="53"/>
  <c r="J9" i="53"/>
  <c r="G9" i="53"/>
  <c r="K7" i="54"/>
  <c r="M27" i="53" l="1"/>
  <c r="E101" i="53"/>
  <c r="M71" i="53"/>
  <c r="M61" i="53"/>
  <c r="M35" i="53"/>
  <c r="M86" i="53"/>
  <c r="M59" i="53"/>
  <c r="M83" i="53"/>
  <c r="M41" i="53"/>
  <c r="K7" i="53"/>
  <c r="M7" i="53" s="1"/>
  <c r="M42" i="53"/>
  <c r="M80" i="53"/>
  <c r="M51" i="53"/>
  <c r="M26" i="53"/>
  <c r="M29" i="53"/>
  <c r="M22" i="53"/>
  <c r="M85" i="53"/>
  <c r="E8" i="53"/>
  <c r="K8" i="53"/>
  <c r="K9" i="53"/>
  <c r="M21" i="53"/>
  <c r="M68" i="53"/>
  <c r="M24" i="53"/>
  <c r="M39" i="53"/>
  <c r="M96" i="53"/>
  <c r="M75" i="53"/>
  <c r="M87" i="53"/>
  <c r="M63" i="53"/>
  <c r="M92" i="53"/>
  <c r="M78" i="53"/>
  <c r="M55" i="53"/>
  <c r="M97" i="53"/>
  <c r="M74" i="53"/>
  <c r="M81" i="53"/>
  <c r="M7" i="54"/>
  <c r="M88" i="53"/>
  <c r="M93" i="53"/>
  <c r="M69" i="53"/>
  <c r="M50" i="53"/>
  <c r="M72" i="53"/>
  <c r="M56" i="53"/>
  <c r="M31" i="53"/>
  <c r="M66" i="53"/>
  <c r="M95" i="53"/>
  <c r="M33" i="53"/>
  <c r="M90" i="53"/>
  <c r="M82" i="53"/>
  <c r="K101" i="53" l="1"/>
  <c r="AB299" i="22"/>
  <c r="T302" i="22"/>
  <c r="M21" i="68"/>
  <c r="Y302" i="22"/>
  <c r="U302" i="22"/>
  <c r="M15" i="53"/>
  <c r="AC20" i="68"/>
  <c r="AC23" i="68"/>
  <c r="AC21" i="68"/>
  <c r="AC17" i="68"/>
  <c r="AC19" i="68"/>
  <c r="AC22" i="68"/>
  <c r="M8" i="54"/>
  <c r="M23" i="53"/>
  <c r="M32" i="53"/>
  <c r="K300" i="22" l="1"/>
  <c r="J296" i="22"/>
  <c r="O301" i="22"/>
  <c r="S296" i="22"/>
  <c r="AB296" i="22"/>
  <c r="M299" i="22"/>
  <c r="T298" i="22"/>
  <c r="Y298" i="22"/>
  <c r="U298" i="22"/>
  <c r="J302" i="22"/>
  <c r="N302" i="22" s="1"/>
  <c r="T301" i="22"/>
  <c r="Y301" i="22"/>
  <c r="U301" i="22"/>
  <c r="Y296" i="22"/>
  <c r="T296" i="22"/>
  <c r="U296" i="22"/>
  <c r="Y300" i="22"/>
  <c r="T300" i="22"/>
  <c r="U300" i="22"/>
  <c r="S302" i="22"/>
  <c r="W302" i="22" s="1"/>
  <c r="AB302" i="22"/>
  <c r="Y299" i="22"/>
  <c r="T299" i="22"/>
  <c r="U299" i="22"/>
  <c r="S299" i="22"/>
  <c r="S298" i="22"/>
  <c r="AB298" i="22"/>
  <c r="S300" i="22"/>
  <c r="AB300" i="22"/>
  <c r="S301" i="22"/>
  <c r="AB301" i="22"/>
  <c r="M17" i="68"/>
  <c r="M22" i="68"/>
  <c r="M19" i="68"/>
  <c r="M20" i="68"/>
  <c r="M23" i="68"/>
  <c r="AC18" i="68"/>
  <c r="Y17" i="68"/>
  <c r="Y20" i="68"/>
  <c r="Y21" i="68"/>
  <c r="Y22" i="68"/>
  <c r="Y19" i="68"/>
  <c r="Y23" i="68"/>
  <c r="U20" i="68"/>
  <c r="U23" i="68"/>
  <c r="U21" i="68"/>
  <c r="U22" i="68"/>
  <c r="U17" i="68"/>
  <c r="U19" i="68"/>
  <c r="Q17" i="68"/>
  <c r="Q23" i="68"/>
  <c r="Q22" i="68"/>
  <c r="Q21" i="68"/>
  <c r="Q19" i="68"/>
  <c r="M8" i="53"/>
  <c r="O300" i="22" l="1"/>
  <c r="M300" i="22"/>
  <c r="O299" i="22"/>
  <c r="N300" i="22"/>
  <c r="P300" i="22"/>
  <c r="Q300" i="22"/>
  <c r="M302" i="22"/>
  <c r="L300" i="22"/>
  <c r="W298" i="22"/>
  <c r="AC298" i="22" s="1"/>
  <c r="N301" i="22"/>
  <c r="J6" i="68"/>
  <c r="W300" i="22"/>
  <c r="AD300" i="22" s="1"/>
  <c r="W299" i="22"/>
  <c r="X299" i="22" s="1" a="1"/>
  <c r="X299" i="22" s="1"/>
  <c r="K296" i="22"/>
  <c r="L296" i="22"/>
  <c r="Q296" i="22"/>
  <c r="P296" i="22"/>
  <c r="Z302" i="22"/>
  <c r="X302" i="22" a="1"/>
  <c r="X302" i="22" s="1"/>
  <c r="AD302" i="22"/>
  <c r="AA302" i="22"/>
  <c r="AC302" i="22"/>
  <c r="N296" i="22"/>
  <c r="J7" i="68"/>
  <c r="W296" i="22"/>
  <c r="W301" i="22"/>
  <c r="M301" i="22"/>
  <c r="L301" i="22"/>
  <c r="K301" i="22"/>
  <c r="Q301" i="22"/>
  <c r="P301" i="22"/>
  <c r="O298" i="22"/>
  <c r="L298" i="22"/>
  <c r="K298" i="22"/>
  <c r="Q298" i="22"/>
  <c r="P298" i="22"/>
  <c r="S297" i="22"/>
  <c r="AB297" i="22"/>
  <c r="M298" i="22"/>
  <c r="M296" i="22"/>
  <c r="Y297" i="22"/>
  <c r="T297" i="22"/>
  <c r="U297" i="22"/>
  <c r="O302" i="22"/>
  <c r="L302" i="22"/>
  <c r="K302" i="22"/>
  <c r="Q302" i="22"/>
  <c r="P302" i="22"/>
  <c r="Q299" i="22"/>
  <c r="L299" i="22"/>
  <c r="K299" i="22"/>
  <c r="P299" i="22"/>
  <c r="N299" i="22"/>
  <c r="J297" i="22"/>
  <c r="O297" i="22" s="1"/>
  <c r="N298" i="22"/>
  <c r="O296" i="22"/>
  <c r="M18" i="68"/>
  <c r="Z7" i="68" s="1"/>
  <c r="Y18" i="68"/>
  <c r="U18" i="68"/>
  <c r="Q20" i="68"/>
  <c r="J99" i="47"/>
  <c r="I99" i="47"/>
  <c r="H99" i="47"/>
  <c r="G99" i="47"/>
  <c r="D99" i="47"/>
  <c r="J98" i="47"/>
  <c r="I98" i="47"/>
  <c r="H98" i="47"/>
  <c r="G98" i="47"/>
  <c r="D98" i="47"/>
  <c r="J97" i="47"/>
  <c r="I97" i="47"/>
  <c r="H97" i="47"/>
  <c r="G97" i="47"/>
  <c r="D97" i="47"/>
  <c r="J96" i="47"/>
  <c r="I96" i="47"/>
  <c r="H96" i="47"/>
  <c r="G96" i="47"/>
  <c r="D96" i="47"/>
  <c r="J95" i="47"/>
  <c r="I95" i="47"/>
  <c r="H95" i="47"/>
  <c r="G95" i="47"/>
  <c r="D95" i="47"/>
  <c r="J94" i="47"/>
  <c r="I94" i="47"/>
  <c r="H94" i="47"/>
  <c r="G94" i="47"/>
  <c r="D94" i="47"/>
  <c r="J93" i="47"/>
  <c r="I93" i="47"/>
  <c r="H93" i="47"/>
  <c r="G93" i="47"/>
  <c r="D93" i="47"/>
  <c r="J92" i="47"/>
  <c r="I92" i="47"/>
  <c r="H92" i="47"/>
  <c r="G92" i="47"/>
  <c r="D92" i="47"/>
  <c r="J91" i="47"/>
  <c r="I91" i="47"/>
  <c r="H91" i="47"/>
  <c r="G91" i="47"/>
  <c r="D91" i="47"/>
  <c r="J89" i="47"/>
  <c r="I89" i="47"/>
  <c r="H89" i="47"/>
  <c r="G89" i="47"/>
  <c r="D89" i="47"/>
  <c r="J88" i="47"/>
  <c r="J7" i="47" s="1"/>
  <c r="I88" i="47"/>
  <c r="I7" i="47" s="1"/>
  <c r="H88" i="47"/>
  <c r="H7" i="47" s="1"/>
  <c r="G88" i="47"/>
  <c r="G7" i="47" s="1"/>
  <c r="D88" i="47"/>
  <c r="J87" i="47"/>
  <c r="I87" i="47"/>
  <c r="H87" i="47"/>
  <c r="G87" i="47"/>
  <c r="D87" i="47"/>
  <c r="J86" i="47"/>
  <c r="I86" i="47"/>
  <c r="H86" i="47"/>
  <c r="G86" i="47"/>
  <c r="E86" i="47"/>
  <c r="D86" i="47"/>
  <c r="J84" i="47"/>
  <c r="I84" i="47"/>
  <c r="H84" i="47"/>
  <c r="G84" i="47"/>
  <c r="D84" i="47"/>
  <c r="J83" i="47"/>
  <c r="I83" i="47"/>
  <c r="H83" i="47"/>
  <c r="G83" i="47"/>
  <c r="D83" i="47"/>
  <c r="J82" i="47"/>
  <c r="I82" i="47"/>
  <c r="H82" i="47"/>
  <c r="G82" i="47"/>
  <c r="D82" i="47"/>
  <c r="J81" i="47"/>
  <c r="I81" i="47"/>
  <c r="H81" i="47"/>
  <c r="G81" i="47"/>
  <c r="E81" i="47"/>
  <c r="D81" i="47"/>
  <c r="J80" i="47"/>
  <c r="I80" i="47"/>
  <c r="H80" i="47"/>
  <c r="G80" i="47"/>
  <c r="D80" i="47"/>
  <c r="J79" i="47"/>
  <c r="I79" i="47"/>
  <c r="H79" i="47"/>
  <c r="G79" i="47"/>
  <c r="D79" i="47"/>
  <c r="J78" i="47"/>
  <c r="I78" i="47"/>
  <c r="H78" i="47"/>
  <c r="G78" i="47"/>
  <c r="D78" i="47"/>
  <c r="J77" i="47"/>
  <c r="I77" i="47"/>
  <c r="H77" i="47"/>
  <c r="G77" i="47"/>
  <c r="E77" i="47"/>
  <c r="D77" i="47"/>
  <c r="J76" i="47"/>
  <c r="I76" i="47"/>
  <c r="H76" i="47"/>
  <c r="G76" i="47"/>
  <c r="D76" i="47"/>
  <c r="J74" i="47"/>
  <c r="I74" i="47"/>
  <c r="H74" i="47"/>
  <c r="G74" i="47"/>
  <c r="D74" i="47"/>
  <c r="J73" i="47"/>
  <c r="I73" i="47"/>
  <c r="H73" i="47"/>
  <c r="G73" i="47"/>
  <c r="D73" i="47"/>
  <c r="J71" i="47"/>
  <c r="I71" i="47"/>
  <c r="H71" i="47"/>
  <c r="G71" i="47"/>
  <c r="E71" i="47"/>
  <c r="D71" i="47"/>
  <c r="J70" i="47"/>
  <c r="I70" i="47"/>
  <c r="H70" i="47"/>
  <c r="G70" i="47"/>
  <c r="D70" i="47"/>
  <c r="J68" i="47"/>
  <c r="I68" i="47"/>
  <c r="H68" i="47"/>
  <c r="G68" i="47"/>
  <c r="D68" i="47"/>
  <c r="J67" i="47"/>
  <c r="I67" i="47"/>
  <c r="H67" i="47"/>
  <c r="G67" i="47"/>
  <c r="D67" i="47"/>
  <c r="J66" i="47"/>
  <c r="I66" i="47"/>
  <c r="H66" i="47"/>
  <c r="G66" i="47"/>
  <c r="E66" i="47"/>
  <c r="D66" i="47"/>
  <c r="J65" i="47"/>
  <c r="I65" i="47"/>
  <c r="H65" i="47"/>
  <c r="G65" i="47"/>
  <c r="D65" i="47"/>
  <c r="J64" i="47"/>
  <c r="I64" i="47"/>
  <c r="H64" i="47"/>
  <c r="G64" i="47"/>
  <c r="D64" i="47"/>
  <c r="J63" i="47"/>
  <c r="I63" i="47"/>
  <c r="H63" i="47"/>
  <c r="G63" i="47"/>
  <c r="D63" i="47"/>
  <c r="J62" i="47"/>
  <c r="I62" i="47"/>
  <c r="H62" i="47"/>
  <c r="G62" i="47"/>
  <c r="E62" i="47"/>
  <c r="D62" i="47"/>
  <c r="J61" i="47"/>
  <c r="I61" i="47"/>
  <c r="H61" i="47"/>
  <c r="G61" i="47"/>
  <c r="D61" i="47"/>
  <c r="J60" i="47"/>
  <c r="I60" i="47"/>
  <c r="H60" i="47"/>
  <c r="G60" i="47"/>
  <c r="D60" i="47"/>
  <c r="J59" i="47"/>
  <c r="I59" i="47"/>
  <c r="H59" i="47"/>
  <c r="G59" i="47"/>
  <c r="D59" i="47"/>
  <c r="J58" i="47"/>
  <c r="I58" i="47"/>
  <c r="H58" i="47"/>
  <c r="G58" i="47"/>
  <c r="E58" i="47"/>
  <c r="D58" i="47"/>
  <c r="J57" i="47"/>
  <c r="I57" i="47"/>
  <c r="H57" i="47"/>
  <c r="G57" i="47"/>
  <c r="D57" i="47"/>
  <c r="J56" i="47"/>
  <c r="I56" i="47"/>
  <c r="H56" i="47"/>
  <c r="G56" i="47"/>
  <c r="D56" i="47"/>
  <c r="J55" i="47"/>
  <c r="I55" i="47"/>
  <c r="H55" i="47"/>
  <c r="G55" i="47"/>
  <c r="D55" i="47"/>
  <c r="J54" i="47"/>
  <c r="I54" i="47"/>
  <c r="H54" i="47"/>
  <c r="G54" i="47"/>
  <c r="E54" i="47"/>
  <c r="D54" i="47"/>
  <c r="J53" i="47"/>
  <c r="I53" i="47"/>
  <c r="H53" i="47"/>
  <c r="G53" i="47"/>
  <c r="D53" i="47"/>
  <c r="J52" i="47"/>
  <c r="I52" i="47"/>
  <c r="H52" i="47"/>
  <c r="G52" i="47"/>
  <c r="D52" i="47"/>
  <c r="J50" i="47"/>
  <c r="I50" i="47"/>
  <c r="H50" i="47"/>
  <c r="G50" i="47"/>
  <c r="D50" i="47"/>
  <c r="J49" i="47"/>
  <c r="I49" i="47"/>
  <c r="H49" i="47"/>
  <c r="G49" i="47"/>
  <c r="E49" i="47"/>
  <c r="D49" i="47"/>
  <c r="J48" i="47"/>
  <c r="I48" i="47"/>
  <c r="H48" i="47"/>
  <c r="G48" i="47"/>
  <c r="D48" i="47"/>
  <c r="J47" i="47"/>
  <c r="I47" i="47"/>
  <c r="H47" i="47"/>
  <c r="G47" i="47"/>
  <c r="D47" i="47"/>
  <c r="J46" i="47"/>
  <c r="I46" i="47"/>
  <c r="H46" i="47"/>
  <c r="G46" i="47"/>
  <c r="D46" i="47"/>
  <c r="J45" i="47"/>
  <c r="I45" i="47"/>
  <c r="H45" i="47"/>
  <c r="G45" i="47"/>
  <c r="E45" i="47"/>
  <c r="D45" i="47"/>
  <c r="J44" i="47"/>
  <c r="I44" i="47"/>
  <c r="H44" i="47"/>
  <c r="G44" i="47"/>
  <c r="D44" i="47"/>
  <c r="J43" i="47"/>
  <c r="I43" i="47"/>
  <c r="H43" i="47"/>
  <c r="G43" i="47"/>
  <c r="D43" i="47"/>
  <c r="J42" i="47"/>
  <c r="I42" i="47"/>
  <c r="H42" i="47"/>
  <c r="G42" i="47"/>
  <c r="D42" i="47"/>
  <c r="J41" i="47"/>
  <c r="I41" i="47"/>
  <c r="H41" i="47"/>
  <c r="G41" i="47"/>
  <c r="E41" i="47"/>
  <c r="D41" i="47"/>
  <c r="J40" i="47"/>
  <c r="I40" i="47"/>
  <c r="H40" i="47"/>
  <c r="G40" i="47"/>
  <c r="D40" i="47"/>
  <c r="J39" i="47"/>
  <c r="I39" i="47"/>
  <c r="H39" i="47"/>
  <c r="G39" i="47"/>
  <c r="D39" i="47"/>
  <c r="J38" i="47"/>
  <c r="I38" i="47"/>
  <c r="H38" i="47"/>
  <c r="G38" i="47"/>
  <c r="D38" i="47"/>
  <c r="J37" i="47"/>
  <c r="I37" i="47"/>
  <c r="H37" i="47"/>
  <c r="G37" i="47"/>
  <c r="E37" i="47"/>
  <c r="D37" i="47"/>
  <c r="J36" i="47"/>
  <c r="I36" i="47"/>
  <c r="H36" i="47"/>
  <c r="G36" i="47"/>
  <c r="D36" i="47"/>
  <c r="J35" i="47"/>
  <c r="I35" i="47"/>
  <c r="H35" i="47"/>
  <c r="G35" i="47"/>
  <c r="D35" i="47"/>
  <c r="J34" i="47"/>
  <c r="I34" i="47"/>
  <c r="H34" i="47"/>
  <c r="G34" i="47"/>
  <c r="D34" i="47"/>
  <c r="J33" i="47"/>
  <c r="I33" i="47"/>
  <c r="H33" i="47"/>
  <c r="G33" i="47"/>
  <c r="E33" i="47"/>
  <c r="D33" i="47"/>
  <c r="J32" i="47"/>
  <c r="I32" i="47"/>
  <c r="H32" i="47"/>
  <c r="G32" i="47"/>
  <c r="D32" i="47"/>
  <c r="J31" i="47"/>
  <c r="I31" i="47"/>
  <c r="H31" i="47"/>
  <c r="G31" i="47"/>
  <c r="D31" i="47"/>
  <c r="J29" i="47"/>
  <c r="I29" i="47"/>
  <c r="H29" i="47"/>
  <c r="G29" i="47"/>
  <c r="D29" i="47"/>
  <c r="J28" i="47"/>
  <c r="I28" i="47"/>
  <c r="H28" i="47"/>
  <c r="G28" i="47"/>
  <c r="E28" i="47"/>
  <c r="D28" i="47"/>
  <c r="J27" i="47"/>
  <c r="I27" i="47"/>
  <c r="H27" i="47"/>
  <c r="G27" i="47"/>
  <c r="D27" i="47"/>
  <c r="J26" i="47"/>
  <c r="I26" i="47"/>
  <c r="H26" i="47"/>
  <c r="G26" i="47"/>
  <c r="D26" i="47"/>
  <c r="J25" i="47"/>
  <c r="I25" i="47"/>
  <c r="H25" i="47"/>
  <c r="G25" i="47"/>
  <c r="D25" i="47"/>
  <c r="J23" i="47"/>
  <c r="I23" i="47"/>
  <c r="H23" i="47"/>
  <c r="G23" i="47"/>
  <c r="E23" i="47"/>
  <c r="D23" i="47"/>
  <c r="J22" i="47"/>
  <c r="I22" i="47"/>
  <c r="H22" i="47"/>
  <c r="G22" i="47"/>
  <c r="D22" i="47"/>
  <c r="J21" i="47"/>
  <c r="I21" i="47"/>
  <c r="H21" i="47"/>
  <c r="G21" i="47"/>
  <c r="D21" i="47"/>
  <c r="J20" i="47"/>
  <c r="I20" i="47"/>
  <c r="H20" i="47"/>
  <c r="G20" i="47"/>
  <c r="D20" i="47"/>
  <c r="J19" i="47"/>
  <c r="I19" i="47"/>
  <c r="H19" i="47"/>
  <c r="G19" i="47"/>
  <c r="E19" i="47"/>
  <c r="D19" i="47"/>
  <c r="J18" i="47"/>
  <c r="I18" i="47"/>
  <c r="H18" i="47"/>
  <c r="G18" i="47"/>
  <c r="D18" i="47"/>
  <c r="J17" i="47"/>
  <c r="I17" i="47"/>
  <c r="H17" i="47"/>
  <c r="G17" i="47"/>
  <c r="D17" i="47"/>
  <c r="J16" i="47"/>
  <c r="I16" i="47"/>
  <c r="H16" i="47"/>
  <c r="G16" i="47"/>
  <c r="D16" i="47"/>
  <c r="J14" i="47"/>
  <c r="I14" i="47"/>
  <c r="H14" i="47"/>
  <c r="G14" i="47"/>
  <c r="E14" i="47"/>
  <c r="D14" i="47"/>
  <c r="J99" i="46"/>
  <c r="I99" i="46"/>
  <c r="H99" i="46"/>
  <c r="G99" i="46"/>
  <c r="D99" i="46"/>
  <c r="J98" i="46"/>
  <c r="I98" i="46"/>
  <c r="H98" i="46"/>
  <c r="G98" i="46"/>
  <c r="D98" i="46"/>
  <c r="J97" i="46"/>
  <c r="I97" i="46"/>
  <c r="H97" i="46"/>
  <c r="G97" i="46"/>
  <c r="E97" i="46"/>
  <c r="D97" i="46"/>
  <c r="J96" i="46"/>
  <c r="I96" i="46"/>
  <c r="H96" i="46"/>
  <c r="G96" i="46"/>
  <c r="D96" i="46"/>
  <c r="J95" i="46"/>
  <c r="I95" i="46"/>
  <c r="H95" i="46"/>
  <c r="G95" i="46"/>
  <c r="D95" i="46"/>
  <c r="J94" i="46"/>
  <c r="I94" i="46"/>
  <c r="H94" i="46"/>
  <c r="G94" i="46"/>
  <c r="D94" i="46"/>
  <c r="J93" i="46"/>
  <c r="I93" i="46"/>
  <c r="H93" i="46"/>
  <c r="G93" i="46"/>
  <c r="E93" i="46"/>
  <c r="D93" i="46"/>
  <c r="J92" i="46"/>
  <c r="I92" i="46"/>
  <c r="H92" i="46"/>
  <c r="G92" i="46"/>
  <c r="D92" i="46"/>
  <c r="J91" i="46"/>
  <c r="I91" i="46"/>
  <c r="H91" i="46"/>
  <c r="G91" i="46"/>
  <c r="D91" i="46"/>
  <c r="J89" i="46"/>
  <c r="I89" i="46"/>
  <c r="H89" i="46"/>
  <c r="G89" i="46"/>
  <c r="D89" i="46"/>
  <c r="J88" i="46"/>
  <c r="J7" i="46" s="1"/>
  <c r="I88" i="46"/>
  <c r="I7" i="46" s="1"/>
  <c r="H88" i="46"/>
  <c r="H7" i="46" s="1"/>
  <c r="G88" i="46"/>
  <c r="G7" i="46" s="1"/>
  <c r="D88" i="46"/>
  <c r="J87" i="46"/>
  <c r="I87" i="46"/>
  <c r="H87" i="46"/>
  <c r="G87" i="46"/>
  <c r="D87" i="46"/>
  <c r="J86" i="46"/>
  <c r="I86" i="46"/>
  <c r="H86" i="46"/>
  <c r="G86" i="46"/>
  <c r="D86" i="46"/>
  <c r="J84" i="46"/>
  <c r="I84" i="46"/>
  <c r="H84" i="46"/>
  <c r="G84" i="46"/>
  <c r="D84" i="46"/>
  <c r="J83" i="46"/>
  <c r="I83" i="46"/>
  <c r="H83" i="46"/>
  <c r="G83" i="46"/>
  <c r="D83" i="46"/>
  <c r="J82" i="46"/>
  <c r="I82" i="46"/>
  <c r="H82" i="46"/>
  <c r="G82" i="46"/>
  <c r="D82" i="46"/>
  <c r="J81" i="46"/>
  <c r="I81" i="46"/>
  <c r="H81" i="46"/>
  <c r="G81" i="46"/>
  <c r="D81" i="46"/>
  <c r="J80" i="46"/>
  <c r="I80" i="46"/>
  <c r="H80" i="46"/>
  <c r="G80" i="46"/>
  <c r="D80" i="46"/>
  <c r="J79" i="46"/>
  <c r="I79" i="46"/>
  <c r="H79" i="46"/>
  <c r="G79" i="46"/>
  <c r="D79" i="46"/>
  <c r="J78" i="46"/>
  <c r="I78" i="46"/>
  <c r="H78" i="46"/>
  <c r="G78" i="46"/>
  <c r="D78" i="46"/>
  <c r="J77" i="46"/>
  <c r="I77" i="46"/>
  <c r="H77" i="46"/>
  <c r="G77" i="46"/>
  <c r="D77" i="46"/>
  <c r="J76" i="46"/>
  <c r="I76" i="46"/>
  <c r="H76" i="46"/>
  <c r="G76" i="46"/>
  <c r="D76" i="46"/>
  <c r="J74" i="46"/>
  <c r="I74" i="46"/>
  <c r="H74" i="46"/>
  <c r="G74" i="46"/>
  <c r="D74" i="46"/>
  <c r="J73" i="46"/>
  <c r="I73" i="46"/>
  <c r="H73" i="46"/>
  <c r="G73" i="46"/>
  <c r="D73" i="46"/>
  <c r="J71" i="46"/>
  <c r="I71" i="46"/>
  <c r="H71" i="46"/>
  <c r="G71" i="46"/>
  <c r="D71" i="46"/>
  <c r="J70" i="46"/>
  <c r="I70" i="46"/>
  <c r="H70" i="46"/>
  <c r="G70" i="46"/>
  <c r="D70" i="46"/>
  <c r="J68" i="46"/>
  <c r="I68" i="46"/>
  <c r="H68" i="46"/>
  <c r="G68" i="46"/>
  <c r="D68" i="46"/>
  <c r="J67" i="46"/>
  <c r="I67" i="46"/>
  <c r="H67" i="46"/>
  <c r="G67" i="46"/>
  <c r="D67" i="46"/>
  <c r="J66" i="46"/>
  <c r="I66" i="46"/>
  <c r="H66" i="46"/>
  <c r="G66" i="46"/>
  <c r="D66" i="46"/>
  <c r="J65" i="46"/>
  <c r="I65" i="46"/>
  <c r="H65" i="46"/>
  <c r="G65" i="46"/>
  <c r="D65" i="46"/>
  <c r="J64" i="46"/>
  <c r="I64" i="46"/>
  <c r="H64" i="46"/>
  <c r="G64" i="46"/>
  <c r="D64" i="46"/>
  <c r="J63" i="46"/>
  <c r="I63" i="46"/>
  <c r="H63" i="46"/>
  <c r="G63" i="46"/>
  <c r="D63" i="46"/>
  <c r="J62" i="46"/>
  <c r="I62" i="46"/>
  <c r="H62" i="46"/>
  <c r="G62" i="46"/>
  <c r="D62" i="46"/>
  <c r="J61" i="46"/>
  <c r="I61" i="46"/>
  <c r="H61" i="46"/>
  <c r="G61" i="46"/>
  <c r="D61" i="46"/>
  <c r="J60" i="46"/>
  <c r="I60" i="46"/>
  <c r="H60" i="46"/>
  <c r="G60" i="46"/>
  <c r="D60" i="46"/>
  <c r="J59" i="46"/>
  <c r="I59" i="46"/>
  <c r="H59" i="46"/>
  <c r="G59" i="46"/>
  <c r="D59" i="46"/>
  <c r="J58" i="46"/>
  <c r="I58" i="46"/>
  <c r="H58" i="46"/>
  <c r="G58" i="46"/>
  <c r="D58" i="46"/>
  <c r="J57" i="46"/>
  <c r="I57" i="46"/>
  <c r="H57" i="46"/>
  <c r="G57" i="46"/>
  <c r="D57" i="46"/>
  <c r="J56" i="46"/>
  <c r="I56" i="46"/>
  <c r="H56" i="46"/>
  <c r="G56" i="46"/>
  <c r="D56" i="46"/>
  <c r="J55" i="46"/>
  <c r="I55" i="46"/>
  <c r="H55" i="46"/>
  <c r="G55" i="46"/>
  <c r="D55" i="46"/>
  <c r="J54" i="46"/>
  <c r="I54" i="46"/>
  <c r="H54" i="46"/>
  <c r="G54" i="46"/>
  <c r="D54" i="46"/>
  <c r="J53" i="46"/>
  <c r="I53" i="46"/>
  <c r="H53" i="46"/>
  <c r="G53" i="46"/>
  <c r="D53" i="46"/>
  <c r="J52" i="46"/>
  <c r="I52" i="46"/>
  <c r="H52" i="46"/>
  <c r="G52" i="46"/>
  <c r="D52" i="46"/>
  <c r="J50" i="46"/>
  <c r="I50" i="46"/>
  <c r="H50" i="46"/>
  <c r="G50" i="46"/>
  <c r="D50" i="46"/>
  <c r="J49" i="46"/>
  <c r="I49" i="46"/>
  <c r="H49" i="46"/>
  <c r="G49" i="46"/>
  <c r="D49" i="46"/>
  <c r="J48" i="46"/>
  <c r="I48" i="46"/>
  <c r="H48" i="46"/>
  <c r="G48" i="46"/>
  <c r="D48" i="46"/>
  <c r="J47" i="46"/>
  <c r="I47" i="46"/>
  <c r="H47" i="46"/>
  <c r="G47" i="46"/>
  <c r="D47" i="46"/>
  <c r="J46" i="46"/>
  <c r="I46" i="46"/>
  <c r="H46" i="46"/>
  <c r="G46" i="46"/>
  <c r="D46" i="46"/>
  <c r="J45" i="46"/>
  <c r="I45" i="46"/>
  <c r="H45" i="46"/>
  <c r="G45" i="46"/>
  <c r="D45" i="46"/>
  <c r="J44" i="46"/>
  <c r="I44" i="46"/>
  <c r="H44" i="46"/>
  <c r="G44" i="46"/>
  <c r="D44" i="46"/>
  <c r="J43" i="46"/>
  <c r="I43" i="46"/>
  <c r="H43" i="46"/>
  <c r="G43" i="46"/>
  <c r="D43" i="46"/>
  <c r="J42" i="46"/>
  <c r="I42" i="46"/>
  <c r="H42" i="46"/>
  <c r="G42" i="46"/>
  <c r="D42" i="46"/>
  <c r="J41" i="46"/>
  <c r="I41" i="46"/>
  <c r="H41" i="46"/>
  <c r="G41" i="46"/>
  <c r="D41" i="46"/>
  <c r="J40" i="46"/>
  <c r="I40" i="46"/>
  <c r="H40" i="46"/>
  <c r="G40" i="46"/>
  <c r="D40" i="46"/>
  <c r="J39" i="46"/>
  <c r="I39" i="46"/>
  <c r="H39" i="46"/>
  <c r="G39" i="46"/>
  <c r="D39" i="46"/>
  <c r="J38" i="46"/>
  <c r="I38" i="46"/>
  <c r="H38" i="46"/>
  <c r="G38" i="46"/>
  <c r="D38" i="46"/>
  <c r="J37" i="46"/>
  <c r="I37" i="46"/>
  <c r="H37" i="46"/>
  <c r="G37" i="46"/>
  <c r="D37" i="46"/>
  <c r="J36" i="46"/>
  <c r="I36" i="46"/>
  <c r="H36" i="46"/>
  <c r="G36" i="46"/>
  <c r="D36" i="46"/>
  <c r="J35" i="46"/>
  <c r="I35" i="46"/>
  <c r="H35" i="46"/>
  <c r="G35" i="46"/>
  <c r="D35" i="46"/>
  <c r="J34" i="46"/>
  <c r="I34" i="46"/>
  <c r="H34" i="46"/>
  <c r="G34" i="46"/>
  <c r="D34" i="46"/>
  <c r="J33" i="46"/>
  <c r="I33" i="46"/>
  <c r="H33" i="46"/>
  <c r="G33" i="46"/>
  <c r="D33" i="46"/>
  <c r="J32" i="46"/>
  <c r="I32" i="46"/>
  <c r="H32" i="46"/>
  <c r="G32" i="46"/>
  <c r="D32" i="46"/>
  <c r="J31" i="46"/>
  <c r="I31" i="46"/>
  <c r="H31" i="46"/>
  <c r="G31" i="46"/>
  <c r="D31" i="46"/>
  <c r="J29" i="46"/>
  <c r="I29" i="46"/>
  <c r="H29" i="46"/>
  <c r="G29" i="46"/>
  <c r="D29" i="46"/>
  <c r="J28" i="46"/>
  <c r="I28" i="46"/>
  <c r="H28" i="46"/>
  <c r="G28" i="46"/>
  <c r="D28" i="46"/>
  <c r="J27" i="46"/>
  <c r="I27" i="46"/>
  <c r="H27" i="46"/>
  <c r="G27" i="46"/>
  <c r="D27" i="46"/>
  <c r="J26" i="46"/>
  <c r="I26" i="46"/>
  <c r="H26" i="46"/>
  <c r="G26" i="46"/>
  <c r="D26" i="46"/>
  <c r="J25" i="46"/>
  <c r="I25" i="46"/>
  <c r="H25" i="46"/>
  <c r="G25" i="46"/>
  <c r="D25" i="46"/>
  <c r="J23" i="46"/>
  <c r="I23" i="46"/>
  <c r="H23" i="46"/>
  <c r="G23" i="46"/>
  <c r="D23" i="46"/>
  <c r="J22" i="46"/>
  <c r="I22" i="46"/>
  <c r="H22" i="46"/>
  <c r="G22" i="46"/>
  <c r="D22" i="46"/>
  <c r="J21" i="46"/>
  <c r="I21" i="46"/>
  <c r="H21" i="46"/>
  <c r="G21" i="46"/>
  <c r="D21" i="46"/>
  <c r="J20" i="46"/>
  <c r="I20" i="46"/>
  <c r="H20" i="46"/>
  <c r="G20" i="46"/>
  <c r="D20" i="46"/>
  <c r="J19" i="46"/>
  <c r="I19" i="46"/>
  <c r="H19" i="46"/>
  <c r="G19" i="46"/>
  <c r="D19" i="46"/>
  <c r="J18" i="46"/>
  <c r="I18" i="46"/>
  <c r="H18" i="46"/>
  <c r="G18" i="46"/>
  <c r="D18" i="46"/>
  <c r="J17" i="46"/>
  <c r="I17" i="46"/>
  <c r="H17" i="46"/>
  <c r="G17" i="46"/>
  <c r="D17" i="46"/>
  <c r="J16" i="46"/>
  <c r="I16" i="46"/>
  <c r="H16" i="46"/>
  <c r="G16" i="46"/>
  <c r="D16" i="46"/>
  <c r="J14" i="46"/>
  <c r="I14" i="46"/>
  <c r="H14" i="46"/>
  <c r="G14" i="46"/>
  <c r="D14" i="46"/>
  <c r="AD298" i="22" l="1"/>
  <c r="AA298" i="22"/>
  <c r="E93" i="47"/>
  <c r="E97" i="47"/>
  <c r="E91" i="47"/>
  <c r="M91" i="47" s="1"/>
  <c r="E95" i="47"/>
  <c r="E17" i="47"/>
  <c r="E21" i="47"/>
  <c r="E26" i="47"/>
  <c r="E31" i="47"/>
  <c r="E35" i="47"/>
  <c r="E39" i="47"/>
  <c r="E101" i="47" s="1"/>
  <c r="E43" i="47"/>
  <c r="E47" i="47"/>
  <c r="E52" i="47"/>
  <c r="E56" i="47"/>
  <c r="E60" i="47"/>
  <c r="E64" i="47"/>
  <c r="E68" i="47"/>
  <c r="M68" i="47" s="1"/>
  <c r="E74" i="47"/>
  <c r="M74" i="47" s="1"/>
  <c r="E79" i="47"/>
  <c r="M79" i="47" s="1"/>
  <c r="E83" i="47"/>
  <c r="M52" i="47"/>
  <c r="D7" i="47"/>
  <c r="I8" i="47"/>
  <c r="E88" i="47"/>
  <c r="E7" i="47" s="1"/>
  <c r="F7" i="47"/>
  <c r="K7" i="47" s="1"/>
  <c r="J8" i="47"/>
  <c r="E16" i="47"/>
  <c r="E20" i="47"/>
  <c r="M20" i="47" s="1"/>
  <c r="E25" i="47"/>
  <c r="E29" i="47"/>
  <c r="M29" i="47" s="1"/>
  <c r="E34" i="47"/>
  <c r="E38" i="47"/>
  <c r="M38" i="47" s="1"/>
  <c r="E42" i="47"/>
  <c r="E46" i="47"/>
  <c r="E50" i="47"/>
  <c r="E55" i="47"/>
  <c r="M55" i="47" s="1"/>
  <c r="E59" i="47"/>
  <c r="M59" i="47" s="1"/>
  <c r="E63" i="47"/>
  <c r="E67" i="47"/>
  <c r="E73" i="47"/>
  <c r="M73" i="47" s="1"/>
  <c r="E78" i="47"/>
  <c r="M78" i="47" s="1"/>
  <c r="E82" i="47"/>
  <c r="M82" i="47" s="1"/>
  <c r="E87" i="47"/>
  <c r="E92" i="47"/>
  <c r="E96" i="47"/>
  <c r="M96" i="47" s="1"/>
  <c r="M19" i="47"/>
  <c r="M37" i="47"/>
  <c r="M71" i="47"/>
  <c r="D8" i="47"/>
  <c r="F8" i="47"/>
  <c r="E99" i="47"/>
  <c r="G8" i="47"/>
  <c r="E18" i="47"/>
  <c r="E22" i="47"/>
  <c r="E27" i="47"/>
  <c r="E32" i="47"/>
  <c r="E36" i="47"/>
  <c r="E40" i="47"/>
  <c r="E44" i="47"/>
  <c r="M44" i="47" s="1"/>
  <c r="E48" i="47"/>
  <c r="M48" i="47" s="1"/>
  <c r="E53" i="47"/>
  <c r="E57" i="47"/>
  <c r="M57" i="47" s="1"/>
  <c r="E61" i="47"/>
  <c r="M61" i="47" s="1"/>
  <c r="E65" i="47"/>
  <c r="M65" i="47" s="1"/>
  <c r="E70" i="47"/>
  <c r="E76" i="47"/>
  <c r="E80" i="47"/>
  <c r="E84" i="47"/>
  <c r="E89" i="47"/>
  <c r="E94" i="47"/>
  <c r="E98" i="47"/>
  <c r="H8" i="47"/>
  <c r="E18" i="46"/>
  <c r="E22" i="46"/>
  <c r="E27" i="46"/>
  <c r="E32" i="46"/>
  <c r="E36" i="46"/>
  <c r="E40" i="46"/>
  <c r="M40" i="46" s="1"/>
  <c r="E76" i="46"/>
  <c r="E26" i="46"/>
  <c r="E33" i="46"/>
  <c r="E37" i="46"/>
  <c r="E41" i="46"/>
  <c r="E45" i="46"/>
  <c r="M45" i="46" s="1"/>
  <c r="E49" i="46"/>
  <c r="E54" i="46"/>
  <c r="E58" i="46"/>
  <c r="E62" i="46"/>
  <c r="E66" i="46"/>
  <c r="E71" i="46"/>
  <c r="E77" i="46"/>
  <c r="E81" i="46"/>
  <c r="E86" i="46"/>
  <c r="M27" i="46"/>
  <c r="M32" i="46"/>
  <c r="M36" i="46"/>
  <c r="G8" i="46"/>
  <c r="E44" i="46"/>
  <c r="M44" i="46" s="1"/>
  <c r="E48" i="46"/>
  <c r="E53" i="46"/>
  <c r="M53" i="46" s="1"/>
  <c r="E57" i="46"/>
  <c r="M57" i="46" s="1"/>
  <c r="E61" i="46"/>
  <c r="E65" i="46"/>
  <c r="M65" i="46" s="1"/>
  <c r="E70" i="46"/>
  <c r="E80" i="46"/>
  <c r="M80" i="46" s="1"/>
  <c r="E84" i="46"/>
  <c r="E89" i="46"/>
  <c r="M89" i="46" s="1"/>
  <c r="E94" i="46"/>
  <c r="M94" i="46" s="1"/>
  <c r="E98" i="46"/>
  <c r="M98" i="46" s="1"/>
  <c r="H8" i="46"/>
  <c r="D7" i="46"/>
  <c r="I8" i="46"/>
  <c r="E17" i="46"/>
  <c r="E21" i="46"/>
  <c r="E31" i="46"/>
  <c r="M31" i="46" s="1"/>
  <c r="E35" i="46"/>
  <c r="M35" i="46" s="1"/>
  <c r="E39" i="46"/>
  <c r="E43" i="46"/>
  <c r="E47" i="46"/>
  <c r="E52" i="46"/>
  <c r="M52" i="46" s="1"/>
  <c r="E56" i="46"/>
  <c r="E60" i="46"/>
  <c r="M60" i="46" s="1"/>
  <c r="E64" i="46"/>
  <c r="M64" i="46" s="1"/>
  <c r="E68" i="46"/>
  <c r="E74" i="46"/>
  <c r="M74" i="46" s="1"/>
  <c r="E79" i="46"/>
  <c r="M79" i="46" s="1"/>
  <c r="E83" i="46"/>
  <c r="E88" i="46"/>
  <c r="E7" i="46" s="1"/>
  <c r="F7" i="46"/>
  <c r="J8" i="46"/>
  <c r="E16" i="46"/>
  <c r="E20" i="46"/>
  <c r="E25" i="46"/>
  <c r="E29" i="46"/>
  <c r="E34" i="46"/>
  <c r="E38" i="46"/>
  <c r="E42" i="46"/>
  <c r="E46" i="46"/>
  <c r="M46" i="46" s="1"/>
  <c r="E50" i="46"/>
  <c r="E55" i="46"/>
  <c r="E59" i="46"/>
  <c r="E63" i="46"/>
  <c r="E67" i="46"/>
  <c r="E73" i="46"/>
  <c r="E78" i="46"/>
  <c r="M78" i="46" s="1"/>
  <c r="E82" i="46"/>
  <c r="E87" i="46"/>
  <c r="E92" i="46"/>
  <c r="E96" i="46"/>
  <c r="M95" i="46"/>
  <c r="D8" i="46"/>
  <c r="E14" i="46"/>
  <c r="E19" i="46"/>
  <c r="E23" i="46"/>
  <c r="E28" i="46"/>
  <c r="E91" i="46"/>
  <c r="E95" i="46"/>
  <c r="F8" i="46"/>
  <c r="E99" i="46"/>
  <c r="Z298" i="22"/>
  <c r="X298" i="22" a="1"/>
  <c r="X298" i="22" s="1"/>
  <c r="R300" i="22"/>
  <c r="X300" i="22" a="1"/>
  <c r="X300" i="22" s="1"/>
  <c r="Z300" i="22"/>
  <c r="AA300" i="22"/>
  <c r="AC299" i="22"/>
  <c r="AC300" i="22"/>
  <c r="Z299" i="22"/>
  <c r="AA299" i="22"/>
  <c r="R299" i="22"/>
  <c r="AD299" i="22"/>
  <c r="R301" i="22"/>
  <c r="M297" i="22"/>
  <c r="K297" i="22"/>
  <c r="L297" i="22"/>
  <c r="Q297" i="22"/>
  <c r="P297" i="22"/>
  <c r="R302" i="22"/>
  <c r="R296" i="22"/>
  <c r="N297" i="22"/>
  <c r="R298" i="22"/>
  <c r="W297" i="22"/>
  <c r="AA301" i="22"/>
  <c r="Z301" i="22"/>
  <c r="X301" i="22" a="1"/>
  <c r="X301" i="22" s="1"/>
  <c r="AD301" i="22"/>
  <c r="AC301" i="22"/>
  <c r="AA296" i="22"/>
  <c r="Z296" i="22"/>
  <c r="X296" i="22" a="1"/>
  <c r="X296" i="22" s="1"/>
  <c r="AD296" i="22"/>
  <c r="AC296" i="22"/>
  <c r="H9" i="46"/>
  <c r="M76" i="46"/>
  <c r="F9" i="47"/>
  <c r="M68" i="46"/>
  <c r="J9" i="47"/>
  <c r="G9" i="47"/>
  <c r="H9" i="47"/>
  <c r="D9" i="47"/>
  <c r="I9" i="47"/>
  <c r="D9" i="46"/>
  <c r="I9" i="46"/>
  <c r="F9" i="46"/>
  <c r="J9" i="46"/>
  <c r="G9" i="46"/>
  <c r="Q18" i="68"/>
  <c r="Z6" i="68" s="1"/>
  <c r="M26" i="47"/>
  <c r="M28" i="47"/>
  <c r="M86" i="47"/>
  <c r="M97" i="46"/>
  <c r="M93" i="46"/>
  <c r="M39" i="47" l="1"/>
  <c r="E8" i="46"/>
  <c r="K7" i="46"/>
  <c r="M7" i="46" s="1"/>
  <c r="K101" i="46"/>
  <c r="E101" i="46"/>
  <c r="M43" i="47"/>
  <c r="M35" i="47"/>
  <c r="M53" i="47"/>
  <c r="M64" i="47"/>
  <c r="M83" i="47"/>
  <c r="E8" i="47"/>
  <c r="K101" i="47"/>
  <c r="M29" i="46"/>
  <c r="M17" i="46"/>
  <c r="M92" i="46"/>
  <c r="M70" i="46"/>
  <c r="M83" i="46"/>
  <c r="M88" i="46"/>
  <c r="M34" i="47"/>
  <c r="R297" i="22"/>
  <c r="Z297" i="22"/>
  <c r="X297" i="22" a="1"/>
  <c r="X297" i="22" s="1"/>
  <c r="AD297" i="22"/>
  <c r="AC297" i="22"/>
  <c r="AA297" i="22"/>
  <c r="K9" i="47"/>
  <c r="K8" i="47"/>
  <c r="M84" i="46"/>
  <c r="K9" i="46"/>
  <c r="M96" i="46"/>
  <c r="K8" i="46"/>
  <c r="M21" i="46"/>
  <c r="M25" i="47"/>
  <c r="M99" i="47"/>
  <c r="M7" i="47"/>
  <c r="M81" i="47"/>
  <c r="M97" i="47"/>
  <c r="M71" i="46"/>
  <c r="M33" i="46"/>
  <c r="M47" i="46"/>
  <c r="M93" i="47"/>
  <c r="M60" i="47"/>
  <c r="M40" i="47"/>
  <c r="M45" i="47"/>
  <c r="M81" i="46"/>
  <c r="M21" i="47"/>
  <c r="M27" i="47"/>
  <c r="M80" i="47"/>
  <c r="M62" i="46"/>
  <c r="M39" i="46"/>
  <c r="M34" i="46"/>
  <c r="M66" i="46"/>
  <c r="M46" i="47"/>
  <c r="M70" i="47"/>
  <c r="M36" i="47"/>
  <c r="M87" i="46"/>
  <c r="M18" i="46"/>
  <c r="M95" i="47"/>
  <c r="M84" i="47"/>
  <c r="M58" i="46"/>
  <c r="M76" i="47"/>
  <c r="M89" i="47"/>
  <c r="M92" i="47"/>
  <c r="M38" i="46"/>
  <c r="M43" i="46"/>
  <c r="M67" i="47"/>
  <c r="M56" i="47"/>
  <c r="M33" i="47"/>
  <c r="M18" i="47"/>
  <c r="M98" i="47"/>
  <c r="M77" i="46"/>
  <c r="M42" i="46"/>
  <c r="M26" i="46"/>
  <c r="M54" i="46"/>
  <c r="M16" i="47"/>
  <c r="M37" i="46"/>
  <c r="M62" i="47"/>
  <c r="M23" i="47"/>
  <c r="M91" i="46"/>
  <c r="M73" i="46"/>
  <c r="M22" i="46"/>
  <c r="M87" i="47"/>
  <c r="M77" i="47"/>
  <c r="M63" i="47"/>
  <c r="M54" i="47"/>
  <c r="M47" i="47"/>
  <c r="M82" i="46"/>
  <c r="M56" i="46"/>
  <c r="M49" i="46"/>
  <c r="M86" i="46"/>
  <c r="M67" i="46"/>
  <c r="M41" i="46"/>
  <c r="M48" i="46"/>
  <c r="M25" i="46"/>
  <c r="M31" i="47"/>
  <c r="M28" i="46"/>
  <c r="M23" i="46"/>
  <c r="M61" i="46"/>
  <c r="M19" i="46"/>
  <c r="M22" i="47"/>
  <c r="M59" i="46"/>
  <c r="M88" i="47" l="1"/>
  <c r="U22" i="65"/>
  <c r="U20" i="65"/>
  <c r="U23" i="65"/>
  <c r="U19" i="65"/>
  <c r="Y17" i="65"/>
  <c r="V236" i="22"/>
  <c r="V233" i="22"/>
  <c r="AC19" i="65"/>
  <c r="AC22" i="65"/>
  <c r="AC21" i="65"/>
  <c r="AC23" i="65"/>
  <c r="AC20" i="65"/>
  <c r="AC17" i="65"/>
  <c r="M63" i="46"/>
  <c r="M8" i="46"/>
  <c r="M8" i="47"/>
  <c r="M16" i="46"/>
  <c r="M99" i="46"/>
  <c r="M49" i="47"/>
  <c r="M94" i="47"/>
  <c r="M20" i="46"/>
  <c r="M32" i="47"/>
  <c r="M41" i="47"/>
  <c r="M50" i="47"/>
  <c r="M50" i="46"/>
  <c r="M55" i="46"/>
  <c r="M42" i="47"/>
  <c r="M58" i="47"/>
  <c r="Y20" i="65" l="1"/>
  <c r="AB233" i="22"/>
  <c r="U233" i="22"/>
  <c r="AB236" i="22"/>
  <c r="Y23" i="65"/>
  <c r="U236" i="22"/>
  <c r="J236" i="22"/>
  <c r="N236" i="22" s="1"/>
  <c r="J234" i="22"/>
  <c r="P234" i="22" s="1"/>
  <c r="S236" i="22"/>
  <c r="Y236" i="22"/>
  <c r="S235" i="22"/>
  <c r="S230" i="22"/>
  <c r="S234" i="22"/>
  <c r="J232" i="22"/>
  <c r="M232" i="22" s="1"/>
  <c r="Y230" i="22"/>
  <c r="T230" i="22"/>
  <c r="S232" i="22"/>
  <c r="T234" i="22"/>
  <c r="Y234" i="22"/>
  <c r="J230" i="22"/>
  <c r="N230" i="22" s="1"/>
  <c r="J235" i="22"/>
  <c r="P235" i="22" s="1"/>
  <c r="U234" i="22"/>
  <c r="AB234" i="22"/>
  <c r="V234" i="22"/>
  <c r="T235" i="22"/>
  <c r="Y235" i="22"/>
  <c r="Y233" i="22"/>
  <c r="T233" i="22"/>
  <c r="U235" i="22"/>
  <c r="AB235" i="22"/>
  <c r="V235" i="22"/>
  <c r="Y232" i="22"/>
  <c r="T232" i="22"/>
  <c r="U232" i="22"/>
  <c r="AB232" i="22"/>
  <c r="V232" i="22"/>
  <c r="S233" i="22"/>
  <c r="T236" i="22"/>
  <c r="AB230" i="22"/>
  <c r="U230" i="22"/>
  <c r="V230" i="22"/>
  <c r="J233" i="22"/>
  <c r="N233" i="22" s="1"/>
  <c r="Q23" i="65"/>
  <c r="Q22" i="65"/>
  <c r="Q17" i="65"/>
  <c r="U17" i="65"/>
  <c r="Q21" i="65"/>
  <c r="Q19" i="65"/>
  <c r="U21" i="65"/>
  <c r="U18" i="65" s="1"/>
  <c r="Y21" i="65"/>
  <c r="Y22" i="65"/>
  <c r="Y19" i="65"/>
  <c r="Q20" i="65"/>
  <c r="AC18" i="65"/>
  <c r="M236" i="22" l="1"/>
  <c r="O234" i="22"/>
  <c r="O235" i="22"/>
  <c r="N234" i="22"/>
  <c r="P230" i="22"/>
  <c r="N232" i="22"/>
  <c r="M234" i="22"/>
  <c r="J231" i="22"/>
  <c r="P231" i="22" s="1"/>
  <c r="M230" i="22"/>
  <c r="O230" i="22"/>
  <c r="Q233" i="22"/>
  <c r="K233" i="22"/>
  <c r="L233" i="22"/>
  <c r="M233" i="22"/>
  <c r="P233" i="22"/>
  <c r="W235" i="22"/>
  <c r="P232" i="22"/>
  <c r="W234" i="22"/>
  <c r="O232" i="22"/>
  <c r="L232" i="22"/>
  <c r="K232" i="22"/>
  <c r="Q232" i="22"/>
  <c r="O233" i="22"/>
  <c r="Y231" i="22"/>
  <c r="T231" i="22"/>
  <c r="W236" i="22"/>
  <c r="S231" i="22"/>
  <c r="M235" i="22"/>
  <c r="L235" i="22"/>
  <c r="K235" i="22"/>
  <c r="Q235" i="22"/>
  <c r="W232" i="22"/>
  <c r="K234" i="22"/>
  <c r="L234" i="22"/>
  <c r="Q234" i="22"/>
  <c r="U231" i="22"/>
  <c r="AB231" i="22"/>
  <c r="V231" i="22"/>
  <c r="W233" i="22"/>
  <c r="K230" i="22"/>
  <c r="L230" i="22"/>
  <c r="Q230" i="22"/>
  <c r="W230" i="22"/>
  <c r="N235" i="22"/>
  <c r="O236" i="22"/>
  <c r="L236" i="22"/>
  <c r="K236" i="22"/>
  <c r="Q236" i="22"/>
  <c r="P236" i="22"/>
  <c r="Y18" i="65"/>
  <c r="Q18" i="65"/>
  <c r="M23" i="65"/>
  <c r="M21" i="65"/>
  <c r="M19" i="65"/>
  <c r="M17" i="65"/>
  <c r="M20" i="65"/>
  <c r="M22" i="65"/>
  <c r="J99" i="40"/>
  <c r="I99" i="40"/>
  <c r="H99" i="40"/>
  <c r="G99" i="40"/>
  <c r="D99" i="40"/>
  <c r="J98" i="40"/>
  <c r="I98" i="40"/>
  <c r="H98" i="40"/>
  <c r="G98" i="40"/>
  <c r="D98" i="40"/>
  <c r="J97" i="40"/>
  <c r="I97" i="40"/>
  <c r="H97" i="40"/>
  <c r="G97" i="40"/>
  <c r="D97" i="40"/>
  <c r="J96" i="40"/>
  <c r="I96" i="40"/>
  <c r="H96" i="40"/>
  <c r="G96" i="40"/>
  <c r="D96" i="40"/>
  <c r="J95" i="40"/>
  <c r="I95" i="40"/>
  <c r="H95" i="40"/>
  <c r="G95" i="40"/>
  <c r="D95" i="40"/>
  <c r="J94" i="40"/>
  <c r="I94" i="40"/>
  <c r="H94" i="40"/>
  <c r="G94" i="40"/>
  <c r="D94" i="40"/>
  <c r="J93" i="40"/>
  <c r="I93" i="40"/>
  <c r="H93" i="40"/>
  <c r="G93" i="40"/>
  <c r="D93" i="40"/>
  <c r="J92" i="40"/>
  <c r="I92" i="40"/>
  <c r="H92" i="40"/>
  <c r="G92" i="40"/>
  <c r="D92" i="40"/>
  <c r="J91" i="40"/>
  <c r="I91" i="40"/>
  <c r="H91" i="40"/>
  <c r="G91" i="40"/>
  <c r="D91" i="40"/>
  <c r="J90" i="40"/>
  <c r="I90" i="40"/>
  <c r="H90" i="40"/>
  <c r="G90" i="40"/>
  <c r="D90" i="40"/>
  <c r="J89" i="40"/>
  <c r="I89" i="40"/>
  <c r="H89" i="40"/>
  <c r="G89" i="40"/>
  <c r="D89" i="40"/>
  <c r="J88" i="40"/>
  <c r="I88" i="40"/>
  <c r="H88" i="40"/>
  <c r="G88" i="40"/>
  <c r="D88" i="40"/>
  <c r="J87" i="40"/>
  <c r="I87" i="40"/>
  <c r="H87" i="40"/>
  <c r="G87" i="40"/>
  <c r="D87" i="40"/>
  <c r="J86" i="40"/>
  <c r="I86" i="40"/>
  <c r="H86" i="40"/>
  <c r="G86" i="40"/>
  <c r="D86" i="40"/>
  <c r="J85" i="40"/>
  <c r="I85" i="40"/>
  <c r="H85" i="40"/>
  <c r="G85" i="40"/>
  <c r="D85" i="40"/>
  <c r="J84" i="40"/>
  <c r="I84" i="40"/>
  <c r="H84" i="40"/>
  <c r="G84" i="40"/>
  <c r="D84" i="40"/>
  <c r="J83" i="40"/>
  <c r="I83" i="40"/>
  <c r="H83" i="40"/>
  <c r="G83" i="40"/>
  <c r="D83" i="40"/>
  <c r="J82" i="40"/>
  <c r="I82" i="40"/>
  <c r="H82" i="40"/>
  <c r="G82" i="40"/>
  <c r="D82" i="40"/>
  <c r="J81" i="40"/>
  <c r="I81" i="40"/>
  <c r="H81" i="40"/>
  <c r="G81" i="40"/>
  <c r="D81" i="40"/>
  <c r="J80" i="40"/>
  <c r="I80" i="40"/>
  <c r="H80" i="40"/>
  <c r="G80" i="40"/>
  <c r="D80" i="40"/>
  <c r="J79" i="40"/>
  <c r="I79" i="40"/>
  <c r="H79" i="40"/>
  <c r="G79" i="40"/>
  <c r="D79" i="40"/>
  <c r="J78" i="40"/>
  <c r="I78" i="40"/>
  <c r="H78" i="40"/>
  <c r="G78" i="40"/>
  <c r="D78" i="40"/>
  <c r="J77" i="40"/>
  <c r="I77" i="40"/>
  <c r="H77" i="40"/>
  <c r="G77" i="40"/>
  <c r="D77" i="40"/>
  <c r="J76" i="40"/>
  <c r="I76" i="40"/>
  <c r="H76" i="40"/>
  <c r="G76" i="40"/>
  <c r="D76" i="40"/>
  <c r="J75" i="40"/>
  <c r="I75" i="40"/>
  <c r="H75" i="40"/>
  <c r="G75" i="40"/>
  <c r="D75" i="40"/>
  <c r="J74" i="40"/>
  <c r="I74" i="40"/>
  <c r="H74" i="40"/>
  <c r="G74" i="40"/>
  <c r="D74" i="40"/>
  <c r="J73" i="40"/>
  <c r="I73" i="40"/>
  <c r="H73" i="40"/>
  <c r="G73" i="40"/>
  <c r="D73" i="40"/>
  <c r="J72" i="40"/>
  <c r="I72" i="40"/>
  <c r="H72" i="40"/>
  <c r="G72" i="40"/>
  <c r="D72" i="40"/>
  <c r="J71" i="40"/>
  <c r="I71" i="40"/>
  <c r="H71" i="40"/>
  <c r="G71" i="40"/>
  <c r="D71" i="40"/>
  <c r="J70" i="40"/>
  <c r="I70" i="40"/>
  <c r="H70" i="40"/>
  <c r="G70" i="40"/>
  <c r="D70" i="40"/>
  <c r="J69" i="40"/>
  <c r="I69" i="40"/>
  <c r="H69" i="40"/>
  <c r="G69" i="40"/>
  <c r="D69" i="40"/>
  <c r="J68" i="40"/>
  <c r="I68" i="40"/>
  <c r="H68" i="40"/>
  <c r="G68" i="40"/>
  <c r="D68" i="40"/>
  <c r="J67" i="40"/>
  <c r="I67" i="40"/>
  <c r="H67" i="40"/>
  <c r="G67" i="40"/>
  <c r="D67" i="40"/>
  <c r="J66" i="40"/>
  <c r="I66" i="40"/>
  <c r="H66" i="40"/>
  <c r="G66" i="40"/>
  <c r="D66" i="40"/>
  <c r="J65" i="40"/>
  <c r="I65" i="40"/>
  <c r="H65" i="40"/>
  <c r="G65" i="40"/>
  <c r="D65" i="40"/>
  <c r="J64" i="40"/>
  <c r="I64" i="40"/>
  <c r="H64" i="40"/>
  <c r="G64" i="40"/>
  <c r="D64" i="40"/>
  <c r="J63" i="40"/>
  <c r="I63" i="40"/>
  <c r="H63" i="40"/>
  <c r="G63" i="40"/>
  <c r="D63" i="40"/>
  <c r="J62" i="40"/>
  <c r="I62" i="40"/>
  <c r="H62" i="40"/>
  <c r="G62" i="40"/>
  <c r="D62" i="40"/>
  <c r="J61" i="40"/>
  <c r="I61" i="40"/>
  <c r="H61" i="40"/>
  <c r="G61" i="40"/>
  <c r="D61" i="40"/>
  <c r="J60" i="40"/>
  <c r="I60" i="40"/>
  <c r="H60" i="40"/>
  <c r="G60" i="40"/>
  <c r="D60" i="40"/>
  <c r="J59" i="40"/>
  <c r="I59" i="40"/>
  <c r="H59" i="40"/>
  <c r="G59" i="40"/>
  <c r="D59" i="40"/>
  <c r="J58" i="40"/>
  <c r="I58" i="40"/>
  <c r="H58" i="40"/>
  <c r="G58" i="40"/>
  <c r="D58" i="40"/>
  <c r="J57" i="40"/>
  <c r="I57" i="40"/>
  <c r="H57" i="40"/>
  <c r="G57" i="40"/>
  <c r="D57" i="40"/>
  <c r="J56" i="40"/>
  <c r="I56" i="40"/>
  <c r="H56" i="40"/>
  <c r="G56" i="40"/>
  <c r="D56" i="40"/>
  <c r="J55" i="40"/>
  <c r="I55" i="40"/>
  <c r="H55" i="40"/>
  <c r="G55" i="40"/>
  <c r="D55" i="40"/>
  <c r="J54" i="40"/>
  <c r="I54" i="40"/>
  <c r="H54" i="40"/>
  <c r="G54" i="40"/>
  <c r="D54" i="40"/>
  <c r="J53" i="40"/>
  <c r="I53" i="40"/>
  <c r="H53" i="40"/>
  <c r="G53" i="40"/>
  <c r="D53" i="40"/>
  <c r="J52" i="40"/>
  <c r="I52" i="40"/>
  <c r="H52" i="40"/>
  <c r="G52" i="40"/>
  <c r="D52" i="40"/>
  <c r="J51" i="40"/>
  <c r="I51" i="40"/>
  <c r="H51" i="40"/>
  <c r="G51" i="40"/>
  <c r="D51" i="40"/>
  <c r="J50" i="40"/>
  <c r="I50" i="40"/>
  <c r="H50" i="40"/>
  <c r="G50" i="40"/>
  <c r="D50" i="40"/>
  <c r="J49" i="40"/>
  <c r="I49" i="40"/>
  <c r="H49" i="40"/>
  <c r="G49" i="40"/>
  <c r="D49" i="40"/>
  <c r="J47" i="40"/>
  <c r="I47" i="40"/>
  <c r="H47" i="40"/>
  <c r="G47" i="40"/>
  <c r="D47" i="40"/>
  <c r="J46" i="40"/>
  <c r="I46" i="40"/>
  <c r="H46" i="40"/>
  <c r="G46" i="40"/>
  <c r="D46" i="40"/>
  <c r="J45" i="40"/>
  <c r="I45" i="40"/>
  <c r="H45" i="40"/>
  <c r="G45" i="40"/>
  <c r="D45" i="40"/>
  <c r="J44" i="40"/>
  <c r="I44" i="40"/>
  <c r="H44" i="40"/>
  <c r="G44" i="40"/>
  <c r="D44" i="40"/>
  <c r="J43" i="40"/>
  <c r="I43" i="40"/>
  <c r="H43" i="40"/>
  <c r="G43" i="40"/>
  <c r="D43" i="40"/>
  <c r="J42" i="40"/>
  <c r="I42" i="40"/>
  <c r="H42" i="40"/>
  <c r="G42" i="40"/>
  <c r="D42" i="40"/>
  <c r="J41" i="40"/>
  <c r="I41" i="40"/>
  <c r="H41" i="40"/>
  <c r="G41" i="40"/>
  <c r="D41" i="40"/>
  <c r="J40" i="40"/>
  <c r="I40" i="40"/>
  <c r="H40" i="40"/>
  <c r="G40" i="40"/>
  <c r="D40" i="40"/>
  <c r="J39" i="40"/>
  <c r="I39" i="40"/>
  <c r="H39" i="40"/>
  <c r="G39" i="40"/>
  <c r="D39" i="40"/>
  <c r="J38" i="40"/>
  <c r="I38" i="40"/>
  <c r="H38" i="40"/>
  <c r="G38" i="40"/>
  <c r="D38" i="40"/>
  <c r="J37" i="40"/>
  <c r="I37" i="40"/>
  <c r="H37" i="40"/>
  <c r="G37" i="40"/>
  <c r="D37" i="40"/>
  <c r="J36" i="40"/>
  <c r="I36" i="40"/>
  <c r="H36" i="40"/>
  <c r="G36" i="40"/>
  <c r="D36" i="40"/>
  <c r="J35" i="40"/>
  <c r="I35" i="40"/>
  <c r="H35" i="40"/>
  <c r="G35" i="40"/>
  <c r="D35" i="40"/>
  <c r="J34" i="40"/>
  <c r="I34" i="40"/>
  <c r="H34" i="40"/>
  <c r="G34" i="40"/>
  <c r="D34" i="40"/>
  <c r="J33" i="40"/>
  <c r="I33" i="40"/>
  <c r="H33" i="40"/>
  <c r="G33" i="40"/>
  <c r="D33" i="40"/>
  <c r="J32" i="40"/>
  <c r="I32" i="40"/>
  <c r="H32" i="40"/>
  <c r="G32" i="40"/>
  <c r="D32" i="40"/>
  <c r="J31" i="40"/>
  <c r="I31" i="40"/>
  <c r="H31" i="40"/>
  <c r="G31" i="40"/>
  <c r="D31" i="40"/>
  <c r="J30" i="40"/>
  <c r="I30" i="40"/>
  <c r="H30" i="40"/>
  <c r="G30" i="40"/>
  <c r="D30" i="40"/>
  <c r="J29" i="40"/>
  <c r="I29" i="40"/>
  <c r="H29" i="40"/>
  <c r="G29" i="40"/>
  <c r="D29" i="40"/>
  <c r="J28" i="40"/>
  <c r="I28" i="40"/>
  <c r="H28" i="40"/>
  <c r="G28" i="40"/>
  <c r="D28" i="40"/>
  <c r="J27" i="40"/>
  <c r="I27" i="40"/>
  <c r="H27" i="40"/>
  <c r="G27" i="40"/>
  <c r="D27" i="40"/>
  <c r="J26" i="40"/>
  <c r="I26" i="40"/>
  <c r="H26" i="40"/>
  <c r="G26" i="40"/>
  <c r="D26" i="40"/>
  <c r="J25" i="40"/>
  <c r="I25" i="40"/>
  <c r="H25" i="40"/>
  <c r="G25" i="40"/>
  <c r="D25" i="40"/>
  <c r="J24" i="40"/>
  <c r="I24" i="40"/>
  <c r="H24" i="40"/>
  <c r="G24" i="40"/>
  <c r="D24" i="40"/>
  <c r="J23" i="40"/>
  <c r="I23" i="40"/>
  <c r="H23" i="40"/>
  <c r="G23" i="40"/>
  <c r="D23" i="40"/>
  <c r="J22" i="40"/>
  <c r="I22" i="40"/>
  <c r="H22" i="40"/>
  <c r="G22" i="40"/>
  <c r="D22" i="40"/>
  <c r="J21" i="40"/>
  <c r="I21" i="40"/>
  <c r="H21" i="40"/>
  <c r="G21" i="40"/>
  <c r="D21" i="40"/>
  <c r="J20" i="40"/>
  <c r="I20" i="40"/>
  <c r="H20" i="40"/>
  <c r="G20" i="40"/>
  <c r="D20" i="40"/>
  <c r="J19" i="40"/>
  <c r="I19" i="40"/>
  <c r="H19" i="40"/>
  <c r="G19" i="40"/>
  <c r="D19" i="40"/>
  <c r="J18" i="40"/>
  <c r="I18" i="40"/>
  <c r="H18" i="40"/>
  <c r="G18" i="40"/>
  <c r="D18" i="40"/>
  <c r="J17" i="40"/>
  <c r="I17" i="40"/>
  <c r="H17" i="40"/>
  <c r="G17" i="40"/>
  <c r="D17" i="40"/>
  <c r="J16" i="40"/>
  <c r="I16" i="40"/>
  <c r="H16" i="40"/>
  <c r="G16" i="40"/>
  <c r="D16" i="40"/>
  <c r="I15" i="40"/>
  <c r="H15" i="40"/>
  <c r="G15" i="40"/>
  <c r="D15" i="40"/>
  <c r="J14" i="40"/>
  <c r="I14" i="40"/>
  <c r="H14" i="40"/>
  <c r="G14" i="40"/>
  <c r="D14" i="40"/>
  <c r="J99" i="39"/>
  <c r="I99" i="39"/>
  <c r="H99" i="39"/>
  <c r="G99" i="39"/>
  <c r="D99" i="39"/>
  <c r="J98" i="39"/>
  <c r="I98" i="39"/>
  <c r="H98" i="39"/>
  <c r="G98" i="39"/>
  <c r="D98" i="39"/>
  <c r="J97" i="39"/>
  <c r="I97" i="39"/>
  <c r="H97" i="39"/>
  <c r="G97" i="39"/>
  <c r="D97" i="39"/>
  <c r="J96" i="39"/>
  <c r="I96" i="39"/>
  <c r="H96" i="39"/>
  <c r="G96" i="39"/>
  <c r="D96" i="39"/>
  <c r="J95" i="39"/>
  <c r="I95" i="39"/>
  <c r="H95" i="39"/>
  <c r="G95" i="39"/>
  <c r="D95" i="39"/>
  <c r="J94" i="39"/>
  <c r="I94" i="39"/>
  <c r="H94" i="39"/>
  <c r="G94" i="39"/>
  <c r="D94" i="39"/>
  <c r="J93" i="39"/>
  <c r="I93" i="39"/>
  <c r="H93" i="39"/>
  <c r="G93" i="39"/>
  <c r="D93" i="39"/>
  <c r="J92" i="39"/>
  <c r="I92" i="39"/>
  <c r="H92" i="39"/>
  <c r="G92" i="39"/>
  <c r="D92" i="39"/>
  <c r="J91" i="39"/>
  <c r="I91" i="39"/>
  <c r="H91" i="39"/>
  <c r="G91" i="39"/>
  <c r="D91" i="39"/>
  <c r="J90" i="39"/>
  <c r="I90" i="39"/>
  <c r="H90" i="39"/>
  <c r="G90" i="39"/>
  <c r="D90" i="39"/>
  <c r="J89" i="39"/>
  <c r="I89" i="39"/>
  <c r="H89" i="39"/>
  <c r="G89" i="39"/>
  <c r="D89" i="39"/>
  <c r="J88" i="39"/>
  <c r="I88" i="39"/>
  <c r="H88" i="39"/>
  <c r="G88" i="39"/>
  <c r="D88" i="39"/>
  <c r="J87" i="39"/>
  <c r="I87" i="39"/>
  <c r="H87" i="39"/>
  <c r="G87" i="39"/>
  <c r="D87" i="39"/>
  <c r="J86" i="39"/>
  <c r="I86" i="39"/>
  <c r="H86" i="39"/>
  <c r="G86" i="39"/>
  <c r="D86" i="39"/>
  <c r="J85" i="39"/>
  <c r="I85" i="39"/>
  <c r="H85" i="39"/>
  <c r="G85" i="39"/>
  <c r="D85" i="39"/>
  <c r="J84" i="39"/>
  <c r="I84" i="39"/>
  <c r="H84" i="39"/>
  <c r="G84" i="39"/>
  <c r="D84" i="39"/>
  <c r="J83" i="39"/>
  <c r="I83" i="39"/>
  <c r="H83" i="39"/>
  <c r="G83" i="39"/>
  <c r="D83" i="39"/>
  <c r="J82" i="39"/>
  <c r="I82" i="39"/>
  <c r="H82" i="39"/>
  <c r="G82" i="39"/>
  <c r="D82" i="39"/>
  <c r="J81" i="39"/>
  <c r="I81" i="39"/>
  <c r="H81" i="39"/>
  <c r="G81" i="39"/>
  <c r="D81" i="39"/>
  <c r="J80" i="39"/>
  <c r="I80" i="39"/>
  <c r="H80" i="39"/>
  <c r="G80" i="39"/>
  <c r="D80" i="39"/>
  <c r="J79" i="39"/>
  <c r="I79" i="39"/>
  <c r="H79" i="39"/>
  <c r="G79" i="39"/>
  <c r="D79" i="39"/>
  <c r="J78" i="39"/>
  <c r="I78" i="39"/>
  <c r="H78" i="39"/>
  <c r="G78" i="39"/>
  <c r="D78" i="39"/>
  <c r="J77" i="39"/>
  <c r="I77" i="39"/>
  <c r="H77" i="39"/>
  <c r="G77" i="39"/>
  <c r="D77" i="39"/>
  <c r="J76" i="39"/>
  <c r="I76" i="39"/>
  <c r="H76" i="39"/>
  <c r="G76" i="39"/>
  <c r="D76" i="39"/>
  <c r="J75" i="39"/>
  <c r="I75" i="39"/>
  <c r="H75" i="39"/>
  <c r="G75" i="39"/>
  <c r="D75" i="39"/>
  <c r="J74" i="39"/>
  <c r="I74" i="39"/>
  <c r="H74" i="39"/>
  <c r="G74" i="39"/>
  <c r="D74" i="39"/>
  <c r="J73" i="39"/>
  <c r="I73" i="39"/>
  <c r="H73" i="39"/>
  <c r="G73" i="39"/>
  <c r="D73" i="39"/>
  <c r="J72" i="39"/>
  <c r="I72" i="39"/>
  <c r="H72" i="39"/>
  <c r="G72" i="39"/>
  <c r="D72" i="39"/>
  <c r="J71" i="39"/>
  <c r="I71" i="39"/>
  <c r="H71" i="39"/>
  <c r="G71" i="39"/>
  <c r="D71" i="39"/>
  <c r="J70" i="39"/>
  <c r="I70" i="39"/>
  <c r="H70" i="39"/>
  <c r="G70" i="39"/>
  <c r="D70" i="39"/>
  <c r="J69" i="39"/>
  <c r="I69" i="39"/>
  <c r="H69" i="39"/>
  <c r="G69" i="39"/>
  <c r="D69" i="39"/>
  <c r="J68" i="39"/>
  <c r="I68" i="39"/>
  <c r="H68" i="39"/>
  <c r="G68" i="39"/>
  <c r="D68" i="39"/>
  <c r="J67" i="39"/>
  <c r="I67" i="39"/>
  <c r="H67" i="39"/>
  <c r="G67" i="39"/>
  <c r="D67" i="39"/>
  <c r="J66" i="39"/>
  <c r="I66" i="39"/>
  <c r="H66" i="39"/>
  <c r="G66" i="39"/>
  <c r="D66" i="39"/>
  <c r="J65" i="39"/>
  <c r="I65" i="39"/>
  <c r="H65" i="39"/>
  <c r="G65" i="39"/>
  <c r="D65" i="39"/>
  <c r="J64" i="39"/>
  <c r="I64" i="39"/>
  <c r="H64" i="39"/>
  <c r="G64" i="39"/>
  <c r="D64" i="39"/>
  <c r="J63" i="39"/>
  <c r="I63" i="39"/>
  <c r="H63" i="39"/>
  <c r="G63" i="39"/>
  <c r="D63" i="39"/>
  <c r="J62" i="39"/>
  <c r="I62" i="39"/>
  <c r="H62" i="39"/>
  <c r="G62" i="39"/>
  <c r="D62" i="39"/>
  <c r="J61" i="39"/>
  <c r="I61" i="39"/>
  <c r="H61" i="39"/>
  <c r="G61" i="39"/>
  <c r="D61" i="39"/>
  <c r="J60" i="39"/>
  <c r="I60" i="39"/>
  <c r="H60" i="39"/>
  <c r="G60" i="39"/>
  <c r="D60" i="39"/>
  <c r="J59" i="39"/>
  <c r="I59" i="39"/>
  <c r="H59" i="39"/>
  <c r="G59" i="39"/>
  <c r="D59" i="39"/>
  <c r="J58" i="39"/>
  <c r="I58" i="39"/>
  <c r="H58" i="39"/>
  <c r="G58" i="39"/>
  <c r="D58" i="39"/>
  <c r="J57" i="39"/>
  <c r="I57" i="39"/>
  <c r="H57" i="39"/>
  <c r="G57" i="39"/>
  <c r="D57" i="39"/>
  <c r="J56" i="39"/>
  <c r="I56" i="39"/>
  <c r="H56" i="39"/>
  <c r="G56" i="39"/>
  <c r="D56" i="39"/>
  <c r="J55" i="39"/>
  <c r="I55" i="39"/>
  <c r="H55" i="39"/>
  <c r="G55" i="39"/>
  <c r="D55" i="39"/>
  <c r="J54" i="39"/>
  <c r="I54" i="39"/>
  <c r="H54" i="39"/>
  <c r="G54" i="39"/>
  <c r="D54" i="39"/>
  <c r="J53" i="39"/>
  <c r="I53" i="39"/>
  <c r="H53" i="39"/>
  <c r="G53" i="39"/>
  <c r="D53" i="39"/>
  <c r="J52" i="39"/>
  <c r="I52" i="39"/>
  <c r="H52" i="39"/>
  <c r="G52" i="39"/>
  <c r="D52" i="39"/>
  <c r="J51" i="39"/>
  <c r="I51" i="39"/>
  <c r="H51" i="39"/>
  <c r="G51" i="39"/>
  <c r="D51" i="39"/>
  <c r="J50" i="39"/>
  <c r="I50" i="39"/>
  <c r="H50" i="39"/>
  <c r="G50" i="39"/>
  <c r="D50" i="39"/>
  <c r="J49" i="39"/>
  <c r="I49" i="39"/>
  <c r="H49" i="39"/>
  <c r="G49" i="39"/>
  <c r="D49" i="39"/>
  <c r="J47" i="39"/>
  <c r="I47" i="39"/>
  <c r="H47" i="39"/>
  <c r="G47" i="39"/>
  <c r="D47" i="39"/>
  <c r="J46" i="39"/>
  <c r="I46" i="39"/>
  <c r="H46" i="39"/>
  <c r="G46" i="39"/>
  <c r="D46" i="39"/>
  <c r="J45" i="39"/>
  <c r="I45" i="39"/>
  <c r="H45" i="39"/>
  <c r="G45" i="39"/>
  <c r="D45" i="39"/>
  <c r="J44" i="39"/>
  <c r="I44" i="39"/>
  <c r="H44" i="39"/>
  <c r="G44" i="39"/>
  <c r="D44" i="39"/>
  <c r="J43" i="39"/>
  <c r="I43" i="39"/>
  <c r="H43" i="39"/>
  <c r="G43" i="39"/>
  <c r="D43" i="39"/>
  <c r="J42" i="39"/>
  <c r="I42" i="39"/>
  <c r="H42" i="39"/>
  <c r="G42" i="39"/>
  <c r="D42" i="39"/>
  <c r="J41" i="39"/>
  <c r="I41" i="39"/>
  <c r="H41" i="39"/>
  <c r="G41" i="39"/>
  <c r="D41" i="39"/>
  <c r="J40" i="39"/>
  <c r="I40" i="39"/>
  <c r="H40" i="39"/>
  <c r="G40" i="39"/>
  <c r="D40" i="39"/>
  <c r="J39" i="39"/>
  <c r="I39" i="39"/>
  <c r="H39" i="39"/>
  <c r="G39" i="39"/>
  <c r="D39" i="39"/>
  <c r="J38" i="39"/>
  <c r="I38" i="39"/>
  <c r="H38" i="39"/>
  <c r="G38" i="39"/>
  <c r="D38" i="39"/>
  <c r="J37" i="39"/>
  <c r="I37" i="39"/>
  <c r="H37" i="39"/>
  <c r="G37" i="39"/>
  <c r="D37" i="39"/>
  <c r="J36" i="39"/>
  <c r="I36" i="39"/>
  <c r="H36" i="39"/>
  <c r="G36" i="39"/>
  <c r="D36" i="39"/>
  <c r="J35" i="39"/>
  <c r="I35" i="39"/>
  <c r="H35" i="39"/>
  <c r="G35" i="39"/>
  <c r="D35" i="39"/>
  <c r="J34" i="39"/>
  <c r="I34" i="39"/>
  <c r="H34" i="39"/>
  <c r="G34" i="39"/>
  <c r="D34" i="39"/>
  <c r="J33" i="39"/>
  <c r="I33" i="39"/>
  <c r="H33" i="39"/>
  <c r="G33" i="39"/>
  <c r="D33" i="39"/>
  <c r="J32" i="39"/>
  <c r="I32" i="39"/>
  <c r="H32" i="39"/>
  <c r="G32" i="39"/>
  <c r="D32" i="39"/>
  <c r="J31" i="39"/>
  <c r="I31" i="39"/>
  <c r="H31" i="39"/>
  <c r="G31" i="39"/>
  <c r="D31" i="39"/>
  <c r="J30" i="39"/>
  <c r="I30" i="39"/>
  <c r="H30" i="39"/>
  <c r="G30" i="39"/>
  <c r="D30" i="39"/>
  <c r="J29" i="39"/>
  <c r="I29" i="39"/>
  <c r="H29" i="39"/>
  <c r="G29" i="39"/>
  <c r="D29" i="39"/>
  <c r="J28" i="39"/>
  <c r="I28" i="39"/>
  <c r="H28" i="39"/>
  <c r="G28" i="39"/>
  <c r="D28" i="39"/>
  <c r="J27" i="39"/>
  <c r="I27" i="39"/>
  <c r="H27" i="39"/>
  <c r="G27" i="39"/>
  <c r="D27" i="39"/>
  <c r="J26" i="39"/>
  <c r="I26" i="39"/>
  <c r="H26" i="39"/>
  <c r="G26" i="39"/>
  <c r="D26" i="39"/>
  <c r="J25" i="39"/>
  <c r="I25" i="39"/>
  <c r="H25" i="39"/>
  <c r="G25" i="39"/>
  <c r="D25" i="39"/>
  <c r="J24" i="39"/>
  <c r="I24" i="39"/>
  <c r="H24" i="39"/>
  <c r="G24" i="39"/>
  <c r="D24" i="39"/>
  <c r="J23" i="39"/>
  <c r="I23" i="39"/>
  <c r="H23" i="39"/>
  <c r="G23" i="39"/>
  <c r="D23" i="39"/>
  <c r="J22" i="39"/>
  <c r="I22" i="39"/>
  <c r="H22" i="39"/>
  <c r="G22" i="39"/>
  <c r="D22" i="39"/>
  <c r="J21" i="39"/>
  <c r="I21" i="39"/>
  <c r="H21" i="39"/>
  <c r="G21" i="39"/>
  <c r="D21" i="39"/>
  <c r="J20" i="39"/>
  <c r="I20" i="39"/>
  <c r="H20" i="39"/>
  <c r="G20" i="39"/>
  <c r="D20" i="39"/>
  <c r="J19" i="39"/>
  <c r="I19" i="39"/>
  <c r="H19" i="39"/>
  <c r="G19" i="39"/>
  <c r="D19" i="39"/>
  <c r="J18" i="39"/>
  <c r="I18" i="39"/>
  <c r="H18" i="39"/>
  <c r="G18" i="39"/>
  <c r="D18" i="39"/>
  <c r="J17" i="39"/>
  <c r="I17" i="39"/>
  <c r="H17" i="39"/>
  <c r="G17" i="39"/>
  <c r="D17" i="39"/>
  <c r="J16" i="39"/>
  <c r="I16" i="39"/>
  <c r="H16" i="39"/>
  <c r="G16" i="39"/>
  <c r="D16" i="39"/>
  <c r="I15" i="39"/>
  <c r="H15" i="39"/>
  <c r="G15" i="39"/>
  <c r="D15" i="39"/>
  <c r="J14" i="39"/>
  <c r="I14" i="39"/>
  <c r="H14" i="39"/>
  <c r="G14" i="39"/>
  <c r="D14" i="39"/>
  <c r="K231" i="22" l="1"/>
  <c r="R234" i="22"/>
  <c r="M98" i="39"/>
  <c r="Q231" i="22"/>
  <c r="L231" i="22"/>
  <c r="N231" i="22"/>
  <c r="R230" i="22"/>
  <c r="M231" i="22"/>
  <c r="O231" i="22"/>
  <c r="R233" i="22"/>
  <c r="R232" i="22"/>
  <c r="R236" i="22"/>
  <c r="AD232" i="22"/>
  <c r="AC232" i="22"/>
  <c r="X232" i="22" a="1"/>
  <c r="X232" i="22" s="1"/>
  <c r="AA232" i="22"/>
  <c r="Z232" i="22"/>
  <c r="AD236" i="22"/>
  <c r="Z236" i="22"/>
  <c r="AC236" i="22"/>
  <c r="AA236" i="22"/>
  <c r="X236" i="22" a="1"/>
  <c r="X236" i="22" s="1"/>
  <c r="AA235" i="22"/>
  <c r="Z235" i="22"/>
  <c r="AC235" i="22"/>
  <c r="X235" i="22" a="1"/>
  <c r="X235" i="22" s="1"/>
  <c r="AD235" i="22"/>
  <c r="AC230" i="22"/>
  <c r="AA230" i="22"/>
  <c r="Z230" i="22"/>
  <c r="X230" i="22" a="1"/>
  <c r="X230" i="22" s="1"/>
  <c r="AD230" i="22"/>
  <c r="W231" i="22"/>
  <c r="R235" i="22"/>
  <c r="J6" i="65"/>
  <c r="J7" i="65"/>
  <c r="X233" i="22" a="1"/>
  <c r="X233" i="22" s="1"/>
  <c r="AD233" i="22"/>
  <c r="AC233" i="22"/>
  <c r="AA233" i="22"/>
  <c r="Z233" i="22"/>
  <c r="AC234" i="22"/>
  <c r="AA234" i="22"/>
  <c r="X234" i="22" a="1"/>
  <c r="X234" i="22" s="1"/>
  <c r="Z234" i="22"/>
  <c r="AD234" i="22"/>
  <c r="M89" i="40"/>
  <c r="M84" i="39"/>
  <c r="G9" i="39"/>
  <c r="M18" i="65"/>
  <c r="J9" i="40"/>
  <c r="F9" i="40"/>
  <c r="G9" i="40"/>
  <c r="M31" i="40"/>
  <c r="M41" i="40"/>
  <c r="M80" i="40"/>
  <c r="H9" i="40"/>
  <c r="D9" i="40"/>
  <c r="I9" i="40"/>
  <c r="M16" i="40"/>
  <c r="M26" i="40"/>
  <c r="M30" i="40"/>
  <c r="M38" i="40"/>
  <c r="M42" i="40"/>
  <c r="M49" i="40"/>
  <c r="M61" i="40"/>
  <c r="H9" i="39"/>
  <c r="D9" i="39"/>
  <c r="I9" i="39"/>
  <c r="M37" i="39"/>
  <c r="M41" i="39"/>
  <c r="M50" i="39"/>
  <c r="M64" i="39"/>
  <c r="M68" i="39"/>
  <c r="M70" i="39"/>
  <c r="F9" i="39"/>
  <c r="J9" i="39"/>
  <c r="M38" i="39"/>
  <c r="M40" i="39"/>
  <c r="M42" i="39"/>
  <c r="M59" i="39"/>
  <c r="M69" i="39"/>
  <c r="M77" i="39"/>
  <c r="M87" i="39"/>
  <c r="K101" i="39"/>
  <c r="M47" i="40"/>
  <c r="M60" i="40"/>
  <c r="M69" i="40"/>
  <c r="M73" i="40"/>
  <c r="M81" i="40"/>
  <c r="M85" i="40"/>
  <c r="M46" i="40"/>
  <c r="M23" i="40"/>
  <c r="M59" i="40"/>
  <c r="M68" i="40"/>
  <c r="M84" i="40"/>
  <c r="M37" i="40"/>
  <c r="M52" i="40"/>
  <c r="M56" i="40"/>
  <c r="M83" i="40"/>
  <c r="M93" i="40"/>
  <c r="M51" i="40"/>
  <c r="M39" i="40"/>
  <c r="M77" i="40"/>
  <c r="M86" i="40"/>
  <c r="M91" i="40"/>
  <c r="M92" i="40"/>
  <c r="M25" i="40"/>
  <c r="M54" i="40"/>
  <c r="M64" i="40"/>
  <c r="M72" i="40"/>
  <c r="M76" i="40"/>
  <c r="M97" i="40"/>
  <c r="M65" i="40"/>
  <c r="M33" i="40"/>
  <c r="M32" i="40"/>
  <c r="M63" i="40"/>
  <c r="M95" i="40"/>
  <c r="M96" i="40"/>
  <c r="M36" i="40"/>
  <c r="M53" i="40"/>
  <c r="M20" i="39"/>
  <c r="M43" i="39"/>
  <c r="M55" i="39"/>
  <c r="M74" i="39"/>
  <c r="M78" i="39"/>
  <c r="M82" i="39"/>
  <c r="M47" i="39"/>
  <c r="M92" i="39"/>
  <c r="M22" i="39"/>
  <c r="M29" i="39"/>
  <c r="M89" i="39"/>
  <c r="M18" i="39"/>
  <c r="M63" i="39"/>
  <c r="M72" i="39"/>
  <c r="M25" i="39"/>
  <c r="M31" i="39"/>
  <c r="M45" i="39"/>
  <c r="M46" i="39"/>
  <c r="M51" i="39"/>
  <c r="M76" i="39"/>
  <c r="M94" i="39"/>
  <c r="M95" i="39"/>
  <c r="M52" i="39"/>
  <c r="M26" i="39"/>
  <c r="M27" i="40"/>
  <c r="M19" i="40"/>
  <c r="M62" i="39"/>
  <c r="R231" i="22" l="1"/>
  <c r="Z6" i="65"/>
  <c r="Z7" i="65"/>
  <c r="AA231" i="22"/>
  <c r="Z231" i="22"/>
  <c r="X231" i="22" a="1"/>
  <c r="X231" i="22" s="1"/>
  <c r="AD231" i="22"/>
  <c r="AC231" i="22"/>
  <c r="M86" i="39"/>
  <c r="M57" i="40"/>
  <c r="M44" i="40"/>
  <c r="K8" i="40"/>
  <c r="M15" i="40"/>
  <c r="M35" i="40"/>
  <c r="K9" i="40"/>
  <c r="M75" i="39"/>
  <c r="M34" i="39"/>
  <c r="K8" i="39"/>
  <c r="M60" i="39"/>
  <c r="M24" i="39"/>
  <c r="K9" i="39"/>
  <c r="M39" i="39"/>
  <c r="M17" i="40"/>
  <c r="M43" i="40"/>
  <c r="M88" i="40"/>
  <c r="M71" i="40"/>
  <c r="M30" i="39"/>
  <c r="M28" i="39"/>
  <c r="M36" i="39"/>
  <c r="M90" i="40"/>
  <c r="M45" i="40"/>
  <c r="M58" i="40"/>
  <c r="M67" i="40"/>
  <c r="M99" i="39"/>
  <c r="M56" i="39"/>
  <c r="M33" i="39"/>
  <c r="M98" i="40"/>
  <c r="K7" i="40"/>
  <c r="M54" i="39"/>
  <c r="M29" i="40"/>
  <c r="M21" i="40"/>
  <c r="M53" i="39"/>
  <c r="M32" i="39"/>
  <c r="M70" i="40"/>
  <c r="M91" i="39"/>
  <c r="M58" i="39"/>
  <c r="M18" i="40"/>
  <c r="M80" i="39"/>
  <c r="M75" i="40"/>
  <c r="M17" i="39"/>
  <c r="M57" i="39"/>
  <c r="M27" i="39"/>
  <c r="M90" i="39"/>
  <c r="M66" i="39"/>
  <c r="M19" i="39"/>
  <c r="M97" i="39"/>
  <c r="M88" i="39"/>
  <c r="M28" i="40"/>
  <c r="M22" i="40"/>
  <c r="M34" i="40"/>
  <c r="M79" i="39"/>
  <c r="M87" i="40"/>
  <c r="M79" i="40"/>
  <c r="M55" i="40"/>
  <c r="M83" i="39"/>
  <c r="M21" i="39"/>
  <c r="M61" i="39"/>
  <c r="M67" i="39"/>
  <c r="M71" i="39"/>
  <c r="M49" i="39"/>
  <c r="M96" i="39"/>
  <c r="M35" i="39"/>
  <c r="K7" i="39"/>
  <c r="M78" i="40"/>
  <c r="F114" i="22" l="1"/>
  <c r="AB114" i="22" s="1"/>
  <c r="AB115" i="22"/>
  <c r="Q39" i="61"/>
  <c r="AB117" i="22"/>
  <c r="Q41" i="61"/>
  <c r="AB113" i="22"/>
  <c r="Q37" i="61"/>
  <c r="AB116" i="22"/>
  <c r="Q40" i="61"/>
  <c r="AB118" i="22"/>
  <c r="Q42" i="61"/>
  <c r="AB119" i="22"/>
  <c r="Q43" i="61"/>
  <c r="S118" i="22"/>
  <c r="M42" i="61"/>
  <c r="S117" i="22"/>
  <c r="M41" i="61"/>
  <c r="S115" i="22"/>
  <c r="M39" i="61"/>
  <c r="S113" i="22"/>
  <c r="M37" i="61"/>
  <c r="S119" i="22"/>
  <c r="M43" i="61"/>
  <c r="S116" i="22"/>
  <c r="M40" i="61"/>
  <c r="M99" i="40"/>
  <c r="K101" i="40"/>
  <c r="U19" i="62"/>
  <c r="M19" i="62"/>
  <c r="M15" i="39"/>
  <c r="M7" i="39"/>
  <c r="M20" i="40"/>
  <c r="M93" i="39"/>
  <c r="M74" i="40"/>
  <c r="M16" i="39"/>
  <c r="M85" i="39"/>
  <c r="M50" i="40"/>
  <c r="M73" i="39"/>
  <c r="M24" i="40"/>
  <c r="M40" i="40"/>
  <c r="M44" i="39"/>
  <c r="M81" i="39"/>
  <c r="M23" i="39"/>
  <c r="M94" i="40"/>
  <c r="M7" i="40"/>
  <c r="M82" i="40"/>
  <c r="M62" i="40"/>
  <c r="M65" i="39"/>
  <c r="M66" i="40"/>
  <c r="M38" i="61" l="1"/>
  <c r="Z27" i="61" s="1"/>
  <c r="Q38" i="61"/>
  <c r="J27" i="61"/>
  <c r="S114" i="22"/>
  <c r="S128" i="22"/>
  <c r="S127" i="22"/>
  <c r="U130" i="22"/>
  <c r="AB130" i="22"/>
  <c r="V130" i="22"/>
  <c r="AB127" i="22"/>
  <c r="U127" i="22"/>
  <c r="V127" i="22"/>
  <c r="AB128" i="22"/>
  <c r="U128" i="22"/>
  <c r="V128" i="22"/>
  <c r="AB126" i="22"/>
  <c r="U126" i="22"/>
  <c r="V126" i="22"/>
  <c r="J129" i="22"/>
  <c r="N129" i="22" s="1"/>
  <c r="J130" i="22"/>
  <c r="P130" i="22" s="1"/>
  <c r="S129" i="22"/>
  <c r="J127" i="22"/>
  <c r="N127" i="22" s="1"/>
  <c r="Y126" i="22"/>
  <c r="T126" i="22"/>
  <c r="T129" i="22"/>
  <c r="Y129" i="22"/>
  <c r="J128" i="22"/>
  <c r="O128" i="22" s="1"/>
  <c r="Y127" i="22"/>
  <c r="T127" i="22"/>
  <c r="S126" i="22"/>
  <c r="S124" i="22"/>
  <c r="J124" i="22"/>
  <c r="M124" i="22" s="1"/>
  <c r="AB124" i="22"/>
  <c r="U124" i="22"/>
  <c r="V124" i="22"/>
  <c r="J126" i="22"/>
  <c r="N126" i="22" s="1"/>
  <c r="S130" i="22"/>
  <c r="T130" i="22"/>
  <c r="Y130" i="22"/>
  <c r="Y124" i="22"/>
  <c r="T124" i="22"/>
  <c r="Y128" i="22"/>
  <c r="T128" i="22"/>
  <c r="AB129" i="22"/>
  <c r="U129" i="22"/>
  <c r="V129" i="22"/>
  <c r="Y19" i="62"/>
  <c r="M17" i="62"/>
  <c r="Y17" i="62"/>
  <c r="U17" i="62"/>
  <c r="Y22" i="62"/>
  <c r="U23" i="62"/>
  <c r="U20" i="62"/>
  <c r="Y20" i="62"/>
  <c r="Y21" i="62"/>
  <c r="M22" i="62"/>
  <c r="M23" i="62"/>
  <c r="Y23" i="62"/>
  <c r="U22" i="62"/>
  <c r="U21" i="62"/>
  <c r="M20" i="62"/>
  <c r="M21" i="62"/>
  <c r="AC22" i="62"/>
  <c r="AC23" i="62"/>
  <c r="AC19" i="62"/>
  <c r="AC17" i="62"/>
  <c r="AC21" i="62"/>
  <c r="AC20" i="62"/>
  <c r="Q19" i="62"/>
  <c r="M8" i="39"/>
  <c r="M8" i="40"/>
  <c r="T117" i="22" l="1"/>
  <c r="U117" i="22"/>
  <c r="U41" i="61"/>
  <c r="J117" i="22"/>
  <c r="Y117" i="22"/>
  <c r="T119" i="22"/>
  <c r="U119" i="22"/>
  <c r="U43" i="61"/>
  <c r="Y119" i="22"/>
  <c r="J119" i="22"/>
  <c r="T116" i="22"/>
  <c r="U116" i="22"/>
  <c r="U40" i="61"/>
  <c r="J116" i="22"/>
  <c r="Y116" i="22"/>
  <c r="T113" i="22"/>
  <c r="U113" i="22"/>
  <c r="U37" i="61"/>
  <c r="J26" i="61" s="1"/>
  <c r="Y113" i="22"/>
  <c r="J113" i="22"/>
  <c r="T118" i="22"/>
  <c r="U118" i="22"/>
  <c r="U42" i="61"/>
  <c r="Y118" i="22"/>
  <c r="J118" i="22"/>
  <c r="O119" i="22"/>
  <c r="G114" i="22"/>
  <c r="T115" i="22"/>
  <c r="U115" i="22"/>
  <c r="U39" i="61"/>
  <c r="J115" i="22"/>
  <c r="Y115" i="22"/>
  <c r="W128" i="22"/>
  <c r="AA128" i="22" s="1"/>
  <c r="N130" i="22"/>
  <c r="W124" i="22"/>
  <c r="AC124" i="22" s="1"/>
  <c r="P124" i="22"/>
  <c r="O127" i="22"/>
  <c r="P126" i="22"/>
  <c r="J7" i="62"/>
  <c r="P129" i="22"/>
  <c r="M127" i="22"/>
  <c r="O129" i="22"/>
  <c r="K128" i="22"/>
  <c r="L128" i="22"/>
  <c r="Q128" i="22"/>
  <c r="N128" i="22"/>
  <c r="J125" i="22"/>
  <c r="P125" i="22" s="1"/>
  <c r="Z128" i="22"/>
  <c r="X128" i="22" a="1"/>
  <c r="X128" i="22" s="1"/>
  <c r="W129" i="22"/>
  <c r="S125" i="22"/>
  <c r="M130" i="22"/>
  <c r="P128" i="22"/>
  <c r="W126" i="22"/>
  <c r="O130" i="22"/>
  <c r="K130" i="22"/>
  <c r="L130" i="22"/>
  <c r="Q130" i="22"/>
  <c r="K124" i="22"/>
  <c r="L124" i="22"/>
  <c r="Q124" i="22"/>
  <c r="M129" i="22"/>
  <c r="L129" i="22"/>
  <c r="K129" i="22"/>
  <c r="Q129" i="22"/>
  <c r="W130" i="22"/>
  <c r="X124" i="22" a="1"/>
  <c r="X124" i="22" s="1"/>
  <c r="Y125" i="22"/>
  <c r="T125" i="22"/>
  <c r="AB125" i="22"/>
  <c r="U125" i="22"/>
  <c r="V125" i="22"/>
  <c r="O124" i="22"/>
  <c r="O126" i="22"/>
  <c r="L126" i="22"/>
  <c r="K126" i="22"/>
  <c r="Q126" i="22"/>
  <c r="M126" i="22"/>
  <c r="N124" i="22"/>
  <c r="M128" i="22"/>
  <c r="Q127" i="22"/>
  <c r="K127" i="22"/>
  <c r="L127" i="22"/>
  <c r="P127" i="22"/>
  <c r="W127" i="22"/>
  <c r="U18" i="62"/>
  <c r="Y18" i="62"/>
  <c r="M18" i="62"/>
  <c r="AC18" i="62"/>
  <c r="Q21" i="62"/>
  <c r="Q23" i="62"/>
  <c r="Q20" i="62"/>
  <c r="Q22" i="62"/>
  <c r="Q17" i="62"/>
  <c r="J6" i="62" s="1"/>
  <c r="J99" i="33"/>
  <c r="I99" i="33"/>
  <c r="H99" i="33"/>
  <c r="G99" i="33"/>
  <c r="D99" i="33"/>
  <c r="J98" i="33"/>
  <c r="I98" i="33"/>
  <c r="H98" i="33"/>
  <c r="G98" i="33"/>
  <c r="E98" i="33"/>
  <c r="D98" i="33"/>
  <c r="J97" i="33"/>
  <c r="I97" i="33"/>
  <c r="H97" i="33"/>
  <c r="E97" i="33" s="1"/>
  <c r="G97" i="33"/>
  <c r="D97" i="33"/>
  <c r="J96" i="33"/>
  <c r="I96" i="33"/>
  <c r="H96" i="33"/>
  <c r="G96" i="33"/>
  <c r="D96" i="33"/>
  <c r="J95" i="33"/>
  <c r="I95" i="33"/>
  <c r="H95" i="33"/>
  <c r="G95" i="33"/>
  <c r="D95" i="33"/>
  <c r="J94" i="33"/>
  <c r="I94" i="33"/>
  <c r="H94" i="33"/>
  <c r="E94" i="33" s="1"/>
  <c r="G94" i="33"/>
  <c r="D94" i="33"/>
  <c r="J93" i="33"/>
  <c r="I93" i="33"/>
  <c r="H93" i="33"/>
  <c r="G93" i="33"/>
  <c r="E93" i="33" s="1"/>
  <c r="D93" i="33"/>
  <c r="J92" i="33"/>
  <c r="I92" i="33"/>
  <c r="H92" i="33"/>
  <c r="G92" i="33"/>
  <c r="D92" i="33"/>
  <c r="J91" i="33"/>
  <c r="I91" i="33"/>
  <c r="H91" i="33"/>
  <c r="G91" i="33"/>
  <c r="D91" i="33"/>
  <c r="J90" i="33"/>
  <c r="I90" i="33"/>
  <c r="H90" i="33"/>
  <c r="G90" i="33"/>
  <c r="D90" i="33"/>
  <c r="J89" i="33"/>
  <c r="I89" i="33"/>
  <c r="H89" i="33"/>
  <c r="G89" i="33"/>
  <c r="D89" i="33"/>
  <c r="J88" i="33"/>
  <c r="J7" i="33" s="1"/>
  <c r="I88" i="33"/>
  <c r="I7" i="33" s="1"/>
  <c r="H88" i="33"/>
  <c r="H7" i="33" s="1"/>
  <c r="G88" i="33"/>
  <c r="G7" i="33" s="1"/>
  <c r="D88" i="33"/>
  <c r="J87" i="33"/>
  <c r="I87" i="33"/>
  <c r="H87" i="33"/>
  <c r="G87" i="33"/>
  <c r="E87" i="33"/>
  <c r="D87" i="33"/>
  <c r="J86" i="33"/>
  <c r="I86" i="33"/>
  <c r="H86" i="33"/>
  <c r="G86" i="33"/>
  <c r="E86" i="33" s="1"/>
  <c r="D86" i="33"/>
  <c r="J85" i="33"/>
  <c r="I85" i="33"/>
  <c r="H85" i="33"/>
  <c r="G85" i="33"/>
  <c r="D85" i="33"/>
  <c r="J84" i="33"/>
  <c r="I84" i="33"/>
  <c r="H84" i="33"/>
  <c r="G84" i="33"/>
  <c r="D84" i="33"/>
  <c r="J83" i="33"/>
  <c r="I83" i="33"/>
  <c r="H83" i="33"/>
  <c r="G83" i="33"/>
  <c r="D83" i="33"/>
  <c r="J82" i="33"/>
  <c r="I82" i="33"/>
  <c r="H82" i="33"/>
  <c r="G82" i="33"/>
  <c r="D82" i="33"/>
  <c r="J81" i="33"/>
  <c r="I81" i="33"/>
  <c r="H81" i="33"/>
  <c r="G81" i="33"/>
  <c r="D81" i="33"/>
  <c r="J80" i="33"/>
  <c r="I80" i="33"/>
  <c r="H80" i="33"/>
  <c r="G80" i="33"/>
  <c r="D80" i="33"/>
  <c r="J79" i="33"/>
  <c r="I79" i="33"/>
  <c r="H79" i="33"/>
  <c r="G79" i="33"/>
  <c r="E79" i="33" s="1"/>
  <c r="D79" i="33"/>
  <c r="J78" i="33"/>
  <c r="I78" i="33"/>
  <c r="H78" i="33"/>
  <c r="G78" i="33"/>
  <c r="E78" i="33" s="1"/>
  <c r="D78" i="33"/>
  <c r="J76" i="33"/>
  <c r="I76" i="33"/>
  <c r="H76" i="33"/>
  <c r="G76" i="33"/>
  <c r="D76" i="33"/>
  <c r="J75" i="33"/>
  <c r="I75" i="33"/>
  <c r="H75" i="33"/>
  <c r="G75" i="33"/>
  <c r="D75" i="33"/>
  <c r="J74" i="33"/>
  <c r="I74" i="33"/>
  <c r="H74" i="33"/>
  <c r="G74" i="33"/>
  <c r="D74" i="33"/>
  <c r="J73" i="33"/>
  <c r="I73" i="33"/>
  <c r="H73" i="33"/>
  <c r="G73" i="33"/>
  <c r="D73" i="33"/>
  <c r="J72" i="33"/>
  <c r="I72" i="33"/>
  <c r="H72" i="33"/>
  <c r="G72" i="33"/>
  <c r="D72" i="33"/>
  <c r="J71" i="33"/>
  <c r="I71" i="33"/>
  <c r="H71" i="33"/>
  <c r="G71" i="33"/>
  <c r="D71" i="33"/>
  <c r="J70" i="33"/>
  <c r="I70" i="33"/>
  <c r="H70" i="33"/>
  <c r="G70" i="33"/>
  <c r="D70" i="33"/>
  <c r="J69" i="33"/>
  <c r="I69" i="33"/>
  <c r="H69" i="33"/>
  <c r="G69" i="33"/>
  <c r="D69" i="33"/>
  <c r="J68" i="33"/>
  <c r="I68" i="33"/>
  <c r="H68" i="33"/>
  <c r="G68" i="33"/>
  <c r="D68" i="33"/>
  <c r="J67" i="33"/>
  <c r="I67" i="33"/>
  <c r="H67" i="33"/>
  <c r="G67" i="33"/>
  <c r="D67" i="33"/>
  <c r="J66" i="33"/>
  <c r="I66" i="33"/>
  <c r="H66" i="33"/>
  <c r="G66" i="33"/>
  <c r="D66" i="33"/>
  <c r="J65" i="33"/>
  <c r="I65" i="33"/>
  <c r="H65" i="33"/>
  <c r="G65" i="33"/>
  <c r="D65" i="33"/>
  <c r="J64" i="33"/>
  <c r="I64" i="33"/>
  <c r="H64" i="33"/>
  <c r="G64" i="33"/>
  <c r="D64" i="33"/>
  <c r="J63" i="33"/>
  <c r="I63" i="33"/>
  <c r="H63" i="33"/>
  <c r="G63" i="33"/>
  <c r="D63" i="33"/>
  <c r="J62" i="33"/>
  <c r="I62" i="33"/>
  <c r="H62" i="33"/>
  <c r="G62" i="33"/>
  <c r="D62" i="33"/>
  <c r="J61" i="33"/>
  <c r="I61" i="33"/>
  <c r="H61" i="33"/>
  <c r="E61" i="33" s="1"/>
  <c r="G61" i="33"/>
  <c r="D61" i="33"/>
  <c r="J60" i="33"/>
  <c r="I60" i="33"/>
  <c r="H60" i="33"/>
  <c r="G60" i="33"/>
  <c r="D60" i="33"/>
  <c r="J59" i="33"/>
  <c r="I59" i="33"/>
  <c r="H59" i="33"/>
  <c r="G59" i="33"/>
  <c r="D59" i="33"/>
  <c r="J58" i="33"/>
  <c r="I58" i="33"/>
  <c r="H58" i="33"/>
  <c r="G58" i="33"/>
  <c r="D58" i="33"/>
  <c r="J57" i="33"/>
  <c r="I57" i="33"/>
  <c r="H57" i="33"/>
  <c r="E57" i="33" s="1"/>
  <c r="G57" i="33"/>
  <c r="D57" i="33"/>
  <c r="J56" i="33"/>
  <c r="I56" i="33"/>
  <c r="H56" i="33"/>
  <c r="G56" i="33"/>
  <c r="D56" i="33"/>
  <c r="J55" i="33"/>
  <c r="I55" i="33"/>
  <c r="H55" i="33"/>
  <c r="G55" i="33"/>
  <c r="D55" i="33"/>
  <c r="J53" i="33"/>
  <c r="I53" i="33"/>
  <c r="H53" i="33"/>
  <c r="G53" i="33"/>
  <c r="D53" i="33"/>
  <c r="J52" i="33"/>
  <c r="I52" i="33"/>
  <c r="H52" i="33"/>
  <c r="G52" i="33"/>
  <c r="E52" i="33" s="1"/>
  <c r="D52" i="33"/>
  <c r="J51" i="33"/>
  <c r="I51" i="33"/>
  <c r="H51" i="33"/>
  <c r="G51" i="33"/>
  <c r="D51" i="33"/>
  <c r="J50" i="33"/>
  <c r="I50" i="33"/>
  <c r="H50" i="33"/>
  <c r="G50" i="33"/>
  <c r="D50" i="33"/>
  <c r="J49" i="33"/>
  <c r="I49" i="33"/>
  <c r="H49" i="33"/>
  <c r="G49" i="33"/>
  <c r="D49" i="33"/>
  <c r="J47" i="33"/>
  <c r="I47" i="33"/>
  <c r="H47" i="33"/>
  <c r="E47" i="33" s="1"/>
  <c r="G47" i="33"/>
  <c r="D47" i="33"/>
  <c r="J46" i="33"/>
  <c r="I46" i="33"/>
  <c r="H46" i="33"/>
  <c r="G46" i="33"/>
  <c r="D46" i="33"/>
  <c r="J44" i="33"/>
  <c r="I44" i="33"/>
  <c r="H44" i="33"/>
  <c r="G44" i="33"/>
  <c r="D44" i="33"/>
  <c r="J43" i="33"/>
  <c r="I43" i="33"/>
  <c r="H43" i="33"/>
  <c r="G43" i="33"/>
  <c r="D43" i="33"/>
  <c r="J42" i="33"/>
  <c r="I42" i="33"/>
  <c r="H42" i="33"/>
  <c r="G42" i="33"/>
  <c r="D42" i="33"/>
  <c r="J41" i="33"/>
  <c r="I41" i="33"/>
  <c r="H41" i="33"/>
  <c r="G41" i="33"/>
  <c r="D41" i="33"/>
  <c r="J40" i="33"/>
  <c r="I40" i="33"/>
  <c r="H40" i="33"/>
  <c r="G40" i="33"/>
  <c r="D40" i="33"/>
  <c r="J39" i="33"/>
  <c r="I39" i="33"/>
  <c r="H39" i="33"/>
  <c r="G39" i="33"/>
  <c r="D39" i="33"/>
  <c r="J38" i="33"/>
  <c r="I38" i="33"/>
  <c r="H38" i="33"/>
  <c r="G38" i="33"/>
  <c r="D38" i="33"/>
  <c r="J37" i="33"/>
  <c r="I37" i="33"/>
  <c r="H37" i="33"/>
  <c r="G37" i="33"/>
  <c r="D37" i="33"/>
  <c r="J36" i="33"/>
  <c r="I36" i="33"/>
  <c r="H36" i="33"/>
  <c r="G36" i="33"/>
  <c r="D36" i="33"/>
  <c r="J35" i="33"/>
  <c r="I35" i="33"/>
  <c r="H35" i="33"/>
  <c r="G35" i="33"/>
  <c r="D35" i="33"/>
  <c r="J34" i="33"/>
  <c r="I34" i="33"/>
  <c r="H34" i="33"/>
  <c r="G34" i="33"/>
  <c r="D34" i="33"/>
  <c r="J33" i="33"/>
  <c r="I33" i="33"/>
  <c r="H33" i="33"/>
  <c r="G33" i="33"/>
  <c r="D33" i="33"/>
  <c r="J32" i="33"/>
  <c r="I32" i="33"/>
  <c r="H32" i="33"/>
  <c r="G32" i="33"/>
  <c r="D32" i="33"/>
  <c r="J31" i="33"/>
  <c r="I31" i="33"/>
  <c r="H31" i="33"/>
  <c r="G31" i="33"/>
  <c r="D31" i="33"/>
  <c r="J30" i="33"/>
  <c r="I30" i="33"/>
  <c r="H30" i="33"/>
  <c r="G30" i="33"/>
  <c r="E30" i="33" s="1"/>
  <c r="D30" i="33"/>
  <c r="J29" i="33"/>
  <c r="I29" i="33"/>
  <c r="H29" i="33"/>
  <c r="G29" i="33"/>
  <c r="D29" i="33"/>
  <c r="J28" i="33"/>
  <c r="I28" i="33"/>
  <c r="H28" i="33"/>
  <c r="G28" i="33"/>
  <c r="D28" i="33"/>
  <c r="J27" i="33"/>
  <c r="I27" i="33"/>
  <c r="H27" i="33"/>
  <c r="G27" i="33"/>
  <c r="D27" i="33"/>
  <c r="J26" i="33"/>
  <c r="I26" i="33"/>
  <c r="H26" i="33"/>
  <c r="G26" i="33"/>
  <c r="D26" i="33"/>
  <c r="J25" i="33"/>
  <c r="I25" i="33"/>
  <c r="H25" i="33"/>
  <c r="G25" i="33"/>
  <c r="D25" i="33"/>
  <c r="J24" i="33"/>
  <c r="I24" i="33"/>
  <c r="H24" i="33"/>
  <c r="G24" i="33"/>
  <c r="D24" i="33"/>
  <c r="J23" i="33"/>
  <c r="I23" i="33"/>
  <c r="H23" i="33"/>
  <c r="G23" i="33"/>
  <c r="D23" i="33"/>
  <c r="J22" i="33"/>
  <c r="I22" i="33"/>
  <c r="H22" i="33"/>
  <c r="G22" i="33"/>
  <c r="D22" i="33"/>
  <c r="J21" i="33"/>
  <c r="J8" i="33" s="1"/>
  <c r="I21" i="33"/>
  <c r="H21" i="33"/>
  <c r="G21" i="33"/>
  <c r="G8" i="33" s="1"/>
  <c r="D21" i="33"/>
  <c r="J20" i="33"/>
  <c r="I20" i="33"/>
  <c r="H20" i="33"/>
  <c r="G20" i="33"/>
  <c r="D20" i="33"/>
  <c r="J19" i="33"/>
  <c r="I19" i="33"/>
  <c r="H19" i="33"/>
  <c r="G19" i="33"/>
  <c r="E19" i="33" s="1"/>
  <c r="D19" i="33"/>
  <c r="J18" i="33"/>
  <c r="I18" i="33"/>
  <c r="H18" i="33"/>
  <c r="G18" i="33"/>
  <c r="D18" i="33"/>
  <c r="J17" i="33"/>
  <c r="I17" i="33"/>
  <c r="H17" i="33"/>
  <c r="G17" i="33"/>
  <c r="D17" i="33"/>
  <c r="J16" i="33"/>
  <c r="I16" i="33"/>
  <c r="H16" i="33"/>
  <c r="G16" i="33"/>
  <c r="D16" i="33"/>
  <c r="I15" i="33"/>
  <c r="H15" i="33"/>
  <c r="G15" i="33"/>
  <c r="D15" i="33"/>
  <c r="J14" i="33"/>
  <c r="I14" i="33"/>
  <c r="H14" i="33"/>
  <c r="G14" i="33"/>
  <c r="D14" i="33"/>
  <c r="J99" i="32"/>
  <c r="I99" i="32"/>
  <c r="H99" i="32"/>
  <c r="G99" i="32"/>
  <c r="D99" i="32"/>
  <c r="J98" i="32"/>
  <c r="I98" i="32"/>
  <c r="H98" i="32"/>
  <c r="G98" i="32"/>
  <c r="D98" i="32"/>
  <c r="J97" i="32"/>
  <c r="I97" i="32"/>
  <c r="H97" i="32"/>
  <c r="G97" i="32"/>
  <c r="E97" i="32" s="1"/>
  <c r="D97" i="32"/>
  <c r="J96" i="32"/>
  <c r="I96" i="32"/>
  <c r="H96" i="32"/>
  <c r="G96" i="32"/>
  <c r="D96" i="32"/>
  <c r="J95" i="32"/>
  <c r="I95" i="32"/>
  <c r="H95" i="32"/>
  <c r="G95" i="32"/>
  <c r="D95" i="32"/>
  <c r="J94" i="32"/>
  <c r="I94" i="32"/>
  <c r="H94" i="32"/>
  <c r="G94" i="32"/>
  <c r="D94" i="32"/>
  <c r="J93" i="32"/>
  <c r="I93" i="32"/>
  <c r="H93" i="32"/>
  <c r="G93" i="32"/>
  <c r="D93" i="32"/>
  <c r="J92" i="32"/>
  <c r="I92" i="32"/>
  <c r="H92" i="32"/>
  <c r="G92" i="32"/>
  <c r="D92" i="32"/>
  <c r="J91" i="32"/>
  <c r="I91" i="32"/>
  <c r="H91" i="32"/>
  <c r="G91" i="32"/>
  <c r="D91" i="32"/>
  <c r="J90" i="32"/>
  <c r="I90" i="32"/>
  <c r="H90" i="32"/>
  <c r="G90" i="32"/>
  <c r="D90" i="32"/>
  <c r="J89" i="32"/>
  <c r="I89" i="32"/>
  <c r="H89" i="32"/>
  <c r="G89" i="32"/>
  <c r="E89" i="32"/>
  <c r="D89" i="32"/>
  <c r="J88" i="32"/>
  <c r="J7" i="32" s="1"/>
  <c r="I88" i="32"/>
  <c r="I7" i="32" s="1"/>
  <c r="H88" i="32"/>
  <c r="H7" i="32" s="1"/>
  <c r="G88" i="32"/>
  <c r="G7" i="32" s="1"/>
  <c r="D88" i="32"/>
  <c r="J87" i="32"/>
  <c r="I87" i="32"/>
  <c r="H87" i="32"/>
  <c r="G87" i="32"/>
  <c r="D87" i="32"/>
  <c r="J86" i="32"/>
  <c r="I86" i="32"/>
  <c r="H86" i="32"/>
  <c r="G86" i="32"/>
  <c r="D86" i="32"/>
  <c r="J85" i="32"/>
  <c r="I85" i="32"/>
  <c r="H85" i="32"/>
  <c r="G85" i="32"/>
  <c r="D85" i="32"/>
  <c r="J84" i="32"/>
  <c r="I84" i="32"/>
  <c r="H84" i="32"/>
  <c r="G84" i="32"/>
  <c r="D84" i="32"/>
  <c r="J83" i="32"/>
  <c r="I83" i="32"/>
  <c r="H83" i="32"/>
  <c r="G83" i="32"/>
  <c r="D83" i="32"/>
  <c r="J82" i="32"/>
  <c r="I82" i="32"/>
  <c r="H82" i="32"/>
  <c r="G82" i="32"/>
  <c r="D82" i="32"/>
  <c r="J81" i="32"/>
  <c r="I81" i="32"/>
  <c r="H81" i="32"/>
  <c r="G81" i="32"/>
  <c r="D81" i="32"/>
  <c r="J80" i="32"/>
  <c r="I80" i="32"/>
  <c r="H80" i="32"/>
  <c r="G80" i="32"/>
  <c r="D80" i="32"/>
  <c r="J79" i="32"/>
  <c r="I79" i="32"/>
  <c r="H79" i="32"/>
  <c r="G79" i="32"/>
  <c r="D79" i="32"/>
  <c r="J78" i="32"/>
  <c r="I78" i="32"/>
  <c r="H78" i="32"/>
  <c r="G78" i="32"/>
  <c r="D78" i="32"/>
  <c r="J76" i="32"/>
  <c r="I76" i="32"/>
  <c r="H76" i="32"/>
  <c r="G76" i="32"/>
  <c r="D76" i="32"/>
  <c r="J75" i="32"/>
  <c r="I75" i="32"/>
  <c r="H75" i="32"/>
  <c r="G75" i="32"/>
  <c r="D75" i="32"/>
  <c r="J74" i="32"/>
  <c r="I74" i="32"/>
  <c r="H74" i="32"/>
  <c r="G74" i="32"/>
  <c r="D74" i="32"/>
  <c r="J73" i="32"/>
  <c r="I73" i="32"/>
  <c r="H73" i="32"/>
  <c r="G73" i="32"/>
  <c r="D73" i="32"/>
  <c r="J72" i="32"/>
  <c r="I72" i="32"/>
  <c r="H72" i="32"/>
  <c r="G72" i="32"/>
  <c r="D72" i="32"/>
  <c r="J71" i="32"/>
  <c r="I71" i="32"/>
  <c r="H71" i="32"/>
  <c r="G71" i="32"/>
  <c r="D71" i="32"/>
  <c r="J70" i="32"/>
  <c r="I70" i="32"/>
  <c r="H70" i="32"/>
  <c r="G70" i="32"/>
  <c r="D70" i="32"/>
  <c r="J69" i="32"/>
  <c r="I69" i="32"/>
  <c r="H69" i="32"/>
  <c r="G69" i="32"/>
  <c r="D69" i="32"/>
  <c r="J68" i="32"/>
  <c r="I68" i="32"/>
  <c r="H68" i="32"/>
  <c r="G68" i="32"/>
  <c r="D68" i="32"/>
  <c r="J67" i="32"/>
  <c r="I67" i="32"/>
  <c r="H67" i="32"/>
  <c r="G67" i="32"/>
  <c r="D67" i="32"/>
  <c r="J66" i="32"/>
  <c r="I66" i="32"/>
  <c r="H66" i="32"/>
  <c r="G66" i="32"/>
  <c r="D66" i="32"/>
  <c r="J65" i="32"/>
  <c r="I65" i="32"/>
  <c r="H65" i="32"/>
  <c r="G65" i="32"/>
  <c r="D65" i="32"/>
  <c r="J64" i="32"/>
  <c r="I64" i="32"/>
  <c r="H64" i="32"/>
  <c r="G64" i="32"/>
  <c r="D64" i="32"/>
  <c r="J63" i="32"/>
  <c r="I63" i="32"/>
  <c r="H63" i="32"/>
  <c r="G63" i="32"/>
  <c r="D63" i="32"/>
  <c r="J62" i="32"/>
  <c r="I62" i="32"/>
  <c r="H62" i="32"/>
  <c r="G62" i="32"/>
  <c r="D62" i="32"/>
  <c r="J61" i="32"/>
  <c r="I61" i="32"/>
  <c r="H61" i="32"/>
  <c r="G61" i="32"/>
  <c r="D61" i="32"/>
  <c r="J60" i="32"/>
  <c r="I60" i="32"/>
  <c r="H60" i="32"/>
  <c r="G60" i="32"/>
  <c r="D60" i="32"/>
  <c r="J59" i="32"/>
  <c r="I59" i="32"/>
  <c r="H59" i="32"/>
  <c r="G59" i="32"/>
  <c r="D59" i="32"/>
  <c r="J58" i="32"/>
  <c r="I58" i="32"/>
  <c r="H58" i="32"/>
  <c r="G58" i="32"/>
  <c r="D58" i="32"/>
  <c r="J57" i="32"/>
  <c r="I57" i="32"/>
  <c r="H57" i="32"/>
  <c r="G57" i="32"/>
  <c r="D57" i="32"/>
  <c r="J56" i="32"/>
  <c r="I56" i="32"/>
  <c r="H56" i="32"/>
  <c r="G56" i="32"/>
  <c r="D56" i="32"/>
  <c r="J55" i="32"/>
  <c r="I55" i="32"/>
  <c r="H55" i="32"/>
  <c r="G55" i="32"/>
  <c r="D55" i="32"/>
  <c r="J53" i="32"/>
  <c r="I53" i="32"/>
  <c r="H53" i="32"/>
  <c r="G53" i="32"/>
  <c r="D53" i="32"/>
  <c r="J52" i="32"/>
  <c r="I52" i="32"/>
  <c r="H52" i="32"/>
  <c r="G52" i="32"/>
  <c r="D52" i="32"/>
  <c r="J51" i="32"/>
  <c r="I51" i="32"/>
  <c r="H51" i="32"/>
  <c r="G51" i="32"/>
  <c r="D51" i="32"/>
  <c r="J50" i="32"/>
  <c r="I50" i="32"/>
  <c r="H50" i="32"/>
  <c r="G50" i="32"/>
  <c r="D50" i="32"/>
  <c r="J49" i="32"/>
  <c r="I49" i="32"/>
  <c r="H49" i="32"/>
  <c r="G49" i="32"/>
  <c r="D49" i="32"/>
  <c r="J47" i="32"/>
  <c r="I47" i="32"/>
  <c r="H47" i="32"/>
  <c r="G47" i="32"/>
  <c r="D47" i="32"/>
  <c r="J46" i="32"/>
  <c r="I46" i="32"/>
  <c r="H46" i="32"/>
  <c r="G46" i="32"/>
  <c r="D46" i="32"/>
  <c r="J44" i="32"/>
  <c r="I44" i="32"/>
  <c r="H44" i="32"/>
  <c r="G44" i="32"/>
  <c r="D44" i="32"/>
  <c r="J43" i="32"/>
  <c r="I43" i="32"/>
  <c r="H43" i="32"/>
  <c r="G43" i="32"/>
  <c r="D43" i="32"/>
  <c r="J42" i="32"/>
  <c r="I42" i="32"/>
  <c r="H42" i="32"/>
  <c r="G42" i="32"/>
  <c r="D42" i="32"/>
  <c r="J41" i="32"/>
  <c r="I41" i="32"/>
  <c r="H41" i="32"/>
  <c r="G41" i="32"/>
  <c r="D41" i="32"/>
  <c r="J40" i="32"/>
  <c r="I40" i="32"/>
  <c r="H40" i="32"/>
  <c r="G40" i="32"/>
  <c r="D40" i="32"/>
  <c r="J39" i="32"/>
  <c r="I39" i="32"/>
  <c r="H39" i="32"/>
  <c r="G39" i="32"/>
  <c r="D39" i="32"/>
  <c r="J38" i="32"/>
  <c r="I38" i="32"/>
  <c r="H38" i="32"/>
  <c r="G38" i="32"/>
  <c r="D38" i="32"/>
  <c r="J37" i="32"/>
  <c r="I37" i="32"/>
  <c r="H37" i="32"/>
  <c r="G37" i="32"/>
  <c r="D37" i="32"/>
  <c r="J36" i="32"/>
  <c r="I36" i="32"/>
  <c r="H36" i="32"/>
  <c r="G36" i="32"/>
  <c r="D36" i="32"/>
  <c r="J35" i="32"/>
  <c r="I35" i="32"/>
  <c r="H35" i="32"/>
  <c r="G35" i="32"/>
  <c r="D35" i="32"/>
  <c r="J34" i="32"/>
  <c r="I34" i="32"/>
  <c r="H34" i="32"/>
  <c r="G34" i="32"/>
  <c r="D34" i="32"/>
  <c r="J33" i="32"/>
  <c r="I33" i="32"/>
  <c r="H33" i="32"/>
  <c r="G33" i="32"/>
  <c r="D33" i="32"/>
  <c r="J32" i="32"/>
  <c r="I32" i="32"/>
  <c r="H32" i="32"/>
  <c r="G32" i="32"/>
  <c r="D32" i="32"/>
  <c r="J31" i="32"/>
  <c r="I31" i="32"/>
  <c r="H31" i="32"/>
  <c r="G31" i="32"/>
  <c r="D31" i="32"/>
  <c r="J30" i="32"/>
  <c r="I30" i="32"/>
  <c r="H30" i="32"/>
  <c r="G30" i="32"/>
  <c r="D30" i="32"/>
  <c r="J29" i="32"/>
  <c r="I29" i="32"/>
  <c r="H29" i="32"/>
  <c r="G29" i="32"/>
  <c r="D29" i="32"/>
  <c r="J28" i="32"/>
  <c r="I28" i="32"/>
  <c r="H28" i="32"/>
  <c r="G28" i="32"/>
  <c r="D28" i="32"/>
  <c r="J27" i="32"/>
  <c r="I27" i="32"/>
  <c r="H27" i="32"/>
  <c r="G27" i="32"/>
  <c r="D27" i="32"/>
  <c r="J26" i="32"/>
  <c r="I26" i="32"/>
  <c r="H26" i="32"/>
  <c r="G26" i="32"/>
  <c r="D26" i="32"/>
  <c r="J25" i="32"/>
  <c r="I25" i="32"/>
  <c r="H25" i="32"/>
  <c r="G25" i="32"/>
  <c r="D25" i="32"/>
  <c r="J24" i="32"/>
  <c r="I24" i="32"/>
  <c r="H24" i="32"/>
  <c r="G24" i="32"/>
  <c r="D24" i="32"/>
  <c r="J23" i="32"/>
  <c r="I23" i="32"/>
  <c r="H23" i="32"/>
  <c r="G23" i="32"/>
  <c r="D23" i="32"/>
  <c r="J22" i="32"/>
  <c r="I22" i="32"/>
  <c r="H22" i="32"/>
  <c r="G22" i="32"/>
  <c r="D22" i="32"/>
  <c r="J21" i="32"/>
  <c r="I21" i="32"/>
  <c r="H21" i="32"/>
  <c r="G21" i="32"/>
  <c r="D21" i="32"/>
  <c r="J20" i="32"/>
  <c r="I20" i="32"/>
  <c r="H20" i="32"/>
  <c r="G20" i="32"/>
  <c r="D20" i="32"/>
  <c r="J19" i="32"/>
  <c r="I19" i="32"/>
  <c r="H19" i="32"/>
  <c r="G19" i="32"/>
  <c r="D19" i="32"/>
  <c r="J18" i="32"/>
  <c r="I18" i="32"/>
  <c r="H18" i="32"/>
  <c r="G18" i="32"/>
  <c r="D18" i="32"/>
  <c r="J17" i="32"/>
  <c r="I17" i="32"/>
  <c r="H17" i="32"/>
  <c r="G17" i="32"/>
  <c r="D17" i="32"/>
  <c r="J16" i="32"/>
  <c r="I16" i="32"/>
  <c r="H16" i="32"/>
  <c r="G16" i="32"/>
  <c r="D16" i="32"/>
  <c r="I15" i="32"/>
  <c r="H15" i="32"/>
  <c r="G15" i="32"/>
  <c r="D15" i="32"/>
  <c r="J14" i="32"/>
  <c r="I14" i="32"/>
  <c r="H14" i="32"/>
  <c r="G14" i="32"/>
  <c r="E14" i="32" s="1"/>
  <c r="D14" i="32"/>
  <c r="AD124" i="22" l="1"/>
  <c r="W115" i="22"/>
  <c r="Z115" i="22" s="1"/>
  <c r="U38" i="61"/>
  <c r="Z26" i="61" s="1"/>
  <c r="W118" i="22"/>
  <c r="X118" i="22" s="1" a="1"/>
  <c r="X118" i="22" s="1"/>
  <c r="M116" i="22"/>
  <c r="Q116" i="22"/>
  <c r="K116" i="22"/>
  <c r="N116" i="22"/>
  <c r="L116" i="22"/>
  <c r="P116" i="22"/>
  <c r="O116" i="22"/>
  <c r="W119" i="22"/>
  <c r="AA115" i="22"/>
  <c r="T114" i="22"/>
  <c r="U114" i="22"/>
  <c r="J114" i="22"/>
  <c r="O114" i="22" s="1"/>
  <c r="Y114" i="22"/>
  <c r="M113" i="22"/>
  <c r="L113" i="22"/>
  <c r="Q113" i="22"/>
  <c r="N113" i="22"/>
  <c r="P113" i="22"/>
  <c r="K113" i="22"/>
  <c r="K117" i="22"/>
  <c r="L117" i="22"/>
  <c r="M117" i="22"/>
  <c r="Q117" i="22"/>
  <c r="N117" i="22"/>
  <c r="P117" i="22"/>
  <c r="O117" i="22"/>
  <c r="W116" i="22"/>
  <c r="N119" i="22"/>
  <c r="L119" i="22"/>
  <c r="K119" i="22"/>
  <c r="P119" i="22"/>
  <c r="M119" i="22"/>
  <c r="Q119" i="22"/>
  <c r="M118" i="22"/>
  <c r="N118" i="22"/>
  <c r="O118" i="22"/>
  <c r="K118" i="22"/>
  <c r="P118" i="22"/>
  <c r="L118" i="22"/>
  <c r="Q118" i="22"/>
  <c r="W117" i="22"/>
  <c r="M115" i="22"/>
  <c r="P115" i="22"/>
  <c r="O115" i="22"/>
  <c r="Q115" i="22"/>
  <c r="K115" i="22"/>
  <c r="N115" i="22"/>
  <c r="L115" i="22"/>
  <c r="W113" i="22"/>
  <c r="O113" i="22"/>
  <c r="AC128" i="22"/>
  <c r="AA124" i="22"/>
  <c r="Z124" i="22"/>
  <c r="AD128" i="22"/>
  <c r="E22" i="33"/>
  <c r="E38" i="33"/>
  <c r="E65" i="33"/>
  <c r="E73" i="33"/>
  <c r="M73" i="33" s="1"/>
  <c r="E74" i="33"/>
  <c r="H101" i="33"/>
  <c r="E90" i="33"/>
  <c r="I101" i="33"/>
  <c r="E69" i="33"/>
  <c r="E66" i="33"/>
  <c r="E89" i="33"/>
  <c r="E18" i="33"/>
  <c r="E26" i="33"/>
  <c r="I8" i="33"/>
  <c r="E34" i="33"/>
  <c r="E42" i="33"/>
  <c r="M42" i="33" s="1"/>
  <c r="E82" i="33"/>
  <c r="J101" i="33"/>
  <c r="D101" i="33"/>
  <c r="G101" i="33"/>
  <c r="I101" i="32"/>
  <c r="J101" i="32"/>
  <c r="D101" i="32"/>
  <c r="G101" i="32"/>
  <c r="H101" i="32"/>
  <c r="R130" i="22"/>
  <c r="E83" i="33"/>
  <c r="E23" i="33"/>
  <c r="E27" i="33"/>
  <c r="M27" i="33" s="1"/>
  <c r="E31" i="33"/>
  <c r="E35" i="33"/>
  <c r="E39" i="33"/>
  <c r="M39" i="33" s="1"/>
  <c r="E43" i="33"/>
  <c r="M43" i="33" s="1"/>
  <c r="E49" i="33"/>
  <c r="M49" i="33" s="1"/>
  <c r="E53" i="33"/>
  <c r="M53" i="33" s="1"/>
  <c r="E58" i="33"/>
  <c r="E62" i="33"/>
  <c r="E70" i="33"/>
  <c r="E91" i="33"/>
  <c r="E95" i="33"/>
  <c r="E99" i="33"/>
  <c r="M99" i="33" s="1"/>
  <c r="D7" i="33"/>
  <c r="M83" i="33"/>
  <c r="E19" i="32"/>
  <c r="E23" i="32"/>
  <c r="E27" i="32"/>
  <c r="M27" i="32" s="1"/>
  <c r="E31" i="32"/>
  <c r="M31" i="32" s="1"/>
  <c r="E35" i="32"/>
  <c r="E39" i="32"/>
  <c r="M39" i="32" s="1"/>
  <c r="E43" i="32"/>
  <c r="M43" i="32" s="1"/>
  <c r="E49" i="32"/>
  <c r="E53" i="32"/>
  <c r="M53" i="32" s="1"/>
  <c r="E58" i="32"/>
  <c r="M58" i="32" s="1"/>
  <c r="E83" i="32"/>
  <c r="M83" i="32" s="1"/>
  <c r="E87" i="32"/>
  <c r="M87" i="32" s="1"/>
  <c r="E99" i="32"/>
  <c r="D8" i="32"/>
  <c r="M97" i="32"/>
  <c r="D7" i="32"/>
  <c r="E62" i="32"/>
  <c r="M62" i="32" s="1"/>
  <c r="E66" i="32"/>
  <c r="M66" i="32" s="1"/>
  <c r="E70" i="32"/>
  <c r="M70" i="32" s="1"/>
  <c r="E74" i="32"/>
  <c r="M74" i="32" s="1"/>
  <c r="E79" i="32"/>
  <c r="M79" i="32" s="1"/>
  <c r="E95" i="32"/>
  <c r="E15" i="33"/>
  <c r="E14" i="33"/>
  <c r="D8" i="33"/>
  <c r="E17" i="33"/>
  <c r="F8" i="33"/>
  <c r="E21" i="33"/>
  <c r="E25" i="33"/>
  <c r="E29" i="33"/>
  <c r="E33" i="33"/>
  <c r="E37" i="33"/>
  <c r="E41" i="33"/>
  <c r="E46" i="33"/>
  <c r="E51" i="33"/>
  <c r="E56" i="33"/>
  <c r="M56" i="33" s="1"/>
  <c r="E60" i="33"/>
  <c r="M60" i="33" s="1"/>
  <c r="E64" i="33"/>
  <c r="E68" i="33"/>
  <c r="M68" i="33" s="1"/>
  <c r="E72" i="33"/>
  <c r="M72" i="33" s="1"/>
  <c r="E76" i="33"/>
  <c r="E81" i="33"/>
  <c r="M81" i="33" s="1"/>
  <c r="E85" i="33"/>
  <c r="E16" i="33"/>
  <c r="E20" i="33"/>
  <c r="M20" i="33" s="1"/>
  <c r="H8" i="33"/>
  <c r="E24" i="33"/>
  <c r="M24" i="33" s="1"/>
  <c r="E28" i="33"/>
  <c r="E32" i="33"/>
  <c r="E36" i="33"/>
  <c r="M36" i="33" s="1"/>
  <c r="E40" i="33"/>
  <c r="E44" i="33"/>
  <c r="E50" i="33"/>
  <c r="E55" i="33"/>
  <c r="E59" i="33"/>
  <c r="M59" i="33" s="1"/>
  <c r="E63" i="33"/>
  <c r="M63" i="33" s="1"/>
  <c r="E67" i="33"/>
  <c r="E71" i="33"/>
  <c r="E75" i="33"/>
  <c r="E80" i="33"/>
  <c r="M80" i="33" s="1"/>
  <c r="E84" i="33"/>
  <c r="M84" i="33" s="1"/>
  <c r="E88" i="33"/>
  <c r="E7" i="33" s="1"/>
  <c r="F7" i="33"/>
  <c r="E92" i="33"/>
  <c r="E96" i="33"/>
  <c r="E17" i="32"/>
  <c r="M17" i="32" s="1"/>
  <c r="E25" i="32"/>
  <c r="M25" i="32" s="1"/>
  <c r="E29" i="32"/>
  <c r="M29" i="32" s="1"/>
  <c r="E33" i="32"/>
  <c r="M33" i="32" s="1"/>
  <c r="E37" i="32"/>
  <c r="M37" i="32" s="1"/>
  <c r="E41" i="32"/>
  <c r="E46" i="32"/>
  <c r="M46" i="32" s="1"/>
  <c r="E51" i="32"/>
  <c r="E56" i="32"/>
  <c r="E60" i="32"/>
  <c r="E64" i="32"/>
  <c r="E68" i="32"/>
  <c r="M68" i="32" s="1"/>
  <c r="E72" i="32"/>
  <c r="E76" i="32"/>
  <c r="E81" i="32"/>
  <c r="M81" i="32" s="1"/>
  <c r="E85" i="32"/>
  <c r="E93" i="32"/>
  <c r="F8" i="32"/>
  <c r="E21" i="32"/>
  <c r="G8" i="32"/>
  <c r="E16" i="32"/>
  <c r="M16" i="32" s="1"/>
  <c r="E20" i="32"/>
  <c r="H8" i="32"/>
  <c r="E24" i="32"/>
  <c r="E28" i="32"/>
  <c r="E32" i="32"/>
  <c r="E36" i="32"/>
  <c r="E40" i="32"/>
  <c r="E44" i="32"/>
  <c r="E50" i="32"/>
  <c r="E55" i="32"/>
  <c r="E59" i="32"/>
  <c r="E63" i="32"/>
  <c r="E67" i="32"/>
  <c r="M67" i="32" s="1"/>
  <c r="E71" i="32"/>
  <c r="M71" i="32" s="1"/>
  <c r="E75" i="32"/>
  <c r="E80" i="32"/>
  <c r="M80" i="32" s="1"/>
  <c r="E84" i="32"/>
  <c r="M84" i="32" s="1"/>
  <c r="F7" i="32"/>
  <c r="E88" i="32"/>
  <c r="E7" i="32" s="1"/>
  <c r="E92" i="32"/>
  <c r="E96" i="32"/>
  <c r="J8" i="32"/>
  <c r="E91" i="32"/>
  <c r="I8" i="32"/>
  <c r="E15" i="32"/>
  <c r="E18" i="32"/>
  <c r="E22" i="32"/>
  <c r="E26" i="32"/>
  <c r="E30" i="32"/>
  <c r="E34" i="32"/>
  <c r="E38" i="32"/>
  <c r="E42" i="32"/>
  <c r="E47" i="32"/>
  <c r="E52" i="32"/>
  <c r="E57" i="32"/>
  <c r="E61" i="32"/>
  <c r="E65" i="32"/>
  <c r="E69" i="32"/>
  <c r="E73" i="32"/>
  <c r="E78" i="32"/>
  <c r="E82" i="32"/>
  <c r="E86" i="32"/>
  <c r="E90" i="32"/>
  <c r="E94" i="32"/>
  <c r="E98" i="32"/>
  <c r="J9" i="33"/>
  <c r="R129" i="22"/>
  <c r="R128" i="22"/>
  <c r="O125" i="22"/>
  <c r="R127" i="22"/>
  <c r="R124" i="22"/>
  <c r="N125" i="22"/>
  <c r="R126" i="22"/>
  <c r="X127" i="22" a="1"/>
  <c r="X127" i="22" s="1"/>
  <c r="AC127" i="22"/>
  <c r="AD127" i="22"/>
  <c r="AA127" i="22"/>
  <c r="Z127" i="22"/>
  <c r="AD130" i="22"/>
  <c r="X130" i="22" a="1"/>
  <c r="X130" i="22" s="1"/>
  <c r="AA130" i="22"/>
  <c r="Z130" i="22"/>
  <c r="AC130" i="22"/>
  <c r="W125" i="22"/>
  <c r="M125" i="22"/>
  <c r="K125" i="22"/>
  <c r="L125" i="22"/>
  <c r="Q125" i="22"/>
  <c r="Z7" i="62"/>
  <c r="AD129" i="22"/>
  <c r="AC129" i="22"/>
  <c r="AA129" i="22"/>
  <c r="X129" i="22" a="1"/>
  <c r="X129" i="22" s="1"/>
  <c r="Z129" i="22"/>
  <c r="Z126" i="22"/>
  <c r="AD126" i="22"/>
  <c r="AA126" i="22"/>
  <c r="AC126" i="22"/>
  <c r="X126" i="22" a="1"/>
  <c r="X126" i="22" s="1"/>
  <c r="G9" i="32"/>
  <c r="F9" i="33"/>
  <c r="H9" i="33"/>
  <c r="G9" i="33"/>
  <c r="D9" i="33"/>
  <c r="I9" i="33"/>
  <c r="D9" i="32"/>
  <c r="H9" i="32"/>
  <c r="I9" i="32"/>
  <c r="F9" i="32"/>
  <c r="J9" i="32"/>
  <c r="Q18" i="62"/>
  <c r="Z6" i="62" s="1"/>
  <c r="M19" i="33"/>
  <c r="M79" i="33"/>
  <c r="M87" i="33"/>
  <c r="M74" i="33"/>
  <c r="M38" i="33"/>
  <c r="M52" i="33"/>
  <c r="M93" i="33"/>
  <c r="M97" i="33"/>
  <c r="M30" i="33"/>
  <c r="M61" i="33"/>
  <c r="M98" i="33"/>
  <c r="M47" i="33"/>
  <c r="M57" i="33"/>
  <c r="M65" i="33"/>
  <c r="AD115" i="22" l="1"/>
  <c r="AC115" i="22"/>
  <c r="X115" i="22" a="1"/>
  <c r="X115" i="22" s="1"/>
  <c r="R116" i="22"/>
  <c r="R119" i="22"/>
  <c r="Z118" i="22"/>
  <c r="AD118" i="22"/>
  <c r="AC118" i="22"/>
  <c r="R118" i="22"/>
  <c r="AA118" i="22"/>
  <c r="R117" i="22"/>
  <c r="R113" i="22"/>
  <c r="X119" i="22" a="1"/>
  <c r="X119" i="22" s="1"/>
  <c r="AD119" i="22"/>
  <c r="AC119" i="22"/>
  <c r="AA119" i="22"/>
  <c r="Z119" i="22"/>
  <c r="AD116" i="22"/>
  <c r="X116" i="22" a="1"/>
  <c r="X116" i="22" s="1"/>
  <c r="Z116" i="22"/>
  <c r="AC116" i="22"/>
  <c r="AA116" i="22"/>
  <c r="M114" i="22"/>
  <c r="P114" i="22"/>
  <c r="Q114" i="22"/>
  <c r="N114" i="22"/>
  <c r="K114" i="22"/>
  <c r="L114" i="22"/>
  <c r="AA113" i="22"/>
  <c r="AD113" i="22"/>
  <c r="Z113" i="22"/>
  <c r="X113" i="22" a="1"/>
  <c r="X113" i="22" s="1"/>
  <c r="AC113" i="22"/>
  <c r="AC117" i="22"/>
  <c r="AD117" i="22"/>
  <c r="AA117" i="22"/>
  <c r="X117" i="22" a="1"/>
  <c r="X117" i="22" s="1"/>
  <c r="Z117" i="22"/>
  <c r="W114" i="22"/>
  <c r="R115" i="22"/>
  <c r="M95" i="33"/>
  <c r="K7" i="33"/>
  <c r="M23" i="33"/>
  <c r="E101" i="32"/>
  <c r="M58" i="33"/>
  <c r="E101" i="33"/>
  <c r="M91" i="33"/>
  <c r="M85" i="33"/>
  <c r="M31" i="33"/>
  <c r="M28" i="33"/>
  <c r="M70" i="33"/>
  <c r="M16" i="33"/>
  <c r="M51" i="33"/>
  <c r="M75" i="33"/>
  <c r="M67" i="33"/>
  <c r="M64" i="33"/>
  <c r="M92" i="33"/>
  <c r="M96" i="33"/>
  <c r="M35" i="32"/>
  <c r="M73" i="32"/>
  <c r="M34" i="32"/>
  <c r="M32" i="32"/>
  <c r="M85" i="32"/>
  <c r="M51" i="32"/>
  <c r="M57" i="32"/>
  <c r="M59" i="32"/>
  <c r="M52" i="32"/>
  <c r="M18" i="32"/>
  <c r="M47" i="32"/>
  <c r="M95" i="32"/>
  <c r="M20" i="32"/>
  <c r="M69" i="32"/>
  <c r="M75" i="32"/>
  <c r="M92" i="32"/>
  <c r="M63" i="32"/>
  <c r="M28" i="32"/>
  <c r="M94" i="32"/>
  <c r="M61" i="32"/>
  <c r="M26" i="32"/>
  <c r="E8" i="33"/>
  <c r="E8" i="32"/>
  <c r="M55" i="32"/>
  <c r="M21" i="33"/>
  <c r="R125" i="22"/>
  <c r="Z125" i="22"/>
  <c r="AC125" i="22"/>
  <c r="AD125" i="22"/>
  <c r="AA125" i="22"/>
  <c r="X125" i="22" a="1"/>
  <c r="X125" i="22" s="1"/>
  <c r="M62" i="33"/>
  <c r="K8" i="33"/>
  <c r="M88" i="33"/>
  <c r="M15" i="33"/>
  <c r="K9" i="33"/>
  <c r="K8" i="32"/>
  <c r="K9" i="32"/>
  <c r="M21" i="32"/>
  <c r="M15" i="32"/>
  <c r="M78" i="32"/>
  <c r="M22" i="33"/>
  <c r="M32" i="33"/>
  <c r="M66" i="33"/>
  <c r="M44" i="33"/>
  <c r="M50" i="33"/>
  <c r="M22" i="32"/>
  <c r="M41" i="32"/>
  <c r="M86" i="32"/>
  <c r="M55" i="33"/>
  <c r="M19" i="32"/>
  <c r="M86" i="33"/>
  <c r="M34" i="33"/>
  <c r="M96" i="32"/>
  <c r="M38" i="32"/>
  <c r="M76" i="32"/>
  <c r="M36" i="32"/>
  <c r="M89" i="32"/>
  <c r="M40" i="33"/>
  <c r="M44" i="32"/>
  <c r="M98" i="32"/>
  <c r="M65" i="32"/>
  <c r="M26" i="33"/>
  <c r="M94" i="33"/>
  <c r="M78" i="33"/>
  <c r="M90" i="32"/>
  <c r="M71" i="33"/>
  <c r="M29" i="33"/>
  <c r="M89" i="33"/>
  <c r="M90" i="33"/>
  <c r="M76" i="33"/>
  <c r="M69" i="33"/>
  <c r="M33" i="33"/>
  <c r="M41" i="33"/>
  <c r="M35" i="33"/>
  <c r="M82" i="32"/>
  <c r="K7" i="32"/>
  <c r="M99" i="32"/>
  <c r="M60" i="32"/>
  <c r="M40" i="32"/>
  <c r="M37" i="33"/>
  <c r="M18" i="33"/>
  <c r="M91" i="32"/>
  <c r="M42" i="32"/>
  <c r="M24" i="32"/>
  <c r="M50" i="32"/>
  <c r="M23" i="32"/>
  <c r="M49" i="32"/>
  <c r="M30" i="32"/>
  <c r="M7" i="33"/>
  <c r="R114" i="22" l="1"/>
  <c r="AD114" i="22"/>
  <c r="AC114" i="22"/>
  <c r="X114" i="22" a="1"/>
  <c r="X114" i="22" s="1"/>
  <c r="Z114" i="22"/>
  <c r="AA114" i="22"/>
  <c r="M88" i="32"/>
  <c r="K101" i="32"/>
  <c r="K101" i="33"/>
  <c r="U32" i="22"/>
  <c r="V32" i="22"/>
  <c r="M19" i="59"/>
  <c r="AB32" i="22"/>
  <c r="M82" i="33"/>
  <c r="M56" i="32"/>
  <c r="M64" i="32"/>
  <c r="M72" i="32"/>
  <c r="M25" i="33"/>
  <c r="M46" i="33"/>
  <c r="M17" i="33"/>
  <c r="M7" i="32"/>
  <c r="M93" i="32"/>
  <c r="F18" i="22" l="1"/>
  <c r="S11" i="22"/>
  <c r="W11" i="22" s="1"/>
  <c r="Y11" i="22"/>
  <c r="M21" i="58"/>
  <c r="S7" i="22"/>
  <c r="W7" i="22" s="1"/>
  <c r="Y7" i="22"/>
  <c r="M17" i="58"/>
  <c r="Y12" i="22"/>
  <c r="S12" i="22"/>
  <c r="W12" i="22" s="1"/>
  <c r="M22" i="58"/>
  <c r="Y13" i="22"/>
  <c r="S13" i="22"/>
  <c r="W13" i="22" s="1"/>
  <c r="M23" i="58"/>
  <c r="S9" i="22"/>
  <c r="W9" i="22" s="1"/>
  <c r="Y9" i="22"/>
  <c r="M19" i="58"/>
  <c r="S10" i="22"/>
  <c r="W10" i="22" s="1"/>
  <c r="Y10" i="22"/>
  <c r="M20" i="58"/>
  <c r="Y32" i="22"/>
  <c r="T32" i="22"/>
  <c r="S33" i="22"/>
  <c r="Y31" i="22"/>
  <c r="T31" i="22"/>
  <c r="U28" i="22"/>
  <c r="AB28" i="22"/>
  <c r="V28" i="22"/>
  <c r="S30" i="22"/>
  <c r="T33" i="22"/>
  <c r="S31" i="22"/>
  <c r="U33" i="22"/>
  <c r="AB33" i="22"/>
  <c r="V33" i="22"/>
  <c r="S28" i="22"/>
  <c r="AB30" i="22"/>
  <c r="U30" i="22"/>
  <c r="V30" i="22"/>
  <c r="U34" i="22"/>
  <c r="AB34" i="22"/>
  <c r="V34" i="22"/>
  <c r="Y34" i="22"/>
  <c r="T34" i="22"/>
  <c r="Y28" i="22"/>
  <c r="T28" i="22"/>
  <c r="U31" i="22"/>
  <c r="AB31" i="22"/>
  <c r="V31" i="22"/>
  <c r="T30" i="22"/>
  <c r="Y30" i="22"/>
  <c r="S32" i="22"/>
  <c r="Y33" i="22"/>
  <c r="S34" i="22"/>
  <c r="M8" i="33"/>
  <c r="M23" i="59"/>
  <c r="M22" i="59"/>
  <c r="M20" i="59"/>
  <c r="M21" i="59"/>
  <c r="M17" i="59"/>
  <c r="M8" i="32"/>
  <c r="G18" i="22" l="1"/>
  <c r="S23" i="22"/>
  <c r="AB23" i="22"/>
  <c r="Q43" i="58"/>
  <c r="S221" i="22"/>
  <c r="AB221" i="22"/>
  <c r="Q39" i="64"/>
  <c r="S288" i="22"/>
  <c r="AB288" i="22"/>
  <c r="Q40" i="67"/>
  <c r="Y290" i="22"/>
  <c r="T290" i="22"/>
  <c r="U290" i="22"/>
  <c r="U42" i="67"/>
  <c r="T285" i="22"/>
  <c r="Y285" i="22"/>
  <c r="U285" i="22"/>
  <c r="U37" i="67"/>
  <c r="T19" i="22"/>
  <c r="Y19" i="22"/>
  <c r="U19" i="22"/>
  <c r="U39" i="58"/>
  <c r="M23" i="22"/>
  <c r="M43" i="58"/>
  <c r="J288" i="22"/>
  <c r="M288" i="22" s="1"/>
  <c r="M40" i="67"/>
  <c r="T288" i="22"/>
  <c r="Y288" i="22"/>
  <c r="U288" i="22"/>
  <c r="U40" i="67"/>
  <c r="S22" i="22"/>
  <c r="AB22" i="22"/>
  <c r="Q42" i="58"/>
  <c r="T287" i="22"/>
  <c r="Y287" i="22"/>
  <c r="U287" i="22"/>
  <c r="U39" i="67"/>
  <c r="Y20" i="22"/>
  <c r="T20" i="22"/>
  <c r="U20" i="22"/>
  <c r="U40" i="58"/>
  <c r="J285" i="22"/>
  <c r="M285" i="22" s="1"/>
  <c r="M37" i="67"/>
  <c r="M42" i="58"/>
  <c r="M41" i="58"/>
  <c r="T22" i="22"/>
  <c r="Y22" i="22"/>
  <c r="U22" i="22"/>
  <c r="U42" i="58"/>
  <c r="S287" i="22"/>
  <c r="AB287" i="22"/>
  <c r="Q39" i="67"/>
  <c r="S291" i="22"/>
  <c r="AB291" i="22"/>
  <c r="Q43" i="67"/>
  <c r="S225" i="22"/>
  <c r="AB225" i="22"/>
  <c r="Q43" i="64"/>
  <c r="T21" i="22"/>
  <c r="Y21" i="22"/>
  <c r="U21" i="22"/>
  <c r="U41" i="58"/>
  <c r="T291" i="22"/>
  <c r="Y291" i="22"/>
  <c r="U291" i="22"/>
  <c r="U43" i="67"/>
  <c r="M20" i="22"/>
  <c r="M40" i="58"/>
  <c r="J225" i="22"/>
  <c r="O225" i="22" s="1"/>
  <c r="M43" i="64"/>
  <c r="T221" i="22"/>
  <c r="Y221" i="22"/>
  <c r="U221" i="22"/>
  <c r="U39" i="64"/>
  <c r="J223" i="22"/>
  <c r="M223" i="22" s="1"/>
  <c r="M41" i="64"/>
  <c r="S285" i="22"/>
  <c r="AB285" i="22"/>
  <c r="Q37" i="67"/>
  <c r="T225" i="22"/>
  <c r="Y225" i="22"/>
  <c r="U225" i="22"/>
  <c r="U43" i="64"/>
  <c r="O19" i="22"/>
  <c r="M39" i="58"/>
  <c r="N21" i="22"/>
  <c r="S21" i="22"/>
  <c r="AB21" i="22"/>
  <c r="Q41" i="58"/>
  <c r="S222" i="22"/>
  <c r="AB222" i="22"/>
  <c r="Q40" i="64"/>
  <c r="S290" i="22"/>
  <c r="W290" i="22" s="1"/>
  <c r="AB290" i="22"/>
  <c r="Q42" i="67"/>
  <c r="T224" i="22"/>
  <c r="Y224" i="22"/>
  <c r="U224" i="22"/>
  <c r="U42" i="64"/>
  <c r="T17" i="22"/>
  <c r="Y17" i="22"/>
  <c r="U17" i="22"/>
  <c r="U37" i="58"/>
  <c r="J291" i="22"/>
  <c r="N291" i="22" s="1"/>
  <c r="M43" i="67"/>
  <c r="J290" i="22"/>
  <c r="O290" i="22" s="1"/>
  <c r="M42" i="67"/>
  <c r="S223" i="22"/>
  <c r="N223" i="22"/>
  <c r="AB223" i="22"/>
  <c r="Q41" i="64"/>
  <c r="S19" i="22"/>
  <c r="W19" i="22" s="1"/>
  <c r="AB19" i="22"/>
  <c r="Q39" i="58"/>
  <c r="J221" i="22"/>
  <c r="N221" i="22" s="1"/>
  <c r="M39" i="64"/>
  <c r="N20" i="22"/>
  <c r="S20" i="22"/>
  <c r="AB20" i="22"/>
  <c r="Q40" i="58"/>
  <c r="S224" i="22"/>
  <c r="AB224" i="22"/>
  <c r="Q42" i="64"/>
  <c r="S17" i="22"/>
  <c r="AB17" i="22"/>
  <c r="Q37" i="58"/>
  <c r="Y289" i="22"/>
  <c r="T289" i="22"/>
  <c r="U289" i="22"/>
  <c r="U41" i="67"/>
  <c r="Y219" i="22"/>
  <c r="T219" i="22"/>
  <c r="U219" i="22"/>
  <c r="U37" i="64"/>
  <c r="J224" i="22"/>
  <c r="M224" i="22" s="1"/>
  <c r="M42" i="64"/>
  <c r="J17" i="22"/>
  <c r="O17" i="22" s="1"/>
  <c r="M37" i="58"/>
  <c r="J27" i="58" s="1"/>
  <c r="J222" i="22"/>
  <c r="N222" i="22" s="1"/>
  <c r="M40" i="64"/>
  <c r="M38" i="64" s="1"/>
  <c r="T222" i="22"/>
  <c r="Y222" i="22"/>
  <c r="U222" i="22"/>
  <c r="U40" i="64"/>
  <c r="S289" i="22"/>
  <c r="AB289" i="22"/>
  <c r="Q41" i="67"/>
  <c r="S219" i="22"/>
  <c r="AB219" i="22"/>
  <c r="Q37" i="64"/>
  <c r="T23" i="22"/>
  <c r="Y23" i="22"/>
  <c r="U23" i="22"/>
  <c r="U43" i="58"/>
  <c r="T223" i="22"/>
  <c r="Y223" i="22"/>
  <c r="O223" i="22"/>
  <c r="U223" i="22"/>
  <c r="U41" i="64"/>
  <c r="J289" i="22"/>
  <c r="M289" i="22" s="1"/>
  <c r="M41" i="67"/>
  <c r="J219" i="22"/>
  <c r="M219" i="22" s="1"/>
  <c r="M37" i="64"/>
  <c r="J287" i="22"/>
  <c r="M287" i="22" s="1"/>
  <c r="M39" i="67"/>
  <c r="X9" i="22" a="1"/>
  <c r="X9" i="22" s="1"/>
  <c r="AC9" i="22"/>
  <c r="Z9" i="22"/>
  <c r="AA9" i="22"/>
  <c r="AD9" i="22"/>
  <c r="X7" i="22" a="1"/>
  <c r="X7" i="22" s="1"/>
  <c r="AD7" i="22"/>
  <c r="Z7" i="22"/>
  <c r="AA7" i="22"/>
  <c r="AC7" i="22"/>
  <c r="R9" i="22"/>
  <c r="X12" i="22" a="1"/>
  <c r="X12" i="22" s="1"/>
  <c r="AC12" i="22"/>
  <c r="Z12" i="22"/>
  <c r="AA12" i="22"/>
  <c r="AD12" i="22"/>
  <c r="S8" i="22"/>
  <c r="W8" i="22" s="1"/>
  <c r="Y8" i="22"/>
  <c r="X10" i="22" a="1"/>
  <c r="X10" i="22" s="1"/>
  <c r="Z10" i="22"/>
  <c r="AD10" i="22"/>
  <c r="AA10" i="22"/>
  <c r="AC10" i="22"/>
  <c r="R13" i="22"/>
  <c r="J7" i="58"/>
  <c r="J6" i="58"/>
  <c r="M18" i="58"/>
  <c r="X13" i="22" a="1"/>
  <c r="X13" i="22" s="1"/>
  <c r="AA13" i="22"/>
  <c r="AD13" i="22"/>
  <c r="Z13" i="22"/>
  <c r="AC13" i="22"/>
  <c r="R7" i="22"/>
  <c r="X11" i="22" a="1"/>
  <c r="X11" i="22" s="1"/>
  <c r="AC11" i="22"/>
  <c r="AD11" i="22"/>
  <c r="AA11" i="22"/>
  <c r="Z11" i="22"/>
  <c r="W32" i="22"/>
  <c r="AA32" i="22" s="1"/>
  <c r="W33" i="22"/>
  <c r="AC33" i="22" s="1"/>
  <c r="W31" i="22"/>
  <c r="X31" i="22" s="1" a="1"/>
  <c r="X31" i="22" s="1"/>
  <c r="T29" i="22"/>
  <c r="Y29" i="22"/>
  <c r="U29" i="22"/>
  <c r="AB29" i="22"/>
  <c r="V29" i="22"/>
  <c r="S29" i="22"/>
  <c r="W30" i="22"/>
  <c r="W34" i="22"/>
  <c r="W28" i="22"/>
  <c r="M18" i="59"/>
  <c r="AC21" i="59"/>
  <c r="AC20" i="59"/>
  <c r="AC19" i="59"/>
  <c r="AC17" i="59"/>
  <c r="J7" i="59" s="1"/>
  <c r="AC22" i="59"/>
  <c r="AC23" i="59"/>
  <c r="U22" i="59"/>
  <c r="U21" i="59"/>
  <c r="U23" i="59"/>
  <c r="U19" i="59"/>
  <c r="U17" i="59"/>
  <c r="U20" i="59"/>
  <c r="Q20" i="59"/>
  <c r="Q23" i="59"/>
  <c r="Q22" i="59"/>
  <c r="Q17" i="59"/>
  <c r="Q19" i="59"/>
  <c r="Q21" i="59"/>
  <c r="Y21" i="59"/>
  <c r="Y23" i="59"/>
  <c r="Y22" i="59"/>
  <c r="Y19" i="59"/>
  <c r="Y20" i="59"/>
  <c r="Y17" i="59"/>
  <c r="M38" i="58" l="1"/>
  <c r="Z27" i="58" s="1"/>
  <c r="O23" i="22"/>
  <c r="W20" i="22"/>
  <c r="AC20" i="22" s="1"/>
  <c r="N285" i="22"/>
  <c r="W285" i="22"/>
  <c r="AC285" i="22" s="1"/>
  <c r="W219" i="22"/>
  <c r="AC219" i="22" s="1"/>
  <c r="S220" i="22"/>
  <c r="N224" i="22"/>
  <c r="Q38" i="58"/>
  <c r="W287" i="22"/>
  <c r="X287" i="22" s="1" a="1"/>
  <c r="X287" i="22" s="1"/>
  <c r="Q38" i="64"/>
  <c r="N19" i="22"/>
  <c r="U38" i="64"/>
  <c r="O21" i="22"/>
  <c r="N289" i="22"/>
  <c r="L22" i="22"/>
  <c r="K22" i="22"/>
  <c r="Q22" i="22"/>
  <c r="P22" i="22"/>
  <c r="O224" i="22"/>
  <c r="K224" i="22"/>
  <c r="L224" i="22"/>
  <c r="Q224" i="22"/>
  <c r="P224" i="22"/>
  <c r="W224" i="22"/>
  <c r="M290" i="22"/>
  <c r="L21" i="22"/>
  <c r="K21" i="22"/>
  <c r="Q21" i="22"/>
  <c r="P21" i="22"/>
  <c r="AB18" i="22"/>
  <c r="U18" i="22"/>
  <c r="S18" i="22"/>
  <c r="L20" i="22"/>
  <c r="K20" i="22"/>
  <c r="Q20" i="22"/>
  <c r="P20" i="22"/>
  <c r="M22" i="22"/>
  <c r="O20" i="22"/>
  <c r="W22" i="22"/>
  <c r="Z219" i="22"/>
  <c r="AA219" i="22"/>
  <c r="M38" i="67"/>
  <c r="O289" i="22"/>
  <c r="L289" i="22"/>
  <c r="Q289" i="22"/>
  <c r="K289" i="22"/>
  <c r="P289" i="22"/>
  <c r="Z27" i="64"/>
  <c r="J26" i="58"/>
  <c r="Z19" i="22"/>
  <c r="AD19" i="22"/>
  <c r="AA19" i="22"/>
  <c r="AC19" i="22"/>
  <c r="X19" i="22" a="1"/>
  <c r="X19" i="22" s="1"/>
  <c r="N290" i="22"/>
  <c r="Q290" i="22"/>
  <c r="K290" i="22"/>
  <c r="L290" i="22"/>
  <c r="P290" i="22"/>
  <c r="T286" i="22"/>
  <c r="Y286" i="22"/>
  <c r="Y18" i="22"/>
  <c r="T18" i="22"/>
  <c r="O221" i="22"/>
  <c r="J27" i="67"/>
  <c r="J26" i="67"/>
  <c r="U38" i="67"/>
  <c r="N22" i="22"/>
  <c r="P288" i="22"/>
  <c r="Q288" i="22"/>
  <c r="K288" i="22"/>
  <c r="L288" i="22"/>
  <c r="L19" i="22"/>
  <c r="K19" i="22"/>
  <c r="Q19" i="22"/>
  <c r="P19" i="22"/>
  <c r="U220" i="22"/>
  <c r="AB220" i="22"/>
  <c r="V286" i="22"/>
  <c r="W291" i="22"/>
  <c r="W221" i="22"/>
  <c r="AD290" i="22"/>
  <c r="Z290" i="22"/>
  <c r="AC290" i="22"/>
  <c r="X290" i="22" a="1"/>
  <c r="X290" i="22" s="1"/>
  <c r="AA290" i="22"/>
  <c r="V18" i="22"/>
  <c r="M222" i="22"/>
  <c r="Q222" i="22"/>
  <c r="L222" i="22"/>
  <c r="K222" i="22"/>
  <c r="P222" i="22"/>
  <c r="P287" i="22"/>
  <c r="Q287" i="22"/>
  <c r="L287" i="22"/>
  <c r="K287" i="22"/>
  <c r="W289" i="22"/>
  <c r="W17" i="22"/>
  <c r="M291" i="22"/>
  <c r="Q291" i="22"/>
  <c r="K291" i="22"/>
  <c r="L291" i="22"/>
  <c r="P291" i="22"/>
  <c r="W222" i="22"/>
  <c r="J286" i="22"/>
  <c r="O286" i="22" s="1"/>
  <c r="AD285" i="22"/>
  <c r="X285" i="22" a="1"/>
  <c r="X285" i="22" s="1"/>
  <c r="O291" i="22"/>
  <c r="O22" i="22"/>
  <c r="O285" i="22"/>
  <c r="K285" i="22"/>
  <c r="Q285" i="22"/>
  <c r="L285" i="22"/>
  <c r="P285" i="22"/>
  <c r="O287" i="22"/>
  <c r="Q38" i="67"/>
  <c r="J27" i="64"/>
  <c r="J26" i="64"/>
  <c r="L17" i="22"/>
  <c r="K17" i="22"/>
  <c r="Q17" i="22"/>
  <c r="P17" i="22"/>
  <c r="N17" i="22"/>
  <c r="V220" i="22"/>
  <c r="T220" i="22"/>
  <c r="Y220" i="22"/>
  <c r="O288" i="22"/>
  <c r="Q23" i="22"/>
  <c r="K23" i="22"/>
  <c r="L23" i="22"/>
  <c r="P23" i="22"/>
  <c r="J18" i="22"/>
  <c r="M18" i="22" s="1"/>
  <c r="M17" i="22"/>
  <c r="AB286" i="22"/>
  <c r="U286" i="22"/>
  <c r="M19" i="22"/>
  <c r="M225" i="22"/>
  <c r="L225" i="22"/>
  <c r="Q225" i="22"/>
  <c r="K225" i="22"/>
  <c r="P225" i="22"/>
  <c r="N225" i="22"/>
  <c r="N287" i="22"/>
  <c r="M21" i="22"/>
  <c r="R21" i="22" s="1"/>
  <c r="U38" i="58"/>
  <c r="N288" i="22"/>
  <c r="W23" i="22"/>
  <c r="O219" i="22"/>
  <c r="K219" i="22"/>
  <c r="L219" i="22"/>
  <c r="Q219" i="22"/>
  <c r="P219" i="22"/>
  <c r="N219" i="22"/>
  <c r="O222" i="22"/>
  <c r="M221" i="22"/>
  <c r="Q221" i="22"/>
  <c r="K221" i="22"/>
  <c r="L221" i="22"/>
  <c r="P221" i="22"/>
  <c r="W223" i="22"/>
  <c r="W21" i="22"/>
  <c r="S286" i="22"/>
  <c r="J220" i="22"/>
  <c r="Q220" i="22" s="1"/>
  <c r="Q223" i="22"/>
  <c r="K223" i="22"/>
  <c r="L223" i="22"/>
  <c r="P223" i="22"/>
  <c r="W225" i="22"/>
  <c r="W288" i="22"/>
  <c r="N23" i="22"/>
  <c r="R11" i="22"/>
  <c r="R10" i="22"/>
  <c r="R12" i="22"/>
  <c r="AD8" i="22"/>
  <c r="AC8" i="22"/>
  <c r="Z8" i="22"/>
  <c r="X8" i="22" a="1"/>
  <c r="X8" i="22" s="1"/>
  <c r="AA8" i="22"/>
  <c r="Z6" i="58"/>
  <c r="Z7" i="58"/>
  <c r="R34" i="22"/>
  <c r="R32" i="22"/>
  <c r="Z32" i="22"/>
  <c r="X32" i="22" a="1"/>
  <c r="X32" i="22" s="1"/>
  <c r="AD32" i="22"/>
  <c r="AC32" i="22"/>
  <c r="Z33" i="22"/>
  <c r="AD33" i="22"/>
  <c r="R31" i="22"/>
  <c r="AA31" i="22"/>
  <c r="AD31" i="22"/>
  <c r="AA33" i="22"/>
  <c r="AC31" i="22"/>
  <c r="X33" i="22" a="1"/>
  <c r="X33" i="22" s="1"/>
  <c r="R30" i="22"/>
  <c r="Z31" i="22"/>
  <c r="R28" i="22"/>
  <c r="J6" i="59"/>
  <c r="X30" i="22" a="1"/>
  <c r="X30" i="22" s="1"/>
  <c r="AA30" i="22"/>
  <c r="AC30" i="22"/>
  <c r="AD30" i="22"/>
  <c r="Z30" i="22"/>
  <c r="Z28" i="22"/>
  <c r="AA28" i="22"/>
  <c r="X28" i="22" a="1"/>
  <c r="X28" i="22" s="1"/>
  <c r="AC28" i="22"/>
  <c r="AD28" i="22"/>
  <c r="W29" i="22"/>
  <c r="R33" i="22"/>
  <c r="AD34" i="22"/>
  <c r="Z34" i="22"/>
  <c r="X34" i="22" a="1"/>
  <c r="X34" i="22" s="1"/>
  <c r="AC34" i="22"/>
  <c r="AA34" i="22"/>
  <c r="U18" i="59"/>
  <c r="Y18" i="59"/>
  <c r="Q18" i="59"/>
  <c r="AC18" i="59"/>
  <c r="Z7" i="59" s="1"/>
  <c r="Z285" i="22" l="1"/>
  <c r="R20" i="22"/>
  <c r="AA285" i="22"/>
  <c r="AD20" i="22"/>
  <c r="AA20" i="22"/>
  <c r="Z20" i="22"/>
  <c r="X20" i="22" a="1"/>
  <c r="X20" i="22" s="1"/>
  <c r="R224" i="22"/>
  <c r="Z287" i="22"/>
  <c r="AA287" i="22"/>
  <c r="AD287" i="22"/>
  <c r="AD219" i="22"/>
  <c r="Z26" i="64"/>
  <c r="AC287" i="22"/>
  <c r="N286" i="22"/>
  <c r="R288" i="22"/>
  <c r="X219" i="22" a="1"/>
  <c r="X219" i="22" s="1"/>
  <c r="R223" i="22"/>
  <c r="Z26" i="58"/>
  <c r="W286" i="22"/>
  <c r="X286" i="22" s="1" a="1"/>
  <c r="X286" i="22" s="1"/>
  <c r="R225" i="22"/>
  <c r="R289" i="22"/>
  <c r="R23" i="22"/>
  <c r="R19" i="22"/>
  <c r="R287" i="22"/>
  <c r="R17" i="22"/>
  <c r="W220" i="22"/>
  <c r="X220" i="22" s="1" a="1"/>
  <c r="X220" i="22" s="1"/>
  <c r="R285" i="22"/>
  <c r="M286" i="22"/>
  <c r="R219" i="22"/>
  <c r="P220" i="22"/>
  <c r="R221" i="22"/>
  <c r="Z23" i="22"/>
  <c r="X23" i="22" a="1"/>
  <c r="X23" i="22" s="1"/>
  <c r="AD23" i="22"/>
  <c r="AA23" i="22"/>
  <c r="AC23" i="22"/>
  <c r="L18" i="22"/>
  <c r="K18" i="22"/>
  <c r="X17" i="22" a="1"/>
  <c r="X17" i="22" s="1"/>
  <c r="AA17" i="22"/>
  <c r="AC17" i="22"/>
  <c r="Z17" i="22"/>
  <c r="AD17" i="22"/>
  <c r="R22" i="22"/>
  <c r="AC224" i="22"/>
  <c r="AA224" i="22"/>
  <c r="Z224" i="22"/>
  <c r="X224" i="22" a="1"/>
  <c r="X224" i="22" s="1"/>
  <c r="AD224" i="22"/>
  <c r="AA225" i="22"/>
  <c r="X225" i="22" a="1"/>
  <c r="X225" i="22" s="1"/>
  <c r="Z225" i="22"/>
  <c r="AC225" i="22"/>
  <c r="AD225" i="22"/>
  <c r="AC289" i="22"/>
  <c r="X289" i="22" a="1"/>
  <c r="X289" i="22" s="1"/>
  <c r="AD289" i="22"/>
  <c r="Z289" i="22"/>
  <c r="AA289" i="22"/>
  <c r="O18" i="22"/>
  <c r="P18" i="22"/>
  <c r="R291" i="22"/>
  <c r="R222" i="22"/>
  <c r="AC221" i="22"/>
  <c r="AA221" i="22"/>
  <c r="Z221" i="22"/>
  <c r="X221" i="22" a="1"/>
  <c r="X221" i="22" s="1"/>
  <c r="AD221" i="22"/>
  <c r="X288" i="22" a="1"/>
  <c r="X288" i="22" s="1"/>
  <c r="Z288" i="22"/>
  <c r="AD288" i="22"/>
  <c r="AA288" i="22"/>
  <c r="AC288" i="22"/>
  <c r="X223" i="22" a="1"/>
  <c r="X223" i="22" s="1"/>
  <c r="AD223" i="22"/>
  <c r="AC223" i="22"/>
  <c r="Z223" i="22"/>
  <c r="AA223" i="22"/>
  <c r="P286" i="22"/>
  <c r="K286" i="22"/>
  <c r="L286" i="22"/>
  <c r="N220" i="22"/>
  <c r="L220" i="22"/>
  <c r="K220" i="22"/>
  <c r="Z21" i="22"/>
  <c r="X21" i="22" a="1"/>
  <c r="X21" i="22" s="1"/>
  <c r="AC21" i="22"/>
  <c r="AA21" i="22"/>
  <c r="AD21" i="22"/>
  <c r="Q18" i="22"/>
  <c r="AA291" i="22"/>
  <c r="Z291" i="22"/>
  <c r="AC291" i="22"/>
  <c r="X291" i="22" a="1"/>
  <c r="X291" i="22" s="1"/>
  <c r="AD291" i="22"/>
  <c r="Z26" i="67"/>
  <c r="Z27" i="67"/>
  <c r="X222" i="22" a="1"/>
  <c r="X222" i="22" s="1"/>
  <c r="Z222" i="22"/>
  <c r="AD222" i="22"/>
  <c r="AC222" i="22"/>
  <c r="AA222" i="22"/>
  <c r="Q286" i="22"/>
  <c r="W18" i="22"/>
  <c r="M220" i="22"/>
  <c r="O220" i="22"/>
  <c r="Z22" i="22"/>
  <c r="AA22" i="22"/>
  <c r="AD22" i="22"/>
  <c r="X22" i="22" a="1"/>
  <c r="X22" i="22" s="1"/>
  <c r="AC22" i="22"/>
  <c r="N18" i="22"/>
  <c r="R290" i="22"/>
  <c r="R8" i="22"/>
  <c r="R29" i="22"/>
  <c r="Z6" i="59"/>
  <c r="AA29" i="22"/>
  <c r="Z29" i="22"/>
  <c r="AC29" i="22"/>
  <c r="AD29" i="22"/>
  <c r="X29" i="22" a="1"/>
  <c r="X29" i="22" s="1"/>
  <c r="E9" i="33"/>
  <c r="M9" i="33" s="1"/>
  <c r="E9" i="32"/>
  <c r="M9" i="32" s="1"/>
  <c r="L79" i="33"/>
  <c r="L43" i="33"/>
  <c r="L33" i="33"/>
  <c r="L73" i="33"/>
  <c r="L83" i="33"/>
  <c r="L16" i="33"/>
  <c r="L72" i="33"/>
  <c r="L49" i="32"/>
  <c r="L99" i="32"/>
  <c r="L81" i="32"/>
  <c r="L40" i="32"/>
  <c r="L63" i="32"/>
  <c r="L57" i="32"/>
  <c r="L44" i="32"/>
  <c r="L7" i="32"/>
  <c r="M14" i="32"/>
  <c r="E9" i="70"/>
  <c r="M9" i="70" s="1"/>
  <c r="E9" i="40"/>
  <c r="M9" i="40" s="1"/>
  <c r="L16" i="40"/>
  <c r="L79" i="40"/>
  <c r="L37" i="40"/>
  <c r="L91" i="40"/>
  <c r="L26" i="40"/>
  <c r="L20" i="40"/>
  <c r="L84" i="40"/>
  <c r="L19" i="40"/>
  <c r="L71" i="40"/>
  <c r="L7" i="40"/>
  <c r="L73" i="40"/>
  <c r="L58" i="39"/>
  <c r="L88" i="39"/>
  <c r="L87" i="39"/>
  <c r="L54" i="39"/>
  <c r="L65" i="39"/>
  <c r="L33" i="39"/>
  <c r="L83" i="39"/>
  <c r="L64" i="39"/>
  <c r="L81" i="39"/>
  <c r="L21" i="39"/>
  <c r="L35" i="39"/>
  <c r="L46" i="39"/>
  <c r="L89" i="39"/>
  <c r="L44" i="39"/>
  <c r="L41" i="39"/>
  <c r="L28" i="39"/>
  <c r="L16" i="39"/>
  <c r="L71" i="39"/>
  <c r="L38" i="39"/>
  <c r="L61" i="39"/>
  <c r="L74" i="39"/>
  <c r="L22" i="39"/>
  <c r="L73" i="39"/>
  <c r="L7" i="39"/>
  <c r="E9" i="39"/>
  <c r="M9" i="39" s="1"/>
  <c r="E9" i="47"/>
  <c r="M9" i="47" s="1"/>
  <c r="E9" i="46"/>
  <c r="M9" i="46" s="1"/>
  <c r="L73" i="46"/>
  <c r="L27" i="46"/>
  <c r="L92" i="46"/>
  <c r="L49" i="46"/>
  <c r="L79" i="46"/>
  <c r="L58" i="46"/>
  <c r="L68" i="46"/>
  <c r="L60" i="46"/>
  <c r="L96" i="46"/>
  <c r="L37" i="46"/>
  <c r="L56" i="46"/>
  <c r="L91" i="46"/>
  <c r="L80" i="46"/>
  <c r="L18" i="46"/>
  <c r="L20" i="46"/>
  <c r="L77" i="46"/>
  <c r="L65" i="46"/>
  <c r="L82" i="46"/>
  <c r="L93" i="46"/>
  <c r="L39" i="46"/>
  <c r="L74" i="46"/>
  <c r="L83" i="46"/>
  <c r="L44" i="46"/>
  <c r="L53" i="46"/>
  <c r="L50" i="46"/>
  <c r="L47" i="46"/>
  <c r="L40" i="46"/>
  <c r="L19" i="46"/>
  <c r="L89" i="46"/>
  <c r="L84" i="46"/>
  <c r="L52" i="46"/>
  <c r="L71" i="46"/>
  <c r="L61" i="46"/>
  <c r="L14" i="46"/>
  <c r="L7" i="46"/>
  <c r="L67" i="46"/>
  <c r="L35" i="46"/>
  <c r="E9" i="69"/>
  <c r="M9" i="69" s="1"/>
  <c r="L92" i="47"/>
  <c r="L76" i="47"/>
  <c r="L81" i="47"/>
  <c r="L46" i="47"/>
  <c r="L62" i="47"/>
  <c r="L23" i="47"/>
  <c r="L61" i="47"/>
  <c r="L94" i="47"/>
  <c r="L31" i="47"/>
  <c r="L26" i="47"/>
  <c r="L57" i="47"/>
  <c r="L45" i="47"/>
  <c r="L28" i="47"/>
  <c r="L78" i="47"/>
  <c r="L97" i="47"/>
  <c r="L49" i="47"/>
  <c r="L22" i="47"/>
  <c r="L65" i="47"/>
  <c r="L14" i="47"/>
  <c r="L19" i="47"/>
  <c r="L58" i="47"/>
  <c r="L32" i="47"/>
  <c r="L96" i="47"/>
  <c r="L54" i="47"/>
  <c r="L99" i="47"/>
  <c r="L44" i="47"/>
  <c r="L66" i="47"/>
  <c r="L95" i="47"/>
  <c r="L86" i="47"/>
  <c r="L89" i="47"/>
  <c r="L56" i="47"/>
  <c r="L33" i="47"/>
  <c r="L37" i="47"/>
  <c r="L55" i="47"/>
  <c r="L87" i="47"/>
  <c r="L80" i="47"/>
  <c r="L53" i="47"/>
  <c r="L40" i="47"/>
  <c r="L7" i="47"/>
  <c r="M14" i="47"/>
  <c r="N91" i="47" s="1"/>
  <c r="E9" i="72"/>
  <c r="M9" i="72" s="1"/>
  <c r="E9" i="54"/>
  <c r="M9" i="54" s="1"/>
  <c r="L97" i="53"/>
  <c r="L71" i="53"/>
  <c r="L50" i="53"/>
  <c r="M14" i="53"/>
  <c r="N78" i="53" s="1"/>
  <c r="E9" i="53"/>
  <c r="M9" i="53" s="1"/>
  <c r="L88" i="54"/>
  <c r="L56" i="72"/>
  <c r="L47" i="72"/>
  <c r="L97" i="72"/>
  <c r="L51" i="72"/>
  <c r="L33" i="72"/>
  <c r="L17" i="72"/>
  <c r="L92" i="72"/>
  <c r="L41" i="72"/>
  <c r="L41" i="69"/>
  <c r="L95" i="69"/>
  <c r="L28" i="69"/>
  <c r="M14" i="69"/>
  <c r="N27" i="69" s="1"/>
  <c r="L71" i="70"/>
  <c r="L99" i="70"/>
  <c r="L28" i="70"/>
  <c r="L60" i="70"/>
  <c r="L59" i="70"/>
  <c r="L22" i="70"/>
  <c r="L77" i="70"/>
  <c r="L74" i="70"/>
  <c r="L56" i="70"/>
  <c r="L72" i="70"/>
  <c r="L89" i="70"/>
  <c r="L78" i="70"/>
  <c r="L61" i="70"/>
  <c r="L15" i="70"/>
  <c r="L34" i="70"/>
  <c r="L84" i="70"/>
  <c r="L16" i="70"/>
  <c r="L29" i="70"/>
  <c r="L18" i="70"/>
  <c r="L45" i="70"/>
  <c r="L20" i="70"/>
  <c r="L24" i="70"/>
  <c r="M14" i="70"/>
  <c r="N70" i="70" s="1"/>
  <c r="E9" i="71"/>
  <c r="M9" i="71" s="1"/>
  <c r="L96" i="71"/>
  <c r="L23" i="71"/>
  <c r="L35" i="71"/>
  <c r="L95" i="71"/>
  <c r="L43" i="71"/>
  <c r="L58" i="71"/>
  <c r="L87" i="71"/>
  <c r="L76" i="71"/>
  <c r="L98" i="71"/>
  <c r="L77" i="71"/>
  <c r="L27" i="71"/>
  <c r="L94" i="71"/>
  <c r="L63" i="71"/>
  <c r="L73" i="71"/>
  <c r="L21" i="71"/>
  <c r="L19" i="71"/>
  <c r="L68" i="71"/>
  <c r="L55" i="71"/>
  <c r="L42" i="71"/>
  <c r="L28" i="71"/>
  <c r="L54" i="71"/>
  <c r="L79" i="71"/>
  <c r="L86" i="71"/>
  <c r="L33" i="71"/>
  <c r="L29" i="71"/>
  <c r="L45" i="71"/>
  <c r="L40" i="71"/>
  <c r="L47" i="71"/>
  <c r="L60" i="71"/>
  <c r="L91" i="71"/>
  <c r="L93" i="71"/>
  <c r="L16" i="71"/>
  <c r="L52" i="71"/>
  <c r="L89" i="71"/>
  <c r="L71" i="71"/>
  <c r="L53" i="71"/>
  <c r="L32" i="71"/>
  <c r="L7" i="71"/>
  <c r="L22" i="71"/>
  <c r="L70" i="71"/>
  <c r="Z286" i="22" l="1"/>
  <c r="AD286" i="22"/>
  <c r="AC286" i="22"/>
  <c r="AA220" i="22"/>
  <c r="AD220" i="22"/>
  <c r="AA286" i="22"/>
  <c r="Z220" i="22"/>
  <c r="AC220" i="22"/>
  <c r="R220" i="22"/>
  <c r="R18" i="22"/>
  <c r="R286" i="22"/>
  <c r="AA18" i="22"/>
  <c r="Z18" i="22"/>
  <c r="X18" i="22" a="1"/>
  <c r="X18" i="22" s="1"/>
  <c r="AC18" i="22"/>
  <c r="AD18" i="22"/>
  <c r="N64" i="70"/>
  <c r="N41" i="70"/>
  <c r="N35" i="70"/>
  <c r="N33" i="70"/>
  <c r="N17" i="70"/>
  <c r="N74" i="70"/>
  <c r="N73" i="70"/>
  <c r="N39" i="70"/>
  <c r="N82" i="70"/>
  <c r="N55" i="70"/>
  <c r="N22" i="70"/>
  <c r="N97" i="47"/>
  <c r="N61" i="47"/>
  <c r="N67" i="70"/>
  <c r="N25" i="70"/>
  <c r="N43" i="47"/>
  <c r="N98" i="70"/>
  <c r="N77" i="47"/>
  <c r="M14" i="72"/>
  <c r="N99" i="72" s="1"/>
  <c r="L35" i="72"/>
  <c r="L51" i="54"/>
  <c r="L34" i="54"/>
  <c r="L65" i="54"/>
  <c r="L35" i="54"/>
  <c r="L80" i="54"/>
  <c r="L44" i="54"/>
  <c r="L25" i="54"/>
  <c r="L53" i="54"/>
  <c r="L74" i="54"/>
  <c r="L17" i="54"/>
  <c r="L7" i="54"/>
  <c r="L33" i="54"/>
  <c r="L61" i="54"/>
  <c r="L56" i="54"/>
  <c r="M14" i="54"/>
  <c r="N50" i="54" s="1"/>
  <c r="L27" i="54"/>
  <c r="L22" i="54"/>
  <c r="L73" i="54"/>
  <c r="L42" i="54"/>
  <c r="L59" i="54"/>
  <c r="L21" i="54"/>
  <c r="L39" i="54"/>
  <c r="L87" i="54"/>
  <c r="L91" i="54"/>
  <c r="L93" i="54"/>
  <c r="L47" i="54"/>
  <c r="L96" i="54"/>
  <c r="L99" i="54"/>
  <c r="L57" i="54"/>
  <c r="L68" i="54"/>
  <c r="L28" i="54"/>
  <c r="L49" i="54"/>
  <c r="L29" i="54"/>
  <c r="L50" i="54"/>
  <c r="L63" i="53"/>
  <c r="L94" i="53"/>
  <c r="L82" i="53"/>
  <c r="L86" i="53"/>
  <c r="L22" i="53"/>
  <c r="L88" i="53"/>
  <c r="L68" i="53"/>
  <c r="L59" i="53"/>
  <c r="L17" i="53"/>
  <c r="L7" i="53"/>
  <c r="L95" i="53"/>
  <c r="L29" i="53"/>
  <c r="L24" i="53"/>
  <c r="L78" i="53"/>
  <c r="L25" i="53"/>
  <c r="L69" i="53"/>
  <c r="L49" i="53"/>
  <c r="L51" i="53"/>
  <c r="L96" i="53"/>
  <c r="L28" i="53"/>
  <c r="L87" i="53"/>
  <c r="L47" i="53"/>
  <c r="L92" i="53"/>
  <c r="L93" i="53"/>
  <c r="L83" i="53"/>
  <c r="L53" i="53"/>
  <c r="L41" i="53"/>
  <c r="L35" i="53"/>
  <c r="L7" i="69"/>
  <c r="L59" i="69"/>
  <c r="L15" i="69"/>
  <c r="L92" i="69"/>
  <c r="L38" i="69"/>
  <c r="L27" i="69"/>
  <c r="N36" i="69"/>
  <c r="N44" i="69"/>
  <c r="L75" i="69"/>
  <c r="N34" i="69"/>
  <c r="L72" i="69"/>
  <c r="L26" i="69"/>
  <c r="L17" i="69"/>
  <c r="L34" i="69"/>
  <c r="N87" i="69"/>
  <c r="L60" i="69"/>
  <c r="L18" i="69"/>
  <c r="N57" i="69"/>
  <c r="L94" i="69"/>
  <c r="L83" i="69"/>
  <c r="N71" i="69"/>
  <c r="N51" i="69"/>
  <c r="L55" i="69"/>
  <c r="L85" i="69"/>
  <c r="N84" i="69"/>
  <c r="N55" i="69"/>
  <c r="L36" i="69"/>
  <c r="N33" i="69"/>
  <c r="L28" i="33"/>
  <c r="L23" i="33"/>
  <c r="L80" i="33"/>
  <c r="L82" i="33"/>
  <c r="L86" i="33"/>
  <c r="L34" i="33"/>
  <c r="L15" i="33"/>
  <c r="L97" i="33"/>
  <c r="L90" i="33"/>
  <c r="L36" i="33"/>
  <c r="L24" i="32"/>
  <c r="L91" i="32"/>
  <c r="L56" i="32"/>
  <c r="L71" i="32"/>
  <c r="L37" i="32"/>
  <c r="L53" i="32"/>
  <c r="L94" i="32"/>
  <c r="L23" i="32"/>
  <c r="L92" i="32"/>
  <c r="L16" i="32"/>
  <c r="L18" i="32"/>
  <c r="L65" i="32"/>
  <c r="L14" i="32"/>
  <c r="L39" i="32"/>
  <c r="L73" i="32"/>
  <c r="L64" i="32"/>
  <c r="L21" i="32"/>
  <c r="L89" i="32"/>
  <c r="L98" i="32"/>
  <c r="L83" i="32"/>
  <c r="L25" i="32"/>
  <c r="L78" i="32"/>
  <c r="L60" i="32"/>
  <c r="L36" i="32"/>
  <c r="L52" i="32"/>
  <c r="L50" i="32"/>
  <c r="L19" i="32"/>
  <c r="L35" i="32"/>
  <c r="L33" i="32"/>
  <c r="L55" i="32"/>
  <c r="L87" i="32"/>
  <c r="L93" i="32"/>
  <c r="L43" i="32"/>
  <c r="L88" i="32"/>
  <c r="L39" i="72"/>
  <c r="L50" i="70"/>
  <c r="L95" i="70"/>
  <c r="L49" i="70"/>
  <c r="L41" i="70"/>
  <c r="L93" i="70"/>
  <c r="L25" i="70"/>
  <c r="L40" i="70"/>
  <c r="L36" i="70"/>
  <c r="L27" i="70"/>
  <c r="L47" i="70"/>
  <c r="L58" i="69"/>
  <c r="L23" i="69"/>
  <c r="L44" i="69"/>
  <c r="L96" i="69"/>
  <c r="L53" i="69"/>
  <c r="L80" i="69"/>
  <c r="L24" i="69"/>
  <c r="L35" i="69"/>
  <c r="L74" i="69"/>
  <c r="L84" i="69"/>
  <c r="L22" i="69"/>
  <c r="L34" i="72"/>
  <c r="L32" i="72"/>
  <c r="L85" i="72"/>
  <c r="L90" i="72"/>
  <c r="L58" i="72"/>
  <c r="L87" i="72"/>
  <c r="L63" i="72"/>
  <c r="L73" i="72"/>
  <c r="N30" i="70"/>
  <c r="N49" i="70"/>
  <c r="N65" i="70"/>
  <c r="N85" i="70"/>
  <c r="N19" i="70"/>
  <c r="N26" i="70"/>
  <c r="N43" i="70"/>
  <c r="N64" i="69"/>
  <c r="N26" i="69"/>
  <c r="N78" i="69"/>
  <c r="N67" i="69"/>
  <c r="N20" i="69"/>
  <c r="L68" i="72"/>
  <c r="L66" i="72"/>
  <c r="L67" i="71"/>
  <c r="L81" i="71"/>
  <c r="L82" i="71"/>
  <c r="L18" i="71"/>
  <c r="L83" i="71"/>
  <c r="L65" i="71"/>
  <c r="L74" i="71"/>
  <c r="L80" i="71"/>
  <c r="L34" i="71"/>
  <c r="L85" i="70"/>
  <c r="L69" i="70"/>
  <c r="L32" i="70"/>
  <c r="L63" i="70"/>
  <c r="L37" i="70"/>
  <c r="L35" i="70"/>
  <c r="L14" i="70"/>
  <c r="L75" i="70"/>
  <c r="L76" i="70"/>
  <c r="L46" i="70"/>
  <c r="L51" i="70"/>
  <c r="N42" i="69"/>
  <c r="N29" i="69"/>
  <c r="N94" i="69"/>
  <c r="N22" i="69"/>
  <c r="N90" i="69"/>
  <c r="N89" i="69"/>
  <c r="N50" i="69"/>
  <c r="N52" i="69"/>
  <c r="N83" i="69"/>
  <c r="N72" i="69"/>
  <c r="N74" i="69"/>
  <c r="N95" i="69"/>
  <c r="N82" i="69"/>
  <c r="N92" i="69"/>
  <c r="N86" i="69"/>
  <c r="N62" i="69"/>
  <c r="N96" i="69"/>
  <c r="N53" i="69"/>
  <c r="N31" i="69"/>
  <c r="N63" i="69"/>
  <c r="N70" i="69"/>
  <c r="N19" i="69"/>
  <c r="N37" i="69"/>
  <c r="N23" i="69"/>
  <c r="N24" i="69"/>
  <c r="N35" i="69"/>
  <c r="N97" i="69"/>
  <c r="N28" i="69"/>
  <c r="N68" i="69"/>
  <c r="N93" i="69"/>
  <c r="N30" i="69"/>
  <c r="N38" i="69"/>
  <c r="N79" i="69"/>
  <c r="N60" i="69"/>
  <c r="N88" i="69"/>
  <c r="N21" i="69"/>
  <c r="N16" i="69"/>
  <c r="N40" i="69"/>
  <c r="N99" i="69"/>
  <c r="N98" i="69"/>
  <c r="N66" i="69"/>
  <c r="N81" i="69"/>
  <c r="L97" i="69"/>
  <c r="L69" i="69"/>
  <c r="L39" i="69"/>
  <c r="L93" i="69"/>
  <c r="L90" i="69"/>
  <c r="L78" i="69"/>
  <c r="L87" i="69"/>
  <c r="L16" i="69"/>
  <c r="L81" i="69"/>
  <c r="L33" i="69"/>
  <c r="L26" i="72"/>
  <c r="L86" i="72"/>
  <c r="L44" i="72"/>
  <c r="L42" i="72"/>
  <c r="L23" i="72"/>
  <c r="L65" i="72"/>
  <c r="L15" i="72"/>
  <c r="L80" i="72"/>
  <c r="N72" i="70"/>
  <c r="N94" i="70"/>
  <c r="N45" i="70"/>
  <c r="N90" i="70"/>
  <c r="N52" i="70"/>
  <c r="N44" i="70"/>
  <c r="N43" i="69"/>
  <c r="N14" i="69"/>
  <c r="N49" i="69"/>
  <c r="N25" i="69"/>
  <c r="N18" i="69"/>
  <c r="N74" i="53"/>
  <c r="L27" i="72"/>
  <c r="N34" i="70"/>
  <c r="N80" i="70"/>
  <c r="N32" i="70"/>
  <c r="N56" i="70"/>
  <c r="N92" i="70"/>
  <c r="N87" i="70"/>
  <c r="N47" i="70"/>
  <c r="N27" i="70"/>
  <c r="N38" i="70"/>
  <c r="N58" i="70"/>
  <c r="N78" i="70"/>
  <c r="N53" i="70"/>
  <c r="N79" i="70"/>
  <c r="N21" i="70"/>
  <c r="N31" i="70"/>
  <c r="N29" i="70"/>
  <c r="N88" i="70"/>
  <c r="N81" i="70"/>
  <c r="N99" i="70"/>
  <c r="N61" i="70"/>
  <c r="N14" i="70"/>
  <c r="N57" i="70"/>
  <c r="N50" i="70"/>
  <c r="N91" i="70"/>
  <c r="N84" i="70"/>
  <c r="N93" i="70"/>
  <c r="N54" i="70"/>
  <c r="N62" i="70"/>
  <c r="N37" i="70"/>
  <c r="N23" i="70"/>
  <c r="L33" i="70"/>
  <c r="L52" i="70"/>
  <c r="L91" i="70"/>
  <c r="L82" i="70"/>
  <c r="L21" i="70"/>
  <c r="L26" i="70"/>
  <c r="L65" i="70"/>
  <c r="L30" i="70"/>
  <c r="L58" i="70"/>
  <c r="L68" i="70"/>
  <c r="L71" i="69"/>
  <c r="L79" i="69"/>
  <c r="L66" i="69"/>
  <c r="L62" i="69"/>
  <c r="L40" i="69"/>
  <c r="L37" i="69"/>
  <c r="L50" i="69"/>
  <c r="L64" i="69"/>
  <c r="L63" i="69"/>
  <c r="L43" i="69"/>
  <c r="L29" i="72"/>
  <c r="L53" i="72"/>
  <c r="L28" i="72"/>
  <c r="L96" i="72"/>
  <c r="L52" i="72"/>
  <c r="L61" i="72"/>
  <c r="L78" i="72"/>
  <c r="L14" i="72"/>
  <c r="N83" i="72"/>
  <c r="N46" i="70"/>
  <c r="N96" i="70"/>
  <c r="N89" i="70"/>
  <c r="N18" i="70"/>
  <c r="N16" i="70"/>
  <c r="N7" i="70"/>
  <c r="N36" i="70"/>
  <c r="N39" i="69"/>
  <c r="N15" i="69"/>
  <c r="N91" i="69"/>
  <c r="N73" i="69"/>
  <c r="N17" i="69"/>
  <c r="N93" i="54"/>
  <c r="N51" i="53"/>
  <c r="L20" i="71"/>
  <c r="L48" i="71"/>
  <c r="L78" i="71"/>
  <c r="L64" i="71"/>
  <c r="L97" i="71"/>
  <c r="L31" i="71"/>
  <c r="L49" i="71"/>
  <c r="L14" i="71"/>
  <c r="L50" i="71"/>
  <c r="L46" i="71"/>
  <c r="L88" i="71"/>
  <c r="L7" i="70"/>
  <c r="L19" i="70"/>
  <c r="L79" i="70"/>
  <c r="L94" i="70"/>
  <c r="L80" i="70"/>
  <c r="L97" i="70"/>
  <c r="L62" i="70"/>
  <c r="L90" i="70"/>
  <c r="L23" i="70"/>
  <c r="L17" i="70"/>
  <c r="L70" i="70"/>
  <c r="L19" i="69"/>
  <c r="L25" i="69"/>
  <c r="L30" i="69"/>
  <c r="L51" i="69"/>
  <c r="L70" i="69"/>
  <c r="L49" i="69"/>
  <c r="L57" i="69"/>
  <c r="L76" i="69"/>
  <c r="L32" i="69"/>
  <c r="L42" i="69"/>
  <c r="L86" i="69"/>
  <c r="L72" i="72"/>
  <c r="L81" i="72"/>
  <c r="L57" i="72"/>
  <c r="L49" i="72"/>
  <c r="L25" i="72"/>
  <c r="L22" i="72"/>
  <c r="L21" i="72"/>
  <c r="M14" i="71"/>
  <c r="N86" i="70"/>
  <c r="N97" i="70"/>
  <c r="N24" i="70"/>
  <c r="N59" i="70"/>
  <c r="N20" i="70"/>
  <c r="N83" i="70"/>
  <c r="N63" i="70"/>
  <c r="N56" i="69"/>
  <c r="N58" i="69"/>
  <c r="N69" i="69"/>
  <c r="N46" i="69"/>
  <c r="N32" i="69"/>
  <c r="N7" i="53"/>
  <c r="N75" i="54"/>
  <c r="N86" i="53"/>
  <c r="N97" i="53"/>
  <c r="N83" i="53"/>
  <c r="N23" i="53"/>
  <c r="N90" i="53"/>
  <c r="N73" i="53"/>
  <c r="N55" i="53"/>
  <c r="N47" i="53"/>
  <c r="N59" i="53"/>
  <c r="N22" i="53"/>
  <c r="N24" i="53"/>
  <c r="N57" i="53"/>
  <c r="N66" i="53"/>
  <c r="N92" i="53"/>
  <c r="N72" i="53"/>
  <c r="N15" i="53"/>
  <c r="N82" i="53"/>
  <c r="N58" i="53"/>
  <c r="N96" i="53"/>
  <c r="N56" i="53"/>
  <c r="N14" i="53"/>
  <c r="N25" i="53"/>
  <c r="N75" i="53"/>
  <c r="N71" i="53"/>
  <c r="N65" i="53"/>
  <c r="N52" i="53"/>
  <c r="N33" i="53"/>
  <c r="N29" i="53"/>
  <c r="N88" i="53"/>
  <c r="N35" i="53"/>
  <c r="N49" i="53"/>
  <c r="N44" i="53"/>
  <c r="N81" i="53"/>
  <c r="N68" i="53"/>
  <c r="N99" i="53"/>
  <c r="N87" i="53"/>
  <c r="N32" i="53"/>
  <c r="N80" i="53"/>
  <c r="N91" i="53"/>
  <c r="N27" i="53"/>
  <c r="N93" i="53"/>
  <c r="N95" i="53"/>
  <c r="N53" i="53"/>
  <c r="N85" i="53"/>
  <c r="N61" i="53"/>
  <c r="N31" i="53"/>
  <c r="N42" i="53"/>
  <c r="N28" i="53"/>
  <c r="N34" i="53"/>
  <c r="N41" i="53"/>
  <c r="N63" i="53"/>
  <c r="N69" i="53"/>
  <c r="N17" i="53"/>
  <c r="N50" i="53"/>
  <c r="N39" i="53"/>
  <c r="N94" i="53"/>
  <c r="N21" i="53"/>
  <c r="N26" i="53"/>
  <c r="L24" i="72"/>
  <c r="L31" i="72"/>
  <c r="L59" i="71"/>
  <c r="L26" i="71"/>
  <c r="L44" i="71"/>
  <c r="L36" i="71"/>
  <c r="L17" i="71"/>
  <c r="L56" i="71"/>
  <c r="L38" i="71"/>
  <c r="L25" i="71"/>
  <c r="L57" i="71"/>
  <c r="L39" i="71"/>
  <c r="L88" i="70"/>
  <c r="L38" i="70"/>
  <c r="L81" i="70"/>
  <c r="L31" i="70"/>
  <c r="L73" i="70"/>
  <c r="L86" i="70"/>
  <c r="L39" i="70"/>
  <c r="L66" i="70"/>
  <c r="L57" i="70"/>
  <c r="L44" i="70"/>
  <c r="L42" i="70"/>
  <c r="L73" i="69"/>
  <c r="L91" i="69"/>
  <c r="L68" i="69"/>
  <c r="L89" i="69"/>
  <c r="L21" i="69"/>
  <c r="L29" i="69"/>
  <c r="L56" i="69"/>
  <c r="L67" i="69"/>
  <c r="L65" i="69"/>
  <c r="L47" i="69"/>
  <c r="L7" i="72"/>
  <c r="L91" i="72"/>
  <c r="L50" i="72"/>
  <c r="L74" i="72"/>
  <c r="L82" i="72"/>
  <c r="L71" i="72"/>
  <c r="L95" i="72"/>
  <c r="L88" i="72"/>
  <c r="N66" i="70"/>
  <c r="N68" i="70"/>
  <c r="N76" i="70"/>
  <c r="N28" i="70"/>
  <c r="N69" i="70"/>
  <c r="N51" i="70"/>
  <c r="N42" i="70"/>
  <c r="N59" i="69"/>
  <c r="N47" i="69"/>
  <c r="N80" i="69"/>
  <c r="N41" i="69"/>
  <c r="N65" i="69"/>
  <c r="N82" i="54"/>
  <c r="L94" i="72"/>
  <c r="L92" i="71"/>
  <c r="L61" i="71"/>
  <c r="L66" i="71"/>
  <c r="L99" i="71"/>
  <c r="L84" i="71"/>
  <c r="L37" i="71"/>
  <c r="L62" i="71"/>
  <c r="L41" i="71"/>
  <c r="L83" i="70"/>
  <c r="L43" i="70"/>
  <c r="L98" i="70"/>
  <c r="L87" i="70"/>
  <c r="L64" i="70"/>
  <c r="L96" i="70"/>
  <c r="L53" i="70"/>
  <c r="L92" i="70"/>
  <c r="L54" i="70"/>
  <c r="L55" i="70"/>
  <c r="L67" i="70"/>
  <c r="L46" i="69"/>
  <c r="L98" i="69"/>
  <c r="L82" i="69"/>
  <c r="L14" i="69"/>
  <c r="L20" i="69"/>
  <c r="L88" i="69"/>
  <c r="L31" i="69"/>
  <c r="L61" i="69"/>
  <c r="L99" i="69"/>
  <c r="L52" i="69"/>
  <c r="L83" i="72"/>
  <c r="L69" i="72"/>
  <c r="L99" i="72"/>
  <c r="L93" i="72"/>
  <c r="L55" i="72"/>
  <c r="L75" i="72"/>
  <c r="L59" i="72"/>
  <c r="N15" i="70"/>
  <c r="N77" i="70"/>
  <c r="N60" i="70"/>
  <c r="N95" i="70"/>
  <c r="N40" i="70"/>
  <c r="N71" i="70"/>
  <c r="N75" i="70"/>
  <c r="N7" i="69"/>
  <c r="N76" i="69"/>
  <c r="N85" i="69"/>
  <c r="N61" i="69"/>
  <c r="N75" i="69"/>
  <c r="L94" i="54"/>
  <c r="L52" i="54"/>
  <c r="L95" i="54"/>
  <c r="L58" i="54"/>
  <c r="L14" i="54"/>
  <c r="L72" i="54"/>
  <c r="L75" i="54"/>
  <c r="L69" i="54"/>
  <c r="L74" i="53"/>
  <c r="L33" i="53"/>
  <c r="L14" i="53"/>
  <c r="L44" i="53"/>
  <c r="L57" i="53"/>
  <c r="L52" i="53"/>
  <c r="L75" i="53"/>
  <c r="L99" i="53"/>
  <c r="L85" i="54"/>
  <c r="L71" i="54"/>
  <c r="L63" i="54"/>
  <c r="L31" i="54"/>
  <c r="L24" i="54"/>
  <c r="L78" i="54"/>
  <c r="L23" i="54"/>
  <c r="L27" i="53"/>
  <c r="L58" i="53"/>
  <c r="L15" i="53"/>
  <c r="L91" i="53"/>
  <c r="L73" i="53"/>
  <c r="L21" i="53"/>
  <c r="L80" i="53"/>
  <c r="L97" i="54"/>
  <c r="L83" i="54"/>
  <c r="L92" i="54"/>
  <c r="L82" i="54"/>
  <c r="L41" i="54"/>
  <c r="L32" i="54"/>
  <c r="L86" i="54"/>
  <c r="L66" i="54"/>
  <c r="L31" i="53"/>
  <c r="L39" i="53"/>
  <c r="L26" i="53"/>
  <c r="L85" i="53"/>
  <c r="L56" i="53"/>
  <c r="L55" i="53"/>
  <c r="L65" i="53"/>
  <c r="L90" i="53"/>
  <c r="L15" i="54"/>
  <c r="L26" i="54"/>
  <c r="L81" i="54"/>
  <c r="L55" i="54"/>
  <c r="L90" i="54"/>
  <c r="L72" i="53"/>
  <c r="L34" i="53"/>
  <c r="L32" i="53"/>
  <c r="L23" i="53"/>
  <c r="L66" i="53"/>
  <c r="L61" i="53"/>
  <c r="L81" i="53"/>
  <c r="L42" i="53"/>
  <c r="N59" i="47"/>
  <c r="N50" i="47"/>
  <c r="N34" i="47"/>
  <c r="N54" i="47"/>
  <c r="N83" i="47"/>
  <c r="N65" i="47"/>
  <c r="L39" i="47"/>
  <c r="L73" i="47"/>
  <c r="L27" i="47"/>
  <c r="L59" i="47"/>
  <c r="L82" i="47"/>
  <c r="L98" i="47"/>
  <c r="L42" i="47"/>
  <c r="L18" i="47"/>
  <c r="L91" i="47"/>
  <c r="L68" i="47"/>
  <c r="N49" i="47"/>
  <c r="N76" i="47"/>
  <c r="N21" i="47"/>
  <c r="N23" i="47"/>
  <c r="N33" i="47"/>
  <c r="N64" i="47"/>
  <c r="N22" i="47"/>
  <c r="N94" i="47"/>
  <c r="N79" i="47"/>
  <c r="N57" i="47"/>
  <c r="N41" i="47"/>
  <c r="N81" i="47"/>
  <c r="N87" i="47"/>
  <c r="N27" i="47"/>
  <c r="N89" i="47"/>
  <c r="N66" i="47"/>
  <c r="N25" i="47"/>
  <c r="N29" i="47"/>
  <c r="N55" i="47"/>
  <c r="N92" i="47"/>
  <c r="N45" i="47"/>
  <c r="N60" i="47"/>
  <c r="N67" i="47"/>
  <c r="N74" i="47"/>
  <c r="N35" i="47"/>
  <c r="N20" i="47"/>
  <c r="N68" i="47"/>
  <c r="N44" i="47"/>
  <c r="N58" i="47"/>
  <c r="N40" i="47"/>
  <c r="N63" i="47"/>
  <c r="N7" i="47"/>
  <c r="N38" i="47"/>
  <c r="N48" i="47"/>
  <c r="N18" i="47"/>
  <c r="N47" i="47"/>
  <c r="N88" i="47"/>
  <c r="N36" i="47"/>
  <c r="N42" i="47"/>
  <c r="N17" i="47"/>
  <c r="N71" i="47"/>
  <c r="N78" i="47"/>
  <c r="N46" i="47"/>
  <c r="N19" i="47"/>
  <c r="N32" i="47"/>
  <c r="N98" i="47"/>
  <c r="N56" i="47"/>
  <c r="N53" i="47"/>
  <c r="N82" i="47"/>
  <c r="N95" i="47"/>
  <c r="N28" i="47"/>
  <c r="N96" i="47"/>
  <c r="N14" i="47"/>
  <c r="N37" i="47"/>
  <c r="N73" i="47"/>
  <c r="N16" i="47"/>
  <c r="N62" i="47"/>
  <c r="N84" i="47"/>
  <c r="N80" i="47"/>
  <c r="N31" i="47"/>
  <c r="L43" i="47"/>
  <c r="L50" i="47"/>
  <c r="L77" i="47"/>
  <c r="L60" i="47"/>
  <c r="L47" i="47"/>
  <c r="L25" i="47"/>
  <c r="L70" i="47"/>
  <c r="L34" i="47"/>
  <c r="L48" i="47"/>
  <c r="N39" i="47"/>
  <c r="N52" i="47"/>
  <c r="L74" i="47"/>
  <c r="L64" i="47"/>
  <c r="L71" i="47"/>
  <c r="L17" i="47"/>
  <c r="L79" i="47"/>
  <c r="L29" i="47"/>
  <c r="L41" i="47"/>
  <c r="L20" i="47"/>
  <c r="L36" i="47"/>
  <c r="L93" i="47"/>
  <c r="N26" i="47"/>
  <c r="N99" i="47"/>
  <c r="L16" i="47"/>
  <c r="L52" i="47"/>
  <c r="L35" i="47"/>
  <c r="L88" i="47"/>
  <c r="L63" i="47"/>
  <c r="L84" i="47"/>
  <c r="L38" i="47"/>
  <c r="L21" i="47"/>
  <c r="L83" i="47"/>
  <c r="L67" i="47"/>
  <c r="N70" i="47"/>
  <c r="N93" i="47"/>
  <c r="N86" i="47"/>
  <c r="L38" i="46"/>
  <c r="L95" i="46"/>
  <c r="L26" i="46"/>
  <c r="L21" i="46"/>
  <c r="L55" i="46"/>
  <c r="L63" i="46"/>
  <c r="L88" i="46"/>
  <c r="L86" i="46"/>
  <c r="L33" i="46"/>
  <c r="L40" i="39"/>
  <c r="L36" i="39"/>
  <c r="L50" i="39"/>
  <c r="L63" i="39"/>
  <c r="L45" i="39"/>
  <c r="L68" i="39"/>
  <c r="L47" i="39"/>
  <c r="L94" i="39"/>
  <c r="L81" i="40"/>
  <c r="L33" i="40"/>
  <c r="L94" i="40"/>
  <c r="L97" i="40"/>
  <c r="L66" i="40"/>
  <c r="L42" i="46"/>
  <c r="L28" i="46"/>
  <c r="L43" i="46"/>
  <c r="L94" i="46"/>
  <c r="L76" i="46"/>
  <c r="L22" i="46"/>
  <c r="L31" i="46"/>
  <c r="L25" i="46"/>
  <c r="L23" i="46"/>
  <c r="L34" i="46"/>
  <c r="M14" i="46"/>
  <c r="L69" i="39"/>
  <c r="L93" i="39"/>
  <c r="L82" i="39"/>
  <c r="L78" i="39"/>
  <c r="L42" i="39"/>
  <c r="L52" i="39"/>
  <c r="L57" i="39"/>
  <c r="L55" i="39"/>
  <c r="L25" i="40"/>
  <c r="L56" i="40"/>
  <c r="L87" i="40"/>
  <c r="L45" i="40"/>
  <c r="L64" i="40"/>
  <c r="L90" i="39"/>
  <c r="L68" i="40"/>
  <c r="L90" i="40"/>
  <c r="L61" i="40"/>
  <c r="L29" i="46"/>
  <c r="L66" i="46"/>
  <c r="L41" i="46"/>
  <c r="L45" i="46"/>
  <c r="L57" i="46"/>
  <c r="L16" i="46"/>
  <c r="L98" i="46"/>
  <c r="L70" i="46"/>
  <c r="L17" i="46"/>
  <c r="M14" i="39"/>
  <c r="L34" i="39"/>
  <c r="L84" i="39"/>
  <c r="L62" i="39"/>
  <c r="L15" i="39"/>
  <c r="L99" i="39"/>
  <c r="L56" i="39"/>
  <c r="L32" i="39"/>
  <c r="L25" i="39"/>
  <c r="L26" i="39"/>
  <c r="L23" i="39"/>
  <c r="L17" i="39"/>
  <c r="L95" i="39"/>
  <c r="L98" i="39"/>
  <c r="L30" i="39"/>
  <c r="L92" i="39"/>
  <c r="L96" i="39"/>
  <c r="L49" i="39"/>
  <c r="L72" i="39"/>
  <c r="L14" i="39"/>
  <c r="L39" i="39"/>
  <c r="L76" i="39"/>
  <c r="L24" i="39"/>
  <c r="L31" i="39"/>
  <c r="L43" i="39"/>
  <c r="L86" i="39"/>
  <c r="L75" i="39"/>
  <c r="L53" i="39"/>
  <c r="L85" i="39"/>
  <c r="L80" i="39"/>
  <c r="L77" i="39"/>
  <c r="L29" i="39"/>
  <c r="L34" i="40"/>
  <c r="L72" i="40"/>
  <c r="L74" i="40"/>
  <c r="L23" i="40"/>
  <c r="L99" i="40"/>
  <c r="L42" i="40"/>
  <c r="L28" i="40"/>
  <c r="L39" i="40"/>
  <c r="L92" i="40"/>
  <c r="L46" i="40"/>
  <c r="L44" i="40"/>
  <c r="L50" i="40"/>
  <c r="L75" i="40"/>
  <c r="L29" i="40"/>
  <c r="L57" i="40"/>
  <c r="L63" i="40"/>
  <c r="L54" i="40"/>
  <c r="L86" i="40"/>
  <c r="L98" i="40"/>
  <c r="L27" i="40"/>
  <c r="L14" i="40"/>
  <c r="L47" i="40"/>
  <c r="L77" i="40"/>
  <c r="L24" i="40"/>
  <c r="L88" i="40"/>
  <c r="L85" i="40"/>
  <c r="L65" i="40"/>
  <c r="L35" i="40"/>
  <c r="L78" i="40"/>
  <c r="L76" i="40"/>
  <c r="L93" i="40"/>
  <c r="L82" i="40"/>
  <c r="L52" i="40"/>
  <c r="L62" i="40"/>
  <c r="L58" i="40"/>
  <c r="L70" i="40"/>
  <c r="L60" i="40"/>
  <c r="M14" i="40"/>
  <c r="L43" i="40"/>
  <c r="L55" i="40"/>
  <c r="L30" i="40"/>
  <c r="L53" i="40"/>
  <c r="L22" i="40"/>
  <c r="L21" i="40"/>
  <c r="L89" i="40"/>
  <c r="L95" i="40"/>
  <c r="L36" i="40"/>
  <c r="L49" i="40"/>
  <c r="L38" i="40"/>
  <c r="L80" i="40"/>
  <c r="L51" i="40"/>
  <c r="L31" i="40"/>
  <c r="L41" i="40"/>
  <c r="L81" i="46"/>
  <c r="L32" i="46"/>
  <c r="L87" i="46"/>
  <c r="L48" i="46"/>
  <c r="L99" i="46"/>
  <c r="L62" i="46"/>
  <c r="L64" i="46"/>
  <c r="L97" i="46"/>
  <c r="L36" i="46"/>
  <c r="L66" i="39"/>
  <c r="L37" i="39"/>
  <c r="L27" i="39"/>
  <c r="L20" i="39"/>
  <c r="L67" i="39"/>
  <c r="L97" i="39"/>
  <c r="L70" i="39"/>
  <c r="L40" i="40"/>
  <c r="L17" i="40"/>
  <c r="L67" i="40"/>
  <c r="L18" i="40"/>
  <c r="L15" i="40"/>
  <c r="L54" i="46"/>
  <c r="L78" i="46"/>
  <c r="L59" i="46"/>
  <c r="L46" i="46"/>
  <c r="L51" i="39"/>
  <c r="L91" i="39"/>
  <c r="L79" i="39"/>
  <c r="L19" i="39"/>
  <c r="L59" i="39"/>
  <c r="L18" i="39"/>
  <c r="L60" i="39"/>
  <c r="L32" i="40"/>
  <c r="L69" i="40"/>
  <c r="L83" i="40"/>
  <c r="L96" i="40"/>
  <c r="L59" i="40"/>
  <c r="N66" i="32"/>
  <c r="N57" i="32"/>
  <c r="N29" i="32"/>
  <c r="N91" i="32"/>
  <c r="N34" i="32"/>
  <c r="N44" i="32"/>
  <c r="N56" i="32"/>
  <c r="N67" i="32"/>
  <c r="N64" i="32"/>
  <c r="N99" i="32"/>
  <c r="N42" i="32"/>
  <c r="N31" i="32"/>
  <c r="N52" i="32"/>
  <c r="N59" i="32"/>
  <c r="N65" i="32"/>
  <c r="N80" i="32"/>
  <c r="N88" i="32"/>
  <c r="N69" i="32"/>
  <c r="N93" i="32"/>
  <c r="N20" i="32"/>
  <c r="N21" i="32"/>
  <c r="N49" i="32"/>
  <c r="N71" i="32"/>
  <c r="N68" i="32"/>
  <c r="N94" i="32"/>
  <c r="N92" i="32"/>
  <c r="N27" i="32"/>
  <c r="N33" i="32"/>
  <c r="N51" i="32"/>
  <c r="N78" i="32"/>
  <c r="N37" i="32"/>
  <c r="N46" i="32"/>
  <c r="N15" i="32"/>
  <c r="N7" i="32"/>
  <c r="N90" i="32"/>
  <c r="N70" i="32"/>
  <c r="N73" i="32"/>
  <c r="N38" i="32"/>
  <c r="N35" i="32"/>
  <c r="N18" i="32"/>
  <c r="N61" i="32"/>
  <c r="N40" i="32"/>
  <c r="N79" i="32"/>
  <c r="N96" i="32"/>
  <c r="N23" i="32"/>
  <c r="N28" i="32"/>
  <c r="N87" i="32"/>
  <c r="N82" i="32"/>
  <c r="N55" i="32"/>
  <c r="N39" i="32"/>
  <c r="N76" i="32"/>
  <c r="N17" i="32"/>
  <c r="N83" i="32"/>
  <c r="N72" i="32"/>
  <c r="N50" i="32"/>
  <c r="N81" i="32"/>
  <c r="N25" i="32"/>
  <c r="N26" i="32"/>
  <c r="N97" i="32"/>
  <c r="N89" i="32"/>
  <c r="N58" i="32"/>
  <c r="N95" i="32"/>
  <c r="N36" i="32"/>
  <c r="N60" i="32"/>
  <c r="N85" i="32"/>
  <c r="N19" i="32"/>
  <c r="N16" i="32"/>
  <c r="N14" i="32"/>
  <c r="N63" i="32"/>
  <c r="N75" i="32"/>
  <c r="N41" i="32"/>
  <c r="N47" i="32"/>
  <c r="N22" i="32"/>
  <c r="N43" i="32"/>
  <c r="N86" i="32"/>
  <c r="N98" i="32"/>
  <c r="N62" i="32"/>
  <c r="N30" i="32"/>
  <c r="N74" i="32"/>
  <c r="N84" i="32"/>
  <c r="N24" i="32"/>
  <c r="N53" i="32"/>
  <c r="N32" i="32"/>
  <c r="L72" i="32"/>
  <c r="L67" i="32"/>
  <c r="L59" i="32"/>
  <c r="L68" i="32"/>
  <c r="L30" i="32"/>
  <c r="L86" i="32"/>
  <c r="L34" i="32"/>
  <c r="L85" i="32"/>
  <c r="L46" i="32"/>
  <c r="L29" i="32"/>
  <c r="L17" i="32"/>
  <c r="L27" i="32"/>
  <c r="L22" i="32"/>
  <c r="L79" i="32"/>
  <c r="L15" i="32"/>
  <c r="L47" i="32"/>
  <c r="L82" i="32"/>
  <c r="L75" i="32"/>
  <c r="L58" i="32"/>
  <c r="L28" i="32"/>
  <c r="L76" i="32"/>
  <c r="L62" i="32"/>
  <c r="L95" i="32"/>
  <c r="L31" i="32"/>
  <c r="L38" i="32"/>
  <c r="L61" i="32"/>
  <c r="L84" i="32"/>
  <c r="L90" i="32"/>
  <c r="L69" i="32"/>
  <c r="L32" i="32"/>
  <c r="L51" i="32"/>
  <c r="L20" i="32"/>
  <c r="L66" i="32"/>
  <c r="L80" i="32"/>
  <c r="L26" i="32"/>
  <c r="L74" i="32"/>
  <c r="L41" i="32"/>
  <c r="L96" i="32"/>
  <c r="L70" i="32"/>
  <c r="L97" i="32"/>
  <c r="L42" i="32"/>
  <c r="L47" i="33"/>
  <c r="L92" i="33"/>
  <c r="L74" i="33"/>
  <c r="L95" i="33"/>
  <c r="L30" i="33"/>
  <c r="L19" i="33"/>
  <c r="L61" i="33"/>
  <c r="L32" i="33"/>
  <c r="L42" i="33"/>
  <c r="L93" i="33"/>
  <c r="L50" i="33"/>
  <c r="L70" i="33"/>
  <c r="L60" i="33"/>
  <c r="L41" i="33"/>
  <c r="L21" i="33"/>
  <c r="L20" i="33"/>
  <c r="L37" i="33"/>
  <c r="L78" i="33"/>
  <c r="L29" i="33"/>
  <c r="L81" i="33"/>
  <c r="L69" i="33"/>
  <c r="L35" i="33"/>
  <c r="L88" i="33"/>
  <c r="L18" i="33"/>
  <c r="L55" i="33"/>
  <c r="L39" i="33"/>
  <c r="L22" i="33"/>
  <c r="L25" i="33"/>
  <c r="L44" i="33"/>
  <c r="L75" i="33"/>
  <c r="L94" i="33"/>
  <c r="M14" i="33"/>
  <c r="L7" i="33"/>
  <c r="L91" i="33"/>
  <c r="L53" i="33"/>
  <c r="L85" i="33"/>
  <c r="L52" i="33"/>
  <c r="L99" i="33"/>
  <c r="L66" i="33"/>
  <c r="L98" i="33"/>
  <c r="L17" i="33"/>
  <c r="L46" i="33"/>
  <c r="L63" i="33"/>
  <c r="L31" i="33"/>
  <c r="L49" i="33"/>
  <c r="L68" i="33"/>
  <c r="L87" i="33"/>
  <c r="L67" i="33"/>
  <c r="L65" i="33"/>
  <c r="L24" i="33"/>
  <c r="L96" i="33"/>
  <c r="L76" i="33"/>
  <c r="L56" i="33"/>
  <c r="L58" i="33"/>
  <c r="L84" i="33"/>
  <c r="L62" i="33"/>
  <c r="L64" i="33"/>
  <c r="L26" i="33"/>
  <c r="L51" i="33"/>
  <c r="L38" i="33"/>
  <c r="L40" i="33"/>
  <c r="L27" i="33"/>
  <c r="L14" i="33"/>
  <c r="L89" i="33"/>
  <c r="L71" i="33"/>
  <c r="L59" i="33"/>
  <c r="L57" i="33"/>
  <c r="N58" i="54" l="1"/>
  <c r="N47" i="54"/>
  <c r="N72" i="72"/>
  <c r="N35" i="72"/>
  <c r="N41" i="54"/>
  <c r="N57" i="72"/>
  <c r="N57" i="54"/>
  <c r="N68" i="72"/>
  <c r="N47" i="72"/>
  <c r="N82" i="72"/>
  <c r="N23" i="72"/>
  <c r="N42" i="72"/>
  <c r="N61" i="54"/>
  <c r="N81" i="72"/>
  <c r="N44" i="72"/>
  <c r="N58" i="72"/>
  <c r="N27" i="72"/>
  <c r="N26" i="54"/>
  <c r="N7" i="54"/>
  <c r="N90" i="72"/>
  <c r="N15" i="54"/>
  <c r="N26" i="72"/>
  <c r="N88" i="72"/>
  <c r="N63" i="54"/>
  <c r="N33" i="72"/>
  <c r="N93" i="72"/>
  <c r="N94" i="54"/>
  <c r="N23" i="54"/>
  <c r="N24" i="72"/>
  <c r="N7" i="72"/>
  <c r="N69" i="72"/>
  <c r="N91" i="72"/>
  <c r="N73" i="72"/>
  <c r="N52" i="72"/>
  <c r="N66" i="72"/>
  <c r="N17" i="72"/>
  <c r="N53" i="72"/>
  <c r="N56" i="72"/>
  <c r="N87" i="72"/>
  <c r="N80" i="72"/>
  <c r="N31" i="72"/>
  <c r="N28" i="72"/>
  <c r="N78" i="72"/>
  <c r="N51" i="72"/>
  <c r="N32" i="72"/>
  <c r="N41" i="72"/>
  <c r="N86" i="72"/>
  <c r="N71" i="72"/>
  <c r="N63" i="72"/>
  <c r="N97" i="72"/>
  <c r="N65" i="72"/>
  <c r="N29" i="72"/>
  <c r="N74" i="72"/>
  <c r="N55" i="72"/>
  <c r="N92" i="72"/>
  <c r="N95" i="72"/>
  <c r="N22" i="72"/>
  <c r="N14" i="72"/>
  <c r="N94" i="72"/>
  <c r="N85" i="72"/>
  <c r="N75" i="72"/>
  <c r="N59" i="72"/>
  <c r="N15" i="72"/>
  <c r="N25" i="72"/>
  <c r="N34" i="72"/>
  <c r="N61" i="72"/>
  <c r="N39" i="72"/>
  <c r="N96" i="72"/>
  <c r="N50" i="72"/>
  <c r="N49" i="72"/>
  <c r="N21" i="72"/>
  <c r="N78" i="54"/>
  <c r="N35" i="54"/>
  <c r="N27" i="54"/>
  <c r="N97" i="54"/>
  <c r="N55" i="54"/>
  <c r="N51" i="54"/>
  <c r="N90" i="54"/>
  <c r="N96" i="54"/>
  <c r="N52" i="54"/>
  <c r="N65" i="54"/>
  <c r="N73" i="54"/>
  <c r="N56" i="54"/>
  <c r="N68" i="54"/>
  <c r="N59" i="54"/>
  <c r="N22" i="54"/>
  <c r="N42" i="54"/>
  <c r="N24" i="54"/>
  <c r="N91" i="54"/>
  <c r="N92" i="54"/>
  <c r="N95" i="54"/>
  <c r="N31" i="54"/>
  <c r="N53" i="54"/>
  <c r="N83" i="54"/>
  <c r="N34" i="54"/>
  <c r="N87" i="54"/>
  <c r="N44" i="54"/>
  <c r="N39" i="54"/>
  <c r="N72" i="54"/>
  <c r="N14" i="54"/>
  <c r="N32" i="54"/>
  <c r="N86" i="54"/>
  <c r="N80" i="54"/>
  <c r="N66" i="54"/>
  <c r="N88" i="54"/>
  <c r="N21" i="54"/>
  <c r="N69" i="54"/>
  <c r="N71" i="54"/>
  <c r="N85" i="54"/>
  <c r="N33" i="54"/>
  <c r="N25" i="54"/>
  <c r="N74" i="54"/>
  <c r="N49" i="54"/>
  <c r="N29" i="54"/>
  <c r="N81" i="54"/>
  <c r="N17" i="54"/>
  <c r="N99" i="54"/>
  <c r="N28" i="54"/>
  <c r="N33" i="39"/>
  <c r="N24" i="39"/>
  <c r="N60" i="39"/>
  <c r="N98" i="39"/>
  <c r="N38" i="39"/>
  <c r="N93" i="39"/>
  <c r="N32" i="39"/>
  <c r="N46" i="39"/>
  <c r="N66" i="39"/>
  <c r="N40" i="39"/>
  <c r="N20" i="39"/>
  <c r="N86" i="39"/>
  <c r="N71" i="39"/>
  <c r="N54" i="39"/>
  <c r="N75" i="39"/>
  <c r="N17" i="39"/>
  <c r="N50" i="39"/>
  <c r="N7" i="39"/>
  <c r="N36" i="39"/>
  <c r="N35" i="39"/>
  <c r="N84" i="39"/>
  <c r="N68" i="39"/>
  <c r="N80" i="39"/>
  <c r="N26" i="39"/>
  <c r="N57" i="39"/>
  <c r="N44" i="39"/>
  <c r="N90" i="39"/>
  <c r="N65" i="39"/>
  <c r="N21" i="39"/>
  <c r="N23" i="39"/>
  <c r="N63" i="39"/>
  <c r="N97" i="39"/>
  <c r="N41" i="39"/>
  <c r="N31" i="39"/>
  <c r="N88" i="39"/>
  <c r="N14" i="39"/>
  <c r="N94" i="39"/>
  <c r="N74" i="39"/>
  <c r="N81" i="39"/>
  <c r="N67" i="39"/>
  <c r="N18" i="39"/>
  <c r="N45" i="39"/>
  <c r="N64" i="39"/>
  <c r="N79" i="39"/>
  <c r="N87" i="39"/>
  <c r="N34" i="39"/>
  <c r="N62" i="39"/>
  <c r="N82" i="39"/>
  <c r="N69" i="39"/>
  <c r="N72" i="39"/>
  <c r="N43" i="39"/>
  <c r="N76" i="39"/>
  <c r="N77" i="39"/>
  <c r="N15" i="39"/>
  <c r="N70" i="39"/>
  <c r="N53" i="39"/>
  <c r="N59" i="39"/>
  <c r="N61" i="39"/>
  <c r="N28" i="39"/>
  <c r="N47" i="39"/>
  <c r="N37" i="39"/>
  <c r="N89" i="39"/>
  <c r="N51" i="39"/>
  <c r="N25" i="39"/>
  <c r="N22" i="39"/>
  <c r="N83" i="39"/>
  <c r="N99" i="39"/>
  <c r="N73" i="39"/>
  <c r="N85" i="39"/>
  <c r="N16" i="39"/>
  <c r="N56" i="39"/>
  <c r="N78" i="39"/>
  <c r="N39" i="39"/>
  <c r="N29" i="39"/>
  <c r="N27" i="39"/>
  <c r="N96" i="39"/>
  <c r="N95" i="39"/>
  <c r="N42" i="39"/>
  <c r="N92" i="39"/>
  <c r="N30" i="39"/>
  <c r="N58" i="39"/>
  <c r="N91" i="39"/>
  <c r="N52" i="39"/>
  <c r="N49" i="39"/>
  <c r="N19" i="39"/>
  <c r="N55" i="39"/>
  <c r="N60" i="46"/>
  <c r="N50" i="46"/>
  <c r="N7" i="46"/>
  <c r="N66" i="46"/>
  <c r="N38" i="46"/>
  <c r="N64" i="46"/>
  <c r="N89" i="46"/>
  <c r="N29" i="46"/>
  <c r="N84" i="46"/>
  <c r="N82" i="46"/>
  <c r="N98" i="46"/>
  <c r="N19" i="46"/>
  <c r="N68" i="46"/>
  <c r="N62" i="46"/>
  <c r="N58" i="46"/>
  <c r="N87" i="46"/>
  <c r="N96" i="46"/>
  <c r="N73" i="46"/>
  <c r="N67" i="46"/>
  <c r="N46" i="46"/>
  <c r="N14" i="46"/>
  <c r="N91" i="46"/>
  <c r="N78" i="46"/>
  <c r="N45" i="46"/>
  <c r="N22" i="46"/>
  <c r="N53" i="46"/>
  <c r="N88" i="46"/>
  <c r="N27" i="46"/>
  <c r="N42" i="46"/>
  <c r="N26" i="46"/>
  <c r="N43" i="46"/>
  <c r="N54" i="46"/>
  <c r="N48" i="46"/>
  <c r="N94" i="46"/>
  <c r="N97" i="46"/>
  <c r="N49" i="46"/>
  <c r="N25" i="46"/>
  <c r="N77" i="46"/>
  <c r="N92" i="46"/>
  <c r="N32" i="46"/>
  <c r="N17" i="46"/>
  <c r="N40" i="46"/>
  <c r="N99" i="46"/>
  <c r="N61" i="46"/>
  <c r="N35" i="46"/>
  <c r="N76" i="46"/>
  <c r="N83" i="46"/>
  <c r="N41" i="46"/>
  <c r="N34" i="46"/>
  <c r="N86" i="46"/>
  <c r="N95" i="46"/>
  <c r="N56" i="46"/>
  <c r="N47" i="46"/>
  <c r="N74" i="46"/>
  <c r="N33" i="46"/>
  <c r="N44" i="46"/>
  <c r="N65" i="46"/>
  <c r="N55" i="46"/>
  <c r="N93" i="46"/>
  <c r="N63" i="46"/>
  <c r="N21" i="46"/>
  <c r="N20" i="46"/>
  <c r="N81" i="46"/>
  <c r="N39" i="46"/>
  <c r="N59" i="46"/>
  <c r="N23" i="46"/>
  <c r="N57" i="46"/>
  <c r="N37" i="46"/>
  <c r="N36" i="46"/>
  <c r="N28" i="46"/>
  <c r="N71" i="46"/>
  <c r="N16" i="46"/>
  <c r="N31" i="46"/>
  <c r="N18" i="46"/>
  <c r="N80" i="46"/>
  <c r="N70" i="46"/>
  <c r="N79" i="46"/>
  <c r="N52" i="46"/>
  <c r="N44" i="33"/>
  <c r="N27" i="33"/>
  <c r="N69" i="33"/>
  <c r="N24" i="33"/>
  <c r="N18" i="33"/>
  <c r="N16" i="33"/>
  <c r="N32" i="33"/>
  <c r="N58" i="33"/>
  <c r="N75" i="33"/>
  <c r="N63" i="33"/>
  <c r="N57" i="33"/>
  <c r="N60" i="33"/>
  <c r="N20" i="33"/>
  <c r="N14" i="33"/>
  <c r="N23" i="33"/>
  <c r="N97" i="33"/>
  <c r="N86" i="33"/>
  <c r="N26" i="33"/>
  <c r="N79" i="33"/>
  <c r="N42" i="33"/>
  <c r="N36" i="33"/>
  <c r="N59" i="33"/>
  <c r="N91" i="33"/>
  <c r="N84" i="33"/>
  <c r="N65" i="33"/>
  <c r="N15" i="33"/>
  <c r="N35" i="33"/>
  <c r="N30" i="33"/>
  <c r="N49" i="33"/>
  <c r="N41" i="33"/>
  <c r="N38" i="33"/>
  <c r="N46" i="33"/>
  <c r="N80" i="33"/>
  <c r="N64" i="33"/>
  <c r="N70" i="33"/>
  <c r="N88" i="33"/>
  <c r="N71" i="33"/>
  <c r="N96" i="33"/>
  <c r="N53" i="33"/>
  <c r="N17" i="33"/>
  <c r="N62" i="33"/>
  <c r="N25" i="33"/>
  <c r="N51" i="33"/>
  <c r="N89" i="33"/>
  <c r="N29" i="33"/>
  <c r="N43" i="33"/>
  <c r="N83" i="33"/>
  <c r="N78" i="33"/>
  <c r="N47" i="33"/>
  <c r="N74" i="33"/>
  <c r="N73" i="33"/>
  <c r="N93" i="33"/>
  <c r="N19" i="33"/>
  <c r="N98" i="33"/>
  <c r="N72" i="33"/>
  <c r="N34" i="33"/>
  <c r="N37" i="33"/>
  <c r="N22" i="33"/>
  <c r="N85" i="33"/>
  <c r="N39" i="33"/>
  <c r="N50" i="33"/>
  <c r="N76" i="33"/>
  <c r="N33" i="33"/>
  <c r="N40" i="33"/>
  <c r="N94" i="33"/>
  <c r="N81" i="33"/>
  <c r="N21" i="33"/>
  <c r="N82" i="33"/>
  <c r="N28" i="33"/>
  <c r="N56" i="33"/>
  <c r="N87" i="33"/>
  <c r="N55" i="33"/>
  <c r="N52" i="33"/>
  <c r="N66" i="33"/>
  <c r="N90" i="33"/>
  <c r="N31" i="33"/>
  <c r="N61" i="33"/>
  <c r="N67" i="33"/>
  <c r="N7" i="33"/>
  <c r="N95" i="33"/>
  <c r="N68" i="33"/>
  <c r="N92" i="33"/>
  <c r="N99" i="33"/>
  <c r="N32" i="40"/>
  <c r="N93" i="40"/>
  <c r="N83" i="40"/>
  <c r="N94" i="40"/>
  <c r="N34" i="40"/>
  <c r="N79" i="40"/>
  <c r="N46" i="40"/>
  <c r="N77" i="40"/>
  <c r="N57" i="40"/>
  <c r="N27" i="40"/>
  <c r="N91" i="40"/>
  <c r="N98" i="40"/>
  <c r="N72" i="40"/>
  <c r="N58" i="40"/>
  <c r="N63" i="40"/>
  <c r="N90" i="40"/>
  <c r="N40" i="40"/>
  <c r="N50" i="40"/>
  <c r="N17" i="40"/>
  <c r="N53" i="40"/>
  <c r="N56" i="40"/>
  <c r="N47" i="40"/>
  <c r="N23" i="40"/>
  <c r="N59" i="40"/>
  <c r="N73" i="40"/>
  <c r="N62" i="40"/>
  <c r="N64" i="40"/>
  <c r="N16" i="40"/>
  <c r="N55" i="40"/>
  <c r="N36" i="40"/>
  <c r="N33" i="40"/>
  <c r="N20" i="40"/>
  <c r="N51" i="40"/>
  <c r="N89" i="40"/>
  <c r="N18" i="40"/>
  <c r="N41" i="40"/>
  <c r="N65" i="40"/>
  <c r="N88" i="40"/>
  <c r="N92" i="40"/>
  <c r="N39" i="40"/>
  <c r="N19" i="40"/>
  <c r="N7" i="40"/>
  <c r="N96" i="40"/>
  <c r="N52" i="40"/>
  <c r="N61" i="40"/>
  <c r="N82" i="40"/>
  <c r="N76" i="40"/>
  <c r="N22" i="40"/>
  <c r="N87" i="40"/>
  <c r="N37" i="40"/>
  <c r="N99" i="40"/>
  <c r="N84" i="40"/>
  <c r="N26" i="40"/>
  <c r="N31" i="40"/>
  <c r="N21" i="40"/>
  <c r="N42" i="40"/>
  <c r="N43" i="40"/>
  <c r="N38" i="40"/>
  <c r="N45" i="40"/>
  <c r="N86" i="40"/>
  <c r="N85" i="40"/>
  <c r="N71" i="40"/>
  <c r="N75" i="40"/>
  <c r="N30" i="40"/>
  <c r="N28" i="40"/>
  <c r="N80" i="40"/>
  <c r="N74" i="40"/>
  <c r="N68" i="40"/>
  <c r="N66" i="40"/>
  <c r="N67" i="40"/>
  <c r="N25" i="40"/>
  <c r="N97" i="40"/>
  <c r="N29" i="40"/>
  <c r="N24" i="40"/>
  <c r="N54" i="40"/>
  <c r="N70" i="40"/>
  <c r="N69" i="40"/>
  <c r="N14" i="40"/>
  <c r="N15" i="40"/>
  <c r="N81" i="40"/>
  <c r="N78" i="40"/>
  <c r="N35" i="40"/>
  <c r="N49" i="40"/>
  <c r="N95" i="40"/>
  <c r="N60" i="40"/>
  <c r="N44" i="40"/>
  <c r="N35" i="71"/>
  <c r="N98" i="71"/>
  <c r="N82" i="71"/>
  <c r="N43" i="71"/>
  <c r="N23" i="71"/>
  <c r="N46" i="71"/>
  <c r="N48" i="71"/>
  <c r="N57" i="71"/>
  <c r="N38" i="71"/>
  <c r="N44" i="71"/>
  <c r="N32" i="71"/>
  <c r="N18" i="71"/>
  <c r="N53" i="71"/>
  <c r="N92" i="71"/>
  <c r="N31" i="71"/>
  <c r="N74" i="71"/>
  <c r="N33" i="71"/>
  <c r="N94" i="71"/>
  <c r="N81" i="71"/>
  <c r="N79" i="71"/>
  <c r="N95" i="71"/>
  <c r="N67" i="71"/>
  <c r="N80" i="71"/>
  <c r="N58" i="71"/>
  <c r="N41" i="71"/>
  <c r="N91" i="71"/>
  <c r="N56" i="71"/>
  <c r="N37" i="71"/>
  <c r="N66" i="71"/>
  <c r="N62" i="71"/>
  <c r="N17" i="71"/>
  <c r="N97" i="71"/>
  <c r="N22" i="71"/>
  <c r="N93" i="71"/>
  <c r="N73" i="71"/>
  <c r="N61" i="71"/>
  <c r="N88" i="71"/>
  <c r="N19" i="71"/>
  <c r="N47" i="71"/>
  <c r="N89" i="71"/>
  <c r="N84" i="71"/>
  <c r="N27" i="71"/>
  <c r="N21" i="71"/>
  <c r="N36" i="71"/>
  <c r="N55" i="71"/>
  <c r="N83" i="71"/>
  <c r="N26" i="71"/>
  <c r="N42" i="71"/>
  <c r="N65" i="71"/>
  <c r="N99" i="71"/>
  <c r="N63" i="71"/>
  <c r="N16" i="71"/>
  <c r="N78" i="71"/>
  <c r="N40" i="71"/>
  <c r="N39" i="71"/>
  <c r="N52" i="71"/>
  <c r="N34" i="71"/>
  <c r="N96" i="71"/>
  <c r="N71" i="71"/>
  <c r="N77" i="71"/>
  <c r="N28" i="71"/>
  <c r="N68" i="71"/>
  <c r="N29" i="71"/>
  <c r="N45" i="71"/>
  <c r="N50" i="71"/>
  <c r="N14" i="71"/>
  <c r="N86" i="71"/>
  <c r="N70" i="71"/>
  <c r="N87" i="71"/>
  <c r="N59" i="71"/>
  <c r="N7" i="71"/>
  <c r="N54" i="71"/>
  <c r="N25" i="71"/>
  <c r="N20" i="71"/>
  <c r="N64" i="71"/>
  <c r="N49" i="71"/>
  <c r="N60" i="71"/>
  <c r="N76" i="7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<sst xmlns="http://schemas.openxmlformats.org/spreadsheetml/2006/main" count="9488" uniqueCount="500">
  <si>
    <t>■高知大学</t>
    <rPh sb="1" eb="5">
      <t>コウチダイガク</t>
    </rPh>
    <phoneticPr fontId="1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</si>
  <si>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</si>
  <si>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</si>
  <si>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</si>
  <si>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</si>
  <si>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</si>
  <si>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</si>
  <si>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01．人文社会科学専攻</t>
  </si>
  <si>
    <t>02．教育学専攻</t>
  </si>
  <si>
    <t>04．医科学専攻</t>
  </si>
  <si>
    <t>05．看護学専攻</t>
  </si>
  <si>
    <t>11．応用自然科学専攻</t>
  </si>
  <si>
    <t>12．医学専攻</t>
  </si>
  <si>
    <t>13．黒潮圏総合科学専攻</t>
  </si>
  <si>
    <t>06．農林海洋科学専攻</t>
  </si>
  <si>
    <t>R3</t>
    <phoneticPr fontId="1"/>
  </si>
  <si>
    <t>R2</t>
    <phoneticPr fontId="1"/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</si>
  <si>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</si>
  <si>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</si>
  <si>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</si>
  <si>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A大学院研究科</t>
  </si>
  <si>
    <t>B大学学部</t>
  </si>
  <si>
    <t>C短期大学本科</t>
  </si>
  <si>
    <t>D専攻科</t>
  </si>
  <si>
    <t>E別科</t>
  </si>
  <si>
    <t>臨床研修医(予定者を含む)</t>
  </si>
  <si>
    <t>専修学校・外国の学校等入学者</t>
  </si>
  <si>
    <t>不詳・死亡の者</t>
  </si>
  <si>
    <t>7状況別計(a)</t>
  </si>
  <si>
    <t>F自営業主等</t>
  </si>
  <si>
    <t>G無期雇用労働者</t>
  </si>
  <si>
    <t>H有期雇用労働者</t>
  </si>
  <si>
    <t>I臨時労働者</t>
  </si>
  <si>
    <t>J(進学準備中)</t>
  </si>
  <si>
    <t>J(就職準備中)</t>
  </si>
  <si>
    <t>J(その他)</t>
  </si>
  <si>
    <t>正規の職員等</t>
    <rPh sb="0" eb="2">
      <t>セイキ</t>
    </rPh>
    <rPh sb="3" eb="6">
      <t>ショクイントウ</t>
    </rPh>
    <phoneticPr fontId="1"/>
  </si>
  <si>
    <t>９．卒業後の進路</t>
    <rPh sb="2" eb="5">
      <t>ソツギョウゴ</t>
    </rPh>
    <rPh sb="6" eb="8">
      <t>シンロ</t>
    </rPh>
    <phoneticPr fontId="1"/>
  </si>
  <si>
    <t>目次に戻る</t>
    <rPh sb="0" eb="2">
      <t>モクジ</t>
    </rPh>
    <rPh sb="3" eb="4">
      <t>モド</t>
    </rPh>
    <phoneticPr fontId="1"/>
  </si>
  <si>
    <t>進学者</t>
    <rPh sb="0" eb="3">
      <t>シンガクシャ</t>
    </rPh>
    <phoneticPr fontId="1"/>
  </si>
  <si>
    <t>就職者</t>
    <rPh sb="0" eb="3">
      <t>シュウショクシャ</t>
    </rPh>
    <phoneticPr fontId="1"/>
  </si>
  <si>
    <t>臨時労働者</t>
    <rPh sb="0" eb="5">
      <t>リンジロウドウシャ</t>
    </rPh>
    <phoneticPr fontId="1"/>
  </si>
  <si>
    <t>就職も進学もしていないもの</t>
    <rPh sb="0" eb="2">
      <t>シュウショク</t>
    </rPh>
    <rPh sb="3" eb="5">
      <t>シンガク</t>
    </rPh>
    <phoneticPr fontId="1"/>
  </si>
  <si>
    <t>その他</t>
    <rPh sb="2" eb="3">
      <t>タ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</si>
  <si>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</si>
  <si>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</si>
  <si>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就職率</t>
    <rPh sb="0" eb="3">
      <t>シュウショクリツ</t>
    </rPh>
    <phoneticPr fontId="1"/>
  </si>
  <si>
    <t>就職率の高い順</t>
    <rPh sb="0" eb="3">
      <t>シュウショクリツ</t>
    </rPh>
    <rPh sb="4" eb="5">
      <t>タカ</t>
    </rPh>
    <rPh sb="6" eb="7">
      <t>ジュン</t>
    </rPh>
    <phoneticPr fontId="1"/>
  </si>
  <si>
    <t>正規の職員等でない者</t>
    <rPh sb="0" eb="2">
      <t>セイキ</t>
    </rPh>
    <rPh sb="3" eb="6">
      <t>ショクイントウ</t>
    </rPh>
    <rPh sb="9" eb="10">
      <t>モノ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</si>
  <si>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</si>
  <si>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</si>
  <si>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10"/>
  </si>
  <si>
    <t>区分</t>
    <rPh sb="0" eb="2">
      <t>クブン</t>
    </rPh>
    <phoneticPr fontId="1"/>
  </si>
  <si>
    <t>大学名</t>
    <rPh sb="0" eb="3">
      <t>ダイガクメイ</t>
    </rPh>
    <phoneticPr fontId="1"/>
  </si>
  <si>
    <t>就職率の高い順</t>
    <rPh sb="0" eb="2">
      <t>シュウショク</t>
    </rPh>
    <rPh sb="2" eb="3">
      <t>リツ</t>
    </rPh>
    <rPh sb="4" eb="5">
      <t>タカ</t>
    </rPh>
    <rPh sb="6" eb="7">
      <t>ジュン</t>
    </rPh>
    <phoneticPr fontId="1"/>
  </si>
  <si>
    <t>【出典】大学基本情報</t>
    <rPh sb="1" eb="3">
      <t>シュッテン</t>
    </rPh>
    <rPh sb="4" eb="10">
      <t>ダイガクキホンジョウホウ</t>
    </rPh>
    <phoneticPr fontId="10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</si>
  <si>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</si>
  <si>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</si>
  <si>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</si>
  <si>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</si>
  <si>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</si>
  <si>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</si>
  <si>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</si>
  <si>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</si>
  <si>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</si>
  <si>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</si>
  <si>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</si>
  <si>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</si>
  <si>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</si>
  <si>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</si>
  <si>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</si>
  <si>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</si>
  <si>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</si>
  <si>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</si>
  <si>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</si>
  <si>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</si>
  <si>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</si>
  <si>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</si>
  <si>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</si>
  <si>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</si>
  <si>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</si>
  <si>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</si>
  <si>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</si>
  <si>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</si>
  <si>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</si>
  <si>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</si>
  <si>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</si>
  <si>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</si>
  <si>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</si>
  <si>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</si>
  <si>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</si>
  <si>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</si>
  <si>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</si>
  <si>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</si>
  <si>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</si>
  <si>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</si>
  <si>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</si>
  <si>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</si>
  <si>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</si>
  <si>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</si>
  <si>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</si>
  <si>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</si>
  <si>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</si>
  <si>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</si>
  <si>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</si>
  <si>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</si>
  <si>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</si>
  <si>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</si>
  <si>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</si>
  <si>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</si>
  <si>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</si>
  <si>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</si>
  <si>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</si>
  <si>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</si>
  <si>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</si>
  <si>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</si>
  <si>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</si>
  <si>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</si>
  <si>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</si>
  <si>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</si>
  <si>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</si>
  <si>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</si>
  <si>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</si>
  <si>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</si>
  <si>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</si>
  <si>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</si>
  <si>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</si>
  <si>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</si>
  <si>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</si>
  <si>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</si>
  <si>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</si>
  <si>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</si>
  <si>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</si>
  <si>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</si>
  <si>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</si>
  <si>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</si>
  <si>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</si>
  <si>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</si>
  <si>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</si>
  <si>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</si>
  <si>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</si>
  <si>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</si>
  <si>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</si>
  <si>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</si>
  <si>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</si>
  <si>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</si>
  <si>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</si>
  <si>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</si>
  <si>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</si>
  <si>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</si>
  <si>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</si>
  <si>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</si>
  <si>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</si>
  <si>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</si>
  <si>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</si>
  <si>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</si>
  <si>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</si>
  <si>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</si>
  <si>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</si>
  <si>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</si>
  <si>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</si>
  <si>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</si>
  <si>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</si>
  <si>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</si>
  <si>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</si>
  <si>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</si>
  <si>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</si>
  <si>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</si>
  <si>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</si>
  <si>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</si>
  <si>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</si>
  <si>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</si>
  <si>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</si>
  <si>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</si>
  <si>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</si>
  <si>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</si>
  <si>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</si>
  <si>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</si>
  <si>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</si>
  <si>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</si>
  <si>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</si>
  <si>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</si>
  <si>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</si>
  <si>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</si>
  <si>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</si>
  <si>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</si>
  <si>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</si>
  <si>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</si>
  <si>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</si>
  <si>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</si>
  <si>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</si>
  <si>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</si>
  <si>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</si>
  <si>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</si>
  <si>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</si>
  <si>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</si>
  <si>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</si>
  <si>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</si>
  <si>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</si>
  <si>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</si>
  <si>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</si>
  <si>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</si>
  <si>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</si>
  <si>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</si>
  <si>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</si>
  <si>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</si>
  <si>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</si>
  <si>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</si>
  <si>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</si>
  <si>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</si>
  <si>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</si>
  <si>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</si>
  <si>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</si>
  <si>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</si>
  <si>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</si>
  <si>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</si>
  <si>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</si>
  <si>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</si>
  <si>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</si>
  <si>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</si>
  <si>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</si>
  <si>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</si>
  <si>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</si>
  <si>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</si>
  <si>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</si>
  <si>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</si>
  <si>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</si>
  <si>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</si>
  <si>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R2</t>
  </si>
  <si>
    <t>R3</t>
  </si>
  <si>
    <t>■目次</t>
    <phoneticPr fontId="1"/>
  </si>
  <si>
    <t>9.グラフデータ</t>
    <phoneticPr fontId="1"/>
  </si>
  <si>
    <t>9.経年データ（学部単位）</t>
    <phoneticPr fontId="1"/>
  </si>
  <si>
    <t>9.経年データ（専攻単位）</t>
    <phoneticPr fontId="1"/>
  </si>
  <si>
    <t>9-1.2020</t>
    <phoneticPr fontId="1"/>
  </si>
  <si>
    <t>9-1.2021</t>
    <phoneticPr fontId="1"/>
  </si>
  <si>
    <t>9-2.2020</t>
    <phoneticPr fontId="1"/>
  </si>
  <si>
    <t>9-2.2021</t>
    <phoneticPr fontId="1"/>
  </si>
  <si>
    <t>9-3.2020</t>
    <phoneticPr fontId="1"/>
  </si>
  <si>
    <t>9-3.2021</t>
    <phoneticPr fontId="1"/>
  </si>
  <si>
    <t>9-4.2020</t>
    <phoneticPr fontId="1"/>
  </si>
  <si>
    <t>9-4.2021</t>
    <phoneticPr fontId="1"/>
  </si>
  <si>
    <t>その他</t>
  </si>
  <si>
    <t>進学</t>
    <rPh sb="0" eb="2">
      <t>シンガク</t>
    </rPh>
    <phoneticPr fontId="1"/>
  </si>
  <si>
    <t>正規の職員等でない</t>
    <rPh sb="0" eb="2">
      <t>セイキ</t>
    </rPh>
    <rPh sb="3" eb="6">
      <t>ショクイントウ</t>
    </rPh>
    <phoneticPr fontId="1"/>
  </si>
  <si>
    <t>臨時労働</t>
  </si>
  <si>
    <t>就職も進学もしていない</t>
    <rPh sb="0" eb="2">
      <t>シュウショク</t>
    </rPh>
    <rPh sb="3" eb="5">
      <t>シンガク</t>
    </rPh>
    <phoneticPr fontId="1"/>
  </si>
  <si>
    <t>不詳・死亡の者</t>
    <phoneticPr fontId="1"/>
  </si>
  <si>
    <t>（１）．学士課程</t>
    <rPh sb="4" eb="8">
      <t>ガクシカテイ</t>
    </rPh>
    <phoneticPr fontId="1"/>
  </si>
  <si>
    <t>①．総計</t>
    <rPh sb="2" eb="4">
      <t>ソウケイ</t>
    </rPh>
    <phoneticPr fontId="1"/>
  </si>
  <si>
    <t>②．ベンチマーク大学平均</t>
    <rPh sb="8" eb="10">
      <t>ダイガク</t>
    </rPh>
    <rPh sb="10" eb="12">
      <t>ヘイキン</t>
    </rPh>
    <phoneticPr fontId="1"/>
  </si>
  <si>
    <t>増減</t>
    <rPh sb="0" eb="2">
      <t>ゾウゲン</t>
    </rPh>
    <phoneticPr fontId="1"/>
  </si>
  <si>
    <t>③．高知大学：学部別</t>
    <rPh sb="7" eb="10">
      <t>ガクブベツ</t>
    </rPh>
    <phoneticPr fontId="1"/>
  </si>
  <si>
    <t>増加傾向⤴</t>
    <rPh sb="0" eb="2">
      <t>ゾウカ</t>
    </rPh>
    <rPh sb="2" eb="4">
      <t>ケイコウ</t>
    </rPh>
    <phoneticPr fontId="1"/>
  </si>
  <si>
    <t>３．理工学部（理学部・TSP含む）</t>
    <rPh sb="2" eb="6">
      <t>リコウガクブ</t>
    </rPh>
    <rPh sb="7" eb="10">
      <t>リガクブ</t>
    </rPh>
    <rPh sb="14" eb="15">
      <t>フク</t>
    </rPh>
    <phoneticPr fontId="1"/>
  </si>
  <si>
    <t>減少傾向⤵</t>
    <rPh sb="0" eb="4">
      <t>ゲンショウケイコウ</t>
    </rPh>
    <phoneticPr fontId="1"/>
  </si>
  <si>
    <t>隔年で増減</t>
    <rPh sb="0" eb="2">
      <t>カクネン</t>
    </rPh>
    <rPh sb="3" eb="5">
      <t>ゾウゲン</t>
    </rPh>
    <phoneticPr fontId="1"/>
  </si>
  <si>
    <t>ベンチマーク大学平均</t>
    <rPh sb="6" eb="10">
      <t>ダイガクヘイキン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</si>
  <si>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</si>
  <si>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―</t>
    <phoneticPr fontId="1"/>
  </si>
  <si>
    <t>同程度で推移</t>
    <rPh sb="0" eb="3">
      <t>ドウテイド</t>
    </rPh>
    <rPh sb="4" eb="6">
      <t>スイイ</t>
    </rPh>
    <phoneticPr fontId="1"/>
  </si>
  <si>
    <r>
      <rPr>
        <sz val="9"/>
        <color rgb="FF0070C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進学</t>
    </r>
    <rPh sb="1" eb="3">
      <t>シンガク</t>
    </rPh>
    <phoneticPr fontId="1"/>
  </si>
  <si>
    <r>
      <rPr>
        <sz val="9"/>
        <color rgb="FFFF000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正規の職員等</t>
    </r>
    <rPh sb="1" eb="3">
      <t>セイキ</t>
    </rPh>
    <rPh sb="4" eb="7">
      <t>ショクイントウ</t>
    </rPh>
    <phoneticPr fontId="1"/>
  </si>
  <si>
    <r>
      <rPr>
        <sz val="9"/>
        <color theme="0" tint="-0.249977111117893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正規の職員等でない</t>
    </r>
    <rPh sb="1" eb="3">
      <t>セイキ</t>
    </rPh>
    <rPh sb="4" eb="7">
      <t>ショクイントウ</t>
    </rPh>
    <phoneticPr fontId="1"/>
  </si>
  <si>
    <r>
      <rPr>
        <sz val="9"/>
        <color theme="7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臨時労働</t>
    </r>
    <phoneticPr fontId="1"/>
  </si>
  <si>
    <r>
      <rPr>
        <sz val="9"/>
        <color rgb="FF7030A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就職も進学もしていない</t>
    </r>
    <rPh sb="1" eb="3">
      <t>シュウショク</t>
    </rPh>
    <rPh sb="4" eb="6">
      <t>シンガク</t>
    </rPh>
    <phoneticPr fontId="1"/>
  </si>
  <si>
    <r>
      <rPr>
        <sz val="9"/>
        <color theme="9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その他</t>
    </r>
    <phoneticPr fontId="1"/>
  </si>
  <si>
    <t>５年間平均</t>
    <rPh sb="1" eb="3">
      <t>ネンカン</t>
    </rPh>
    <rPh sb="3" eb="5">
      <t>ヘイキン</t>
    </rPh>
    <phoneticPr fontId="1"/>
  </si>
  <si>
    <t>（２）．修士課程</t>
    <rPh sb="4" eb="6">
      <t>シュウシ</t>
    </rPh>
    <rPh sb="6" eb="8">
      <t>カテイ</t>
    </rPh>
    <phoneticPr fontId="1"/>
  </si>
  <si>
    <t>③．高知大学：専攻別</t>
    <rPh sb="7" eb="9">
      <t>センコウ</t>
    </rPh>
    <rPh sb="9" eb="10">
      <t>ベツ</t>
    </rPh>
    <phoneticPr fontId="1"/>
  </si>
  <si>
    <t>ⅰ．人文社会科学専攻</t>
    <rPh sb="2" eb="4">
      <t>ジンブン</t>
    </rPh>
    <rPh sb="4" eb="6">
      <t>シャカイ</t>
    </rPh>
    <rPh sb="6" eb="8">
      <t>カガク</t>
    </rPh>
    <rPh sb="8" eb="10">
      <t>センコウ</t>
    </rPh>
    <phoneticPr fontId="1"/>
  </si>
  <si>
    <t>ⅳ．医科学専攻</t>
    <rPh sb="2" eb="7">
      <t>イカガクセンコウ</t>
    </rPh>
    <phoneticPr fontId="1"/>
  </si>
  <si>
    <t>ⅴ．看護学専攻</t>
    <rPh sb="2" eb="7">
      <t>カンゴガクセンコウ</t>
    </rPh>
    <phoneticPr fontId="1"/>
  </si>
  <si>
    <t>―</t>
  </si>
  <si>
    <t>ⅰ．応用自然科学専攻</t>
    <rPh sb="2" eb="4">
      <t>オウヨウ</t>
    </rPh>
    <rPh sb="4" eb="6">
      <t>シゼン</t>
    </rPh>
    <rPh sb="6" eb="8">
      <t>カガク</t>
    </rPh>
    <rPh sb="8" eb="10">
      <t>センコウ</t>
    </rPh>
    <phoneticPr fontId="1"/>
  </si>
  <si>
    <t>ⅱ．医学専攻</t>
    <rPh sb="2" eb="4">
      <t>イガク</t>
    </rPh>
    <rPh sb="4" eb="6">
      <t>センコウ</t>
    </rPh>
    <phoneticPr fontId="1"/>
  </si>
  <si>
    <t>ⅲ．黒潮圏総合科学専攻</t>
    <rPh sb="2" eb="5">
      <t>クロシオケン</t>
    </rPh>
    <rPh sb="5" eb="7">
      <t>ソウゴウ</t>
    </rPh>
    <rPh sb="7" eb="9">
      <t>カガク</t>
    </rPh>
    <rPh sb="9" eb="11">
      <t>センコウ</t>
    </rPh>
    <phoneticPr fontId="1"/>
  </si>
  <si>
    <t>（３）．博士課程</t>
    <rPh sb="4" eb="6">
      <t>ハカセ</t>
    </rPh>
    <rPh sb="6" eb="8">
      <t>カテイ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</si>
  <si>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</si>
  <si>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</si>
  <si>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■ベンチマーク大学平均</t>
    <rPh sb="7" eb="9">
      <t>ダイガク</t>
    </rPh>
    <rPh sb="9" eb="11">
      <t>ヘイキン</t>
    </rPh>
    <phoneticPr fontId="1"/>
  </si>
  <si>
    <t>9-1-1.学士課程</t>
    <rPh sb="6" eb="10">
      <t>ガクシカテイ</t>
    </rPh>
    <phoneticPr fontId="1"/>
  </si>
  <si>
    <t>9-1-3.学士課程（学部別）</t>
    <rPh sb="6" eb="10">
      <t>ガクシカテイ</t>
    </rPh>
    <rPh sb="11" eb="14">
      <t>ガクブベツ</t>
    </rPh>
    <phoneticPr fontId="1"/>
  </si>
  <si>
    <t>9-2-2.修士課程（平均）</t>
    <rPh sb="6" eb="10">
      <t>シュウシカテイ</t>
    </rPh>
    <rPh sb="11" eb="13">
      <t>ヘイキン</t>
    </rPh>
    <phoneticPr fontId="1"/>
  </si>
  <si>
    <t>9-3-2.博士課程（平均）</t>
    <rPh sb="6" eb="10">
      <t>ハカセカテイ</t>
    </rPh>
    <rPh sb="11" eb="13">
      <t>ヘイキン</t>
    </rPh>
    <phoneticPr fontId="1"/>
  </si>
  <si>
    <t>9-4-1.専門職学位課程</t>
    <phoneticPr fontId="1"/>
  </si>
  <si>
    <t>9-4-2.専門職学位課程（平均）</t>
    <rPh sb="6" eb="9">
      <t>センモンショク</t>
    </rPh>
    <rPh sb="9" eb="11">
      <t>ガクイ</t>
    </rPh>
    <rPh sb="11" eb="13">
      <t>カテイ</t>
    </rPh>
    <rPh sb="14" eb="16">
      <t>ヘイキン</t>
    </rPh>
    <phoneticPr fontId="1"/>
  </si>
  <si>
    <t>ⅱ．教育学部</t>
    <phoneticPr fontId="1"/>
  </si>
  <si>
    <t>ⅳ．医学部</t>
    <phoneticPr fontId="1"/>
  </si>
  <si>
    <t>ⅵ．地域協働学部</t>
    <phoneticPr fontId="1"/>
  </si>
  <si>
    <t>ⅰ．人文社会科専攻</t>
    <phoneticPr fontId="1"/>
  </si>
  <si>
    <t>ⅱ．教育学専攻</t>
    <rPh sb="2" eb="4">
      <t>キョウイク</t>
    </rPh>
    <rPh sb="4" eb="7">
      <t>ガクセンコウ</t>
    </rPh>
    <phoneticPr fontId="1"/>
  </si>
  <si>
    <t>ⅶ．地域協働学専攻</t>
    <rPh sb="2" eb="4">
      <t>チイキ</t>
    </rPh>
    <rPh sb="4" eb="6">
      <t>キョウドウ</t>
    </rPh>
    <rPh sb="6" eb="7">
      <t>ガク</t>
    </rPh>
    <rPh sb="7" eb="9">
      <t>センコウ</t>
    </rPh>
    <phoneticPr fontId="1"/>
  </si>
  <si>
    <t>ⅱ．医学専攻</t>
    <rPh sb="2" eb="6">
      <t>イガクセンコウ</t>
    </rPh>
    <phoneticPr fontId="1"/>
  </si>
  <si>
    <t>ⅲ．黒潮圏総合科学専攻</t>
    <rPh sb="2" eb="5">
      <t>クロシオケン</t>
    </rPh>
    <rPh sb="5" eb="11">
      <t>ソウゴウカガクセンコウ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</si>
  <si>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</si>
  <si>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</si>
  <si>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</si>
  <si>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</si>
  <si>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</si>
  <si>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</si>
  <si>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</si>
  <si>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</si>
  <si>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データ個数</t>
    <rPh sb="3" eb="5">
      <t>コスウ</t>
    </rPh>
    <phoneticPr fontId="1"/>
  </si>
  <si>
    <t>R4</t>
  </si>
  <si>
    <t>ⅶ．地域協働学専攻（令和２年度設置）</t>
    <rPh sb="2" eb="4">
      <t>チイキ</t>
    </rPh>
    <rPh sb="4" eb="6">
      <t>キョウドウ</t>
    </rPh>
    <rPh sb="6" eb="7">
      <t>ガク</t>
    </rPh>
    <rPh sb="7" eb="9">
      <t>センコウ</t>
    </rPh>
    <rPh sb="10" eb="12">
      <t>レイワ</t>
    </rPh>
    <rPh sb="13" eb="15">
      <t>ネンド</t>
    </rPh>
    <rPh sb="15" eb="17">
      <t>セッチ</t>
    </rPh>
    <phoneticPr fontId="1"/>
  </si>
  <si>
    <t>【グラフシート】</t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</si>
  <si>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</si>
  <si>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</si>
  <si>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</si>
  <si>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</si>
  <si>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</si>
  <si>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</si>
  <si>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9-1.2022</t>
  </si>
  <si>
    <t>9-2.2022</t>
  </si>
  <si>
    <t>9-3.2022</t>
  </si>
  <si>
    <t>9-4.2022</t>
  </si>
  <si>
    <t>9-2-1.修士課程</t>
    <phoneticPr fontId="1"/>
  </si>
  <si>
    <t>9-3-1.博士課程</t>
    <phoneticPr fontId="1"/>
  </si>
  <si>
    <t>9-1-2.学士課程（平均）</t>
    <phoneticPr fontId="1"/>
  </si>
  <si>
    <t>9-2-3.修士課程（専攻別）</t>
    <phoneticPr fontId="1"/>
  </si>
  <si>
    <t>9-3-3.博士課程（専攻別）</t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</si>
  <si>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</si>
  <si>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</si>
  <si>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</si>
  <si>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</si>
  <si>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</si>
  <si>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</si>
  <si>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</si>
  <si>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</si>
  <si>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</si>
  <si>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</si>
  <si>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</si>
  <si>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</si>
  <si>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</si>
  <si>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</si>
  <si>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</si>
  <si>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</si>
  <si>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</si>
  <si>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</si>
  <si>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</si>
  <si>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</si>
  <si>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</si>
  <si>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</si>
  <si>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</si>
  <si>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</si>
  <si>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</si>
  <si>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</si>
  <si>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</si>
  <si>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</si>
  <si>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</si>
  <si>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</si>
  <si>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</si>
  <si>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</si>
  <si>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</si>
  <si>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</si>
  <si>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</si>
  <si>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</si>
  <si>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</si>
  <si>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</si>
  <si>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</si>
  <si>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</si>
  <si>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</si>
  <si>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</si>
  <si>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</si>
  <si>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</si>
  <si>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</si>
  <si>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</si>
  <si>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</si>
  <si>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</si>
  <si>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</si>
  <si>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</si>
  <si>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</si>
  <si>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</si>
  <si>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</si>
  <si>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</si>
  <si>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</si>
  <si>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</si>
  <si>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</si>
  <si>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</si>
  <si>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</si>
  <si>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</si>
  <si>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</si>
  <si>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</si>
  <si>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</si>
  <si>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</si>
  <si>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</si>
  <si>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</si>
  <si>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</si>
  <si>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</si>
  <si>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</si>
  <si>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</si>
  <si>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</si>
  <si>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</si>
  <si>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</si>
  <si>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</si>
  <si>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</si>
  <si>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</si>
  <si>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</si>
  <si>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</si>
  <si>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</si>
  <si>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</si>
  <si>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</si>
  <si>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</si>
  <si>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</si>
  <si>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</si>
  <si>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</si>
  <si>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</si>
  <si>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</si>
  <si>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</si>
  <si>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</si>
  <si>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</si>
  <si>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</si>
  <si>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</si>
  <si>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</si>
  <si>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</si>
  <si>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</si>
  <si>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</si>
  <si>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</si>
  <si>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</si>
  <si>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</si>
  <si>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</si>
  <si>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</si>
  <si>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</si>
  <si>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</si>
  <si>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</si>
  <si>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</si>
  <si>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</si>
  <si>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</si>
  <si>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</si>
  <si>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</si>
  <si>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</si>
  <si>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</si>
  <si>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</si>
  <si>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</si>
  <si>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最新年度のみ増加</t>
  </si>
  <si>
    <t>9-4.専門職学位課程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</si>
  <si>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9-3.博士課程</t>
    <rPh sb="4" eb="6">
      <t>ハカセ</t>
    </rPh>
    <rPh sb="6" eb="8">
      <t>カテイ</t>
    </rPh>
    <phoneticPr fontId="1"/>
  </si>
  <si>
    <t>9-2.修士課程（専攻別）</t>
    <rPh sb="4" eb="8">
      <t>シュウシカテイ</t>
    </rPh>
    <rPh sb="9" eb="13">
      <t>センコウベツ｣</t>
    </rPh>
    <phoneticPr fontId="1"/>
  </si>
  <si>
    <t>9-2.修士課程</t>
    <rPh sb="4" eb="8">
      <t>シュウシカテイ</t>
    </rPh>
    <phoneticPr fontId="1"/>
  </si>
  <si>
    <t>9-1.学位課程（学部別）</t>
    <rPh sb="4" eb="6">
      <t>ガクイ</t>
    </rPh>
    <rPh sb="6" eb="8">
      <t>カテイ</t>
    </rPh>
    <rPh sb="9" eb="11">
      <t>ガクブ</t>
    </rPh>
    <rPh sb="11" eb="12">
      <t>ベツ</t>
    </rPh>
    <phoneticPr fontId="1"/>
  </si>
  <si>
    <t>9-1.学士課程</t>
    <rPh sb="4" eb="8">
      <t>ガクシカテイ</t>
    </rPh>
    <phoneticPr fontId="1"/>
  </si>
  <si>
    <r>
      <rPr>
        <sz val="9"/>
        <color rgb="FF0070C0"/>
        <rFont val="ＭＳ 明朝"/>
        <family val="1"/>
        <charset val="128"/>
      </rPr>
      <t>■</t>
    </r>
    <r>
      <rPr>
        <sz val="9"/>
        <color theme="1"/>
        <rFont val="ＭＳ 明朝"/>
        <family val="2"/>
        <charset val="128"/>
      </rPr>
      <t>進学者の割合</t>
    </r>
    <rPh sb="1" eb="4">
      <t>シンガクシャ</t>
    </rPh>
    <rPh sb="5" eb="7">
      <t>ワリアイ</t>
    </rPh>
    <phoneticPr fontId="1"/>
  </si>
  <si>
    <r>
      <t>就職者の割合
（</t>
    </r>
    <r>
      <rPr>
        <sz val="9"/>
        <color rgb="FFFF000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+</t>
    </r>
    <r>
      <rPr>
        <sz val="9"/>
        <color theme="0" tint="-0.249977111117893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+</t>
    </r>
    <r>
      <rPr>
        <sz val="9"/>
        <color theme="7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）</t>
    </r>
    <rPh sb="0" eb="2">
      <t>シュウショク</t>
    </rPh>
    <rPh sb="2" eb="3">
      <t>シャ</t>
    </rPh>
    <rPh sb="4" eb="6">
      <t>ワリアイ</t>
    </rPh>
    <phoneticPr fontId="1"/>
  </si>
  <si>
    <r>
      <t>就職者（</t>
    </r>
    <r>
      <rPr>
        <sz val="9"/>
        <color rgb="FFFF0000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+</t>
    </r>
    <r>
      <rPr>
        <sz val="9"/>
        <color theme="0" tint="-0.249977111117893"/>
        <rFont val="ＭＳ 明朝"/>
        <family val="1"/>
        <charset val="128"/>
      </rPr>
      <t>■</t>
    </r>
    <r>
      <rPr>
        <sz val="9"/>
        <rFont val="ＭＳ 明朝"/>
        <family val="1"/>
        <charset val="128"/>
      </rPr>
      <t>+</t>
    </r>
    <r>
      <rPr>
        <sz val="9"/>
        <color theme="7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）</t>
    </r>
    <rPh sb="0" eb="3">
      <t>シュウショクシャ</t>
    </rPh>
    <phoneticPr fontId="1"/>
  </si>
  <si>
    <r>
      <t>就職者
（</t>
    </r>
    <r>
      <rPr>
        <sz val="9"/>
        <color rgb="FFFF0000"/>
        <rFont val="ＭＳ 明朝"/>
        <family val="1"/>
        <charset val="128"/>
      </rPr>
      <t>■</t>
    </r>
    <r>
      <rPr>
        <sz val="9"/>
        <color theme="1"/>
        <rFont val="ＭＳ 明朝"/>
        <family val="2"/>
        <charset val="128"/>
      </rPr>
      <t>+</t>
    </r>
    <r>
      <rPr>
        <sz val="9"/>
        <color theme="0" tint="-0.249977111117893"/>
        <rFont val="ＭＳ 明朝"/>
        <family val="1"/>
        <charset val="128"/>
      </rPr>
      <t>■</t>
    </r>
    <r>
      <rPr>
        <sz val="9"/>
        <color theme="1"/>
        <rFont val="ＭＳ 明朝"/>
        <family val="1"/>
        <charset val="128"/>
      </rPr>
      <t>+</t>
    </r>
    <r>
      <rPr>
        <sz val="9"/>
        <color theme="7"/>
        <rFont val="ＭＳ 明朝"/>
        <family val="1"/>
        <charset val="128"/>
      </rPr>
      <t>■</t>
    </r>
    <r>
      <rPr>
        <sz val="9"/>
        <color theme="1"/>
        <rFont val="ＭＳ 明朝"/>
        <family val="2"/>
        <charset val="128"/>
      </rPr>
      <t>）</t>
    </r>
    <rPh sb="0" eb="3">
      <t>シュウショクシャ</t>
    </rPh>
    <phoneticPr fontId="1"/>
  </si>
  <si>
    <t>④．全国立大学一覧</t>
    <rPh sb="2" eb="9">
      <t>ゼンコクリツダイガクイチラン</t>
    </rPh>
    <phoneticPr fontId="1"/>
  </si>
  <si>
    <t>③．全国立大学一覧</t>
    <rPh sb="2" eb="9">
      <t>ゼンコクリツダイガクイチラン</t>
    </rPh>
    <phoneticPr fontId="1"/>
  </si>
  <si>
    <t>9-3.博士課程（専攻別）</t>
    <rPh sb="4" eb="6">
      <t>ハカセ</t>
    </rPh>
    <rPh sb="6" eb="8">
      <t>カテイ</t>
    </rPh>
    <rPh sb="9" eb="12">
      <t>センコウベツ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</si>
  <si>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</si>
  <si>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</si>
  <si>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</si>
  <si>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</si>
  <si>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</si>
  <si>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9-1.2023</t>
  </si>
  <si>
    <t>9-2.2023</t>
  </si>
  <si>
    <t>9-3.2023</t>
  </si>
  <si>
    <t>9-4.2023</t>
  </si>
  <si>
    <t>５年平均±３％判定</t>
    <rPh sb="7" eb="9">
      <t>ハンテイ</t>
    </rPh>
    <phoneticPr fontId="1"/>
  </si>
  <si>
    <t>５年平均</t>
  </si>
  <si>
    <t>ⅵ．地域協働学部</t>
    <rPh sb="2" eb="4">
      <t>チイキ</t>
    </rPh>
    <rPh sb="4" eb="6">
      <t>キョウドウ</t>
    </rPh>
    <rPh sb="6" eb="8">
      <t>ガクブ</t>
    </rPh>
    <phoneticPr fontId="1"/>
  </si>
  <si>
    <t>ⅱ．教育学部</t>
    <rPh sb="2" eb="4">
      <t>キョウイク</t>
    </rPh>
    <rPh sb="4" eb="6">
      <t>ガクブ</t>
    </rPh>
    <phoneticPr fontId="1"/>
  </si>
  <si>
    <t>ⅱ．教育学専攻（令和４年度募集停止）</t>
    <rPh sb="2" eb="4">
      <t>キョウイク</t>
    </rPh>
    <rPh sb="4" eb="5">
      <t>ガク</t>
    </rPh>
    <rPh sb="5" eb="7">
      <t>センコウ</t>
    </rPh>
    <rPh sb="8" eb="10">
      <t>レイワ</t>
    </rPh>
    <rPh sb="11" eb="13">
      <t>ネンド</t>
    </rPh>
    <rPh sb="13" eb="17">
      <t>ボシュウテイシ</t>
    </rPh>
    <phoneticPr fontId="1"/>
  </si>
  <si>
    <t>同程度で推移</t>
  </si>
  <si>
    <t>R1</t>
  </si>
  <si>
    <t>↓「0.0％」は手動で赤塗つぶし</t>
    <phoneticPr fontId="1"/>
  </si>
  <si>
    <t>総合計</t>
    <rPh sb="0" eb="3">
      <t>ソウゴウケイ</t>
    </rPh>
    <phoneticPr fontId="1"/>
  </si>
  <si>
    <t>R5</t>
  </si>
  <si>
    <t>進学者</t>
    <rPh sb="0" eb="3">
      <t>シンガクシャ</t>
    </rPh>
    <phoneticPr fontId="23"/>
  </si>
  <si>
    <t>正規の職員等</t>
    <rPh sb="0" eb="2">
      <t>セイキ</t>
    </rPh>
    <rPh sb="3" eb="6">
      <t>ショクイントウ</t>
    </rPh>
    <phoneticPr fontId="23"/>
  </si>
  <si>
    <t>正規の職員等でない者</t>
    <rPh sb="0" eb="2">
      <t>セイキ</t>
    </rPh>
    <rPh sb="3" eb="6">
      <t>ショクイントウ</t>
    </rPh>
    <rPh sb="9" eb="10">
      <t>モノ</t>
    </rPh>
    <phoneticPr fontId="23"/>
  </si>
  <si>
    <t>臨時労働者</t>
    <rPh sb="0" eb="5">
      <t>リンジロウドウシャ</t>
    </rPh>
    <phoneticPr fontId="23"/>
  </si>
  <si>
    <t>就職も進学もしていないもの</t>
    <rPh sb="0" eb="2">
      <t>シュウショク</t>
    </rPh>
    <rPh sb="3" eb="5">
      <t>シンガク</t>
    </rPh>
    <phoneticPr fontId="23"/>
  </si>
  <si>
    <t>その他</t>
    <rPh sb="2" eb="3">
      <t>タ</t>
    </rPh>
    <phoneticPr fontId="23"/>
  </si>
  <si>
    <t>合計</t>
    <rPh sb="0" eb="2">
      <t>ゴウケイ</t>
    </rPh>
    <phoneticPr fontId="23"/>
  </si>
  <si>
    <t>03．理工学専攻</t>
    <rPh sb="4" eb="5">
      <t>コウ</t>
    </rPh>
    <phoneticPr fontId="24"/>
  </si>
  <si>
    <t>07．地域協働学専攻</t>
  </si>
  <si>
    <t>14．教職実践高度化専攻</t>
    <rPh sb="10" eb="12">
      <t>センコウ</t>
    </rPh>
    <phoneticPr fontId="24"/>
  </si>
  <si>
    <t>R6</t>
  </si>
  <si>
    <t>R7</t>
  </si>
  <si>
    <t>R8</t>
  </si>
  <si>
    <t>R9</t>
  </si>
  <si>
    <t>R10</t>
  </si>
  <si>
    <t>9-1.2024</t>
  </si>
  <si>
    <t>9-2.2024</t>
  </si>
  <si>
    <t>9-3.2024</t>
  </si>
  <si>
    <t>9-4.2024</t>
  </si>
  <si>
    <r>
      <rPr>
        <b/>
        <sz val="9"/>
        <color rgb="FFFF0000"/>
        <rFont val="ＭＳ 明朝"/>
        <family val="1"/>
        <charset val="128"/>
      </rPr>
      <t>３年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</si>
  <si>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３年</t>
    </r>
    <r>
      <rPr>
        <sz val="9"/>
        <color theme="1"/>
        <rFont val="ＭＳ 明朝"/>
        <family val="1"/>
        <charset val="128"/>
      </rPr>
      <t>平均</t>
    </r>
    <phoneticPr fontId="1"/>
  </si>
  <si>
    <t>R5は母数が「0」でエラーとなるため手入力。</t>
    <rPh sb="3" eb="5">
      <t>ボスウ</t>
    </rPh>
    <rPh sb="18" eb="21">
      <t>テニュウリョク</t>
    </rPh>
    <phoneticPr fontId="1"/>
  </si>
  <si>
    <t>３年間平均</t>
    <rPh sb="1" eb="3">
      <t>ネンカン</t>
    </rPh>
    <rPh sb="3" eb="5">
      <t>ヘイキン</t>
    </rPh>
    <phoneticPr fontId="1"/>
  </si>
  <si>
    <t>ⅰ．人文社会科学部</t>
    <phoneticPr fontId="1"/>
  </si>
  <si>
    <t>ⅲ．理工学部</t>
    <phoneticPr fontId="1"/>
  </si>
  <si>
    <t>ⅴ．農林海洋科学部</t>
    <phoneticPr fontId="1"/>
  </si>
  <si>
    <t>ⅲ．理工学専攻</t>
    <rPh sb="2" eb="4">
      <t>リコウ</t>
    </rPh>
    <rPh sb="4" eb="5">
      <t>ガク</t>
    </rPh>
    <rPh sb="5" eb="7">
      <t>センコウ</t>
    </rPh>
    <phoneticPr fontId="1"/>
  </si>
  <si>
    <t>ⅵ．農林海洋科学専攻</t>
    <rPh sb="2" eb="4">
      <t>ノウリン</t>
    </rPh>
    <rPh sb="4" eb="6">
      <t>カイヨウ</t>
    </rPh>
    <rPh sb="6" eb="8">
      <t>カガク</t>
    </rPh>
    <rPh sb="8" eb="10">
      <t>センコウ</t>
    </rPh>
    <phoneticPr fontId="1"/>
  </si>
  <si>
    <t>ⅲ．理工学専攻</t>
    <rPh sb="2" eb="7">
      <t>リコウガクセンコウ</t>
    </rPh>
    <phoneticPr fontId="1"/>
  </si>
  <si>
    <t>ⅲ．理工学部</t>
    <rPh sb="2" eb="6">
      <t>リコウガクブ</t>
    </rPh>
    <phoneticPr fontId="1"/>
  </si>
  <si>
    <t>ⅳ．医学部</t>
    <rPh sb="2" eb="5">
      <t>イガクブ</t>
    </rPh>
    <phoneticPr fontId="1"/>
  </si>
  <si>
    <t>ⅰ．人文社会科学部</t>
    <rPh sb="2" eb="4">
      <t>ジンブン</t>
    </rPh>
    <rPh sb="4" eb="6">
      <t>シャカイ</t>
    </rPh>
    <rPh sb="6" eb="9">
      <t>カガクブ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</si>
</sst>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#,##0_);[Red]\(#,##0\)"/>
    <numFmt numFmtId="178" formatCode="0.0%"/>
    <numFmt numFmtId="179" formatCode="\+0.0%;\-0.0%;&quot;±0%&quot;"/>
    <numFmt numFmtId="180" formatCode="#,##0.0_ "/>
    <numFmt numFmtId="181" formatCode="0.0"/>
    <numFmt numFmtId="182" formatCode="&quot;R&quot;General"/>
  </numFmts>
  <fonts count="27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sz val="9"/>
      <color theme="0"/>
      <name val="ＭＳ ゴシック"/>
      <family val="3"/>
      <charset val="128"/>
    </font>
    <font>
      <sz val="9"/>
      <color theme="0" tint="-0.249977111117893"/>
      <name val="ＭＳ 明朝"/>
      <family val="1"/>
      <charset val="128"/>
    </font>
    <font>
      <sz val="9"/>
      <color rgb="FF0070C0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9"/>
      <color theme="7"/>
      <name val="ＭＳ 明朝"/>
      <family val="1"/>
      <charset val="128"/>
    </font>
    <font>
      <sz val="9"/>
      <color rgb="FF7030A0"/>
      <name val="ＭＳ 明朝"/>
      <family val="1"/>
      <charset val="128"/>
    </font>
    <font>
      <sz val="9"/>
      <color theme="9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明朝"/>
      <family val="2"/>
      <charset val="128"/>
    </font>
    <font>
      <strike/>
      <sz val="11"/>
      <color theme="1"/>
      <name val="ＭＳ 明朝"/>
      <family val="2"/>
      <charset val="128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40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5" borderId="1" xfId="0" applyFill="1" applyBorder="1">
      <alignment vertical="center"/>
    </xf>
    <xf numFmtId="0" fontId="7" fillId="0" borderId="15" xfId="3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vertical="center" wrapText="1"/>
    </xf>
    <xf numFmtId="0" fontId="0" fillId="5" borderId="21" xfId="0" applyFill="1" applyBorder="1">
      <alignment vertical="center"/>
    </xf>
    <xf numFmtId="176" fontId="0" fillId="5" borderId="22" xfId="0" applyNumberFormat="1" applyFill="1" applyBorder="1">
      <alignment vertical="center"/>
    </xf>
    <xf numFmtId="176" fontId="0" fillId="5" borderId="23" xfId="0" applyNumberFormat="1" applyFill="1" applyBorder="1">
      <alignment vertical="center"/>
    </xf>
    <xf numFmtId="176" fontId="0" fillId="5" borderId="24" xfId="0" applyNumberFormat="1" applyFill="1" applyBorder="1">
      <alignment vertical="center"/>
    </xf>
    <xf numFmtId="176" fontId="0" fillId="5" borderId="25" xfId="0" applyNumberFormat="1" applyFont="1" applyFill="1" applyBorder="1">
      <alignment vertical="center"/>
    </xf>
    <xf numFmtId="178" fontId="0" fillId="5" borderId="26" xfId="1" applyNumberFormat="1" applyFont="1" applyFill="1" applyBorder="1">
      <alignment vertical="center"/>
    </xf>
    <xf numFmtId="176" fontId="0" fillId="5" borderId="27" xfId="0" applyNumberFormat="1" applyFill="1" applyBorder="1">
      <alignment vertical="center"/>
    </xf>
    <xf numFmtId="0" fontId="0" fillId="0" borderId="28" xfId="0" applyBorder="1">
      <alignment vertical="center"/>
    </xf>
    <xf numFmtId="176" fontId="0" fillId="0" borderId="16" xfId="0" applyNumberFormat="1" applyBorder="1">
      <alignment vertical="center"/>
    </xf>
    <xf numFmtId="176" fontId="0" fillId="0" borderId="18" xfId="0" applyNumberFormat="1" applyBorder="1">
      <alignment vertical="center"/>
    </xf>
    <xf numFmtId="176" fontId="0" fillId="0" borderId="29" xfId="0" applyNumberFormat="1" applyBorder="1">
      <alignment vertical="center"/>
    </xf>
    <xf numFmtId="178" fontId="0" fillId="0" borderId="19" xfId="1" applyNumberFormat="1" applyFont="1" applyFill="1" applyBorder="1">
      <alignment vertical="center"/>
    </xf>
    <xf numFmtId="176" fontId="0" fillId="0" borderId="30" xfId="0" applyNumberFormat="1" applyBorder="1">
      <alignment vertical="center"/>
    </xf>
    <xf numFmtId="0" fontId="0" fillId="0" borderId="31" xfId="0" applyBorder="1">
      <alignment vertical="center"/>
    </xf>
    <xf numFmtId="176" fontId="0" fillId="0" borderId="32" xfId="0" applyNumberFormat="1" applyBorder="1">
      <alignment vertical="center"/>
    </xf>
    <xf numFmtId="176" fontId="0" fillId="0" borderId="33" xfId="0" applyNumberFormat="1" applyBorder="1">
      <alignment vertical="center"/>
    </xf>
    <xf numFmtId="176" fontId="0" fillId="0" borderId="34" xfId="0" applyNumberFormat="1" applyBorder="1">
      <alignment vertical="center"/>
    </xf>
    <xf numFmtId="176" fontId="0" fillId="0" borderId="35" xfId="0" applyNumberFormat="1" applyBorder="1">
      <alignment vertical="center"/>
    </xf>
    <xf numFmtId="178" fontId="0" fillId="0" borderId="36" xfId="1" applyNumberFormat="1" applyFont="1" applyFill="1" applyBorder="1">
      <alignment vertical="center"/>
    </xf>
    <xf numFmtId="176" fontId="0" fillId="0" borderId="37" xfId="0" applyNumberFormat="1" applyBorder="1">
      <alignment vertical="center"/>
    </xf>
    <xf numFmtId="176" fontId="8" fillId="0" borderId="0" xfId="0" applyNumberFormat="1" applyFont="1">
      <alignment vertical="center"/>
    </xf>
    <xf numFmtId="176" fontId="0" fillId="0" borderId="45" xfId="0" applyNumberFormat="1" applyBorder="1" applyAlignment="1">
      <alignment vertical="center" wrapText="1"/>
    </xf>
    <xf numFmtId="176" fontId="0" fillId="0" borderId="10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17" xfId="0" applyBorder="1">
      <alignment vertical="center"/>
    </xf>
    <xf numFmtId="176" fontId="0" fillId="9" borderId="18" xfId="0" applyNumberFormat="1" applyFill="1" applyBorder="1">
      <alignment vertical="center"/>
    </xf>
    <xf numFmtId="176" fontId="0" fillId="0" borderId="17" xfId="0" applyNumberFormat="1" applyBorder="1">
      <alignment vertical="center"/>
    </xf>
    <xf numFmtId="176" fontId="0" fillId="0" borderId="47" xfId="0" applyNumberFormat="1" applyBorder="1">
      <alignment vertical="center"/>
    </xf>
    <xf numFmtId="176" fontId="0" fillId="0" borderId="20" xfId="0" applyNumberFormat="1" applyBorder="1">
      <alignment vertical="center"/>
    </xf>
    <xf numFmtId="0" fontId="0" fillId="0" borderId="20" xfId="0" applyBorder="1">
      <alignment vertical="center"/>
    </xf>
    <xf numFmtId="176" fontId="0" fillId="10" borderId="16" xfId="0" applyNumberFormat="1" applyFill="1" applyBorder="1">
      <alignment vertical="center"/>
    </xf>
    <xf numFmtId="176" fontId="0" fillId="10" borderId="18" xfId="0" applyNumberFormat="1" applyFill="1" applyBorder="1">
      <alignment vertical="center"/>
    </xf>
    <xf numFmtId="176" fontId="0" fillId="10" borderId="1" xfId="0" applyNumberFormat="1" applyFill="1" applyBorder="1">
      <alignment vertical="center"/>
    </xf>
    <xf numFmtId="176" fontId="0" fillId="10" borderId="47" xfId="0" applyNumberFormat="1" applyFill="1" applyBorder="1">
      <alignment vertical="center"/>
    </xf>
    <xf numFmtId="178" fontId="0" fillId="10" borderId="19" xfId="1" applyNumberFormat="1" applyFont="1" applyFill="1" applyBorder="1">
      <alignment vertical="center"/>
    </xf>
    <xf numFmtId="176" fontId="0" fillId="10" borderId="20" xfId="0" applyNumberFormat="1" applyFill="1" applyBorder="1">
      <alignment vertical="center"/>
    </xf>
    <xf numFmtId="0" fontId="0" fillId="5" borderId="17" xfId="0" applyFill="1" applyBorder="1">
      <alignment vertical="center"/>
    </xf>
    <xf numFmtId="176" fontId="0" fillId="5" borderId="16" xfId="0" applyNumberFormat="1" applyFill="1" applyBorder="1">
      <alignment vertical="center"/>
    </xf>
    <xf numFmtId="176" fontId="0" fillId="5" borderId="18" xfId="0" applyNumberForma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17" xfId="0" applyNumberFormat="1" applyFill="1" applyBorder="1">
      <alignment vertical="center"/>
    </xf>
    <xf numFmtId="176" fontId="0" fillId="5" borderId="47" xfId="0" applyNumberFormat="1" applyFill="1" applyBorder="1">
      <alignment vertical="center"/>
    </xf>
    <xf numFmtId="178" fontId="0" fillId="5" borderId="19" xfId="1" applyNumberFormat="1" applyFont="1" applyFill="1" applyBorder="1">
      <alignment vertical="center"/>
    </xf>
    <xf numFmtId="176" fontId="0" fillId="5" borderId="20" xfId="0" applyNumberFormat="1" applyFill="1" applyBorder="1">
      <alignment vertical="center"/>
    </xf>
    <xf numFmtId="176" fontId="0" fillId="0" borderId="48" xfId="0" applyNumberFormat="1" applyBorder="1">
      <alignment vertical="center"/>
    </xf>
    <xf numFmtId="176" fontId="0" fillId="0" borderId="49" xfId="0" applyNumberFormat="1" applyBorder="1">
      <alignment vertical="center"/>
    </xf>
    <xf numFmtId="0" fontId="0" fillId="0" borderId="33" xfId="0" applyBorder="1">
      <alignment vertical="center"/>
    </xf>
    <xf numFmtId="0" fontId="0" fillId="0" borderId="49" xfId="0" applyBorder="1">
      <alignment vertical="center"/>
    </xf>
    <xf numFmtId="176" fontId="0" fillId="0" borderId="16" xfId="0" applyNumberFormat="1" applyBorder="1" applyAlignment="1">
      <alignment vertical="center" wrapText="1"/>
    </xf>
    <xf numFmtId="176" fontId="0" fillId="0" borderId="1" xfId="0" applyNumberFormat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16" xfId="0" applyBorder="1">
      <alignment vertical="center"/>
    </xf>
    <xf numFmtId="0" fontId="0" fillId="10" borderId="1" xfId="0" applyFill="1" applyBorder="1">
      <alignment vertical="center"/>
    </xf>
    <xf numFmtId="0" fontId="0" fillId="10" borderId="17" xfId="0" applyFill="1" applyBorder="1">
      <alignment vertical="center"/>
    </xf>
    <xf numFmtId="0" fontId="0" fillId="0" borderId="32" xfId="0" applyBorder="1">
      <alignment vertical="center"/>
    </xf>
    <xf numFmtId="0" fontId="0" fillId="0" borderId="16" xfId="0" applyBorder="1" applyAlignment="1">
      <alignment vertical="center" wrapText="1"/>
    </xf>
    <xf numFmtId="49" fontId="0" fillId="0" borderId="0" xfId="0" applyNumberFormat="1">
      <alignment vertical="center"/>
    </xf>
    <xf numFmtId="0" fontId="0" fillId="10" borderId="20" xfId="0" applyFill="1" applyBorder="1">
      <alignment vertical="center"/>
    </xf>
    <xf numFmtId="0" fontId="0" fillId="10" borderId="16" xfId="0" applyFill="1" applyBorder="1">
      <alignment vertical="center"/>
    </xf>
    <xf numFmtId="0" fontId="0" fillId="10" borderId="16" xfId="0" applyFill="1" applyBorder="1" applyAlignment="1">
      <alignment vertical="center" wrapText="1"/>
    </xf>
    <xf numFmtId="0" fontId="0" fillId="10" borderId="1" xfId="0" applyFill="1" applyBorder="1" applyAlignment="1">
      <alignment vertical="center" wrapText="1"/>
    </xf>
    <xf numFmtId="0" fontId="0" fillId="10" borderId="20" xfId="0" applyFill="1" applyBorder="1" applyAlignment="1">
      <alignment vertical="center" wrapText="1"/>
    </xf>
    <xf numFmtId="0" fontId="0" fillId="5" borderId="16" xfId="0" applyFill="1" applyBorder="1">
      <alignment vertical="center"/>
    </xf>
    <xf numFmtId="0" fontId="0" fillId="5" borderId="20" xfId="0" applyFill="1" applyBorder="1">
      <alignment vertical="center"/>
    </xf>
    <xf numFmtId="0" fontId="9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14" fillId="0" borderId="0" xfId="0" applyFont="1" applyFill="1" applyBorder="1">
      <alignment vertical="center"/>
    </xf>
    <xf numFmtId="178" fontId="6" fillId="0" borderId="0" xfId="1" applyNumberFormat="1" applyFont="1" applyFill="1" applyBorder="1" applyAlignment="1">
      <alignment horizontal="center" vertical="center"/>
    </xf>
    <xf numFmtId="179" fontId="5" fillId="0" borderId="0" xfId="1" applyNumberFormat="1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9" fillId="0" borderId="0" xfId="0" applyFont="1" applyFill="1">
      <alignment vertical="center"/>
    </xf>
    <xf numFmtId="178" fontId="5" fillId="0" borderId="1" xfId="0" applyNumberFormat="1" applyFont="1" applyBorder="1" applyAlignment="1">
      <alignment horizontal="center" vertical="center"/>
    </xf>
    <xf numFmtId="179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1" xfId="1" applyNumberFormat="1" applyFont="1" applyBorder="1" applyAlignment="1">
      <alignment horizontal="center" vertical="center"/>
    </xf>
    <xf numFmtId="178" fontId="6" fillId="0" borderId="0" xfId="1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3" fillId="0" borderId="0" xfId="0" applyFont="1" applyFill="1" applyBorder="1" applyAlignment="1"/>
    <xf numFmtId="0" fontId="5" fillId="0" borderId="1" xfId="0" applyFont="1" applyFill="1" applyBorder="1" applyAlignment="1">
      <alignment vertical="center" wrapText="1"/>
    </xf>
    <xf numFmtId="178" fontId="6" fillId="0" borderId="1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80" fontId="0" fillId="0" borderId="18" xfId="0" applyNumberFormat="1" applyBorder="1">
      <alignment vertical="center"/>
    </xf>
    <xf numFmtId="178" fontId="6" fillId="0" borderId="1" xfId="1" applyNumberFormat="1" applyFont="1" applyBorder="1" applyAlignment="1">
      <alignment horizontal="center" vertical="center"/>
    </xf>
    <xf numFmtId="180" fontId="0" fillId="0" borderId="16" xfId="0" applyNumberFormat="1" applyBorder="1">
      <alignment vertical="center"/>
    </xf>
    <xf numFmtId="180" fontId="0" fillId="0" borderId="1" xfId="0" applyNumberFormat="1" applyBorder="1">
      <alignment vertical="center"/>
    </xf>
    <xf numFmtId="180" fontId="0" fillId="0" borderId="32" xfId="0" applyNumberFormat="1" applyBorder="1">
      <alignment vertical="center"/>
    </xf>
    <xf numFmtId="180" fontId="0" fillId="0" borderId="34" xfId="0" applyNumberFormat="1" applyBorder="1">
      <alignment vertical="center"/>
    </xf>
    <xf numFmtId="180" fontId="0" fillId="0" borderId="33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7" borderId="0" xfId="0" applyFill="1">
      <alignment vertical="center"/>
    </xf>
    <xf numFmtId="0" fontId="7" fillId="0" borderId="1" xfId="3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6" fillId="2" borderId="57" xfId="0" applyFont="1" applyFill="1" applyBorder="1">
      <alignment vertical="center"/>
    </xf>
    <xf numFmtId="0" fontId="6" fillId="2" borderId="10" xfId="0" applyFont="1" applyFill="1" applyBorder="1">
      <alignment vertical="center"/>
    </xf>
    <xf numFmtId="0" fontId="6" fillId="3" borderId="57" xfId="0" applyFont="1" applyFill="1" applyBorder="1">
      <alignment vertical="center"/>
    </xf>
    <xf numFmtId="0" fontId="6" fillId="3" borderId="10" xfId="0" applyFont="1" applyFill="1" applyBorder="1">
      <alignment vertical="center"/>
    </xf>
    <xf numFmtId="0" fontId="6" fillId="0" borderId="57" xfId="0" applyFont="1" applyFill="1" applyBorder="1">
      <alignment vertical="center"/>
    </xf>
    <xf numFmtId="0" fontId="6" fillId="0" borderId="10" xfId="0" applyFont="1" applyFill="1" applyBorder="1">
      <alignment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5" fillId="0" borderId="0" xfId="0" applyFo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5" fillId="13" borderId="0" xfId="0" applyFont="1" applyFill="1" applyProtection="1">
      <alignment vertical="center"/>
    </xf>
    <xf numFmtId="0" fontId="5" fillId="0" borderId="0" xfId="0" applyFont="1" applyAlignment="1" applyProtection="1">
      <alignment vertical="center" shrinkToFit="1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 textRotation="180"/>
    </xf>
    <xf numFmtId="0" fontId="6" fillId="11" borderId="0" xfId="0" applyFont="1" applyFill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6" fillId="0" borderId="33" xfId="0" applyFont="1" applyBorder="1" applyAlignment="1" applyProtection="1">
      <alignment horizontal="center" vertical="center"/>
    </xf>
    <xf numFmtId="0" fontId="6" fillId="9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 shrinkToFit="1"/>
    </xf>
    <xf numFmtId="0" fontId="6" fillId="6" borderId="3" xfId="0" applyFont="1" applyFill="1" applyBorder="1" applyAlignment="1" applyProtection="1">
      <alignment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3" xfId="0" applyFont="1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6" xfId="0" applyFill="1" applyBorder="1" applyProtection="1">
      <alignment vertical="center"/>
    </xf>
    <xf numFmtId="0" fontId="0" fillId="0" borderId="1" xfId="0" applyFill="1" applyBorder="1" applyAlignment="1" applyProtection="1">
      <alignment horizontal="center" vertical="center" wrapText="1" shrinkToFit="1"/>
    </xf>
    <xf numFmtId="0" fontId="6" fillId="0" borderId="16" xfId="0" applyFont="1" applyBorder="1" applyAlignment="1" applyProtection="1">
      <alignment horizontal="center" vertical="center"/>
    </xf>
    <xf numFmtId="9" fontId="6" fillId="0" borderId="18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/>
    </xf>
    <xf numFmtId="0" fontId="6" fillId="13" borderId="10" xfId="0" applyFont="1" applyFill="1" applyBorder="1" applyAlignment="1" applyProtection="1">
      <alignment horizontal="center" vertical="center" shrinkToFit="1"/>
    </xf>
    <xf numFmtId="0" fontId="6" fillId="13" borderId="13" xfId="0" applyFont="1" applyFill="1" applyBorder="1" applyAlignment="1" applyProtection="1">
      <alignment horizontal="center" vertical="center" shrinkToFit="1"/>
    </xf>
    <xf numFmtId="0" fontId="6" fillId="11" borderId="10" xfId="0" applyFont="1" applyFill="1" applyBorder="1" applyAlignment="1" applyProtection="1">
      <alignment horizontal="center" vertical="center" shrinkToFit="1"/>
    </xf>
    <xf numFmtId="0" fontId="6" fillId="11" borderId="46" xfId="0" applyFont="1" applyFill="1" applyBorder="1" applyAlignment="1" applyProtection="1">
      <alignment horizontal="center" vertical="center" shrinkToFit="1"/>
    </xf>
    <xf numFmtId="0" fontId="0" fillId="0" borderId="0" xfId="0" applyAlignment="1" applyProtection="1">
      <alignment vertical="center" wrapText="1"/>
    </xf>
    <xf numFmtId="0" fontId="0" fillId="0" borderId="1" xfId="0" applyFill="1" applyBorder="1" applyProtection="1">
      <alignment vertical="center"/>
    </xf>
    <xf numFmtId="178" fontId="0" fillId="0" borderId="1" xfId="1" applyNumberFormat="1" applyFont="1" applyBorder="1" applyAlignment="1" applyProtection="1">
      <alignment horizontal="center" vertical="center" shrinkToFit="1"/>
    </xf>
    <xf numFmtId="178" fontId="6" fillId="0" borderId="16" xfId="1" applyNumberFormat="1" applyFont="1" applyBorder="1" applyAlignment="1" applyProtection="1">
      <alignment horizontal="center" vertical="center"/>
    </xf>
    <xf numFmtId="178" fontId="6" fillId="0" borderId="1" xfId="1" applyNumberFormat="1" applyFont="1" applyBorder="1" applyAlignment="1" applyProtection="1">
      <alignment horizontal="center" vertical="center" shrinkToFit="1"/>
    </xf>
    <xf numFmtId="0" fontId="6" fillId="0" borderId="56" xfId="0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 shrinkToFit="1"/>
    </xf>
    <xf numFmtId="177" fontId="6" fillId="0" borderId="18" xfId="0" applyNumberFormat="1" applyFont="1" applyBorder="1" applyAlignment="1" applyProtection="1">
      <alignment horizontal="center" vertical="center"/>
    </xf>
    <xf numFmtId="181" fontId="6" fillId="0" borderId="1" xfId="0" applyNumberFormat="1" applyFont="1" applyBorder="1" applyAlignment="1" applyProtection="1">
      <alignment horizontal="center" vertical="center" shrinkToFit="1"/>
    </xf>
    <xf numFmtId="0" fontId="6" fillId="0" borderId="17" xfId="0" applyFont="1" applyBorder="1" applyAlignment="1" applyProtection="1">
      <alignment horizontal="center" vertical="center" shrinkToFit="1"/>
    </xf>
    <xf numFmtId="177" fontId="6" fillId="0" borderId="16" xfId="0" applyNumberFormat="1" applyFont="1" applyBorder="1" applyAlignment="1" applyProtection="1">
      <alignment horizontal="center" vertical="center"/>
    </xf>
    <xf numFmtId="0" fontId="9" fillId="0" borderId="53" xfId="0" applyFont="1" applyBorder="1" applyAlignment="1" applyProtection="1">
      <alignment horizontal="center" vertical="center"/>
    </xf>
    <xf numFmtId="0" fontId="0" fillId="0" borderId="50" xfId="0" applyFill="1" applyBorder="1" applyProtection="1">
      <alignment vertical="center"/>
    </xf>
    <xf numFmtId="0" fontId="0" fillId="0" borderId="57" xfId="0" applyFill="1" applyBorder="1" applyProtection="1">
      <alignment vertical="center"/>
    </xf>
    <xf numFmtId="0" fontId="0" fillId="7" borderId="1" xfId="0" applyFill="1" applyBorder="1" applyProtection="1">
      <alignment vertical="center"/>
    </xf>
    <xf numFmtId="178" fontId="0" fillId="7" borderId="1" xfId="1" applyNumberFormat="1" applyFont="1" applyFill="1" applyBorder="1" applyAlignment="1" applyProtection="1">
      <alignment horizontal="center" vertical="center" shrinkToFit="1"/>
    </xf>
    <xf numFmtId="0" fontId="9" fillId="16" borderId="53" xfId="0" applyFont="1" applyFill="1" applyBorder="1" applyAlignment="1" applyProtection="1">
      <alignment horizontal="center" vertical="center"/>
    </xf>
    <xf numFmtId="0" fontId="0" fillId="0" borderId="10" xfId="0" applyFill="1" applyBorder="1" applyProtection="1">
      <alignment vertical="center"/>
    </xf>
    <xf numFmtId="178" fontId="0" fillId="6" borderId="0" xfId="1" applyNumberFormat="1" applyFont="1" applyFill="1" applyBorder="1" applyProtection="1">
      <alignment vertical="center"/>
    </xf>
    <xf numFmtId="178" fontId="0" fillId="6" borderId="0" xfId="1" applyNumberFormat="1" applyFont="1" applyFill="1" applyBorder="1" applyAlignment="1" applyProtection="1">
      <alignment horizontal="center" vertical="center" shrinkToFit="1"/>
    </xf>
    <xf numFmtId="178" fontId="0" fillId="6" borderId="0" xfId="1" applyNumberFormat="1" applyFont="1" applyFill="1" applyBorder="1" applyAlignment="1" applyProtection="1">
      <alignment horizontal="center" vertical="center"/>
    </xf>
    <xf numFmtId="176" fontId="0" fillId="0" borderId="1" xfId="0" applyNumberFormat="1" applyFill="1" applyBorder="1" applyAlignment="1" applyProtection="1">
      <alignment horizontal="center" vertical="center" shrinkToFit="1"/>
    </xf>
    <xf numFmtId="176" fontId="0" fillId="0" borderId="1" xfId="0" applyNumberFormat="1" applyBorder="1" applyAlignment="1" applyProtection="1">
      <alignment horizontal="center" vertical="center" shrinkToFit="1"/>
    </xf>
    <xf numFmtId="178" fontId="0" fillId="6" borderId="6" xfId="1" applyNumberFormat="1" applyFont="1" applyFill="1" applyBorder="1" applyAlignment="1" applyProtection="1">
      <alignment horizontal="center" vertical="center" shrinkToFit="1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0" fillId="6" borderId="8" xfId="0" applyFill="1" applyBorder="1" applyAlignment="1" applyProtection="1">
      <alignment horizontal="center" vertical="center" shrinkToFit="1"/>
    </xf>
    <xf numFmtId="0" fontId="0" fillId="6" borderId="8" xfId="0" applyFill="1" applyBorder="1" applyAlignment="1" applyProtection="1">
      <alignment horizontal="center" vertical="center"/>
    </xf>
    <xf numFmtId="0" fontId="0" fillId="6" borderId="9" xfId="0" applyFill="1" applyBorder="1" applyAlignment="1" applyProtection="1">
      <alignment horizontal="center" vertical="center" shrinkToFit="1"/>
    </xf>
    <xf numFmtId="0" fontId="6" fillId="0" borderId="0" xfId="0" applyFont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0" fillId="6" borderId="4" xfId="0" applyFill="1" applyBorder="1" applyAlignment="1" applyProtection="1">
      <alignment horizontal="center" vertical="center" shrinkToFit="1"/>
    </xf>
    <xf numFmtId="0" fontId="0" fillId="6" borderId="5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 shrinkToFit="1"/>
    </xf>
    <xf numFmtId="178" fontId="6" fillId="14" borderId="16" xfId="1" applyNumberFormat="1" applyFont="1" applyFill="1" applyBorder="1" applyAlignment="1" applyProtection="1">
      <alignment horizontal="center" vertical="center"/>
    </xf>
    <xf numFmtId="178" fontId="0" fillId="6" borderId="0" xfId="1" applyNumberFormat="1" applyFont="1" applyFill="1" applyBorder="1" applyAlignment="1" applyProtection="1">
      <alignment horizontal="left" vertical="center"/>
    </xf>
    <xf numFmtId="178" fontId="0" fillId="6" borderId="8" xfId="1" applyNumberFormat="1" applyFont="1" applyFill="1" applyBorder="1" applyAlignment="1" applyProtection="1">
      <alignment horizontal="center" vertical="center" shrinkToFit="1"/>
    </xf>
    <xf numFmtId="178" fontId="0" fillId="6" borderId="8" xfId="1" applyNumberFormat="1" applyFont="1" applyFill="1" applyBorder="1" applyAlignment="1" applyProtection="1">
      <alignment horizontal="center" vertical="center"/>
    </xf>
    <xf numFmtId="178" fontId="0" fillId="6" borderId="9" xfId="1" applyNumberFormat="1" applyFont="1" applyFill="1" applyBorder="1" applyAlignment="1" applyProtection="1">
      <alignment horizontal="center" vertical="center" shrinkToFit="1"/>
    </xf>
    <xf numFmtId="0" fontId="0" fillId="7" borderId="2" xfId="0" applyFill="1" applyBorder="1" applyProtection="1">
      <alignment vertical="center"/>
    </xf>
    <xf numFmtId="0" fontId="0" fillId="7" borderId="3" xfId="0" applyFill="1" applyBorder="1" applyProtection="1">
      <alignment vertical="center"/>
    </xf>
    <xf numFmtId="0" fontId="0" fillId="7" borderId="3" xfId="0" applyFill="1" applyBorder="1" applyAlignment="1" applyProtection="1">
      <alignment horizontal="center" vertical="center" shrinkToFit="1"/>
    </xf>
    <xf numFmtId="0" fontId="0" fillId="7" borderId="3" xfId="0" applyFill="1" applyBorder="1" applyAlignment="1" applyProtection="1">
      <alignment horizontal="center" vertical="center"/>
    </xf>
    <xf numFmtId="0" fontId="0" fillId="7" borderId="4" xfId="0" applyFill="1" applyBorder="1" applyAlignment="1" applyProtection="1">
      <alignment horizontal="center" vertical="center" shrinkToFit="1"/>
    </xf>
    <xf numFmtId="0" fontId="0" fillId="7" borderId="5" xfId="0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7" borderId="0" xfId="0" applyFill="1" applyBorder="1" applyAlignment="1" applyProtection="1">
      <alignment horizontal="center" vertical="center" shrinkToFit="1"/>
    </xf>
    <xf numFmtId="0" fontId="0" fillId="7" borderId="6" xfId="0" applyFill="1" applyBorder="1" applyAlignment="1" applyProtection="1">
      <alignment horizontal="center" vertical="center" shrinkToFit="1"/>
    </xf>
    <xf numFmtId="0" fontId="0" fillId="5" borderId="1" xfId="0" applyFill="1" applyBorder="1" applyProtection="1">
      <alignment vertical="center"/>
    </xf>
    <xf numFmtId="0" fontId="0" fillId="7" borderId="0" xfId="0" applyFill="1" applyBorder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Protection="1">
      <alignment vertical="center"/>
    </xf>
    <xf numFmtId="0" fontId="0" fillId="7" borderId="8" xfId="0" applyFill="1" applyBorder="1" applyAlignment="1" applyProtection="1">
      <alignment horizontal="center" vertical="center" shrinkToFit="1"/>
    </xf>
    <xf numFmtId="0" fontId="0" fillId="7" borderId="8" xfId="0" applyFill="1" applyBorder="1" applyAlignment="1" applyProtection="1">
      <alignment horizontal="center" vertical="center"/>
    </xf>
    <xf numFmtId="0" fontId="0" fillId="7" borderId="9" xfId="0" applyFill="1" applyBorder="1" applyAlignment="1" applyProtection="1">
      <alignment horizontal="center" vertical="center" shrinkToFit="1"/>
    </xf>
    <xf numFmtId="0" fontId="0" fillId="7" borderId="5" xfId="0" applyFill="1" applyBorder="1" applyAlignment="1" applyProtection="1">
      <alignment vertical="center" wrapText="1"/>
    </xf>
    <xf numFmtId="0" fontId="0" fillId="7" borderId="0" xfId="0" applyFill="1" applyBorder="1" applyAlignment="1" applyProtection="1">
      <alignment horizontal="left" vertical="center"/>
    </xf>
    <xf numFmtId="0" fontId="0" fillId="0" borderId="1" xfId="0" applyFill="1" applyBorder="1" applyAlignment="1" applyProtection="1">
      <alignment vertical="center"/>
    </xf>
    <xf numFmtId="0" fontId="0" fillId="0" borderId="1" xfId="0" applyFill="1" applyBorder="1" applyAlignment="1" applyProtection="1">
      <alignment vertical="center" wrapText="1"/>
    </xf>
    <xf numFmtId="0" fontId="0" fillId="7" borderId="8" xfId="0" applyFill="1" applyBorder="1" applyAlignment="1" applyProtection="1">
      <alignment horizontal="left" vertical="center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0" fillId="4" borderId="3" xfId="0" applyFill="1" applyBorder="1" applyAlignment="1" applyProtection="1">
      <alignment horizontal="center" vertical="center" shrinkToFit="1"/>
    </xf>
    <xf numFmtId="0" fontId="0" fillId="4" borderId="3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 shrinkToFit="1"/>
    </xf>
    <xf numFmtId="0" fontId="0" fillId="4" borderId="5" xfId="0" applyFill="1" applyBorder="1" applyProtection="1">
      <alignment vertical="center"/>
    </xf>
    <xf numFmtId="0" fontId="0" fillId="4" borderId="0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 shrinkToFit="1"/>
    </xf>
    <xf numFmtId="0" fontId="0" fillId="4" borderId="6" xfId="0" applyFill="1" applyBorder="1" applyAlignment="1" applyProtection="1">
      <alignment horizontal="center" vertical="center" shrinkToFit="1"/>
    </xf>
    <xf numFmtId="0" fontId="0" fillId="4" borderId="0" xfId="0" applyFill="1" applyBorder="1" applyAlignment="1" applyProtection="1">
      <alignment horizontal="left"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0" fillId="4" borderId="8" xfId="0" applyFill="1" applyBorder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 shrinkToFit="1"/>
    </xf>
    <xf numFmtId="0" fontId="0" fillId="0" borderId="0" xfId="0" applyFill="1" applyProtection="1">
      <alignment vertical="center"/>
    </xf>
    <xf numFmtId="0" fontId="0" fillId="4" borderId="5" xfId="0" applyFill="1" applyBorder="1" applyAlignment="1" applyProtection="1">
      <alignment vertical="center" wrapText="1"/>
    </xf>
    <xf numFmtId="0" fontId="0" fillId="4" borderId="8" xfId="0" applyFill="1" applyBorder="1" applyAlignment="1" applyProtection="1">
      <alignment horizontal="left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0" fillId="8" borderId="3" xfId="0" applyFill="1" applyBorder="1" applyAlignment="1" applyProtection="1">
      <alignment horizontal="center" vertical="center" shrinkToFit="1"/>
    </xf>
    <xf numFmtId="0" fontId="0" fillId="8" borderId="3" xfId="0" applyFill="1" applyBorder="1" applyAlignment="1" applyProtection="1">
      <alignment horizontal="center" vertical="center"/>
    </xf>
    <xf numFmtId="0" fontId="0" fillId="8" borderId="4" xfId="0" applyFill="1" applyBorder="1" applyAlignment="1" applyProtection="1">
      <alignment horizontal="center" vertical="center" shrinkToFit="1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 shrinkToFit="1"/>
    </xf>
    <xf numFmtId="0" fontId="0" fillId="8" borderId="6" xfId="0" applyFill="1" applyBorder="1" applyAlignment="1" applyProtection="1">
      <alignment horizontal="center" vertical="center" shrinkToFit="1"/>
    </xf>
    <xf numFmtId="0" fontId="0" fillId="8" borderId="0" xfId="0" applyFill="1" applyBorder="1" applyAlignment="1" applyProtection="1">
      <alignment horizontal="left"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 shrinkToFit="1"/>
    </xf>
    <xf numFmtId="0" fontId="0" fillId="8" borderId="8" xfId="0" applyFill="1" applyBorder="1" applyAlignment="1" applyProtection="1">
      <alignment horizontal="center" vertical="center"/>
    </xf>
    <xf numFmtId="0" fontId="0" fillId="8" borderId="9" xfId="0" applyFill="1" applyBorder="1" applyAlignment="1" applyProtection="1">
      <alignment horizontal="center" vertical="center" shrinkToFit="1"/>
    </xf>
    <xf numFmtId="178" fontId="5" fillId="0" borderId="1" xfId="0" applyNumberFormat="1" applyFont="1" applyBorder="1" applyAlignment="1">
      <alignment horizontal="center" vertical="center"/>
    </xf>
    <xf numFmtId="179" fontId="5" fillId="0" borderId="1" xfId="1" applyNumberFormat="1" applyFont="1" applyBorder="1" applyAlignment="1">
      <alignment horizontal="center" vertical="center"/>
    </xf>
    <xf numFmtId="178" fontId="6" fillId="0" borderId="1" xfId="1" applyNumberFormat="1" applyFont="1" applyBorder="1" applyAlignment="1">
      <alignment horizontal="center" vertical="center"/>
    </xf>
    <xf numFmtId="0" fontId="8" fillId="12" borderId="3" xfId="0" applyFont="1" applyFill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0" fillId="0" borderId="1" xfId="0" applyBorder="1" applyAlignment="1">
      <alignment horizontal="center" vertical="center"/>
    </xf>
    <xf numFmtId="0" fontId="0" fillId="0" borderId="66" xfId="0" applyBorder="1">
      <alignment vertical="center"/>
    </xf>
    <xf numFmtId="176" fontId="0" fillId="0" borderId="67" xfId="0" applyNumberFormat="1" applyBorder="1">
      <alignment vertical="center"/>
    </xf>
    <xf numFmtId="176" fontId="0" fillId="0" borderId="68" xfId="0" applyNumberFormat="1" applyBorder="1">
      <alignment vertical="center"/>
    </xf>
    <xf numFmtId="182" fontId="6" fillId="0" borderId="1" xfId="0" applyNumberFormat="1" applyFont="1" applyBorder="1" applyAlignment="1">
      <alignment horizontal="center" vertical="center"/>
    </xf>
    <xf numFmtId="178" fontId="0" fillId="0" borderId="0" xfId="0" applyNumberFormat="1" applyProtection="1">
      <alignment vertical="center"/>
    </xf>
    <xf numFmtId="0" fontId="0" fillId="0" borderId="0" xfId="0" applyAlignment="1" applyProtection="1">
      <alignment horizontal="center" vertical="center" wrapText="1" shrinkToFit="1"/>
    </xf>
    <xf numFmtId="0" fontId="0" fillId="6" borderId="3" xfId="0" applyFill="1" applyBorder="1" applyAlignment="1" applyProtection="1">
      <alignment horizontal="center" vertical="center" wrapText="1" shrinkToFit="1"/>
    </xf>
    <xf numFmtId="0" fontId="0" fillId="6" borderId="0" xfId="0" applyFill="1" applyBorder="1" applyAlignment="1" applyProtection="1">
      <alignment horizontal="center" vertical="center" wrapText="1" shrinkToFit="1"/>
    </xf>
    <xf numFmtId="178" fontId="0" fillId="0" borderId="1" xfId="1" applyNumberFormat="1" applyFont="1" applyBorder="1" applyAlignment="1" applyProtection="1">
      <alignment horizontal="center" vertical="center" wrapText="1" shrinkToFit="1"/>
    </xf>
    <xf numFmtId="178" fontId="0" fillId="7" borderId="1" xfId="1" applyNumberFormat="1" applyFont="1" applyFill="1" applyBorder="1" applyAlignment="1" applyProtection="1">
      <alignment horizontal="center" vertical="center" wrapText="1" shrinkToFit="1"/>
    </xf>
    <xf numFmtId="178" fontId="0" fillId="6" borderId="0" xfId="1" applyNumberFormat="1" applyFont="1" applyFill="1" applyBorder="1" applyAlignment="1" applyProtection="1">
      <alignment horizontal="center" vertical="center" wrapText="1" shrinkToFit="1"/>
    </xf>
    <xf numFmtId="176" fontId="0" fillId="0" borderId="1" xfId="0" applyNumberFormat="1" applyFill="1" applyBorder="1" applyAlignment="1" applyProtection="1">
      <alignment horizontal="center" vertical="center" wrapText="1" shrinkToFit="1"/>
    </xf>
    <xf numFmtId="176" fontId="0" fillId="0" borderId="1" xfId="0" applyNumberFormat="1" applyBorder="1" applyAlignment="1" applyProtection="1">
      <alignment horizontal="center" vertical="center" wrapText="1" shrinkToFit="1"/>
    </xf>
    <xf numFmtId="0" fontId="0" fillId="6" borderId="8" xfId="0" applyFill="1" applyBorder="1" applyAlignment="1" applyProtection="1">
      <alignment horizontal="center" vertical="center" wrapText="1" shrinkToFit="1"/>
    </xf>
    <xf numFmtId="178" fontId="0" fillId="6" borderId="8" xfId="1" applyNumberFormat="1" applyFont="1" applyFill="1" applyBorder="1" applyAlignment="1" applyProtection="1">
      <alignment horizontal="center" vertical="center" wrapText="1" shrinkToFit="1"/>
    </xf>
    <xf numFmtId="0" fontId="0" fillId="7" borderId="3" xfId="0" applyFill="1" applyBorder="1" applyAlignment="1" applyProtection="1">
      <alignment horizontal="center" vertical="center" wrapText="1" shrinkToFit="1"/>
    </xf>
    <xf numFmtId="0" fontId="0" fillId="7" borderId="0" xfId="0" applyFill="1" applyBorder="1" applyAlignment="1" applyProtection="1">
      <alignment horizontal="center" vertical="center" wrapText="1" shrinkToFit="1"/>
    </xf>
    <xf numFmtId="0" fontId="0" fillId="7" borderId="8" xfId="0" applyFill="1" applyBorder="1" applyAlignment="1" applyProtection="1">
      <alignment horizontal="center" vertical="center" wrapText="1" shrinkToFit="1"/>
    </xf>
    <xf numFmtId="0" fontId="0" fillId="4" borderId="3" xfId="0" applyFill="1" applyBorder="1" applyAlignment="1" applyProtection="1">
      <alignment horizontal="center" vertical="center" wrapText="1" shrinkToFit="1"/>
    </xf>
    <xf numFmtId="0" fontId="0" fillId="4" borderId="0" xfId="0" applyFill="1" applyBorder="1" applyAlignment="1" applyProtection="1">
      <alignment horizontal="center" vertical="center" wrapText="1" shrinkToFit="1"/>
    </xf>
    <xf numFmtId="0" fontId="0" fillId="4" borderId="8" xfId="0" applyFill="1" applyBorder="1" applyAlignment="1" applyProtection="1">
      <alignment horizontal="center" vertical="center" wrapText="1" shrinkToFit="1"/>
    </xf>
    <xf numFmtId="0" fontId="0" fillId="0" borderId="0" xfId="0" applyFill="1" applyAlignment="1" applyProtection="1">
      <alignment horizontal="center" vertical="center" wrapText="1" shrinkToFit="1"/>
    </xf>
    <xf numFmtId="0" fontId="0" fillId="8" borderId="3" xfId="0" applyFill="1" applyBorder="1" applyAlignment="1" applyProtection="1">
      <alignment horizontal="center" vertical="center" wrapText="1" shrinkToFit="1"/>
    </xf>
    <xf numFmtId="0" fontId="0" fillId="8" borderId="0" xfId="0" applyFill="1" applyBorder="1" applyAlignment="1" applyProtection="1">
      <alignment horizontal="center" vertical="center" wrapText="1" shrinkToFit="1"/>
    </xf>
    <xf numFmtId="0" fontId="0" fillId="8" borderId="8" xfId="0" applyFill="1" applyBorder="1" applyAlignment="1" applyProtection="1">
      <alignment horizontal="center" vertical="center" wrapText="1" shrinkToFit="1"/>
    </xf>
    <xf numFmtId="0" fontId="0" fillId="0" borderId="1" xfId="0" applyBorder="1" applyAlignment="1">
      <alignment vertical="top" textRotation="255"/>
    </xf>
    <xf numFmtId="0" fontId="0" fillId="0" borderId="17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6" xfId="0" applyBorder="1" applyAlignment="1">
      <alignment vertical="top" textRotation="255"/>
    </xf>
    <xf numFmtId="0" fontId="0" fillId="0" borderId="16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8" fontId="6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5" fillId="0" borderId="1" xfId="1" applyNumberFormat="1" applyFont="1" applyBorder="1" applyAlignment="1">
      <alignment horizontal="center" vertical="center"/>
    </xf>
    <xf numFmtId="0" fontId="8" fillId="4" borderId="0" xfId="0" applyFont="1" applyFill="1" applyBorder="1" applyAlignment="1" applyProtection="1">
      <alignment vertical="center"/>
    </xf>
    <xf numFmtId="0" fontId="0" fillId="17" borderId="20" xfId="0" applyFill="1" applyBorder="1" applyAlignment="1">
      <alignment vertical="top" textRotation="255"/>
    </xf>
    <xf numFmtId="0" fontId="0" fillId="17" borderId="20" xfId="0" applyNumberFormat="1" applyFill="1" applyBorder="1" applyAlignment="1">
      <alignment horizontal="center" vertical="center"/>
    </xf>
    <xf numFmtId="0" fontId="0" fillId="17" borderId="20" xfId="0" applyFill="1" applyBorder="1">
      <alignment vertical="center"/>
    </xf>
    <xf numFmtId="0" fontId="0" fillId="0" borderId="60" xfId="0" applyBorder="1">
      <alignment vertical="center"/>
    </xf>
    <xf numFmtId="179" fontId="5" fillId="0" borderId="1" xfId="1" applyNumberFormat="1" applyFont="1" applyBorder="1" applyAlignment="1">
      <alignment horizontal="center" vertical="center" shrinkToFit="1"/>
    </xf>
    <xf numFmtId="0" fontId="26" fillId="0" borderId="0" xfId="0" applyFont="1" applyFill="1">
      <alignment vertical="center"/>
    </xf>
    <xf numFmtId="0" fontId="0" fillId="16" borderId="16" xfId="0" applyNumberFormat="1" applyFill="1" applyBorder="1" applyAlignment="1">
      <alignment horizontal="center" vertical="center"/>
    </xf>
    <xf numFmtId="0" fontId="0" fillId="16" borderId="1" xfId="0" applyNumberFormat="1" applyFill="1" applyBorder="1" applyAlignment="1">
      <alignment horizontal="center" vertical="center"/>
    </xf>
    <xf numFmtId="0" fontId="0" fillId="16" borderId="20" xfId="0" applyNumberFormat="1" applyFill="1" applyBorder="1" applyAlignment="1">
      <alignment horizontal="center" vertical="center"/>
    </xf>
    <xf numFmtId="0" fontId="0" fillId="16" borderId="16" xfId="0" applyFill="1" applyBorder="1">
      <alignment vertical="center"/>
    </xf>
    <xf numFmtId="0" fontId="0" fillId="16" borderId="1" xfId="0" applyFill="1" applyBorder="1">
      <alignment vertical="center"/>
    </xf>
    <xf numFmtId="0" fontId="0" fillId="16" borderId="20" xfId="0" applyFill="1" applyBorder="1">
      <alignment vertical="center"/>
    </xf>
    <xf numFmtId="0" fontId="7" fillId="0" borderId="50" xfId="3" applyBorder="1" applyAlignment="1">
      <alignment horizontal="left" vertical="center" wrapText="1"/>
    </xf>
    <xf numFmtId="0" fontId="7" fillId="0" borderId="10" xfId="3" applyBorder="1" applyAlignment="1">
      <alignment horizontal="left" vertical="center" wrapText="1"/>
    </xf>
    <xf numFmtId="0" fontId="0" fillId="6" borderId="0" xfId="0" applyFill="1" applyAlignment="1">
      <alignment horizontal="center" vertical="center"/>
    </xf>
    <xf numFmtId="0" fontId="7" fillId="0" borderId="17" xfId="3" applyBorder="1" applyAlignment="1">
      <alignment horizontal="left" vertical="center" wrapText="1"/>
    </xf>
    <xf numFmtId="0" fontId="7" fillId="0" borderId="18" xfId="3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178" fontId="6" fillId="3" borderId="1" xfId="1" applyNumberFormat="1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178" fontId="6" fillId="2" borderId="1" xfId="1" applyNumberFormat="1" applyFont="1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5" fillId="0" borderId="1" xfId="1" applyNumberFormat="1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6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left" vertical="center"/>
    </xf>
    <xf numFmtId="0" fontId="6" fillId="2" borderId="58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58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6" fillId="2" borderId="50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178" fontId="6" fillId="0" borderId="1" xfId="1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7" xfId="0" applyFont="1" applyFill="1" applyBorder="1" applyAlignment="1">
      <alignment horizontal="left" vertical="center"/>
    </xf>
    <xf numFmtId="0" fontId="6" fillId="0" borderId="58" xfId="0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left" vertical="center"/>
    </xf>
    <xf numFmtId="0" fontId="6" fillId="0" borderId="50" xfId="0" applyFont="1" applyFill="1" applyBorder="1" applyAlignment="1">
      <alignment horizontal="left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0" fillId="0" borderId="57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 wrapText="1"/>
    </xf>
    <xf numFmtId="178" fontId="6" fillId="2" borderId="17" xfId="1" applyNumberFormat="1" applyFont="1" applyFill="1" applyBorder="1" applyAlignment="1">
      <alignment horizontal="center" vertical="center"/>
    </xf>
    <xf numFmtId="178" fontId="6" fillId="2" borderId="58" xfId="1" applyNumberFormat="1" applyFont="1" applyFill="1" applyBorder="1" applyAlignment="1">
      <alignment horizontal="center" vertical="center"/>
    </xf>
    <xf numFmtId="178" fontId="6" fillId="2" borderId="18" xfId="1" applyNumberFormat="1" applyFont="1" applyFill="1" applyBorder="1" applyAlignment="1">
      <alignment horizontal="center" vertical="center"/>
    </xf>
    <xf numFmtId="0" fontId="6" fillId="11" borderId="38" xfId="0" applyFont="1" applyFill="1" applyBorder="1" applyAlignment="1" applyProtection="1">
      <alignment horizontal="center" vertical="center" wrapText="1"/>
    </xf>
    <xf numFmtId="0" fontId="6" fillId="11" borderId="45" xfId="0" applyFont="1" applyFill="1" applyBorder="1" applyAlignment="1" applyProtection="1">
      <alignment horizontal="center" vertical="center" wrapText="1"/>
    </xf>
    <xf numFmtId="0" fontId="6" fillId="12" borderId="51" xfId="0" applyFont="1" applyFill="1" applyBorder="1" applyAlignment="1" applyProtection="1">
      <alignment horizontal="center" vertical="center" shrinkToFit="1"/>
    </xf>
    <xf numFmtId="0" fontId="6" fillId="12" borderId="52" xfId="0" applyFont="1" applyFill="1" applyBorder="1" applyAlignment="1" applyProtection="1">
      <alignment horizontal="center" vertical="center" shrinkToFit="1"/>
    </xf>
    <xf numFmtId="0" fontId="20" fillId="15" borderId="52" xfId="0" applyFont="1" applyFill="1" applyBorder="1" applyAlignment="1" applyProtection="1">
      <alignment horizontal="center" vertical="center"/>
    </xf>
    <xf numFmtId="0" fontId="21" fillId="15" borderId="53" xfId="0" applyFont="1" applyFill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horizontal="center" vertical="center"/>
    </xf>
    <xf numFmtId="0" fontId="6" fillId="12" borderId="54" xfId="0" applyFont="1" applyFill="1" applyBorder="1" applyAlignment="1" applyProtection="1">
      <alignment horizontal="center" vertical="center"/>
    </xf>
    <xf numFmtId="0" fontId="6" fillId="12" borderId="56" xfId="0" applyFont="1" applyFill="1" applyBorder="1" applyAlignment="1" applyProtection="1">
      <alignment horizontal="center" vertical="center"/>
    </xf>
    <xf numFmtId="0" fontId="6" fillId="12" borderId="2" xfId="0" applyFont="1" applyFill="1" applyBorder="1" applyAlignment="1" applyProtection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5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13" borderId="39" xfId="0" applyFont="1" applyFill="1" applyBorder="1" applyAlignment="1" applyProtection="1">
      <alignment horizontal="center" vertical="center" wrapText="1"/>
    </xf>
    <xf numFmtId="0" fontId="6" fillId="13" borderId="14" xfId="0" applyFont="1" applyFill="1" applyBorder="1" applyAlignment="1" applyProtection="1">
      <alignment horizontal="center" vertical="center" wrapText="1"/>
    </xf>
    <xf numFmtId="0" fontId="6" fillId="12" borderId="55" xfId="0" applyFont="1" applyFill="1" applyBorder="1" applyAlignment="1" applyProtection="1">
      <alignment horizontal="center" vertical="center" shrinkToFit="1"/>
    </xf>
    <xf numFmtId="0" fontId="0" fillId="0" borderId="17" xfId="0" applyFill="1" applyBorder="1" applyAlignment="1" applyProtection="1">
      <alignment horizontal="left" vertical="center" wrapText="1"/>
    </xf>
    <xf numFmtId="0" fontId="0" fillId="0" borderId="18" xfId="0" applyFill="1" applyBorder="1" applyAlignment="1" applyProtection="1">
      <alignment horizontal="left" vertical="center" wrapText="1"/>
    </xf>
    <xf numFmtId="0" fontId="0" fillId="5" borderId="1" xfId="0" applyFill="1" applyBorder="1" applyAlignment="1" applyProtection="1">
      <alignment horizontal="center" vertical="center" wrapText="1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18" xfId="0" applyFill="1" applyBorder="1" applyAlignment="1" applyProtection="1">
      <alignment horizontal="center" vertical="center" wrapText="1"/>
    </xf>
    <xf numFmtId="0" fontId="7" fillId="0" borderId="42" xfId="3" applyBorder="1" applyAlignment="1" applyProtection="1">
      <alignment horizontal="center" vertical="center"/>
    </xf>
    <xf numFmtId="0" fontId="7" fillId="0" borderId="44" xfId="3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60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61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62" xfId="0" applyFont="1" applyBorder="1" applyAlignment="1" applyProtection="1">
      <alignment horizontal="center" vertical="center" wrapText="1"/>
    </xf>
    <xf numFmtId="0" fontId="5" fillId="0" borderId="63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64" xfId="0" applyFont="1" applyBorder="1" applyAlignment="1" applyProtection="1">
      <alignment horizontal="center" vertical="center" wrapText="1"/>
    </xf>
    <xf numFmtId="0" fontId="0" fillId="0" borderId="21" xfId="0" applyBorder="1" applyAlignment="1">
      <alignment horizontal="center" vertical="top"/>
    </xf>
    <xf numFmtId="0" fontId="0" fillId="0" borderId="55" xfId="0" applyBorder="1" applyAlignment="1">
      <alignment horizontal="center" vertical="top"/>
    </xf>
    <xf numFmtId="0" fontId="0" fillId="0" borderId="52" xfId="0" applyBorder="1" applyAlignment="1">
      <alignment horizontal="center" vertical="top"/>
    </xf>
    <xf numFmtId="0" fontId="7" fillId="0" borderId="42" xfId="3" applyBorder="1" applyAlignment="1">
      <alignment horizontal="center" vertical="center"/>
    </xf>
    <xf numFmtId="0" fontId="7" fillId="0" borderId="43" xfId="3" applyBorder="1" applyAlignment="1">
      <alignment horizontal="center" vertical="center"/>
    </xf>
    <xf numFmtId="0" fontId="7" fillId="0" borderId="44" xfId="3" applyBorder="1" applyAlignment="1">
      <alignment horizontal="center" vertical="center"/>
    </xf>
    <xf numFmtId="0" fontId="0" fillId="0" borderId="21" xfId="0" applyBorder="1" applyAlignment="1">
      <alignment horizontal="center" vertical="top" shrinkToFit="1"/>
    </xf>
    <xf numFmtId="0" fontId="0" fillId="0" borderId="55" xfId="0" applyBorder="1" applyAlignment="1">
      <alignment horizontal="center" vertical="top" shrinkToFit="1"/>
    </xf>
    <xf numFmtId="0" fontId="0" fillId="0" borderId="52" xfId="0" applyBorder="1" applyAlignment="1">
      <alignment horizontal="center" vertical="top" shrinkToFit="1"/>
    </xf>
    <xf numFmtId="176" fontId="0" fillId="0" borderId="27" xfId="0" applyNumberFormat="1" applyBorder="1" applyAlignment="1">
      <alignment horizontal="center" vertical="center" wrapText="1"/>
    </xf>
    <xf numFmtId="176" fontId="0" fillId="0" borderId="20" xfId="0" applyNumberFormat="1" applyBorder="1" applyAlignment="1">
      <alignment horizontal="center" vertical="center" wrapText="1"/>
    </xf>
    <xf numFmtId="176" fontId="0" fillId="0" borderId="38" xfId="0" applyNumberFormat="1" applyFont="1" applyBorder="1" applyAlignment="1">
      <alignment horizontal="center" vertical="center"/>
    </xf>
    <xf numFmtId="176" fontId="0" fillId="0" borderId="39" xfId="0" applyNumberFormat="1" applyFont="1" applyBorder="1" applyAlignment="1">
      <alignment horizontal="center" vertical="center"/>
    </xf>
    <xf numFmtId="176" fontId="9" fillId="0" borderId="40" xfId="0" applyNumberFormat="1" applyFont="1" applyBorder="1" applyAlignment="1">
      <alignment horizontal="center" vertical="center"/>
    </xf>
    <xf numFmtId="176" fontId="9" fillId="0" borderId="41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22" xfId="0" applyNumberFormat="1" applyBorder="1" applyAlignment="1">
      <alignment horizontal="center" vertical="center" wrapText="1"/>
    </xf>
    <xf numFmtId="176" fontId="0" fillId="0" borderId="16" xfId="0" applyNumberFormat="1" applyBorder="1" applyAlignment="1">
      <alignment horizontal="center" vertical="center" wrapText="1"/>
    </xf>
    <xf numFmtId="0" fontId="0" fillId="9" borderId="5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176" fontId="0" fillId="0" borderId="23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51" xfId="0" applyNumberFormat="1" applyBorder="1" applyAlignment="1">
      <alignment horizontal="center" vertical="center" wrapText="1"/>
    </xf>
    <xf numFmtId="176" fontId="0" fillId="0" borderId="17" xfId="0" applyNumberFormat="1" applyBorder="1" applyAlignment="1">
      <alignment horizontal="center" vertical="center" wrapText="1"/>
    </xf>
    <xf numFmtId="176" fontId="0" fillId="0" borderId="65" xfId="0" applyNumberFormat="1" applyBorder="1" applyAlignment="1">
      <alignment horizontal="center" vertical="center" wrapText="1"/>
    </xf>
    <xf numFmtId="176" fontId="0" fillId="0" borderId="19" xfId="0" applyNumberFormat="1" applyBorder="1" applyAlignment="1">
      <alignment horizontal="center" vertical="center" wrapText="1"/>
    </xf>
    <xf numFmtId="176" fontId="0" fillId="9" borderId="58" xfId="0" applyNumberFormat="1" applyFont="1" applyFill="1" applyBorder="1" applyAlignment="1">
      <alignment horizontal="center" vertical="center"/>
    </xf>
    <xf numFmtId="176" fontId="0" fillId="9" borderId="18" xfId="0" applyNumberFormat="1" applyFont="1" applyFill="1" applyBorder="1" applyAlignment="1">
      <alignment horizontal="center" vertical="center"/>
    </xf>
    <xf numFmtId="176" fontId="0" fillId="9" borderId="55" xfId="0" applyNumberFormat="1" applyFont="1" applyFill="1" applyBorder="1" applyAlignment="1">
      <alignment horizontal="center" vertical="center"/>
    </xf>
    <xf numFmtId="176" fontId="0" fillId="9" borderId="2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9" borderId="17" xfId="0" applyFill="1" applyBorder="1" applyAlignment="1">
      <alignment horizontal="center" vertical="center" wrapText="1"/>
    </xf>
    <xf numFmtId="176" fontId="0" fillId="0" borderId="42" xfId="0" applyNumberFormat="1" applyBorder="1" applyAlignment="1">
      <alignment horizontal="center" vertical="center"/>
    </xf>
    <xf numFmtId="176" fontId="0" fillId="0" borderId="43" xfId="0" applyNumberFormat="1" applyBorder="1" applyAlignment="1">
      <alignment horizontal="center" vertical="center"/>
    </xf>
    <xf numFmtId="176" fontId="0" fillId="0" borderId="44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</cellXfs>
  <cellStyles count="4">
    <cellStyle name="パーセント" xfId="1" builtinId="5"/>
    <cellStyle name="ハイパーリンク" xfId="3" builtinId="8"/>
    <cellStyle name="標準" xfId="0" builtinId="0"/>
    <cellStyle name="標準 2" xfId="2" xr:uid="{00000000-0005-0000-0000-000003000000}"/>
  </cellStyles>
  <dxfs count="423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</dxfs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07325735627156"/>
          <c:y val="5.4167269183078834E-2"/>
          <c:w val="0.78241637486713167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'9.グラフデータ'!$E$6:$I$6</c:f>
              <c:strCache>
                <c:ptCount val="5"/>
                <c:pt idx="0">
                  <c:v>R2(n'=1073)</c:v>
                </c:pt>
                <c:pt idx="1">
                  <c:v>R3(n'=1092)</c:v>
                </c:pt>
                <c:pt idx="2">
                  <c:v>R4(n'=1099)</c:v>
                </c:pt>
                <c:pt idx="3">
                  <c:v>R5(n'=1084)</c:v>
                </c:pt>
                <c:pt idx="4">
                  <c:v>R6(n'=1036)</c:v>
                </c:pt>
              </c:strCache>
            </c:strRef>
          </c:cat>
          <c:val>
            <c:numRef>
              <c:f>'9.グラフデータ'!$E$7:$I$7</c:f>
              <c:numCache>
                <c:formatCode>0.0%</c:formatCode>
                <c:ptCount val="5"/>
                <c:pt idx="0">
                  <c:v>0.14699999999999999</c:v>
                </c:pt>
                <c:pt idx="1">
                  <c:v>0.14199999999999999</c:v>
                </c:pt>
                <c:pt idx="2">
                  <c:v>0.152</c:v>
                </c:pt>
                <c:pt idx="3">
                  <c:v>0.13300000000000001</c:v>
                </c:pt>
                <c:pt idx="4">
                  <c:v>0.159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8-4D70-9005-50DF7E1FA9BF}"/>
            </c:ext>
          </c:extLst>
        </c:ser>
        <c:ser>
          <c:idx val="0"/>
          <c:order val="1"/>
          <c:tx>
            <c:strRef>
              <c:f>'9.グラフデータ'!$D$9</c:f>
              <c:strCache>
                <c:ptCount val="1"/>
                <c:pt idx="0">
                  <c:v>正規の職員等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'9.グラフデータ'!$E$6:$I$6</c:f>
              <c:strCache>
                <c:ptCount val="5"/>
                <c:pt idx="0">
                  <c:v>R2(n'=1073)</c:v>
                </c:pt>
                <c:pt idx="1">
                  <c:v>R3(n'=1092)</c:v>
                </c:pt>
                <c:pt idx="2">
                  <c:v>R4(n'=1099)</c:v>
                </c:pt>
                <c:pt idx="3">
                  <c:v>R5(n'=1084)</c:v>
                </c:pt>
                <c:pt idx="4">
                  <c:v>R6(n'=1036)</c:v>
                </c:pt>
              </c:strCache>
            </c:strRef>
          </c:cat>
          <c:val>
            <c:numRef>
              <c:f>'9.グラフデータ'!$E$9:$I$9</c:f>
              <c:numCache>
                <c:formatCode>0.0%</c:formatCode>
                <c:ptCount val="5"/>
                <c:pt idx="0">
                  <c:v>0.63</c:v>
                </c:pt>
                <c:pt idx="1">
                  <c:v>0.60299999999999998</c:v>
                </c:pt>
                <c:pt idx="2">
                  <c:v>0.61299999999999999</c:v>
                </c:pt>
                <c:pt idx="3">
                  <c:v>0.63300000000000001</c:v>
                </c:pt>
                <c:pt idx="4">
                  <c:v>0.60899999999999999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8-4D70-9005-50DF7E1FA9BF}"/>
            </c:ext>
          </c:extLst>
        </c:ser>
        <c:ser>
          <c:idx val="2"/>
          <c:order val="2"/>
          <c:tx>
            <c:strRef>
              <c:f>'9.グラフデータ'!$D$10</c:f>
              <c:strCache>
                <c:ptCount val="1"/>
                <c:pt idx="0">
                  <c:v>正規の職員等でない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'9.グラフデータ'!$E$6:$I$6</c:f>
              <c:strCache>
                <c:ptCount val="5"/>
                <c:pt idx="0">
                  <c:v>R2(n'=1073)</c:v>
                </c:pt>
                <c:pt idx="1">
                  <c:v>R3(n'=1092)</c:v>
                </c:pt>
                <c:pt idx="2">
                  <c:v>R4(n'=1099)</c:v>
                </c:pt>
                <c:pt idx="3">
                  <c:v>R5(n'=1084)</c:v>
                </c:pt>
                <c:pt idx="4">
                  <c:v>R6(n'=1036)</c:v>
                </c:pt>
              </c:strCache>
            </c:strRef>
          </c:cat>
          <c:val>
            <c:numRef>
              <c:f>'9.グラフデータ'!$E$10:$I$10</c:f>
              <c:numCache>
                <c:formatCode>0.0%</c:formatCode>
                <c:ptCount val="5"/>
                <c:pt idx="0">
                  <c:v>6.9000000000000006E-2</c:v>
                </c:pt>
                <c:pt idx="1">
                  <c:v>5.3999999999999999E-2</c:v>
                </c:pt>
                <c:pt idx="2">
                  <c:v>4.9000000000000002E-2</c:v>
                </c:pt>
                <c:pt idx="3">
                  <c:v>5.2999999999999999E-2</c:v>
                </c:pt>
                <c:pt idx="4">
                  <c:v>5.1999999999999998E-2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8-4D70-9005-50DF7E1FA9BF}"/>
            </c:ext>
          </c:extLst>
        </c:ser>
        <c:ser>
          <c:idx val="3"/>
          <c:order val="3"/>
          <c:tx>
            <c:strRef>
              <c:f>'9.グラフデータ'!$D$11</c:f>
              <c:strCache>
                <c:ptCount val="1"/>
                <c:pt idx="0">
                  <c:v>臨時労働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'9.グラフデータ'!$E$6:$I$6</c:f>
              <c:strCache>
                <c:ptCount val="5"/>
                <c:pt idx="0">
                  <c:v>R2(n'=1073)</c:v>
                </c:pt>
                <c:pt idx="1">
                  <c:v>R3(n'=1092)</c:v>
                </c:pt>
                <c:pt idx="2">
                  <c:v>R4(n'=1099)</c:v>
                </c:pt>
                <c:pt idx="3">
                  <c:v>R5(n'=1084)</c:v>
                </c:pt>
                <c:pt idx="4">
                  <c:v>R6(n'=1036)</c:v>
                </c:pt>
              </c:strCache>
            </c:strRef>
          </c:cat>
          <c:val>
            <c:numRef>
              <c:f>'9.グラフデータ'!$E$11:$I$11</c:f>
              <c:numCache>
                <c:formatCode>0.0%</c:formatCode>
                <c:ptCount val="5"/>
                <c:pt idx="0">
                  <c:v>1E-3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B8-4D70-9005-50DF7E1FA9BF}"/>
            </c:ext>
          </c:extLst>
        </c:ser>
        <c:ser>
          <c:idx val="4"/>
          <c:order val="4"/>
          <c:tx>
            <c:strRef>
              <c:f>'9.グラフデータ'!$C$12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'9.グラフデータ'!$E$6:$I$6</c:f>
              <c:strCache>
                <c:ptCount val="5"/>
                <c:pt idx="0">
                  <c:v>R2(n'=1073)</c:v>
                </c:pt>
                <c:pt idx="1">
                  <c:v>R3(n'=1092)</c:v>
                </c:pt>
                <c:pt idx="2">
                  <c:v>R4(n'=1099)</c:v>
                </c:pt>
                <c:pt idx="3">
                  <c:v>R5(n'=1084)</c:v>
                </c:pt>
                <c:pt idx="4">
                  <c:v>R6(n'=1036)</c:v>
                </c:pt>
              </c:strCache>
            </c:strRef>
          </c:cat>
          <c:val>
            <c:numRef>
              <c:f>'9.グラフデータ'!$E$12:$I$12</c:f>
              <c:numCache>
                <c:formatCode>0.0%</c:formatCode>
                <c:ptCount val="5"/>
                <c:pt idx="0">
                  <c:v>6.2E-2</c:v>
                </c:pt>
                <c:pt idx="1">
                  <c:v>8.5000000000000006E-2</c:v>
                </c:pt>
                <c:pt idx="2">
                  <c:v>8.5999999999999993E-2</c:v>
                </c:pt>
                <c:pt idx="3">
                  <c:v>6.5000000000000002E-2</c:v>
                </c:pt>
                <c:pt idx="4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B8-4D70-9005-50DF7E1FA9BF}"/>
            </c:ext>
          </c:extLst>
        </c:ser>
        <c:ser>
          <c:idx val="5"/>
          <c:order val="5"/>
          <c:tx>
            <c:strRef>
              <c:f>'9.グラフデータ'!$C$13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'9.グラフデータ'!$E$6:$I$6</c:f>
              <c:strCache>
                <c:ptCount val="5"/>
                <c:pt idx="0">
                  <c:v>R2(n'=1073)</c:v>
                </c:pt>
                <c:pt idx="1">
                  <c:v>R3(n'=1092)</c:v>
                </c:pt>
                <c:pt idx="2">
                  <c:v>R4(n'=1099)</c:v>
                </c:pt>
                <c:pt idx="3">
                  <c:v>R5(n'=1084)</c:v>
                </c:pt>
                <c:pt idx="4">
                  <c:v>R6(n'=1036)</c:v>
                </c:pt>
              </c:strCache>
            </c:strRef>
          </c:cat>
          <c:val>
            <c:numRef>
              <c:f>'9.グラフデータ'!$E$13:$I$13</c:f>
              <c:numCache>
                <c:formatCode>0.0%</c:formatCode>
                <c:ptCount val="5"/>
                <c:pt idx="0">
                  <c:v>9.0999999999999998E-2</c:v>
                </c:pt>
                <c:pt idx="1">
                  <c:v>0.115</c:v>
                </c:pt>
                <c:pt idx="2">
                  <c:v>9.9000000000000005E-2</c:v>
                </c:pt>
                <c:pt idx="3">
                  <c:v>0.11600000000000001</c:v>
                </c:pt>
                <c:pt idx="4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B8-4D70-9005-50DF7E1FA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284857629298714"/>
              <c:y val="0.74444439653375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18138458499138"/>
          <c:y val="5.4167269183078834E-2"/>
          <c:w val="0.80030818728304121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'9.グラフデータ'!$C$103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'9.グラフデータ'!$E$102:$I$102</c:f>
              <c:strCache>
                <c:ptCount val="5"/>
                <c:pt idx="0">
                  <c:v>R2(n'=122)</c:v>
                </c:pt>
                <c:pt idx="1">
                  <c:v>R3(n'=122)</c:v>
                </c:pt>
                <c:pt idx="2">
                  <c:v>R4(n'=132)</c:v>
                </c:pt>
                <c:pt idx="3">
                  <c:v>R5(n'=131)</c:v>
                </c:pt>
                <c:pt idx="4">
                  <c:v>R6(n'=150)</c:v>
                </c:pt>
              </c:strCache>
            </c:strRef>
          </c:cat>
          <c:val>
            <c:numRef>
              <c:f>'9.グラフデータ'!$E$103:$I$103</c:f>
              <c:numCache>
                <c:formatCode>0.0%</c:formatCode>
                <c:ptCount val="5"/>
                <c:pt idx="0">
                  <c:v>9.8000000000000004E-2</c:v>
                </c:pt>
                <c:pt idx="1">
                  <c:v>8.2000000000000003E-2</c:v>
                </c:pt>
                <c:pt idx="2">
                  <c:v>9.0999999999999998E-2</c:v>
                </c:pt>
                <c:pt idx="3">
                  <c:v>9.9000000000000005E-2</c:v>
                </c:pt>
                <c:pt idx="4">
                  <c:v>0.113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8-4B77-A5D0-0F8EABF47909}"/>
            </c:ext>
          </c:extLst>
        </c:ser>
        <c:ser>
          <c:idx val="0"/>
          <c:order val="1"/>
          <c:tx>
            <c:strRef>
              <c:f>'9.グラフデータ'!$C$105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'9.グラフデータ'!$E$102:$I$102</c:f>
              <c:strCache>
                <c:ptCount val="5"/>
                <c:pt idx="0">
                  <c:v>R2(n'=122)</c:v>
                </c:pt>
                <c:pt idx="1">
                  <c:v>R3(n'=122)</c:v>
                </c:pt>
                <c:pt idx="2">
                  <c:v>R4(n'=132)</c:v>
                </c:pt>
                <c:pt idx="3">
                  <c:v>R5(n'=131)</c:v>
                </c:pt>
                <c:pt idx="4">
                  <c:v>R6(n'=150)</c:v>
                </c:pt>
              </c:strCache>
            </c:strRef>
          </c:cat>
          <c:val>
            <c:numRef>
              <c:f>'9.グラフデータ'!$E$105:$I$105</c:f>
              <c:numCache>
                <c:formatCode>0.0%</c:formatCode>
                <c:ptCount val="5"/>
                <c:pt idx="0">
                  <c:v>0.77</c:v>
                </c:pt>
                <c:pt idx="1">
                  <c:v>0.83599999999999997</c:v>
                </c:pt>
                <c:pt idx="2">
                  <c:v>0.78</c:v>
                </c:pt>
                <c:pt idx="3">
                  <c:v>0.80200000000000005</c:v>
                </c:pt>
                <c:pt idx="4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28-4B77-A5D0-0F8EABF47909}"/>
            </c:ext>
          </c:extLst>
        </c:ser>
        <c:ser>
          <c:idx val="2"/>
          <c:order val="2"/>
          <c:tx>
            <c:strRef>
              <c:f>'9.グラフデータ'!$C$106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'9.グラフデータ'!$E$102:$I$102</c:f>
              <c:strCache>
                <c:ptCount val="5"/>
                <c:pt idx="0">
                  <c:v>R2(n'=122)</c:v>
                </c:pt>
                <c:pt idx="1">
                  <c:v>R3(n'=122)</c:v>
                </c:pt>
                <c:pt idx="2">
                  <c:v>R4(n'=132)</c:v>
                </c:pt>
                <c:pt idx="3">
                  <c:v>R5(n'=131)</c:v>
                </c:pt>
                <c:pt idx="4">
                  <c:v>R6(n'=150)</c:v>
                </c:pt>
              </c:strCache>
            </c:strRef>
          </c:cat>
          <c:val>
            <c:numRef>
              <c:f>'9.グラフデータ'!$E$106:$I$106</c:f>
              <c:numCache>
                <c:formatCode>0.0%</c:formatCode>
                <c:ptCount val="5"/>
                <c:pt idx="0">
                  <c:v>8.2000000000000003E-2</c:v>
                </c:pt>
                <c:pt idx="1">
                  <c:v>1.6E-2</c:v>
                </c:pt>
                <c:pt idx="2">
                  <c:v>5.2999999999999999E-2</c:v>
                </c:pt>
                <c:pt idx="3">
                  <c:v>5.2999999999999999E-2</c:v>
                </c:pt>
                <c:pt idx="4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28-4B77-A5D0-0F8EABF47909}"/>
            </c:ext>
          </c:extLst>
        </c:ser>
        <c:ser>
          <c:idx val="3"/>
          <c:order val="3"/>
          <c:tx>
            <c:strRef>
              <c:f>'9.グラフデータ'!$C$107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'9.グラフデータ'!$E$102:$I$102</c:f>
              <c:strCache>
                <c:ptCount val="5"/>
                <c:pt idx="0">
                  <c:v>R2(n'=122)</c:v>
                </c:pt>
                <c:pt idx="1">
                  <c:v>R3(n'=122)</c:v>
                </c:pt>
                <c:pt idx="2">
                  <c:v>R4(n'=132)</c:v>
                </c:pt>
                <c:pt idx="3">
                  <c:v>R5(n'=131)</c:v>
                </c:pt>
                <c:pt idx="4">
                  <c:v>R6(n'=150)</c:v>
                </c:pt>
              </c:strCache>
            </c:strRef>
          </c:cat>
          <c:val>
            <c:numRef>
              <c:f>'9.グラフデータ'!$E$107:$I$107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28-4B77-A5D0-0F8EABF47909}"/>
            </c:ext>
          </c:extLst>
        </c:ser>
        <c:ser>
          <c:idx val="4"/>
          <c:order val="4"/>
          <c:tx>
            <c:strRef>
              <c:f>'9.グラフデータ'!$C$108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'9.グラフデータ'!$E$102:$I$102</c:f>
              <c:strCache>
                <c:ptCount val="5"/>
                <c:pt idx="0">
                  <c:v>R2(n'=122)</c:v>
                </c:pt>
                <c:pt idx="1">
                  <c:v>R3(n'=122)</c:v>
                </c:pt>
                <c:pt idx="2">
                  <c:v>R4(n'=132)</c:v>
                </c:pt>
                <c:pt idx="3">
                  <c:v>R5(n'=131)</c:v>
                </c:pt>
                <c:pt idx="4">
                  <c:v>R6(n'=150)</c:v>
                </c:pt>
              </c:strCache>
            </c:strRef>
          </c:cat>
          <c:val>
            <c:numRef>
              <c:f>'9.グラフデータ'!$E$108:$I$108</c:f>
              <c:numCache>
                <c:formatCode>0.0%</c:formatCode>
                <c:ptCount val="5"/>
                <c:pt idx="0">
                  <c:v>4.1000000000000002E-2</c:v>
                </c:pt>
                <c:pt idx="1">
                  <c:v>4.9000000000000002E-2</c:v>
                </c:pt>
                <c:pt idx="2">
                  <c:v>7.5999999999999998E-2</c:v>
                </c:pt>
                <c:pt idx="3">
                  <c:v>4.5999999999999999E-2</c:v>
                </c:pt>
                <c:pt idx="4">
                  <c:v>0.107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28-4B77-A5D0-0F8EABF47909}"/>
            </c:ext>
          </c:extLst>
        </c:ser>
        <c:ser>
          <c:idx val="5"/>
          <c:order val="5"/>
          <c:tx>
            <c:strRef>
              <c:f>'9.グラフデータ'!$C$109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'9.グラフデータ'!$E$102:$I$102</c:f>
              <c:strCache>
                <c:ptCount val="5"/>
                <c:pt idx="0">
                  <c:v>R2(n'=122)</c:v>
                </c:pt>
                <c:pt idx="1">
                  <c:v>R3(n'=122)</c:v>
                </c:pt>
                <c:pt idx="2">
                  <c:v>R4(n'=132)</c:v>
                </c:pt>
                <c:pt idx="3">
                  <c:v>R5(n'=131)</c:v>
                </c:pt>
                <c:pt idx="4">
                  <c:v>R6(n'=150)</c:v>
                </c:pt>
              </c:strCache>
            </c:strRef>
          </c:cat>
          <c:val>
            <c:numRef>
              <c:f>'9.グラフデータ'!$E$109:$I$109</c:f>
              <c:numCache>
                <c:formatCode>0.0%</c:formatCode>
                <c:ptCount val="5"/>
                <c:pt idx="0">
                  <c:v>8.0000000000000002E-3</c:v>
                </c:pt>
                <c:pt idx="1">
                  <c:v>1.6E-2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28-4B77-A5D0-0F8EABF47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3558925895949607"/>
              <c:y val="0.747883425633271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18138458499138"/>
          <c:y val="5.4167269183078834E-2"/>
          <c:w val="0.80030818728304121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'9.グラフデータ'!$C$113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'9.グラフデータ'!$E$112:$I$112</c:f>
              <c:strCache>
                <c:ptCount val="5"/>
                <c:pt idx="0">
                  <c:v>R2(n'=43588)</c:v>
                </c:pt>
                <c:pt idx="1">
                  <c:v>R3(n'=41952)</c:v>
                </c:pt>
                <c:pt idx="2">
                  <c:v>R4(n'=41941)</c:v>
                </c:pt>
                <c:pt idx="3">
                  <c:v>R5(n'=41990)</c:v>
                </c:pt>
                <c:pt idx="4">
                  <c:v>R6(n'=43245)</c:v>
                </c:pt>
              </c:strCache>
            </c:strRef>
          </c:cat>
          <c:val>
            <c:numRef>
              <c:f>'9.グラフデータ'!$E$113:$I$113</c:f>
              <c:numCache>
                <c:formatCode>0.0%</c:formatCode>
                <c:ptCount val="5"/>
                <c:pt idx="0">
                  <c:v>0.113</c:v>
                </c:pt>
                <c:pt idx="1">
                  <c:v>0.11799999999999999</c:v>
                </c:pt>
                <c:pt idx="2">
                  <c:v>0.122</c:v>
                </c:pt>
                <c:pt idx="3">
                  <c:v>0.121</c:v>
                </c:pt>
                <c:pt idx="4">
                  <c:v>0.13200000000000001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75-4D5A-B587-C771551D6DFF}"/>
            </c:ext>
          </c:extLst>
        </c:ser>
        <c:ser>
          <c:idx val="0"/>
          <c:order val="1"/>
          <c:tx>
            <c:strRef>
              <c:f>'9.グラフデータ'!$C$115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'9.グラフデータ'!$E$112:$I$112</c:f>
              <c:strCache>
                <c:ptCount val="5"/>
                <c:pt idx="0">
                  <c:v>R2(n'=43588)</c:v>
                </c:pt>
                <c:pt idx="1">
                  <c:v>R3(n'=41952)</c:v>
                </c:pt>
                <c:pt idx="2">
                  <c:v>R4(n'=41941)</c:v>
                </c:pt>
                <c:pt idx="3">
                  <c:v>R5(n'=41990)</c:v>
                </c:pt>
                <c:pt idx="4">
                  <c:v>R6(n'=43245)</c:v>
                </c:pt>
              </c:strCache>
            </c:strRef>
          </c:cat>
          <c:val>
            <c:numRef>
              <c:f>'9.グラフデータ'!$E$115:$I$115</c:f>
              <c:numCache>
                <c:formatCode>0.0%</c:formatCode>
                <c:ptCount val="5"/>
                <c:pt idx="0">
                  <c:v>0.76500000000000001</c:v>
                </c:pt>
                <c:pt idx="1">
                  <c:v>0.748</c:v>
                </c:pt>
                <c:pt idx="2">
                  <c:v>0.75</c:v>
                </c:pt>
                <c:pt idx="3">
                  <c:v>0.75800000000000001</c:v>
                </c:pt>
                <c:pt idx="4">
                  <c:v>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75-4D5A-B587-C771551D6DFF}"/>
            </c:ext>
          </c:extLst>
        </c:ser>
        <c:ser>
          <c:idx val="2"/>
          <c:order val="2"/>
          <c:tx>
            <c:strRef>
              <c:f>'9.グラフデータ'!$C$116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'9.グラフデータ'!$E$112:$I$112</c:f>
              <c:strCache>
                <c:ptCount val="5"/>
                <c:pt idx="0">
                  <c:v>R2(n'=43588)</c:v>
                </c:pt>
                <c:pt idx="1">
                  <c:v>R3(n'=41952)</c:v>
                </c:pt>
                <c:pt idx="2">
                  <c:v>R4(n'=41941)</c:v>
                </c:pt>
                <c:pt idx="3">
                  <c:v>R5(n'=41990)</c:v>
                </c:pt>
                <c:pt idx="4">
                  <c:v>R6(n'=43245)</c:v>
                </c:pt>
              </c:strCache>
            </c:strRef>
          </c:cat>
          <c:val>
            <c:numRef>
              <c:f>'9.グラフデータ'!$E$116:$I$116</c:f>
              <c:numCache>
                <c:formatCode>0.0%</c:formatCode>
                <c:ptCount val="5"/>
                <c:pt idx="0">
                  <c:v>2.9000000000000001E-2</c:v>
                </c:pt>
                <c:pt idx="1">
                  <c:v>3.1E-2</c:v>
                </c:pt>
                <c:pt idx="2">
                  <c:v>3.2000000000000001E-2</c:v>
                </c:pt>
                <c:pt idx="3">
                  <c:v>0.03</c:v>
                </c:pt>
                <c:pt idx="4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75-4D5A-B587-C771551D6DFF}"/>
            </c:ext>
          </c:extLst>
        </c:ser>
        <c:ser>
          <c:idx val="3"/>
          <c:order val="3"/>
          <c:tx>
            <c:strRef>
              <c:f>'9.グラフデータ'!$C$117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'9.グラフデータ'!$E$112:$I$112</c:f>
              <c:strCache>
                <c:ptCount val="5"/>
                <c:pt idx="0">
                  <c:v>R2(n'=43588)</c:v>
                </c:pt>
                <c:pt idx="1">
                  <c:v>R3(n'=41952)</c:v>
                </c:pt>
                <c:pt idx="2">
                  <c:v>R4(n'=41941)</c:v>
                </c:pt>
                <c:pt idx="3">
                  <c:v>R5(n'=41990)</c:v>
                </c:pt>
                <c:pt idx="4">
                  <c:v>R6(n'=43245)</c:v>
                </c:pt>
              </c:strCache>
            </c:strRef>
          </c:cat>
          <c:val>
            <c:numRef>
              <c:f>'9.グラフデータ'!$E$117:$I$117</c:f>
              <c:numCache>
                <c:formatCode>0.0%</c:formatCode>
                <c:ptCount val="5"/>
                <c:pt idx="0">
                  <c:v>2E-3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75-4D5A-B587-C771551D6DFF}"/>
            </c:ext>
          </c:extLst>
        </c:ser>
        <c:ser>
          <c:idx val="4"/>
          <c:order val="4"/>
          <c:tx>
            <c:strRef>
              <c:f>'9.グラフデータ'!$C$118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'9.グラフデータ'!$E$112:$I$112</c:f>
              <c:strCache>
                <c:ptCount val="5"/>
                <c:pt idx="0">
                  <c:v>R2(n'=43588)</c:v>
                </c:pt>
                <c:pt idx="1">
                  <c:v>R3(n'=41952)</c:v>
                </c:pt>
                <c:pt idx="2">
                  <c:v>R4(n'=41941)</c:v>
                </c:pt>
                <c:pt idx="3">
                  <c:v>R5(n'=41990)</c:v>
                </c:pt>
                <c:pt idx="4">
                  <c:v>R6(n'=43245)</c:v>
                </c:pt>
              </c:strCache>
            </c:strRef>
          </c:cat>
          <c:val>
            <c:numRef>
              <c:f>'9.グラフデータ'!$E$118:$I$118</c:f>
              <c:numCache>
                <c:formatCode>0.0%</c:formatCode>
                <c:ptCount val="5"/>
                <c:pt idx="0">
                  <c:v>7.8E-2</c:v>
                </c:pt>
                <c:pt idx="1">
                  <c:v>9.4E-2</c:v>
                </c:pt>
                <c:pt idx="2">
                  <c:v>9.0999999999999998E-2</c:v>
                </c:pt>
                <c:pt idx="3">
                  <c:v>8.7999999999999995E-2</c:v>
                </c:pt>
                <c:pt idx="4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75-4D5A-B587-C771551D6DFF}"/>
            </c:ext>
          </c:extLst>
        </c:ser>
        <c:ser>
          <c:idx val="5"/>
          <c:order val="5"/>
          <c:tx>
            <c:strRef>
              <c:f>'9.グラフデータ'!$C$119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'9.グラフデータ'!$E$112:$I$112</c:f>
              <c:strCache>
                <c:ptCount val="5"/>
                <c:pt idx="0">
                  <c:v>R2(n'=43588)</c:v>
                </c:pt>
                <c:pt idx="1">
                  <c:v>R3(n'=41952)</c:v>
                </c:pt>
                <c:pt idx="2">
                  <c:v>R4(n'=41941)</c:v>
                </c:pt>
                <c:pt idx="3">
                  <c:v>R5(n'=41990)</c:v>
                </c:pt>
                <c:pt idx="4">
                  <c:v>R6(n'=43245)</c:v>
                </c:pt>
              </c:strCache>
            </c:strRef>
          </c:cat>
          <c:val>
            <c:numRef>
              <c:f>'9.グラフデータ'!$E$119:$I$119</c:f>
              <c:numCache>
                <c:formatCode>0.0%</c:formatCode>
                <c:ptCount val="5"/>
                <c:pt idx="0">
                  <c:v>1.4E-2</c:v>
                </c:pt>
                <c:pt idx="1">
                  <c:v>8.9999999999999993E-3</c:v>
                </c:pt>
                <c:pt idx="2">
                  <c:v>4.0000000000000001E-3</c:v>
                </c:pt>
                <c:pt idx="3">
                  <c:v>3.0000000000000001E-3</c:v>
                </c:pt>
                <c:pt idx="4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75-4D5A-B587-C771551D6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3828888324443316"/>
              <c:y val="0.82698412698412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36031034354516"/>
          <c:y val="7.3901814800041904E-2"/>
          <c:w val="0.81147259880212996"/>
          <c:h val="0.7873188294629660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'9.グラフデータ'!$C$124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'9.グラフデータ'!$E$123:$I$123</c:f>
              <c:strCache>
                <c:ptCount val="5"/>
                <c:pt idx="0">
                  <c:v>R2(n'=346.1)</c:v>
                </c:pt>
                <c:pt idx="1">
                  <c:v>R3(n'=343.5)</c:v>
                </c:pt>
                <c:pt idx="2">
                  <c:v>R4(n'=327.7)</c:v>
                </c:pt>
                <c:pt idx="3">
                  <c:v>R5(n'=346.7)</c:v>
                </c:pt>
                <c:pt idx="4">
                  <c:v>R6(n'=366.6)</c:v>
                </c:pt>
              </c:strCache>
            </c:strRef>
          </c:cat>
          <c:val>
            <c:numRef>
              <c:f>'9.グラフデータ'!$E$124:$I$124</c:f>
              <c:numCache>
                <c:formatCode>0.0%</c:formatCode>
                <c:ptCount val="5"/>
                <c:pt idx="0">
                  <c:v>5.8999999999999997E-2</c:v>
                </c:pt>
                <c:pt idx="1">
                  <c:v>6.0999999999999999E-2</c:v>
                </c:pt>
                <c:pt idx="2">
                  <c:v>6.5000000000000002E-2</c:v>
                </c:pt>
                <c:pt idx="3">
                  <c:v>7.0000000000000007E-2</c:v>
                </c:pt>
                <c:pt idx="4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18-44F5-9F03-8B390770069F}"/>
            </c:ext>
          </c:extLst>
        </c:ser>
        <c:ser>
          <c:idx val="1"/>
          <c:order val="1"/>
          <c:tx>
            <c:strRef>
              <c:f>'9.グラフデータ'!$C$126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'9.グラフデータ'!$E$123:$I$123</c:f>
              <c:strCache>
                <c:ptCount val="5"/>
                <c:pt idx="0">
                  <c:v>R2(n'=346.1)</c:v>
                </c:pt>
                <c:pt idx="1">
                  <c:v>R3(n'=343.5)</c:v>
                </c:pt>
                <c:pt idx="2">
                  <c:v>R4(n'=327.7)</c:v>
                </c:pt>
                <c:pt idx="3">
                  <c:v>R5(n'=346.7)</c:v>
                </c:pt>
                <c:pt idx="4">
                  <c:v>R6(n'=366.6)</c:v>
                </c:pt>
              </c:strCache>
            </c:strRef>
          </c:cat>
          <c:val>
            <c:numRef>
              <c:f>'9.グラフデータ'!$E$126:$I$126</c:f>
              <c:numCache>
                <c:formatCode>0.0%</c:formatCode>
                <c:ptCount val="5"/>
                <c:pt idx="0">
                  <c:v>0.86199999999999999</c:v>
                </c:pt>
                <c:pt idx="1">
                  <c:v>0.84599999999999997</c:v>
                </c:pt>
                <c:pt idx="2">
                  <c:v>0.85399999999999998</c:v>
                </c:pt>
                <c:pt idx="3">
                  <c:v>0.85699999999999998</c:v>
                </c:pt>
                <c:pt idx="4">
                  <c:v>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18-44F5-9F03-8B390770069F}"/>
            </c:ext>
          </c:extLst>
        </c:ser>
        <c:ser>
          <c:idx val="2"/>
          <c:order val="2"/>
          <c:tx>
            <c:strRef>
              <c:f>'9.グラフデータ'!$C$127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'9.グラフデータ'!$E$123:$I$123</c:f>
              <c:strCache>
                <c:ptCount val="5"/>
                <c:pt idx="0">
                  <c:v>R2(n'=346.1)</c:v>
                </c:pt>
                <c:pt idx="1">
                  <c:v>R3(n'=343.5)</c:v>
                </c:pt>
                <c:pt idx="2">
                  <c:v>R4(n'=327.7)</c:v>
                </c:pt>
                <c:pt idx="3">
                  <c:v>R5(n'=346.7)</c:v>
                </c:pt>
                <c:pt idx="4">
                  <c:v>R6(n'=366.6)</c:v>
                </c:pt>
              </c:strCache>
            </c:strRef>
          </c:cat>
          <c:val>
            <c:numRef>
              <c:f>'9.グラフデータ'!$E$127:$I$127</c:f>
              <c:numCache>
                <c:formatCode>0.0%</c:formatCode>
                <c:ptCount val="5"/>
                <c:pt idx="0">
                  <c:v>0.02</c:v>
                </c:pt>
                <c:pt idx="1">
                  <c:v>2.3E-2</c:v>
                </c:pt>
                <c:pt idx="2">
                  <c:v>0.02</c:v>
                </c:pt>
                <c:pt idx="3">
                  <c:v>1.9E-2</c:v>
                </c:pt>
                <c:pt idx="4">
                  <c:v>2.3E-2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18-44F5-9F03-8B390770069F}"/>
            </c:ext>
          </c:extLst>
        </c:ser>
        <c:ser>
          <c:idx val="3"/>
          <c:order val="3"/>
          <c:tx>
            <c:strRef>
              <c:f>'9.グラフデータ'!$C$128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'9.グラフデータ'!$E$123:$I$123</c:f>
              <c:strCache>
                <c:ptCount val="5"/>
                <c:pt idx="0">
                  <c:v>R2(n'=346.1)</c:v>
                </c:pt>
                <c:pt idx="1">
                  <c:v>R3(n'=343.5)</c:v>
                </c:pt>
                <c:pt idx="2">
                  <c:v>R4(n'=327.7)</c:v>
                </c:pt>
                <c:pt idx="3">
                  <c:v>R5(n'=346.7)</c:v>
                </c:pt>
                <c:pt idx="4">
                  <c:v>R6(n'=366.6)</c:v>
                </c:pt>
              </c:strCache>
            </c:strRef>
          </c:cat>
          <c:val>
            <c:numRef>
              <c:f>'9.グラフデータ'!$E$128:$I$128</c:f>
              <c:numCache>
                <c:formatCode>0.0%</c:formatCode>
                <c:ptCount val="5"/>
                <c:pt idx="0">
                  <c:v>1E-3</c:v>
                </c:pt>
                <c:pt idx="1">
                  <c:v>1E-3</c:v>
                </c:pt>
                <c:pt idx="2">
                  <c:v>0</c:v>
                </c:pt>
                <c:pt idx="3">
                  <c:v>1E-3</c:v>
                </c:pt>
                <c:pt idx="4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18-44F5-9F03-8B390770069F}"/>
            </c:ext>
          </c:extLst>
        </c:ser>
        <c:ser>
          <c:idx val="4"/>
          <c:order val="4"/>
          <c:tx>
            <c:strRef>
              <c:f>'9.グラフデータ'!$C$129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'9.グラフデータ'!$E$123:$I$123</c:f>
              <c:strCache>
                <c:ptCount val="5"/>
                <c:pt idx="0">
                  <c:v>R2(n'=346.1)</c:v>
                </c:pt>
                <c:pt idx="1">
                  <c:v>R3(n'=343.5)</c:v>
                </c:pt>
                <c:pt idx="2">
                  <c:v>R4(n'=327.7)</c:v>
                </c:pt>
                <c:pt idx="3">
                  <c:v>R5(n'=346.7)</c:v>
                </c:pt>
                <c:pt idx="4">
                  <c:v>R6(n'=366.6)</c:v>
                </c:pt>
              </c:strCache>
            </c:strRef>
          </c:cat>
          <c:val>
            <c:numRef>
              <c:f>'9.グラフデータ'!$E$129:$I$129</c:f>
              <c:numCache>
                <c:formatCode>0.0%</c:formatCode>
                <c:ptCount val="5"/>
                <c:pt idx="0">
                  <c:v>5.1999999999999998E-2</c:v>
                </c:pt>
                <c:pt idx="1">
                  <c:v>6.5000000000000002E-2</c:v>
                </c:pt>
                <c:pt idx="2">
                  <c:v>5.8000000000000003E-2</c:v>
                </c:pt>
                <c:pt idx="3">
                  <c:v>0.05</c:v>
                </c:pt>
                <c:pt idx="4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18-44F5-9F03-8B390770069F}"/>
            </c:ext>
          </c:extLst>
        </c:ser>
        <c:ser>
          <c:idx val="5"/>
          <c:order val="5"/>
          <c:tx>
            <c:strRef>
              <c:f>'9.グラフデータ'!$C$130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'9.グラフデータ'!$E$123:$I$123</c:f>
              <c:strCache>
                <c:ptCount val="5"/>
                <c:pt idx="0">
                  <c:v>R2(n'=346.1)</c:v>
                </c:pt>
                <c:pt idx="1">
                  <c:v>R3(n'=343.5)</c:v>
                </c:pt>
                <c:pt idx="2">
                  <c:v>R4(n'=327.7)</c:v>
                </c:pt>
                <c:pt idx="3">
                  <c:v>R5(n'=346.7)</c:v>
                </c:pt>
                <c:pt idx="4">
                  <c:v>R6(n'=366.6)</c:v>
                </c:pt>
              </c:strCache>
            </c:strRef>
          </c:cat>
          <c:val>
            <c:numRef>
              <c:f>'9.グラフデータ'!$E$130:$I$130</c:f>
              <c:numCache>
                <c:formatCode>0.0%</c:formatCode>
                <c:ptCount val="5"/>
                <c:pt idx="0">
                  <c:v>6.0000000000000001E-3</c:v>
                </c:pt>
                <c:pt idx="1">
                  <c:v>4.0000000000000001E-3</c:v>
                </c:pt>
                <c:pt idx="2">
                  <c:v>3.0000000000000001E-3</c:v>
                </c:pt>
                <c:pt idx="3">
                  <c:v>3.0000000000000001E-3</c:v>
                </c:pt>
                <c:pt idx="4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418-44F5-9F03-8B39077006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625961464"/>
        <c:axId val="625961792"/>
      </c:barChart>
      <c:catAx>
        <c:axId val="625961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792"/>
        <c:crosses val="autoZero"/>
        <c:auto val="1"/>
        <c:lblAlgn val="ctr"/>
        <c:lblOffset val="100"/>
        <c:noMultiLvlLbl val="0"/>
      </c:catAx>
      <c:valAx>
        <c:axId val="6259617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210720246512426"/>
              <c:y val="0.73798447479985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'9.グラフデータ'!$C$137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'9.グラフデータ'!$E$136:$I$136</c:f>
              <c:strCache>
                <c:ptCount val="5"/>
                <c:pt idx="0">
                  <c:v>R2(n'=6)</c:v>
                </c:pt>
                <c:pt idx="1">
                  <c:v>R3(n'=1)</c:v>
                </c:pt>
                <c:pt idx="2">
                  <c:v>R4(n'=6)</c:v>
                </c:pt>
                <c:pt idx="3">
                  <c:v>R5(n'=6)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'9.グラフデータ'!$E$137:$I$137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D5-4D46-9F0D-80DFC01D63D3}"/>
            </c:ext>
          </c:extLst>
        </c:ser>
        <c:ser>
          <c:idx val="1"/>
          <c:order val="1"/>
          <c:tx>
            <c:strRef>
              <c:f>'9.グラフデータ'!$C$139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'9.グラフデータ'!$E$136:$I$136</c:f>
              <c:strCache>
                <c:ptCount val="5"/>
                <c:pt idx="0">
                  <c:v>R2(n'=6)</c:v>
                </c:pt>
                <c:pt idx="1">
                  <c:v>R3(n'=1)</c:v>
                </c:pt>
                <c:pt idx="2">
                  <c:v>R4(n'=6)</c:v>
                </c:pt>
                <c:pt idx="3">
                  <c:v>R5(n'=6)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'9.グラフデータ'!$E$139:$I$139</c:f>
              <c:numCache>
                <c:formatCode>0.0%</c:formatCode>
                <c:ptCount val="5"/>
                <c:pt idx="0">
                  <c:v>0.66700000000000004</c:v>
                </c:pt>
                <c:pt idx="1">
                  <c:v>1</c:v>
                </c:pt>
                <c:pt idx="2">
                  <c:v>0.33300000000000002</c:v>
                </c:pt>
                <c:pt idx="3">
                  <c:v>0.83299999999999996</c:v>
                </c:pt>
                <c:pt idx="4">
                  <c:v>0.33300000000000002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D5-4D46-9F0D-80DFC01D63D3}"/>
            </c:ext>
          </c:extLst>
        </c:ser>
        <c:ser>
          <c:idx val="2"/>
          <c:order val="2"/>
          <c:tx>
            <c:strRef>
              <c:f>'9.グラフデータ'!$C$140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'9.グラフデータ'!$E$136:$I$136</c:f>
              <c:strCache>
                <c:ptCount val="5"/>
                <c:pt idx="0">
                  <c:v>R2(n'=6)</c:v>
                </c:pt>
                <c:pt idx="1">
                  <c:v>R3(n'=1)</c:v>
                </c:pt>
                <c:pt idx="2">
                  <c:v>R4(n'=6)</c:v>
                </c:pt>
                <c:pt idx="3">
                  <c:v>R5(n'=6)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'9.グラフデータ'!$E$140:$I$140</c:f>
              <c:numCache>
                <c:formatCode>0.0%</c:formatCode>
                <c:ptCount val="5"/>
                <c:pt idx="0">
                  <c:v>0.16700000000000001</c:v>
                </c:pt>
                <c:pt idx="1">
                  <c:v>0</c:v>
                </c:pt>
                <c:pt idx="2">
                  <c:v>0.16700000000000001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D5-4D46-9F0D-80DFC01D63D3}"/>
            </c:ext>
          </c:extLst>
        </c:ser>
        <c:ser>
          <c:idx val="3"/>
          <c:order val="3"/>
          <c:tx>
            <c:strRef>
              <c:f>'9.グラフデータ'!$C$141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'9.グラフデータ'!$E$136:$I$136</c:f>
              <c:strCache>
                <c:ptCount val="5"/>
                <c:pt idx="0">
                  <c:v>R2(n'=6)</c:v>
                </c:pt>
                <c:pt idx="1">
                  <c:v>R3(n'=1)</c:v>
                </c:pt>
                <c:pt idx="2">
                  <c:v>R4(n'=6)</c:v>
                </c:pt>
                <c:pt idx="3">
                  <c:v>R5(n'=6)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'9.グラフデータ'!$E$141:$I$141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0.16700000000000001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D5-4D46-9F0D-80DFC01D63D3}"/>
            </c:ext>
          </c:extLst>
        </c:ser>
        <c:ser>
          <c:idx val="4"/>
          <c:order val="4"/>
          <c:tx>
            <c:strRef>
              <c:f>'9.グラフデータ'!$C$142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'9.グラフデータ'!$E$136:$I$136</c:f>
              <c:strCache>
                <c:ptCount val="5"/>
                <c:pt idx="0">
                  <c:v>R2(n'=6)</c:v>
                </c:pt>
                <c:pt idx="1">
                  <c:v>R3(n'=1)</c:v>
                </c:pt>
                <c:pt idx="2">
                  <c:v>R4(n'=6)</c:v>
                </c:pt>
                <c:pt idx="3">
                  <c:v>R5(n'=6)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'9.グラフデータ'!$E$142:$I$142</c:f>
              <c:numCache>
                <c:formatCode>0.0%</c:formatCode>
                <c:ptCount val="5"/>
                <c:pt idx="0">
                  <c:v>0.16700000000000001</c:v>
                </c:pt>
                <c:pt idx="1">
                  <c:v>0</c:v>
                </c:pt>
                <c:pt idx="2">
                  <c:v>0.5</c:v>
                </c:pt>
                <c:pt idx="3">
                  <c:v>0.16700000000000001</c:v>
                </c:pt>
                <c:pt idx="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D5-4D46-9F0D-80DFC01D63D3}"/>
            </c:ext>
          </c:extLst>
        </c:ser>
        <c:ser>
          <c:idx val="5"/>
          <c:order val="5"/>
          <c:tx>
            <c:strRef>
              <c:f>'9.グラフデータ'!$C$143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'9.グラフデータ'!$E$136:$I$136</c:f>
              <c:strCache>
                <c:ptCount val="5"/>
                <c:pt idx="0">
                  <c:v>R2(n'=6)</c:v>
                </c:pt>
                <c:pt idx="1">
                  <c:v>R3(n'=1)</c:v>
                </c:pt>
                <c:pt idx="2">
                  <c:v>R4(n'=6)</c:v>
                </c:pt>
                <c:pt idx="3">
                  <c:v>R5(n'=6)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'9.グラフデータ'!$E$143:$I$143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6D5-4D46-9F0D-80DFC01D6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85990593405729"/>
          <c:y val="4.4335655797773148E-2"/>
          <c:w val="0.74108443138022684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'9.グラフデータ'!$C$167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'9.グラフデータ'!$E$166:$I$166</c:f>
              <c:strCache>
                <c:ptCount val="5"/>
                <c:pt idx="0">
                  <c:v>R2(n'=12)</c:v>
                </c:pt>
                <c:pt idx="1">
                  <c:v>R3(n'=10)</c:v>
                </c:pt>
                <c:pt idx="2">
                  <c:v>R4(n'=14)</c:v>
                </c:pt>
                <c:pt idx="3">
                  <c:v>R5(n'=13)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'9.グラフデータ'!$E$167:$I$167</c:f>
              <c:numCache>
                <c:formatCode>0.0%</c:formatCode>
                <c:ptCount val="5"/>
                <c:pt idx="0">
                  <c:v>0.5</c:v>
                </c:pt>
                <c:pt idx="1">
                  <c:v>0.2</c:v>
                </c:pt>
                <c:pt idx="2">
                  <c:v>0.35699999999999998</c:v>
                </c:pt>
                <c:pt idx="3">
                  <c:v>0.308</c:v>
                </c:pt>
                <c:pt idx="4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3B-4225-A5AD-AF757795114E}"/>
            </c:ext>
          </c:extLst>
        </c:ser>
        <c:ser>
          <c:idx val="1"/>
          <c:order val="1"/>
          <c:tx>
            <c:strRef>
              <c:f>'9.グラフデータ'!$C$169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'9.グラフデータ'!$E$166:$I$166</c:f>
              <c:strCache>
                <c:ptCount val="5"/>
                <c:pt idx="0">
                  <c:v>R2(n'=12)</c:v>
                </c:pt>
                <c:pt idx="1">
                  <c:v>R3(n'=10)</c:v>
                </c:pt>
                <c:pt idx="2">
                  <c:v>R4(n'=14)</c:v>
                </c:pt>
                <c:pt idx="3">
                  <c:v>R5(n'=13)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'9.グラフデータ'!$E$169:$I$169</c:f>
              <c:numCache>
                <c:formatCode>0.0%</c:formatCode>
                <c:ptCount val="5"/>
                <c:pt idx="0">
                  <c:v>0.41699999999999998</c:v>
                </c:pt>
                <c:pt idx="1">
                  <c:v>0.8</c:v>
                </c:pt>
                <c:pt idx="2">
                  <c:v>0.64300000000000002</c:v>
                </c:pt>
                <c:pt idx="3">
                  <c:v>0.69199999999999995</c:v>
                </c:pt>
                <c:pt idx="4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3B-4225-A5AD-AF757795114E}"/>
            </c:ext>
          </c:extLst>
        </c:ser>
        <c:ser>
          <c:idx val="2"/>
          <c:order val="2"/>
          <c:tx>
            <c:strRef>
              <c:f>'9.グラフデータ'!$C$170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'9.グラフデータ'!$E$166:$I$166</c:f>
              <c:strCache>
                <c:ptCount val="5"/>
                <c:pt idx="0">
                  <c:v>R2(n'=12)</c:v>
                </c:pt>
                <c:pt idx="1">
                  <c:v>R3(n'=10)</c:v>
                </c:pt>
                <c:pt idx="2">
                  <c:v>R4(n'=14)</c:v>
                </c:pt>
                <c:pt idx="3">
                  <c:v>R5(n'=13)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'9.グラフデータ'!$E$170:$I$170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3B-4225-A5AD-AF757795114E}"/>
            </c:ext>
          </c:extLst>
        </c:ser>
        <c:ser>
          <c:idx val="3"/>
          <c:order val="3"/>
          <c:tx>
            <c:strRef>
              <c:f>'9.グラフデータ'!$C$171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'9.グラフデータ'!$E$166:$I$166</c:f>
              <c:strCache>
                <c:ptCount val="5"/>
                <c:pt idx="0">
                  <c:v>R2(n'=12)</c:v>
                </c:pt>
                <c:pt idx="1">
                  <c:v>R3(n'=10)</c:v>
                </c:pt>
                <c:pt idx="2">
                  <c:v>R4(n'=14)</c:v>
                </c:pt>
                <c:pt idx="3">
                  <c:v>R5(n'=13)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'9.グラフデータ'!$E$171:$I$171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3B-4225-A5AD-AF757795114E}"/>
            </c:ext>
          </c:extLst>
        </c:ser>
        <c:ser>
          <c:idx val="4"/>
          <c:order val="4"/>
          <c:tx>
            <c:strRef>
              <c:f>'9.グラフデータ'!$C$172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'9.グラフデータ'!$E$166:$I$166</c:f>
              <c:strCache>
                <c:ptCount val="5"/>
                <c:pt idx="0">
                  <c:v>R2(n'=12)</c:v>
                </c:pt>
                <c:pt idx="1">
                  <c:v>R3(n'=10)</c:v>
                </c:pt>
                <c:pt idx="2">
                  <c:v>R4(n'=14)</c:v>
                </c:pt>
                <c:pt idx="3">
                  <c:v>R5(n'=13)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'9.グラフデータ'!$E$172:$I$172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3B-4225-A5AD-AF757795114E}"/>
            </c:ext>
          </c:extLst>
        </c:ser>
        <c:ser>
          <c:idx val="5"/>
          <c:order val="5"/>
          <c:tx>
            <c:strRef>
              <c:f>'9.グラフデータ'!$C$173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'9.グラフデータ'!$E$166:$I$166</c:f>
              <c:strCache>
                <c:ptCount val="5"/>
                <c:pt idx="0">
                  <c:v>R2(n'=12)</c:v>
                </c:pt>
                <c:pt idx="1">
                  <c:v>R3(n'=10)</c:v>
                </c:pt>
                <c:pt idx="2">
                  <c:v>R4(n'=14)</c:v>
                </c:pt>
                <c:pt idx="3">
                  <c:v>R5(n'=13)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'9.グラフデータ'!$E$173:$I$173</c:f>
              <c:numCache>
                <c:formatCode>0.0%</c:formatCode>
                <c:ptCount val="5"/>
                <c:pt idx="0">
                  <c:v>8.3000000000000004E-2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3B-4225-A5AD-AF757795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'9.グラフデータ'!$C$177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'9.グラフデータ'!$E$176:$I$176</c:f>
              <c:strCache>
                <c:ptCount val="5"/>
                <c:pt idx="0">
                  <c:v>R2(n'=8)</c:v>
                </c:pt>
                <c:pt idx="1">
                  <c:v>R3(n'=15)</c:v>
                </c:pt>
                <c:pt idx="2">
                  <c:v>R4(n'=18)</c:v>
                </c:pt>
                <c:pt idx="3">
                  <c:v>R5(n'=11)</c:v>
                </c:pt>
                <c:pt idx="4">
                  <c:v>R6(n'=9)</c:v>
                </c:pt>
              </c:strCache>
            </c:strRef>
          </c:cat>
          <c:val>
            <c:numRef>
              <c:f>'9.グラフデータ'!$E$177:$I$177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5.6000000000000001E-2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16-4ED6-97DC-01AC5DE483EE}"/>
            </c:ext>
          </c:extLst>
        </c:ser>
        <c:ser>
          <c:idx val="1"/>
          <c:order val="1"/>
          <c:tx>
            <c:strRef>
              <c:f>'9.グラフデータ'!$C$179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'9.グラフデータ'!$E$176:$I$176</c:f>
              <c:strCache>
                <c:ptCount val="5"/>
                <c:pt idx="0">
                  <c:v>R2(n'=8)</c:v>
                </c:pt>
                <c:pt idx="1">
                  <c:v>R3(n'=15)</c:v>
                </c:pt>
                <c:pt idx="2">
                  <c:v>R4(n'=18)</c:v>
                </c:pt>
                <c:pt idx="3">
                  <c:v>R5(n'=11)</c:v>
                </c:pt>
                <c:pt idx="4">
                  <c:v>R6(n'=9)</c:v>
                </c:pt>
              </c:strCache>
            </c:strRef>
          </c:cat>
          <c:val>
            <c:numRef>
              <c:f>'9.グラフデータ'!$E$179:$I$179</c:f>
              <c:numCache>
                <c:formatCode>0.0%</c:formatCode>
                <c:ptCount val="5"/>
                <c:pt idx="0">
                  <c:v>1</c:v>
                </c:pt>
                <c:pt idx="1">
                  <c:v>0.93300000000000005</c:v>
                </c:pt>
                <c:pt idx="2">
                  <c:v>0.88900000000000001</c:v>
                </c:pt>
                <c:pt idx="3">
                  <c:v>1</c:v>
                </c:pt>
                <c:pt idx="4">
                  <c:v>0.88900000000000001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16-4ED6-97DC-01AC5DE483EE}"/>
            </c:ext>
          </c:extLst>
        </c:ser>
        <c:ser>
          <c:idx val="2"/>
          <c:order val="2"/>
          <c:tx>
            <c:strRef>
              <c:f>'9.グラフデータ'!$C$180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'9.グラフデータ'!$E$176:$I$176</c:f>
              <c:strCache>
                <c:ptCount val="5"/>
                <c:pt idx="0">
                  <c:v>R2(n'=8)</c:v>
                </c:pt>
                <c:pt idx="1">
                  <c:v>R3(n'=15)</c:v>
                </c:pt>
                <c:pt idx="2">
                  <c:v>R4(n'=18)</c:v>
                </c:pt>
                <c:pt idx="3">
                  <c:v>R5(n'=11)</c:v>
                </c:pt>
                <c:pt idx="4">
                  <c:v>R6(n'=9)</c:v>
                </c:pt>
              </c:strCache>
            </c:strRef>
          </c:cat>
          <c:val>
            <c:numRef>
              <c:f>'9.グラフデータ'!$E$180:$I$180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5.6000000000000001E-2</c:v>
                </c:pt>
                <c:pt idx="3">
                  <c:v>0</c:v>
                </c:pt>
                <c:pt idx="4">
                  <c:v>0.111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16-4ED6-97DC-01AC5DE483EE}"/>
            </c:ext>
          </c:extLst>
        </c:ser>
        <c:ser>
          <c:idx val="3"/>
          <c:order val="3"/>
          <c:tx>
            <c:strRef>
              <c:f>'9.グラフデータ'!$C$181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'9.グラフデータ'!$E$176:$I$176</c:f>
              <c:strCache>
                <c:ptCount val="5"/>
                <c:pt idx="0">
                  <c:v>R2(n'=8)</c:v>
                </c:pt>
                <c:pt idx="1">
                  <c:v>R3(n'=15)</c:v>
                </c:pt>
                <c:pt idx="2">
                  <c:v>R4(n'=18)</c:v>
                </c:pt>
                <c:pt idx="3">
                  <c:v>R5(n'=11)</c:v>
                </c:pt>
                <c:pt idx="4">
                  <c:v>R6(n'=9)</c:v>
                </c:pt>
              </c:strCache>
            </c:strRef>
          </c:cat>
          <c:val>
            <c:numRef>
              <c:f>'9.グラフデータ'!$E$181:$I$181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16-4ED6-97DC-01AC5DE483EE}"/>
            </c:ext>
          </c:extLst>
        </c:ser>
        <c:ser>
          <c:idx val="4"/>
          <c:order val="4"/>
          <c:tx>
            <c:strRef>
              <c:f>'9.グラフデータ'!$C$182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'9.グラフデータ'!$E$176:$I$176</c:f>
              <c:strCache>
                <c:ptCount val="5"/>
                <c:pt idx="0">
                  <c:v>R2(n'=8)</c:v>
                </c:pt>
                <c:pt idx="1">
                  <c:v>R3(n'=15)</c:v>
                </c:pt>
                <c:pt idx="2">
                  <c:v>R4(n'=18)</c:v>
                </c:pt>
                <c:pt idx="3">
                  <c:v>R5(n'=11)</c:v>
                </c:pt>
                <c:pt idx="4">
                  <c:v>R6(n'=9)</c:v>
                </c:pt>
              </c:strCache>
            </c:strRef>
          </c:cat>
          <c:val>
            <c:numRef>
              <c:f>'9.グラフデータ'!$E$182:$I$182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16-4ED6-97DC-01AC5DE483EE}"/>
            </c:ext>
          </c:extLst>
        </c:ser>
        <c:ser>
          <c:idx val="5"/>
          <c:order val="5"/>
          <c:tx>
            <c:strRef>
              <c:f>'9.グラフデータ'!$C$183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'9.グラフデータ'!$E$176:$I$176</c:f>
              <c:strCache>
                <c:ptCount val="5"/>
                <c:pt idx="0">
                  <c:v>R2(n'=8)</c:v>
                </c:pt>
                <c:pt idx="1">
                  <c:v>R3(n'=15)</c:v>
                </c:pt>
                <c:pt idx="2">
                  <c:v>R4(n'=18)</c:v>
                </c:pt>
                <c:pt idx="3">
                  <c:v>R5(n'=11)</c:v>
                </c:pt>
                <c:pt idx="4">
                  <c:v>R6(n'=9)</c:v>
                </c:pt>
              </c:strCache>
            </c:strRef>
          </c:cat>
          <c:val>
            <c:numRef>
              <c:f>'9.グラフデータ'!$E$183:$I$183</c:f>
              <c:numCache>
                <c:formatCode>0.0%</c:formatCode>
                <c:ptCount val="5"/>
                <c:pt idx="0">
                  <c:v>0</c:v>
                </c:pt>
                <c:pt idx="1">
                  <c:v>6.7000000000000004E-2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16-4ED6-97DC-01AC5DE48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'9.グラフデータ'!$C$187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'9.グラフデータ'!$E$186:$I$186</c:f>
              <c:strCache>
                <c:ptCount val="5"/>
                <c:pt idx="0">
                  <c:v>R2(n'=39)</c:v>
                </c:pt>
                <c:pt idx="1">
                  <c:v>R3(n'=33)</c:v>
                </c:pt>
                <c:pt idx="2">
                  <c:v>R4(n'=28)</c:v>
                </c:pt>
                <c:pt idx="3">
                  <c:v>R5(n'=39)</c:v>
                </c:pt>
                <c:pt idx="4">
                  <c:v>R6(n'=49)</c:v>
                </c:pt>
              </c:strCache>
            </c:strRef>
          </c:cat>
          <c:val>
            <c:numRef>
              <c:f>'9.グラフデータ'!$E$187:$I$187</c:f>
              <c:numCache>
                <c:formatCode>0.0%</c:formatCode>
                <c:ptCount val="5"/>
                <c:pt idx="0">
                  <c:v>7.6999999999999999E-2</c:v>
                </c:pt>
                <c:pt idx="1">
                  <c:v>0.121</c:v>
                </c:pt>
                <c:pt idx="2">
                  <c:v>7.0999999999999994E-2</c:v>
                </c:pt>
                <c:pt idx="3">
                  <c:v>0.10299999999999999</c:v>
                </c:pt>
                <c:pt idx="4">
                  <c:v>0.16300000000000001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7A-49F3-85E5-833225A541EB}"/>
            </c:ext>
          </c:extLst>
        </c:ser>
        <c:ser>
          <c:idx val="1"/>
          <c:order val="1"/>
          <c:tx>
            <c:strRef>
              <c:f>'9.グラフデータ'!$C$189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'9.グラフデータ'!$E$186:$I$186</c:f>
              <c:strCache>
                <c:ptCount val="5"/>
                <c:pt idx="0">
                  <c:v>R2(n'=39)</c:v>
                </c:pt>
                <c:pt idx="1">
                  <c:v>R3(n'=33)</c:v>
                </c:pt>
                <c:pt idx="2">
                  <c:v>R4(n'=28)</c:v>
                </c:pt>
                <c:pt idx="3">
                  <c:v>R5(n'=39)</c:v>
                </c:pt>
                <c:pt idx="4">
                  <c:v>R6(n'=49)</c:v>
                </c:pt>
              </c:strCache>
            </c:strRef>
          </c:cat>
          <c:val>
            <c:numRef>
              <c:f>'9.グラフデータ'!$E$189:$I$189</c:f>
              <c:numCache>
                <c:formatCode>0.0%</c:formatCode>
                <c:ptCount val="5"/>
                <c:pt idx="0">
                  <c:v>0.872</c:v>
                </c:pt>
                <c:pt idx="1">
                  <c:v>0.81799999999999995</c:v>
                </c:pt>
                <c:pt idx="2">
                  <c:v>0.85699999999999998</c:v>
                </c:pt>
                <c:pt idx="3">
                  <c:v>0.79500000000000004</c:v>
                </c:pt>
                <c:pt idx="4">
                  <c:v>0.755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7A-49F3-85E5-833225A541EB}"/>
            </c:ext>
          </c:extLst>
        </c:ser>
        <c:ser>
          <c:idx val="2"/>
          <c:order val="2"/>
          <c:tx>
            <c:strRef>
              <c:f>'9.グラフデータ'!$C$190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'9.グラフデータ'!$E$186:$I$186</c:f>
              <c:strCache>
                <c:ptCount val="5"/>
                <c:pt idx="0">
                  <c:v>R2(n'=39)</c:v>
                </c:pt>
                <c:pt idx="1">
                  <c:v>R3(n'=33)</c:v>
                </c:pt>
                <c:pt idx="2">
                  <c:v>R4(n'=28)</c:v>
                </c:pt>
                <c:pt idx="3">
                  <c:v>R5(n'=39)</c:v>
                </c:pt>
                <c:pt idx="4">
                  <c:v>R6(n'=49)</c:v>
                </c:pt>
              </c:strCache>
            </c:strRef>
          </c:cat>
          <c:val>
            <c:numRef>
              <c:f>'9.グラフデータ'!$E$190:$I$190</c:f>
              <c:numCache>
                <c:formatCode>0.0%</c:formatCode>
                <c:ptCount val="5"/>
                <c:pt idx="0">
                  <c:v>2.5999999999999999E-2</c:v>
                </c:pt>
                <c:pt idx="1">
                  <c:v>0</c:v>
                </c:pt>
                <c:pt idx="2">
                  <c:v>0</c:v>
                </c:pt>
                <c:pt idx="3">
                  <c:v>2.5999999999999999E-2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7A-49F3-85E5-833225A541EB}"/>
            </c:ext>
          </c:extLst>
        </c:ser>
        <c:ser>
          <c:idx val="3"/>
          <c:order val="3"/>
          <c:tx>
            <c:strRef>
              <c:f>'9.グラフデータ'!$C$191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'9.グラフデータ'!$E$186:$I$186</c:f>
              <c:strCache>
                <c:ptCount val="5"/>
                <c:pt idx="0">
                  <c:v>R2(n'=39)</c:v>
                </c:pt>
                <c:pt idx="1">
                  <c:v>R3(n'=33)</c:v>
                </c:pt>
                <c:pt idx="2">
                  <c:v>R4(n'=28)</c:v>
                </c:pt>
                <c:pt idx="3">
                  <c:v>R5(n'=39)</c:v>
                </c:pt>
                <c:pt idx="4">
                  <c:v>R6(n'=49)</c:v>
                </c:pt>
              </c:strCache>
            </c:strRef>
          </c:cat>
          <c:val>
            <c:numRef>
              <c:f>'9.グラフデータ'!$E$191:$I$191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7A-49F3-85E5-833225A541EB}"/>
            </c:ext>
          </c:extLst>
        </c:ser>
        <c:ser>
          <c:idx val="4"/>
          <c:order val="4"/>
          <c:tx>
            <c:strRef>
              <c:f>'9.グラフデータ'!$C$192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'9.グラフデータ'!$E$186:$I$186</c:f>
              <c:strCache>
                <c:ptCount val="5"/>
                <c:pt idx="0">
                  <c:v>R2(n'=39)</c:v>
                </c:pt>
                <c:pt idx="1">
                  <c:v>R3(n'=33)</c:v>
                </c:pt>
                <c:pt idx="2">
                  <c:v>R4(n'=28)</c:v>
                </c:pt>
                <c:pt idx="3">
                  <c:v>R5(n'=39)</c:v>
                </c:pt>
                <c:pt idx="4">
                  <c:v>R6(n'=49)</c:v>
                </c:pt>
              </c:strCache>
            </c:strRef>
          </c:cat>
          <c:val>
            <c:numRef>
              <c:f>'9.グラフデータ'!$E$192:$I$192</c:f>
              <c:numCache>
                <c:formatCode>0.0%</c:formatCode>
                <c:ptCount val="5"/>
                <c:pt idx="0">
                  <c:v>2.5999999999999999E-2</c:v>
                </c:pt>
                <c:pt idx="1">
                  <c:v>6.0999999999999999E-2</c:v>
                </c:pt>
                <c:pt idx="2">
                  <c:v>7.0999999999999994E-2</c:v>
                </c:pt>
                <c:pt idx="3">
                  <c:v>7.6999999999999999E-2</c:v>
                </c:pt>
                <c:pt idx="4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7A-49F3-85E5-833225A541EB}"/>
            </c:ext>
          </c:extLst>
        </c:ser>
        <c:ser>
          <c:idx val="5"/>
          <c:order val="5"/>
          <c:tx>
            <c:strRef>
              <c:f>'9.グラフデータ'!$C$193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'9.グラフデータ'!$E$186:$I$186</c:f>
              <c:strCache>
                <c:ptCount val="5"/>
                <c:pt idx="0">
                  <c:v>R2(n'=39)</c:v>
                </c:pt>
                <c:pt idx="1">
                  <c:v>R3(n'=33)</c:v>
                </c:pt>
                <c:pt idx="2">
                  <c:v>R4(n'=28)</c:v>
                </c:pt>
                <c:pt idx="3">
                  <c:v>R5(n'=39)</c:v>
                </c:pt>
                <c:pt idx="4">
                  <c:v>R6(n'=49)</c:v>
                </c:pt>
              </c:strCache>
            </c:strRef>
          </c:cat>
          <c:val>
            <c:numRef>
              <c:f>'9.グラフデータ'!$E$193:$I$193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7A-49F3-85E5-833225A54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'9.グラフデータ'!$C$147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'9.グラフデータ'!$E$146:$I$146</c:f>
              <c:strCache>
                <c:ptCount val="5"/>
                <c:pt idx="0">
                  <c:v>R2(n'=13)</c:v>
                </c:pt>
                <c:pt idx="1">
                  <c:v>R3(n'=7)</c:v>
                </c:pt>
                <c:pt idx="2">
                  <c:v>R4(n'=7)</c:v>
                </c:pt>
                <c:pt idx="3">
                  <c:v>R5(n'=11)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'9.グラフデータ'!$E$147:$I$147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49-4EED-B00C-859C82EF58E3}"/>
            </c:ext>
          </c:extLst>
        </c:ser>
        <c:ser>
          <c:idx val="1"/>
          <c:order val="1"/>
          <c:tx>
            <c:strRef>
              <c:f>'9.グラフデータ'!$C$149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'9.グラフデータ'!$E$146:$I$146</c:f>
              <c:strCache>
                <c:ptCount val="5"/>
                <c:pt idx="0">
                  <c:v>R2(n'=13)</c:v>
                </c:pt>
                <c:pt idx="1">
                  <c:v>R3(n'=7)</c:v>
                </c:pt>
                <c:pt idx="2">
                  <c:v>R4(n'=7)</c:v>
                </c:pt>
                <c:pt idx="3">
                  <c:v>R5(n'=11)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'9.グラフデータ'!$E$149:$I$149</c:f>
              <c:numCache>
                <c:formatCode>0.0%</c:formatCode>
                <c:ptCount val="5"/>
                <c:pt idx="0">
                  <c:v>0.53800000000000003</c:v>
                </c:pt>
                <c:pt idx="1">
                  <c:v>0.42899999999999999</c:v>
                </c:pt>
                <c:pt idx="2">
                  <c:v>0.57099999999999995</c:v>
                </c:pt>
                <c:pt idx="3">
                  <c:v>0.54500000000000004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49-4EED-B00C-859C82EF58E3}"/>
            </c:ext>
          </c:extLst>
        </c:ser>
        <c:ser>
          <c:idx val="2"/>
          <c:order val="2"/>
          <c:tx>
            <c:strRef>
              <c:f>'9.グラフデータ'!$C$150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'9.グラフデータ'!$E$146:$I$146</c:f>
              <c:strCache>
                <c:ptCount val="5"/>
                <c:pt idx="0">
                  <c:v>R2(n'=13)</c:v>
                </c:pt>
                <c:pt idx="1">
                  <c:v>R3(n'=7)</c:v>
                </c:pt>
                <c:pt idx="2">
                  <c:v>R4(n'=7)</c:v>
                </c:pt>
                <c:pt idx="3">
                  <c:v>R5(n'=11)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'9.グラフデータ'!$E$150:$I$150</c:f>
              <c:numCache>
                <c:formatCode>0.0%</c:formatCode>
                <c:ptCount val="5"/>
                <c:pt idx="0">
                  <c:v>0.46200000000000002</c:v>
                </c:pt>
                <c:pt idx="1">
                  <c:v>0.14299999999999999</c:v>
                </c:pt>
                <c:pt idx="2">
                  <c:v>0</c:v>
                </c:pt>
                <c:pt idx="3">
                  <c:v>0.45500000000000002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49-4EED-B00C-859C82EF58E3}"/>
            </c:ext>
          </c:extLst>
        </c:ser>
        <c:ser>
          <c:idx val="3"/>
          <c:order val="3"/>
          <c:tx>
            <c:strRef>
              <c:f>'9.グラフデータ'!$C$151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'9.グラフデータ'!$E$146:$I$146</c:f>
              <c:strCache>
                <c:ptCount val="5"/>
                <c:pt idx="0">
                  <c:v>R2(n'=13)</c:v>
                </c:pt>
                <c:pt idx="1">
                  <c:v>R3(n'=7)</c:v>
                </c:pt>
                <c:pt idx="2">
                  <c:v>R4(n'=7)</c:v>
                </c:pt>
                <c:pt idx="3">
                  <c:v>R5(n'=11)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'9.グラフデータ'!$E$151:$I$151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49-4EED-B00C-859C82EF58E3}"/>
            </c:ext>
          </c:extLst>
        </c:ser>
        <c:ser>
          <c:idx val="4"/>
          <c:order val="4"/>
          <c:tx>
            <c:strRef>
              <c:f>'9.グラフデータ'!$C$152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'9.グラフデータ'!$E$146:$I$146</c:f>
              <c:strCache>
                <c:ptCount val="5"/>
                <c:pt idx="0">
                  <c:v>R2(n'=13)</c:v>
                </c:pt>
                <c:pt idx="1">
                  <c:v>R3(n'=7)</c:v>
                </c:pt>
                <c:pt idx="2">
                  <c:v>R4(n'=7)</c:v>
                </c:pt>
                <c:pt idx="3">
                  <c:v>R5(n'=11)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'9.グラフデータ'!$E$152:$I$152</c:f>
              <c:numCache>
                <c:formatCode>0.0%</c:formatCode>
                <c:ptCount val="5"/>
                <c:pt idx="0">
                  <c:v>0</c:v>
                </c:pt>
                <c:pt idx="1">
                  <c:v>0.28599999999999998</c:v>
                </c:pt>
                <c:pt idx="2">
                  <c:v>0.42899999999999999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49-4EED-B00C-859C82EF58E3}"/>
            </c:ext>
          </c:extLst>
        </c:ser>
        <c:ser>
          <c:idx val="5"/>
          <c:order val="5"/>
          <c:tx>
            <c:strRef>
              <c:f>'9.グラフデータ'!$C$153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'9.グラフデータ'!$E$146:$I$146</c:f>
              <c:strCache>
                <c:ptCount val="5"/>
                <c:pt idx="0">
                  <c:v>R2(n'=13)</c:v>
                </c:pt>
                <c:pt idx="1">
                  <c:v>R3(n'=7)</c:v>
                </c:pt>
                <c:pt idx="2">
                  <c:v>R4(n'=7)</c:v>
                </c:pt>
                <c:pt idx="3">
                  <c:v>R5(n'=11)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'9.グラフデータ'!$E$153:$I$153</c:f>
              <c:numCache>
                <c:formatCode>0.0%</c:formatCode>
                <c:ptCount val="5"/>
                <c:pt idx="0">
                  <c:v>0</c:v>
                </c:pt>
                <c:pt idx="1">
                  <c:v>0.14299999999999999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49-4EED-B00C-859C82EF5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'9.グラフデータ'!$C$157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'9.グラフデータ'!$E$156:$I$156</c:f>
              <c:strCache>
                <c:ptCount val="5"/>
                <c:pt idx="0">
                  <c:v>R2(n'=44)</c:v>
                </c:pt>
                <c:pt idx="1">
                  <c:v>R3(n'=56)</c:v>
                </c:pt>
                <c:pt idx="2">
                  <c:v>R4(n'=57)</c:v>
                </c:pt>
                <c:pt idx="3">
                  <c:v>R5(n'=49)</c:v>
                </c:pt>
                <c:pt idx="4">
                  <c:v>R6(n'=67)</c:v>
                </c:pt>
              </c:strCache>
            </c:strRef>
          </c:cat>
          <c:val>
            <c:numRef>
              <c:f>'9.グラフデータ'!$E$157:$I$157</c:f>
              <c:numCache>
                <c:formatCode>0.0%</c:formatCode>
                <c:ptCount val="5"/>
                <c:pt idx="0">
                  <c:v>6.8000000000000005E-2</c:v>
                </c:pt>
                <c:pt idx="1">
                  <c:v>7.0999999999999994E-2</c:v>
                </c:pt>
                <c:pt idx="2">
                  <c:v>7.0000000000000007E-2</c:v>
                </c:pt>
                <c:pt idx="3">
                  <c:v>0.10199999999999999</c:v>
                </c:pt>
                <c:pt idx="4">
                  <c:v>0.104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A9-4705-B0AB-6E846979000C}"/>
            </c:ext>
          </c:extLst>
        </c:ser>
        <c:ser>
          <c:idx val="1"/>
          <c:order val="1"/>
          <c:tx>
            <c:strRef>
              <c:f>'9.グラフデータ'!$C$159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'9.グラフデータ'!$E$156:$I$156</c:f>
              <c:strCache>
                <c:ptCount val="5"/>
                <c:pt idx="0">
                  <c:v>R2(n'=44)</c:v>
                </c:pt>
                <c:pt idx="1">
                  <c:v>R3(n'=56)</c:v>
                </c:pt>
                <c:pt idx="2">
                  <c:v>R4(n'=57)</c:v>
                </c:pt>
                <c:pt idx="3">
                  <c:v>R5(n'=49)</c:v>
                </c:pt>
                <c:pt idx="4">
                  <c:v>R6(n'=67)</c:v>
                </c:pt>
              </c:strCache>
            </c:strRef>
          </c:cat>
          <c:val>
            <c:numRef>
              <c:f>'9.グラフデータ'!$E$159:$I$159</c:f>
              <c:numCache>
                <c:formatCode>0.0%</c:formatCode>
                <c:ptCount val="5"/>
                <c:pt idx="0">
                  <c:v>0.81799999999999995</c:v>
                </c:pt>
                <c:pt idx="1">
                  <c:v>0.875</c:v>
                </c:pt>
                <c:pt idx="2">
                  <c:v>0.80700000000000005</c:v>
                </c:pt>
                <c:pt idx="3">
                  <c:v>0.83699999999999997</c:v>
                </c:pt>
                <c:pt idx="4">
                  <c:v>0.76100000000000001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A9-4705-B0AB-6E846979000C}"/>
            </c:ext>
          </c:extLst>
        </c:ser>
        <c:ser>
          <c:idx val="2"/>
          <c:order val="2"/>
          <c:tx>
            <c:strRef>
              <c:f>'9.グラフデータ'!$C$160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'9.グラフデータ'!$E$156:$I$156</c:f>
              <c:strCache>
                <c:ptCount val="5"/>
                <c:pt idx="0">
                  <c:v>R2(n'=44)</c:v>
                </c:pt>
                <c:pt idx="1">
                  <c:v>R3(n'=56)</c:v>
                </c:pt>
                <c:pt idx="2">
                  <c:v>R4(n'=57)</c:v>
                </c:pt>
                <c:pt idx="3">
                  <c:v>R5(n'=49)</c:v>
                </c:pt>
                <c:pt idx="4">
                  <c:v>R6(n'=67)</c:v>
                </c:pt>
              </c:strCache>
            </c:strRef>
          </c:cat>
          <c:val>
            <c:numRef>
              <c:f>'9.グラフデータ'!$E$160:$I$160</c:f>
              <c:numCache>
                <c:formatCode>0.0%</c:formatCode>
                <c:ptCount val="5"/>
                <c:pt idx="0">
                  <c:v>4.4999999999999998E-2</c:v>
                </c:pt>
                <c:pt idx="1">
                  <c:v>1.7999999999999999E-2</c:v>
                </c:pt>
                <c:pt idx="2">
                  <c:v>8.7999999999999995E-2</c:v>
                </c:pt>
                <c:pt idx="3">
                  <c:v>0.02</c:v>
                </c:pt>
                <c:pt idx="4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A9-4705-B0AB-6E846979000C}"/>
            </c:ext>
          </c:extLst>
        </c:ser>
        <c:ser>
          <c:idx val="3"/>
          <c:order val="3"/>
          <c:tx>
            <c:strRef>
              <c:f>'9.グラフデータ'!$C$161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'9.グラフデータ'!$E$156:$I$156</c:f>
              <c:strCache>
                <c:ptCount val="5"/>
                <c:pt idx="0">
                  <c:v>R2(n'=44)</c:v>
                </c:pt>
                <c:pt idx="1">
                  <c:v>R3(n'=56)</c:v>
                </c:pt>
                <c:pt idx="2">
                  <c:v>R4(n'=57)</c:v>
                </c:pt>
                <c:pt idx="3">
                  <c:v>R5(n'=49)</c:v>
                </c:pt>
                <c:pt idx="4">
                  <c:v>R6(n'=67)</c:v>
                </c:pt>
              </c:strCache>
            </c:strRef>
          </c:cat>
          <c:val>
            <c:numRef>
              <c:f>'9.グラフデータ'!$E$161:$I$161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A9-4705-B0AB-6E846979000C}"/>
            </c:ext>
          </c:extLst>
        </c:ser>
        <c:ser>
          <c:idx val="4"/>
          <c:order val="4"/>
          <c:tx>
            <c:strRef>
              <c:f>'9.グラフデータ'!$C$162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'9.グラフデータ'!$E$156:$I$156</c:f>
              <c:strCache>
                <c:ptCount val="5"/>
                <c:pt idx="0">
                  <c:v>R2(n'=44)</c:v>
                </c:pt>
                <c:pt idx="1">
                  <c:v>R3(n'=56)</c:v>
                </c:pt>
                <c:pt idx="2">
                  <c:v>R4(n'=57)</c:v>
                </c:pt>
                <c:pt idx="3">
                  <c:v>R5(n'=49)</c:v>
                </c:pt>
                <c:pt idx="4">
                  <c:v>R6(n'=67)</c:v>
                </c:pt>
              </c:strCache>
            </c:strRef>
          </c:cat>
          <c:val>
            <c:numRef>
              <c:f>'9.グラフデータ'!$E$162:$I$162</c:f>
              <c:numCache>
                <c:formatCode>0.0%</c:formatCode>
                <c:ptCount val="5"/>
                <c:pt idx="0">
                  <c:v>6.8000000000000005E-2</c:v>
                </c:pt>
                <c:pt idx="1">
                  <c:v>3.5999999999999997E-2</c:v>
                </c:pt>
                <c:pt idx="2">
                  <c:v>3.5000000000000003E-2</c:v>
                </c:pt>
                <c:pt idx="3">
                  <c:v>4.1000000000000002E-2</c:v>
                </c:pt>
                <c:pt idx="4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A9-4705-B0AB-6E846979000C}"/>
            </c:ext>
          </c:extLst>
        </c:ser>
        <c:ser>
          <c:idx val="5"/>
          <c:order val="5"/>
          <c:tx>
            <c:strRef>
              <c:f>'9.グラフデータ'!$C$163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'9.グラフデータ'!$E$156:$I$156</c:f>
              <c:strCache>
                <c:ptCount val="5"/>
                <c:pt idx="0">
                  <c:v>R2(n'=44)</c:v>
                </c:pt>
                <c:pt idx="1">
                  <c:v>R3(n'=56)</c:v>
                </c:pt>
                <c:pt idx="2">
                  <c:v>R4(n'=57)</c:v>
                </c:pt>
                <c:pt idx="3">
                  <c:v>R5(n'=49)</c:v>
                </c:pt>
                <c:pt idx="4">
                  <c:v>R6(n'=67)</c:v>
                </c:pt>
              </c:strCache>
            </c:strRef>
          </c:cat>
          <c:val>
            <c:numRef>
              <c:f>'9.グラフデータ'!$E$163:$I$163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A9-4705-B0AB-6E8469790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'9.グラフデータ'!$C$197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'9.グラフデータ'!$E$196:$I$196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R4(n'=2)</c:v>
                </c:pt>
                <c:pt idx="3">
                  <c:v>R5(n'=2)</c:v>
                </c:pt>
                <c:pt idx="4">
                  <c:v>R6(n'=2)</c:v>
                </c:pt>
              </c:strCache>
            </c:strRef>
          </c:cat>
          <c:val>
            <c:numRef>
              <c:f>'9.グラフデータ'!$E$197:$I$197</c:f>
              <c:numCache>
                <c:formatCode>0.0%</c:formatCode>
                <c:ptCount val="5"/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5-49E5-8706-E655E5857ACB}"/>
            </c:ext>
          </c:extLst>
        </c:ser>
        <c:ser>
          <c:idx val="1"/>
          <c:order val="1"/>
          <c:tx>
            <c:strRef>
              <c:f>'9.グラフデータ'!$C$199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'9.グラフデータ'!$E$196:$I$196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R4(n'=2)</c:v>
                </c:pt>
                <c:pt idx="3">
                  <c:v>R5(n'=2)</c:v>
                </c:pt>
                <c:pt idx="4">
                  <c:v>R6(n'=2)</c:v>
                </c:pt>
              </c:strCache>
            </c:strRef>
          </c:cat>
          <c:val>
            <c:numRef>
              <c:f>'9.グラフデータ'!$E$199:$I$199</c:f>
              <c:numCache>
                <c:formatCode>0.0%</c:formatCode>
                <c:ptCount val="5"/>
                <c:pt idx="2">
                  <c:v>1</c:v>
                </c:pt>
                <c:pt idx="3">
                  <c:v>1</c:v>
                </c:pt>
                <c:pt idx="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15-49E5-8706-E655E5857ACB}"/>
            </c:ext>
          </c:extLst>
        </c:ser>
        <c:ser>
          <c:idx val="2"/>
          <c:order val="2"/>
          <c:tx>
            <c:strRef>
              <c:f>'9.グラフデータ'!$C$200</c:f>
              <c:strCache>
                <c:ptCount val="1"/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'9.グラフデータ'!$E$196:$I$196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R4(n'=2)</c:v>
                </c:pt>
                <c:pt idx="3">
                  <c:v>R5(n'=2)</c:v>
                </c:pt>
                <c:pt idx="4">
                  <c:v>R6(n'=2)</c:v>
                </c:pt>
              </c:strCache>
            </c:strRef>
          </c:cat>
          <c:val>
            <c:numRef>
              <c:f>'9.グラフデータ'!$E$200:$I$200</c:f>
              <c:numCache>
                <c:formatCode>0.0%</c:formatCode>
                <c:ptCount val="5"/>
                <c:pt idx="2">
                  <c:v>0</c:v>
                </c:pt>
                <c:pt idx="3">
                  <c:v>0</c:v>
                </c:pt>
                <c:pt idx="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15-49E5-8706-E655E5857ACB}"/>
            </c:ext>
          </c:extLst>
        </c:ser>
        <c:ser>
          <c:idx val="3"/>
          <c:order val="3"/>
          <c:tx>
            <c:strRef>
              <c:f>'9.グラフデータ'!$C$201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'9.グラフデータ'!$E$196:$I$196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R4(n'=2)</c:v>
                </c:pt>
                <c:pt idx="3">
                  <c:v>R5(n'=2)</c:v>
                </c:pt>
                <c:pt idx="4">
                  <c:v>R6(n'=2)</c:v>
                </c:pt>
              </c:strCache>
            </c:strRef>
          </c:cat>
          <c:val>
            <c:numRef>
              <c:f>'9.グラフデータ'!$E$201:$I$201</c:f>
              <c:numCache>
                <c:formatCode>0.0%</c:formatCode>
                <c:ptCount val="5"/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15-49E5-8706-E655E5857ACB}"/>
            </c:ext>
          </c:extLst>
        </c:ser>
        <c:ser>
          <c:idx val="4"/>
          <c:order val="4"/>
          <c:tx>
            <c:strRef>
              <c:f>'9.グラフデータ'!$C$202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'9.グラフデータ'!$E$196:$I$196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R4(n'=2)</c:v>
                </c:pt>
                <c:pt idx="3">
                  <c:v>R5(n'=2)</c:v>
                </c:pt>
                <c:pt idx="4">
                  <c:v>R6(n'=2)</c:v>
                </c:pt>
              </c:strCache>
            </c:strRef>
          </c:cat>
          <c:val>
            <c:numRef>
              <c:f>'9.グラフデータ'!$E$202:$I$202</c:f>
              <c:numCache>
                <c:formatCode>0.0%</c:formatCode>
                <c:ptCount val="5"/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15-49E5-8706-E655E5857ACB}"/>
            </c:ext>
          </c:extLst>
        </c:ser>
        <c:ser>
          <c:idx val="5"/>
          <c:order val="5"/>
          <c:tx>
            <c:strRef>
              <c:f>'9.グラフデータ'!$C$203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'9.グラフデータ'!$E$196:$I$196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R4(n'=2)</c:v>
                </c:pt>
                <c:pt idx="3">
                  <c:v>R5(n'=2)</c:v>
                </c:pt>
                <c:pt idx="4">
                  <c:v>R6(n'=2)</c:v>
                </c:pt>
              </c:strCache>
            </c:strRef>
          </c:cat>
          <c:val>
            <c:numRef>
              <c:f>'9.グラフデータ'!$E$203:$I$203</c:f>
              <c:numCache>
                <c:formatCode>0.0%</c:formatCode>
                <c:ptCount val="5"/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15-49E5-8706-E655E5857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70569560289621"/>
          <c:y val="5.4167269183078834E-2"/>
          <c:w val="0.78778393662050705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'9.グラフデータ'!$C$17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'9.グラフデータ'!$E$16:$I$16</c:f>
              <c:strCache>
                <c:ptCount val="5"/>
                <c:pt idx="0">
                  <c:v>R2(n'=98975)</c:v>
                </c:pt>
                <c:pt idx="1">
                  <c:v>R3(n'=98864)</c:v>
                </c:pt>
                <c:pt idx="2">
                  <c:v>R4(n'=99896)</c:v>
                </c:pt>
                <c:pt idx="3">
                  <c:v>R5(n'=96776)</c:v>
                </c:pt>
                <c:pt idx="4">
                  <c:v>R6(n'=95983)</c:v>
                </c:pt>
              </c:strCache>
            </c:strRef>
          </c:cat>
          <c:val>
            <c:numRef>
              <c:f>'9.グラフデータ'!$E$17:$I$17</c:f>
              <c:numCache>
                <c:formatCode>0.0%</c:formatCode>
                <c:ptCount val="5"/>
                <c:pt idx="0">
                  <c:v>0.32700000000000001</c:v>
                </c:pt>
                <c:pt idx="1">
                  <c:v>0.33800000000000002</c:v>
                </c:pt>
                <c:pt idx="2">
                  <c:v>0.34799999999999998</c:v>
                </c:pt>
                <c:pt idx="3">
                  <c:v>0.35499999999999998</c:v>
                </c:pt>
                <c:pt idx="4">
                  <c:v>0.36499999999999999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33-4720-97C4-12A707469A1E}"/>
            </c:ext>
          </c:extLst>
        </c:ser>
        <c:ser>
          <c:idx val="0"/>
          <c:order val="1"/>
          <c:tx>
            <c:strRef>
              <c:f>'9.グラフデータ'!$C$19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'9.グラフデータ'!$E$16:$I$16</c:f>
              <c:strCache>
                <c:ptCount val="5"/>
                <c:pt idx="0">
                  <c:v>R2(n'=98975)</c:v>
                </c:pt>
                <c:pt idx="1">
                  <c:v>R3(n'=98864)</c:v>
                </c:pt>
                <c:pt idx="2">
                  <c:v>R4(n'=99896)</c:v>
                </c:pt>
                <c:pt idx="3">
                  <c:v>R5(n'=96776)</c:v>
                </c:pt>
                <c:pt idx="4">
                  <c:v>R6(n'=95983)</c:v>
                </c:pt>
              </c:strCache>
            </c:strRef>
          </c:cat>
          <c:val>
            <c:numRef>
              <c:f>'9.グラフデータ'!$E$19:$I$19</c:f>
              <c:numCache>
                <c:formatCode>0.0%</c:formatCode>
                <c:ptCount val="5"/>
                <c:pt idx="0">
                  <c:v>0.53</c:v>
                </c:pt>
                <c:pt idx="1">
                  <c:v>0.505</c:v>
                </c:pt>
                <c:pt idx="2">
                  <c:v>0.499</c:v>
                </c:pt>
                <c:pt idx="3">
                  <c:v>0.499</c:v>
                </c:pt>
                <c:pt idx="4">
                  <c:v>0.49199999999999999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33-4720-97C4-12A707469A1E}"/>
            </c:ext>
          </c:extLst>
        </c:ser>
        <c:ser>
          <c:idx val="2"/>
          <c:order val="2"/>
          <c:tx>
            <c:strRef>
              <c:f>'9.グラフデータ'!$C$20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'9.グラフデータ'!$E$16:$I$16</c:f>
              <c:strCache>
                <c:ptCount val="5"/>
                <c:pt idx="0">
                  <c:v>R2(n'=98975)</c:v>
                </c:pt>
                <c:pt idx="1">
                  <c:v>R3(n'=98864)</c:v>
                </c:pt>
                <c:pt idx="2">
                  <c:v>R4(n'=99896)</c:v>
                </c:pt>
                <c:pt idx="3">
                  <c:v>R5(n'=96776)</c:v>
                </c:pt>
                <c:pt idx="4">
                  <c:v>R6(n'=95983)</c:v>
                </c:pt>
              </c:strCache>
            </c:strRef>
          </c:cat>
          <c:val>
            <c:numRef>
              <c:f>'9.グラフデータ'!$E$20:$I$20</c:f>
              <c:numCache>
                <c:formatCode>0.0%</c:formatCode>
                <c:ptCount val="5"/>
                <c:pt idx="0">
                  <c:v>2.9000000000000001E-2</c:v>
                </c:pt>
                <c:pt idx="1">
                  <c:v>3.2000000000000001E-2</c:v>
                </c:pt>
                <c:pt idx="2">
                  <c:v>3.3000000000000002E-2</c:v>
                </c:pt>
                <c:pt idx="3">
                  <c:v>3.3000000000000002E-2</c:v>
                </c:pt>
                <c:pt idx="4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33-4720-97C4-12A707469A1E}"/>
            </c:ext>
          </c:extLst>
        </c:ser>
        <c:ser>
          <c:idx val="3"/>
          <c:order val="3"/>
          <c:tx>
            <c:strRef>
              <c:f>'9.グラフデータ'!$C$21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'9.グラフデータ'!$E$16:$I$16</c:f>
              <c:strCache>
                <c:ptCount val="5"/>
                <c:pt idx="0">
                  <c:v>R2(n'=98975)</c:v>
                </c:pt>
                <c:pt idx="1">
                  <c:v>R3(n'=98864)</c:v>
                </c:pt>
                <c:pt idx="2">
                  <c:v>R4(n'=99896)</c:v>
                </c:pt>
                <c:pt idx="3">
                  <c:v>R5(n'=96776)</c:v>
                </c:pt>
                <c:pt idx="4">
                  <c:v>R6(n'=95983)</c:v>
                </c:pt>
              </c:strCache>
            </c:strRef>
          </c:cat>
          <c:val>
            <c:numRef>
              <c:f>'9.グラフデータ'!$E$21:$I$21</c:f>
              <c:numCache>
                <c:formatCode>0.0%</c:formatCode>
                <c:ptCount val="5"/>
                <c:pt idx="0">
                  <c:v>2E-3</c:v>
                </c:pt>
                <c:pt idx="1">
                  <c:v>2E-3</c:v>
                </c:pt>
                <c:pt idx="2">
                  <c:v>2E-3</c:v>
                </c:pt>
                <c:pt idx="3">
                  <c:v>1E-3</c:v>
                </c:pt>
                <c:pt idx="4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33-4720-97C4-12A707469A1E}"/>
            </c:ext>
          </c:extLst>
        </c:ser>
        <c:ser>
          <c:idx val="4"/>
          <c:order val="4"/>
          <c:tx>
            <c:strRef>
              <c:f>'9.グラフデータ'!$C$22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'9.グラフデータ'!$E$16:$I$16</c:f>
              <c:strCache>
                <c:ptCount val="5"/>
                <c:pt idx="0">
                  <c:v>R2(n'=98975)</c:v>
                </c:pt>
                <c:pt idx="1">
                  <c:v>R3(n'=98864)</c:v>
                </c:pt>
                <c:pt idx="2">
                  <c:v>R4(n'=99896)</c:v>
                </c:pt>
                <c:pt idx="3">
                  <c:v>R5(n'=96776)</c:v>
                </c:pt>
                <c:pt idx="4">
                  <c:v>R6(n'=95983)</c:v>
                </c:pt>
              </c:strCache>
            </c:strRef>
          </c:cat>
          <c:val>
            <c:numRef>
              <c:f>'9.グラフデータ'!$E$22:$I$22</c:f>
              <c:numCache>
                <c:formatCode>0.0%</c:formatCode>
                <c:ptCount val="5"/>
                <c:pt idx="0">
                  <c:v>5.1999999999999998E-2</c:v>
                </c:pt>
                <c:pt idx="1">
                  <c:v>6.3E-2</c:v>
                </c:pt>
                <c:pt idx="2">
                  <c:v>6.3E-2</c:v>
                </c:pt>
                <c:pt idx="3">
                  <c:v>5.6000000000000001E-2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33-4720-97C4-12A707469A1E}"/>
            </c:ext>
          </c:extLst>
        </c:ser>
        <c:ser>
          <c:idx val="5"/>
          <c:order val="5"/>
          <c:tx>
            <c:strRef>
              <c:f>'9.グラフデータ'!$C$23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'9.グラフデータ'!$E$16:$I$16</c:f>
              <c:strCache>
                <c:ptCount val="5"/>
                <c:pt idx="0">
                  <c:v>R2(n'=98975)</c:v>
                </c:pt>
                <c:pt idx="1">
                  <c:v>R3(n'=98864)</c:v>
                </c:pt>
                <c:pt idx="2">
                  <c:v>R4(n'=99896)</c:v>
                </c:pt>
                <c:pt idx="3">
                  <c:v>R5(n'=96776)</c:v>
                </c:pt>
                <c:pt idx="4">
                  <c:v>R6(n'=95983)</c:v>
                </c:pt>
              </c:strCache>
            </c:strRef>
          </c:cat>
          <c:val>
            <c:numRef>
              <c:f>'9.グラフデータ'!$E$23:$I$23</c:f>
              <c:numCache>
                <c:formatCode>0.0%</c:formatCode>
                <c:ptCount val="5"/>
                <c:pt idx="0">
                  <c:v>0.06</c:v>
                </c:pt>
                <c:pt idx="1">
                  <c:v>0.06</c:v>
                </c:pt>
                <c:pt idx="2">
                  <c:v>5.6000000000000001E-2</c:v>
                </c:pt>
                <c:pt idx="3">
                  <c:v>5.5E-2</c:v>
                </c:pt>
                <c:pt idx="4">
                  <c:v>5.8000000000000003E-2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E33-4720-97C4-12A707469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195398266742459"/>
              <c:y val="0.73227521035176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18138458499138"/>
          <c:y val="5.4167269183078834E-2"/>
          <c:w val="0.80030818728304121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'9.グラフデータ'!$C$209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'9.グラフデータ'!$E$208:$I$208</c:f>
              <c:strCache>
                <c:ptCount val="5"/>
                <c:pt idx="0">
                  <c:v>R2(n'=28)</c:v>
                </c:pt>
                <c:pt idx="1">
                  <c:v>R3(n'=24)</c:v>
                </c:pt>
                <c:pt idx="2">
                  <c:v>R4(n'=34)</c:v>
                </c:pt>
                <c:pt idx="3">
                  <c:v>R5(n'=13)</c:v>
                </c:pt>
                <c:pt idx="4">
                  <c:v>R6(n'=23)</c:v>
                </c:pt>
              </c:strCache>
            </c:strRef>
          </c:cat>
          <c:val>
            <c:numRef>
              <c:f>'9.グラフデータ'!$E$209:$I$209</c:f>
              <c:numCache>
                <c:formatCode>0.0%</c:formatCode>
                <c:ptCount val="5"/>
                <c:pt idx="0">
                  <c:v>3.5999999999999997E-2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18-490F-B413-98AEBBC836D1}"/>
            </c:ext>
          </c:extLst>
        </c:ser>
        <c:ser>
          <c:idx val="0"/>
          <c:order val="1"/>
          <c:tx>
            <c:strRef>
              <c:f>'9.グラフデータ'!$C$211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'9.グラフデータ'!$E$208:$I$208</c:f>
              <c:strCache>
                <c:ptCount val="5"/>
                <c:pt idx="0">
                  <c:v>R2(n'=28)</c:v>
                </c:pt>
                <c:pt idx="1">
                  <c:v>R3(n'=24)</c:v>
                </c:pt>
                <c:pt idx="2">
                  <c:v>R4(n'=34)</c:v>
                </c:pt>
                <c:pt idx="3">
                  <c:v>R5(n'=13)</c:v>
                </c:pt>
                <c:pt idx="4">
                  <c:v>R6(n'=23)</c:v>
                </c:pt>
              </c:strCache>
            </c:strRef>
          </c:cat>
          <c:val>
            <c:numRef>
              <c:f>'9.グラフデータ'!$E$211:$I$211</c:f>
              <c:numCache>
                <c:formatCode>0.0%</c:formatCode>
                <c:ptCount val="5"/>
                <c:pt idx="0">
                  <c:v>0.82099999999999995</c:v>
                </c:pt>
                <c:pt idx="1">
                  <c:v>0.75</c:v>
                </c:pt>
                <c:pt idx="2">
                  <c:v>0.79400000000000004</c:v>
                </c:pt>
                <c:pt idx="3">
                  <c:v>0.84599999999999997</c:v>
                </c:pt>
                <c:pt idx="4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18-490F-B413-98AEBBC836D1}"/>
            </c:ext>
          </c:extLst>
        </c:ser>
        <c:ser>
          <c:idx val="2"/>
          <c:order val="2"/>
          <c:tx>
            <c:strRef>
              <c:f>'9.グラフデータ'!$C$212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'9.グラフデータ'!$E$208:$I$208</c:f>
              <c:strCache>
                <c:ptCount val="5"/>
                <c:pt idx="0">
                  <c:v>R2(n'=28)</c:v>
                </c:pt>
                <c:pt idx="1">
                  <c:v>R3(n'=24)</c:v>
                </c:pt>
                <c:pt idx="2">
                  <c:v>R4(n'=34)</c:v>
                </c:pt>
                <c:pt idx="3">
                  <c:v>R5(n'=13)</c:v>
                </c:pt>
                <c:pt idx="4">
                  <c:v>R6(n'=23)</c:v>
                </c:pt>
              </c:strCache>
            </c:strRef>
          </c:cat>
          <c:val>
            <c:numRef>
              <c:f>'9.グラフデータ'!$E$212:$I$212</c:f>
              <c:numCache>
                <c:formatCode>0.0%</c:formatCode>
                <c:ptCount val="5"/>
                <c:pt idx="0">
                  <c:v>0.107</c:v>
                </c:pt>
                <c:pt idx="1">
                  <c:v>8.3000000000000004E-2</c:v>
                </c:pt>
                <c:pt idx="2">
                  <c:v>2.9000000000000001E-2</c:v>
                </c:pt>
                <c:pt idx="3">
                  <c:v>0</c:v>
                </c:pt>
                <c:pt idx="4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18-490F-B413-98AEBBC836D1}"/>
            </c:ext>
          </c:extLst>
        </c:ser>
        <c:ser>
          <c:idx val="3"/>
          <c:order val="3"/>
          <c:tx>
            <c:strRef>
              <c:f>'9.グラフデータ'!$C$213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'9.グラフデータ'!$E$208:$I$208</c:f>
              <c:strCache>
                <c:ptCount val="5"/>
                <c:pt idx="0">
                  <c:v>R2(n'=28)</c:v>
                </c:pt>
                <c:pt idx="1">
                  <c:v>R3(n'=24)</c:v>
                </c:pt>
                <c:pt idx="2">
                  <c:v>R4(n'=34)</c:v>
                </c:pt>
                <c:pt idx="3">
                  <c:v>R5(n'=13)</c:v>
                </c:pt>
                <c:pt idx="4">
                  <c:v>R6(n'=23)</c:v>
                </c:pt>
              </c:strCache>
            </c:strRef>
          </c:cat>
          <c:val>
            <c:numRef>
              <c:f>'9.グラフデータ'!$E$213:$I$213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18-490F-B413-98AEBBC836D1}"/>
            </c:ext>
          </c:extLst>
        </c:ser>
        <c:ser>
          <c:idx val="4"/>
          <c:order val="4"/>
          <c:tx>
            <c:strRef>
              <c:f>'9.グラフデータ'!$C$214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'9.グラフデータ'!$E$208:$I$208</c:f>
              <c:strCache>
                <c:ptCount val="5"/>
                <c:pt idx="0">
                  <c:v>R2(n'=28)</c:v>
                </c:pt>
                <c:pt idx="1">
                  <c:v>R3(n'=24)</c:v>
                </c:pt>
                <c:pt idx="2">
                  <c:v>R4(n'=34)</c:v>
                </c:pt>
                <c:pt idx="3">
                  <c:v>R5(n'=13)</c:v>
                </c:pt>
                <c:pt idx="4">
                  <c:v>R6(n'=23)</c:v>
                </c:pt>
              </c:strCache>
            </c:strRef>
          </c:cat>
          <c:val>
            <c:numRef>
              <c:f>'9.グラフデータ'!$E$214:$I$214</c:f>
              <c:numCache>
                <c:formatCode>0.0%</c:formatCode>
                <c:ptCount val="5"/>
                <c:pt idx="0">
                  <c:v>3.5999999999999997E-2</c:v>
                </c:pt>
                <c:pt idx="1">
                  <c:v>0.125</c:v>
                </c:pt>
                <c:pt idx="2">
                  <c:v>0.14699999999999999</c:v>
                </c:pt>
                <c:pt idx="3">
                  <c:v>0.154</c:v>
                </c:pt>
                <c:pt idx="4">
                  <c:v>8.6999999999999994E-2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18-490F-B413-98AEBBC836D1}"/>
            </c:ext>
          </c:extLst>
        </c:ser>
        <c:ser>
          <c:idx val="5"/>
          <c:order val="5"/>
          <c:tx>
            <c:strRef>
              <c:f>'9.グラフデータ'!$C$215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'9.グラフデータ'!$E$208:$I$208</c:f>
              <c:strCache>
                <c:ptCount val="5"/>
                <c:pt idx="0">
                  <c:v>R2(n'=28)</c:v>
                </c:pt>
                <c:pt idx="1">
                  <c:v>R3(n'=24)</c:v>
                </c:pt>
                <c:pt idx="2">
                  <c:v>R4(n'=34)</c:v>
                </c:pt>
                <c:pt idx="3">
                  <c:v>R5(n'=13)</c:v>
                </c:pt>
                <c:pt idx="4">
                  <c:v>R6(n'=23)</c:v>
                </c:pt>
              </c:strCache>
            </c:strRef>
          </c:cat>
          <c:val>
            <c:numRef>
              <c:f>'9.グラフデータ'!$E$215:$I$215</c:f>
              <c:numCache>
                <c:formatCode>0.0%</c:formatCode>
                <c:ptCount val="5"/>
                <c:pt idx="0">
                  <c:v>0</c:v>
                </c:pt>
                <c:pt idx="1">
                  <c:v>4.2000000000000003E-2</c:v>
                </c:pt>
                <c:pt idx="2">
                  <c:v>2.9000000000000001E-2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18-490F-B413-98AEBBC8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3828888324443316"/>
              <c:y val="0.82698412698412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731041684305591"/>
          <c:y val="5.4167269183078834E-2"/>
          <c:w val="0.7841791550249767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'9.グラフデータ'!$C$219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'9.グラフデータ'!$E$218:$I$218</c:f>
              <c:strCache>
                <c:ptCount val="5"/>
                <c:pt idx="0">
                  <c:v>R2(n'=10932)</c:v>
                </c:pt>
                <c:pt idx="1">
                  <c:v>R3(n'=11023)</c:v>
                </c:pt>
                <c:pt idx="2">
                  <c:v>R4(n'=11068)</c:v>
                </c:pt>
                <c:pt idx="3">
                  <c:v>R5(n'=10512)</c:v>
                </c:pt>
                <c:pt idx="4">
                  <c:v>R6(n'=10994)</c:v>
                </c:pt>
              </c:strCache>
            </c:strRef>
          </c:cat>
          <c:val>
            <c:numRef>
              <c:f>'9.グラフデータ'!$E$219:$I$219</c:f>
              <c:numCache>
                <c:formatCode>0.0%</c:formatCode>
                <c:ptCount val="5"/>
                <c:pt idx="0">
                  <c:v>0.01</c:v>
                </c:pt>
                <c:pt idx="1">
                  <c:v>0.01</c:v>
                </c:pt>
                <c:pt idx="2">
                  <c:v>1.2E-2</c:v>
                </c:pt>
                <c:pt idx="3">
                  <c:v>0.01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38-4289-AC2B-DF7EFF41A72C}"/>
            </c:ext>
          </c:extLst>
        </c:ser>
        <c:ser>
          <c:idx val="0"/>
          <c:order val="1"/>
          <c:tx>
            <c:strRef>
              <c:f>'9.グラフデータ'!$C$221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'9.グラフデータ'!$E$218:$I$218</c:f>
              <c:strCache>
                <c:ptCount val="5"/>
                <c:pt idx="0">
                  <c:v>R2(n'=10932)</c:v>
                </c:pt>
                <c:pt idx="1">
                  <c:v>R3(n'=11023)</c:v>
                </c:pt>
                <c:pt idx="2">
                  <c:v>R4(n'=11068)</c:v>
                </c:pt>
                <c:pt idx="3">
                  <c:v>R5(n'=10512)</c:v>
                </c:pt>
                <c:pt idx="4">
                  <c:v>R6(n'=10994)</c:v>
                </c:pt>
              </c:strCache>
            </c:strRef>
          </c:cat>
          <c:val>
            <c:numRef>
              <c:f>'9.グラフデータ'!$E$221:$I$221</c:f>
              <c:numCache>
                <c:formatCode>0.0%</c:formatCode>
                <c:ptCount val="5"/>
                <c:pt idx="0">
                  <c:v>0.53400000000000003</c:v>
                </c:pt>
                <c:pt idx="1">
                  <c:v>0.51400000000000001</c:v>
                </c:pt>
                <c:pt idx="2">
                  <c:v>0.51600000000000001</c:v>
                </c:pt>
                <c:pt idx="3">
                  <c:v>0.50900000000000001</c:v>
                </c:pt>
                <c:pt idx="4">
                  <c:v>0.505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38-4289-AC2B-DF7EFF41A72C}"/>
            </c:ext>
          </c:extLst>
        </c:ser>
        <c:ser>
          <c:idx val="2"/>
          <c:order val="2"/>
          <c:tx>
            <c:strRef>
              <c:f>'9.グラフデータ'!$C$222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'9.グラフデータ'!$E$218:$I$218</c:f>
              <c:strCache>
                <c:ptCount val="5"/>
                <c:pt idx="0">
                  <c:v>R2(n'=10932)</c:v>
                </c:pt>
                <c:pt idx="1">
                  <c:v>R3(n'=11023)</c:v>
                </c:pt>
                <c:pt idx="2">
                  <c:v>R4(n'=11068)</c:v>
                </c:pt>
                <c:pt idx="3">
                  <c:v>R5(n'=10512)</c:v>
                </c:pt>
                <c:pt idx="4">
                  <c:v>R6(n'=10994)</c:v>
                </c:pt>
              </c:strCache>
            </c:strRef>
          </c:cat>
          <c:val>
            <c:numRef>
              <c:f>'9.グラフデータ'!$E$222:$I$222</c:f>
              <c:numCache>
                <c:formatCode>0.0%</c:formatCode>
                <c:ptCount val="5"/>
                <c:pt idx="0">
                  <c:v>0.221</c:v>
                </c:pt>
                <c:pt idx="1">
                  <c:v>0.24099999999999999</c:v>
                </c:pt>
                <c:pt idx="2">
                  <c:v>0.247</c:v>
                </c:pt>
                <c:pt idx="3">
                  <c:v>0.23499999999999999</c:v>
                </c:pt>
                <c:pt idx="4">
                  <c:v>0.26700000000000002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38-4289-AC2B-DF7EFF41A72C}"/>
            </c:ext>
          </c:extLst>
        </c:ser>
        <c:ser>
          <c:idx val="3"/>
          <c:order val="3"/>
          <c:tx>
            <c:strRef>
              <c:f>'9.グラフデータ'!$C$223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'9.グラフデータ'!$E$218:$I$218</c:f>
              <c:strCache>
                <c:ptCount val="5"/>
                <c:pt idx="0">
                  <c:v>R2(n'=10932)</c:v>
                </c:pt>
                <c:pt idx="1">
                  <c:v>R3(n'=11023)</c:v>
                </c:pt>
                <c:pt idx="2">
                  <c:v>R4(n'=11068)</c:v>
                </c:pt>
                <c:pt idx="3">
                  <c:v>R5(n'=10512)</c:v>
                </c:pt>
                <c:pt idx="4">
                  <c:v>R6(n'=10994)</c:v>
                </c:pt>
              </c:strCache>
            </c:strRef>
          </c:cat>
          <c:val>
            <c:numRef>
              <c:f>'9.グラフデータ'!$E$223:$I$223</c:f>
              <c:numCache>
                <c:formatCode>0.0%</c:formatCode>
                <c:ptCount val="5"/>
                <c:pt idx="0">
                  <c:v>8.0000000000000002E-3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6.0000000000000001E-3</c:v>
                </c:pt>
                <c:pt idx="4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38-4289-AC2B-DF7EFF41A72C}"/>
            </c:ext>
          </c:extLst>
        </c:ser>
        <c:ser>
          <c:idx val="4"/>
          <c:order val="4"/>
          <c:tx>
            <c:strRef>
              <c:f>'9.グラフデータ'!$C$224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'9.グラフデータ'!$E$218:$I$218</c:f>
              <c:strCache>
                <c:ptCount val="5"/>
                <c:pt idx="0">
                  <c:v>R2(n'=10932)</c:v>
                </c:pt>
                <c:pt idx="1">
                  <c:v>R3(n'=11023)</c:v>
                </c:pt>
                <c:pt idx="2">
                  <c:v>R4(n'=11068)</c:v>
                </c:pt>
                <c:pt idx="3">
                  <c:v>R5(n'=10512)</c:v>
                </c:pt>
                <c:pt idx="4">
                  <c:v>R6(n'=10994)</c:v>
                </c:pt>
              </c:strCache>
            </c:strRef>
          </c:cat>
          <c:val>
            <c:numRef>
              <c:f>'9.グラフデータ'!$E$224:$I$224</c:f>
              <c:numCache>
                <c:formatCode>0.0%</c:formatCode>
                <c:ptCount val="5"/>
                <c:pt idx="0">
                  <c:v>0.183</c:v>
                </c:pt>
                <c:pt idx="1">
                  <c:v>0.20100000000000001</c:v>
                </c:pt>
                <c:pt idx="2">
                  <c:v>0.21299999999999999</c:v>
                </c:pt>
                <c:pt idx="3">
                  <c:v>0.23300000000000001</c:v>
                </c:pt>
                <c:pt idx="4">
                  <c:v>0.20599999999999999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38-4289-AC2B-DF7EFF41A72C}"/>
            </c:ext>
          </c:extLst>
        </c:ser>
        <c:ser>
          <c:idx val="5"/>
          <c:order val="5"/>
          <c:tx>
            <c:strRef>
              <c:f>'9.グラフデータ'!$C$225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'9.グラフデータ'!$E$218:$I$218</c:f>
              <c:strCache>
                <c:ptCount val="5"/>
                <c:pt idx="0">
                  <c:v>R2(n'=10932)</c:v>
                </c:pt>
                <c:pt idx="1">
                  <c:v>R3(n'=11023)</c:v>
                </c:pt>
                <c:pt idx="2">
                  <c:v>R4(n'=11068)</c:v>
                </c:pt>
                <c:pt idx="3">
                  <c:v>R5(n'=10512)</c:v>
                </c:pt>
                <c:pt idx="4">
                  <c:v>R6(n'=10994)</c:v>
                </c:pt>
              </c:strCache>
            </c:strRef>
          </c:cat>
          <c:val>
            <c:numRef>
              <c:f>'9.グラフデータ'!$E$225:$I$225</c:f>
              <c:numCache>
                <c:formatCode>0.0%</c:formatCode>
                <c:ptCount val="5"/>
                <c:pt idx="0">
                  <c:v>4.4999999999999998E-2</c:v>
                </c:pt>
                <c:pt idx="1">
                  <c:v>2.9000000000000001E-2</c:v>
                </c:pt>
                <c:pt idx="2">
                  <c:v>8.0000000000000002E-3</c:v>
                </c:pt>
                <c:pt idx="3">
                  <c:v>6.0000000000000001E-3</c:v>
                </c:pt>
                <c:pt idx="4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38-4289-AC2B-DF7EFF41A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3828888324443316"/>
              <c:y val="0.82698412698412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292751066414"/>
          <c:y val="7.4829931972789115E-2"/>
          <c:w val="0.81527180661081389"/>
          <c:h val="0.784647811880657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'9.グラフデータ'!$C$230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'9.グラフデータ'!$E$229:$I$229</c:f>
              <c:strCache>
                <c:ptCount val="5"/>
                <c:pt idx="0">
                  <c:v>R2(n'=74.8)</c:v>
                </c:pt>
                <c:pt idx="1">
                  <c:v>R3(n'=78.4)</c:v>
                </c:pt>
                <c:pt idx="2">
                  <c:v>R4(n'=74.5)</c:v>
                </c:pt>
                <c:pt idx="3">
                  <c:v>R5(n'=67.8)</c:v>
                </c:pt>
                <c:pt idx="4">
                  <c:v>R6(n'=69.5)</c:v>
                </c:pt>
              </c:strCache>
            </c:strRef>
          </c:cat>
          <c:val>
            <c:numRef>
              <c:f>'9.グラフデータ'!$E$230:$I$230</c:f>
              <c:numCache>
                <c:formatCode>0.0%</c:formatCode>
                <c:ptCount val="5"/>
                <c:pt idx="0">
                  <c:v>3.0000000000000001E-3</c:v>
                </c:pt>
                <c:pt idx="1">
                  <c:v>0</c:v>
                </c:pt>
                <c:pt idx="2">
                  <c:v>3.0000000000000001E-3</c:v>
                </c:pt>
                <c:pt idx="3">
                  <c:v>0</c:v>
                </c:pt>
                <c:pt idx="4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6-447C-B2DA-D1751ACE4AE5}"/>
            </c:ext>
          </c:extLst>
        </c:ser>
        <c:ser>
          <c:idx val="1"/>
          <c:order val="1"/>
          <c:tx>
            <c:strRef>
              <c:f>'9.グラフデータ'!$C$232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'9.グラフデータ'!$E$229:$I$229</c:f>
              <c:strCache>
                <c:ptCount val="5"/>
                <c:pt idx="0">
                  <c:v>R2(n'=74.8)</c:v>
                </c:pt>
                <c:pt idx="1">
                  <c:v>R3(n'=78.4)</c:v>
                </c:pt>
                <c:pt idx="2">
                  <c:v>R4(n'=74.5)</c:v>
                </c:pt>
                <c:pt idx="3">
                  <c:v>R5(n'=67.8)</c:v>
                </c:pt>
                <c:pt idx="4">
                  <c:v>R6(n'=69.5)</c:v>
                </c:pt>
              </c:strCache>
            </c:strRef>
          </c:cat>
          <c:val>
            <c:numRef>
              <c:f>'9.グラフデータ'!$E$232:$I$232</c:f>
              <c:numCache>
                <c:formatCode>0.0%</c:formatCode>
                <c:ptCount val="5"/>
                <c:pt idx="0">
                  <c:v>0.72199999999999998</c:v>
                </c:pt>
                <c:pt idx="1">
                  <c:v>0.68200000000000005</c:v>
                </c:pt>
                <c:pt idx="2">
                  <c:v>0.67900000000000005</c:v>
                </c:pt>
                <c:pt idx="3">
                  <c:v>0.71399999999999997</c:v>
                </c:pt>
                <c:pt idx="4">
                  <c:v>0.67800000000000005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36-447C-B2DA-D1751ACE4AE5}"/>
            </c:ext>
          </c:extLst>
        </c:ser>
        <c:ser>
          <c:idx val="2"/>
          <c:order val="2"/>
          <c:tx>
            <c:strRef>
              <c:f>'9.グラフデータ'!$C$233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'9.グラフデータ'!$E$229:$I$229</c:f>
              <c:strCache>
                <c:ptCount val="5"/>
                <c:pt idx="0">
                  <c:v>R2(n'=74.8)</c:v>
                </c:pt>
                <c:pt idx="1">
                  <c:v>R3(n'=78.4)</c:v>
                </c:pt>
                <c:pt idx="2">
                  <c:v>R4(n'=74.5)</c:v>
                </c:pt>
                <c:pt idx="3">
                  <c:v>R5(n'=67.8)</c:v>
                </c:pt>
                <c:pt idx="4">
                  <c:v>R6(n'=69.5)</c:v>
                </c:pt>
              </c:strCache>
            </c:strRef>
          </c:cat>
          <c:val>
            <c:numRef>
              <c:f>'9.グラフデータ'!$E$233:$I$233</c:f>
              <c:numCache>
                <c:formatCode>0.0%</c:formatCode>
                <c:ptCount val="5"/>
                <c:pt idx="0">
                  <c:v>0.11799999999999999</c:v>
                </c:pt>
                <c:pt idx="1">
                  <c:v>0.14899999999999999</c:v>
                </c:pt>
                <c:pt idx="2">
                  <c:v>0.18</c:v>
                </c:pt>
                <c:pt idx="3">
                  <c:v>0.184</c:v>
                </c:pt>
                <c:pt idx="4">
                  <c:v>0.19700000000000001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36-447C-B2DA-D1751ACE4AE5}"/>
            </c:ext>
          </c:extLst>
        </c:ser>
        <c:ser>
          <c:idx val="3"/>
          <c:order val="3"/>
          <c:tx>
            <c:strRef>
              <c:f>'9.グラフデータ'!$C$234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'9.グラフデータ'!$E$229:$I$229</c:f>
              <c:strCache>
                <c:ptCount val="5"/>
                <c:pt idx="0">
                  <c:v>R2(n'=74.8)</c:v>
                </c:pt>
                <c:pt idx="1">
                  <c:v>R3(n'=78.4)</c:v>
                </c:pt>
                <c:pt idx="2">
                  <c:v>R4(n'=74.5)</c:v>
                </c:pt>
                <c:pt idx="3">
                  <c:v>R5(n'=67.8)</c:v>
                </c:pt>
                <c:pt idx="4">
                  <c:v>R6(n'=69.5)</c:v>
                </c:pt>
              </c:strCache>
            </c:strRef>
          </c:cat>
          <c:val>
            <c:numRef>
              <c:f>'9.グラフデータ'!$E$234:$I$234</c:f>
              <c:numCache>
                <c:formatCode>0.0%</c:formatCode>
                <c:ptCount val="5"/>
                <c:pt idx="0">
                  <c:v>3.0000000000000001E-3</c:v>
                </c:pt>
                <c:pt idx="1">
                  <c:v>4.0000000000000001E-3</c:v>
                </c:pt>
                <c:pt idx="2">
                  <c:v>3.0000000000000001E-3</c:v>
                </c:pt>
                <c:pt idx="3">
                  <c:v>3.0000000000000001E-3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36-447C-B2DA-D1751ACE4AE5}"/>
            </c:ext>
          </c:extLst>
        </c:ser>
        <c:ser>
          <c:idx val="4"/>
          <c:order val="4"/>
          <c:tx>
            <c:strRef>
              <c:f>'9.グラフデータ'!$C$235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'9.グラフデータ'!$E$229:$I$229</c:f>
              <c:strCache>
                <c:ptCount val="5"/>
                <c:pt idx="0">
                  <c:v>R2(n'=74.8)</c:v>
                </c:pt>
                <c:pt idx="1">
                  <c:v>R3(n'=78.4)</c:v>
                </c:pt>
                <c:pt idx="2">
                  <c:v>R4(n'=74.5)</c:v>
                </c:pt>
                <c:pt idx="3">
                  <c:v>R5(n'=67.8)</c:v>
                </c:pt>
                <c:pt idx="4">
                  <c:v>R6(n'=69.5)</c:v>
                </c:pt>
              </c:strCache>
            </c:strRef>
          </c:cat>
          <c:val>
            <c:numRef>
              <c:f>'9.グラフデータ'!$E$235:$I$235</c:f>
              <c:numCache>
                <c:formatCode>0.0%</c:formatCode>
                <c:ptCount val="5"/>
                <c:pt idx="0">
                  <c:v>0.13</c:v>
                </c:pt>
                <c:pt idx="1">
                  <c:v>0.152</c:v>
                </c:pt>
                <c:pt idx="2">
                  <c:v>0.128</c:v>
                </c:pt>
                <c:pt idx="3">
                  <c:v>9.4E-2</c:v>
                </c:pt>
                <c:pt idx="4">
                  <c:v>0.115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36-447C-B2DA-D1751ACE4AE5}"/>
            </c:ext>
          </c:extLst>
        </c:ser>
        <c:ser>
          <c:idx val="5"/>
          <c:order val="5"/>
          <c:tx>
            <c:strRef>
              <c:f>'9.グラフデータ'!$C$236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'9.グラフデータ'!$E$229:$I$229</c:f>
              <c:strCache>
                <c:ptCount val="5"/>
                <c:pt idx="0">
                  <c:v>R2(n'=74.8)</c:v>
                </c:pt>
                <c:pt idx="1">
                  <c:v>R3(n'=78.4)</c:v>
                </c:pt>
                <c:pt idx="2">
                  <c:v>R4(n'=74.5)</c:v>
                </c:pt>
                <c:pt idx="3">
                  <c:v>R5(n'=67.8)</c:v>
                </c:pt>
                <c:pt idx="4">
                  <c:v>R6(n'=69.5)</c:v>
                </c:pt>
              </c:strCache>
            </c:strRef>
          </c:cat>
          <c:val>
            <c:numRef>
              <c:f>'9.グラフデータ'!$E$236:$I$236</c:f>
              <c:numCache>
                <c:formatCode>0.0%</c:formatCode>
                <c:ptCount val="5"/>
                <c:pt idx="0">
                  <c:v>2.5000000000000001E-2</c:v>
                </c:pt>
                <c:pt idx="1">
                  <c:v>1.2999999999999999E-2</c:v>
                </c:pt>
                <c:pt idx="2">
                  <c:v>8.0000000000000002E-3</c:v>
                </c:pt>
                <c:pt idx="3">
                  <c:v>4.0000000000000001E-3</c:v>
                </c:pt>
                <c:pt idx="4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36-447C-B2DA-D1751ACE4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625961464"/>
        <c:axId val="625961792"/>
      </c:barChart>
      <c:catAx>
        <c:axId val="625961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792"/>
        <c:crosses val="autoZero"/>
        <c:auto val="1"/>
        <c:lblAlgn val="ctr"/>
        <c:lblOffset val="100"/>
        <c:noMultiLvlLbl val="0"/>
      </c:catAx>
      <c:valAx>
        <c:axId val="6259617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257909962759302"/>
              <c:y val="0.741496598639455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'9.グラフデータ'!$C$243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'9.グラフデータ'!$E$242:$I$242</c:f>
              <c:strCache>
                <c:ptCount val="5"/>
                <c:pt idx="0">
                  <c:v>R2(n'=3)</c:v>
                </c:pt>
                <c:pt idx="1">
                  <c:v>R3(n'=2)</c:v>
                </c:pt>
                <c:pt idx="2">
                  <c:v>R4(n'=5)</c:v>
                </c:pt>
                <c:pt idx="3">
                  <c:v>R5(n'=0)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'9.グラフデータ'!$E$243:$I$243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98-4B14-8EF0-85C360358AD1}"/>
            </c:ext>
          </c:extLst>
        </c:ser>
        <c:ser>
          <c:idx val="1"/>
          <c:order val="1"/>
          <c:tx>
            <c:strRef>
              <c:f>'9.グラフデータ'!$C$245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'9.グラフデータ'!$E$242:$I$242</c:f>
              <c:strCache>
                <c:ptCount val="5"/>
                <c:pt idx="0">
                  <c:v>R2(n'=3)</c:v>
                </c:pt>
                <c:pt idx="1">
                  <c:v>R3(n'=2)</c:v>
                </c:pt>
                <c:pt idx="2">
                  <c:v>R4(n'=5)</c:v>
                </c:pt>
                <c:pt idx="3">
                  <c:v>R5(n'=0)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'9.グラフデータ'!$E$245:$I$245</c:f>
              <c:numCache>
                <c:formatCode>0.0%</c:formatCode>
                <c:ptCount val="5"/>
                <c:pt idx="0">
                  <c:v>0.66700000000000004</c:v>
                </c:pt>
                <c:pt idx="1">
                  <c:v>0</c:v>
                </c:pt>
                <c:pt idx="2">
                  <c:v>0.4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98-4B14-8EF0-85C360358AD1}"/>
            </c:ext>
          </c:extLst>
        </c:ser>
        <c:ser>
          <c:idx val="2"/>
          <c:order val="2"/>
          <c:tx>
            <c:strRef>
              <c:f>'9.グラフデータ'!$C$246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'9.グラフデータ'!$E$242:$I$242</c:f>
              <c:strCache>
                <c:ptCount val="5"/>
                <c:pt idx="0">
                  <c:v>R2(n'=3)</c:v>
                </c:pt>
                <c:pt idx="1">
                  <c:v>R3(n'=2)</c:v>
                </c:pt>
                <c:pt idx="2">
                  <c:v>R4(n'=5)</c:v>
                </c:pt>
                <c:pt idx="3">
                  <c:v>R5(n'=0)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'9.グラフデータ'!$E$246:$I$246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98-4B14-8EF0-85C360358AD1}"/>
            </c:ext>
          </c:extLst>
        </c:ser>
        <c:ser>
          <c:idx val="3"/>
          <c:order val="3"/>
          <c:tx>
            <c:strRef>
              <c:f>'9.グラフデータ'!$C$247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'9.グラフデータ'!$E$242:$I$242</c:f>
              <c:strCache>
                <c:ptCount val="5"/>
                <c:pt idx="0">
                  <c:v>R2(n'=3)</c:v>
                </c:pt>
                <c:pt idx="1">
                  <c:v>R3(n'=2)</c:v>
                </c:pt>
                <c:pt idx="2">
                  <c:v>R4(n'=5)</c:v>
                </c:pt>
                <c:pt idx="3">
                  <c:v>R5(n'=0)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'9.グラフデータ'!$E$247:$I$247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98-4B14-8EF0-85C360358AD1}"/>
            </c:ext>
          </c:extLst>
        </c:ser>
        <c:ser>
          <c:idx val="4"/>
          <c:order val="4"/>
          <c:tx>
            <c:strRef>
              <c:f>'9.グラフデータ'!$C$248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'9.グラフデータ'!$E$242:$I$242</c:f>
              <c:strCache>
                <c:ptCount val="5"/>
                <c:pt idx="0">
                  <c:v>R2(n'=3)</c:v>
                </c:pt>
                <c:pt idx="1">
                  <c:v>R3(n'=2)</c:v>
                </c:pt>
                <c:pt idx="2">
                  <c:v>R4(n'=5)</c:v>
                </c:pt>
                <c:pt idx="3">
                  <c:v>R5(n'=0)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'9.グラフデータ'!$E$248:$I$248</c:f>
              <c:numCache>
                <c:formatCode>0.0%</c:formatCode>
                <c:ptCount val="5"/>
                <c:pt idx="0">
                  <c:v>0</c:v>
                </c:pt>
                <c:pt idx="1">
                  <c:v>0.5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98-4B14-8EF0-85C360358AD1}"/>
            </c:ext>
          </c:extLst>
        </c:ser>
        <c:ser>
          <c:idx val="5"/>
          <c:order val="5"/>
          <c:tx>
            <c:strRef>
              <c:f>'9.グラフデータ'!$C$249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'9.グラフデータ'!$E$242:$I$242</c:f>
              <c:strCache>
                <c:ptCount val="5"/>
                <c:pt idx="0">
                  <c:v>R2(n'=3)</c:v>
                </c:pt>
                <c:pt idx="1">
                  <c:v>R3(n'=2)</c:v>
                </c:pt>
                <c:pt idx="2">
                  <c:v>R4(n'=5)</c:v>
                </c:pt>
                <c:pt idx="3">
                  <c:v>R5(n'=0)</c:v>
                </c:pt>
                <c:pt idx="4">
                  <c:v>R6(n'=6)</c:v>
                </c:pt>
              </c:strCache>
            </c:strRef>
          </c:cat>
          <c:val>
            <c:numRef>
              <c:f>'9.グラフデータ'!$E$249:$I$249</c:f>
              <c:numCache>
                <c:formatCode>0.0%</c:formatCode>
                <c:ptCount val="5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98-4B14-8EF0-85C360358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'9.グラフデータ'!$C$253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'9.グラフデータ'!$E$252:$I$252</c:f>
              <c:strCache>
                <c:ptCount val="5"/>
                <c:pt idx="0">
                  <c:v>R2(n'=19)</c:v>
                </c:pt>
                <c:pt idx="1">
                  <c:v>R3(n'=16)</c:v>
                </c:pt>
                <c:pt idx="2">
                  <c:v>R4(n'=22)</c:v>
                </c:pt>
                <c:pt idx="3">
                  <c:v>R5(n'=10)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'9.グラフデータ'!$E$253:$I$253</c:f>
              <c:numCache>
                <c:formatCode>0.0%</c:formatCode>
                <c:ptCount val="5"/>
                <c:pt idx="0">
                  <c:v>5.2999999999999999E-2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0-45D8-92DD-26B543A4C2FF}"/>
            </c:ext>
          </c:extLst>
        </c:ser>
        <c:ser>
          <c:idx val="1"/>
          <c:order val="1"/>
          <c:tx>
            <c:strRef>
              <c:f>'9.グラフデータ'!$C$255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'9.グラフデータ'!$E$252:$I$252</c:f>
              <c:strCache>
                <c:ptCount val="5"/>
                <c:pt idx="0">
                  <c:v>R2(n'=19)</c:v>
                </c:pt>
                <c:pt idx="1">
                  <c:v>R3(n'=16)</c:v>
                </c:pt>
                <c:pt idx="2">
                  <c:v>R4(n'=22)</c:v>
                </c:pt>
                <c:pt idx="3">
                  <c:v>R5(n'=10)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'9.グラフデータ'!$E$255:$I$255</c:f>
              <c:numCache>
                <c:formatCode>0.0%</c:formatCode>
                <c:ptCount val="5"/>
                <c:pt idx="0">
                  <c:v>0.89500000000000002</c:v>
                </c:pt>
                <c:pt idx="1">
                  <c:v>1</c:v>
                </c:pt>
                <c:pt idx="2">
                  <c:v>0.86399999999999999</c:v>
                </c:pt>
                <c:pt idx="3">
                  <c:v>1</c:v>
                </c:pt>
                <c:pt idx="4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0-45D8-92DD-26B543A4C2FF}"/>
            </c:ext>
          </c:extLst>
        </c:ser>
        <c:ser>
          <c:idx val="2"/>
          <c:order val="2"/>
          <c:tx>
            <c:strRef>
              <c:f>'9.グラフデータ'!$C$256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'9.グラフデータ'!$E$252:$I$252</c:f>
              <c:strCache>
                <c:ptCount val="5"/>
                <c:pt idx="0">
                  <c:v>R2(n'=19)</c:v>
                </c:pt>
                <c:pt idx="1">
                  <c:v>R3(n'=16)</c:v>
                </c:pt>
                <c:pt idx="2">
                  <c:v>R4(n'=22)</c:v>
                </c:pt>
                <c:pt idx="3">
                  <c:v>R5(n'=10)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'9.グラフデータ'!$E$256:$I$256</c:f>
              <c:numCache>
                <c:formatCode>0.0%</c:formatCode>
                <c:ptCount val="5"/>
                <c:pt idx="0">
                  <c:v>5.2999999999999999E-2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F0-45D8-92DD-26B543A4C2FF}"/>
            </c:ext>
          </c:extLst>
        </c:ser>
        <c:ser>
          <c:idx val="3"/>
          <c:order val="3"/>
          <c:tx>
            <c:strRef>
              <c:f>'9.グラフデータ'!$C$257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'9.グラフデータ'!$E$252:$I$252</c:f>
              <c:strCache>
                <c:ptCount val="5"/>
                <c:pt idx="0">
                  <c:v>R2(n'=19)</c:v>
                </c:pt>
                <c:pt idx="1">
                  <c:v>R3(n'=16)</c:v>
                </c:pt>
                <c:pt idx="2">
                  <c:v>R4(n'=22)</c:v>
                </c:pt>
                <c:pt idx="3">
                  <c:v>R5(n'=10)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'9.グラフデータ'!$E$257:$I$257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0-45D8-92DD-26B543A4C2FF}"/>
            </c:ext>
          </c:extLst>
        </c:ser>
        <c:ser>
          <c:idx val="4"/>
          <c:order val="4"/>
          <c:tx>
            <c:strRef>
              <c:f>'9.グラフデータ'!$C$258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'9.グラフデータ'!$E$252:$I$252</c:f>
              <c:strCache>
                <c:ptCount val="5"/>
                <c:pt idx="0">
                  <c:v>R2(n'=19)</c:v>
                </c:pt>
                <c:pt idx="1">
                  <c:v>R3(n'=16)</c:v>
                </c:pt>
                <c:pt idx="2">
                  <c:v>R4(n'=22)</c:v>
                </c:pt>
                <c:pt idx="3">
                  <c:v>R5(n'=10)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'9.グラフデータ'!$E$258:$I$258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9.0999999999999998E-2</c:v>
                </c:pt>
                <c:pt idx="3">
                  <c:v>0</c:v>
                </c:pt>
                <c:pt idx="4">
                  <c:v>6.3E-2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F0-45D8-92DD-26B543A4C2FF}"/>
            </c:ext>
          </c:extLst>
        </c:ser>
        <c:ser>
          <c:idx val="5"/>
          <c:order val="5"/>
          <c:tx>
            <c:strRef>
              <c:f>'9.グラフデータ'!$C$259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'9.グラフデータ'!$E$252:$I$252</c:f>
              <c:strCache>
                <c:ptCount val="5"/>
                <c:pt idx="0">
                  <c:v>R2(n'=19)</c:v>
                </c:pt>
                <c:pt idx="1">
                  <c:v>R3(n'=16)</c:v>
                </c:pt>
                <c:pt idx="2">
                  <c:v>R4(n'=22)</c:v>
                </c:pt>
                <c:pt idx="3">
                  <c:v>R5(n'=10)</c:v>
                </c:pt>
                <c:pt idx="4">
                  <c:v>R6(n'=16)</c:v>
                </c:pt>
              </c:strCache>
            </c:strRef>
          </c:cat>
          <c:val>
            <c:numRef>
              <c:f>'9.グラフデータ'!$E$259:$I$259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4.4999999999999998E-2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F0-45D8-92DD-26B543A4C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'9.グラフデータ'!$C$263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'9.グラフデータ'!$E$262:$I$262</c:f>
              <c:strCache>
                <c:ptCount val="5"/>
                <c:pt idx="0">
                  <c:v>R2(n'=6)</c:v>
                </c:pt>
                <c:pt idx="1">
                  <c:v>R3(n'=6)</c:v>
                </c:pt>
                <c:pt idx="2">
                  <c:v>R4(n'=7)</c:v>
                </c:pt>
                <c:pt idx="3">
                  <c:v>R5(n'=3)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'9.グラフデータ'!$E$263:$I$263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8-49D1-B3B3-0BF8582365D4}"/>
            </c:ext>
          </c:extLst>
        </c:ser>
        <c:ser>
          <c:idx val="1"/>
          <c:order val="1"/>
          <c:tx>
            <c:strRef>
              <c:f>'9.グラフデータ'!$C$265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'9.グラフデータ'!$E$262:$I$262</c:f>
              <c:strCache>
                <c:ptCount val="5"/>
                <c:pt idx="0">
                  <c:v>R2(n'=6)</c:v>
                </c:pt>
                <c:pt idx="1">
                  <c:v>R3(n'=6)</c:v>
                </c:pt>
                <c:pt idx="2">
                  <c:v>R4(n'=7)</c:v>
                </c:pt>
                <c:pt idx="3">
                  <c:v>R5(n'=3)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'9.グラフデータ'!$E$265:$I$265</c:f>
              <c:numCache>
                <c:formatCode>0.0%</c:formatCode>
                <c:ptCount val="5"/>
                <c:pt idx="0">
                  <c:v>0.66700000000000004</c:v>
                </c:pt>
                <c:pt idx="1">
                  <c:v>0.33300000000000002</c:v>
                </c:pt>
                <c:pt idx="2">
                  <c:v>0.85699999999999998</c:v>
                </c:pt>
                <c:pt idx="3">
                  <c:v>0.33300000000000002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E8-49D1-B3B3-0BF8582365D4}"/>
            </c:ext>
          </c:extLst>
        </c:ser>
        <c:ser>
          <c:idx val="2"/>
          <c:order val="2"/>
          <c:tx>
            <c:strRef>
              <c:f>'9.グラフデータ'!$C$266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'9.グラフデータ'!$E$262:$I$262</c:f>
              <c:strCache>
                <c:ptCount val="5"/>
                <c:pt idx="0">
                  <c:v>R2(n'=6)</c:v>
                </c:pt>
                <c:pt idx="1">
                  <c:v>R3(n'=6)</c:v>
                </c:pt>
                <c:pt idx="2">
                  <c:v>R4(n'=7)</c:v>
                </c:pt>
                <c:pt idx="3">
                  <c:v>R5(n'=3)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'9.グラフデータ'!$E$266:$I$266</c:f>
              <c:numCache>
                <c:formatCode>0.0%</c:formatCode>
                <c:ptCount val="5"/>
                <c:pt idx="0">
                  <c:v>0.16700000000000001</c:v>
                </c:pt>
                <c:pt idx="1">
                  <c:v>0.33300000000000002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E8-49D1-B3B3-0BF8582365D4}"/>
            </c:ext>
          </c:extLst>
        </c:ser>
        <c:ser>
          <c:idx val="3"/>
          <c:order val="3"/>
          <c:tx>
            <c:strRef>
              <c:f>'9.グラフデータ'!$C$267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'9.グラフデータ'!$E$262:$I$262</c:f>
              <c:strCache>
                <c:ptCount val="5"/>
                <c:pt idx="0">
                  <c:v>R2(n'=6)</c:v>
                </c:pt>
                <c:pt idx="1">
                  <c:v>R3(n'=6)</c:v>
                </c:pt>
                <c:pt idx="2">
                  <c:v>R4(n'=7)</c:v>
                </c:pt>
                <c:pt idx="3">
                  <c:v>R5(n'=3)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'9.グラフデータ'!$E$267:$I$267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E8-49D1-B3B3-0BF8582365D4}"/>
            </c:ext>
          </c:extLst>
        </c:ser>
        <c:ser>
          <c:idx val="4"/>
          <c:order val="4"/>
          <c:tx>
            <c:strRef>
              <c:f>'9.グラフデータ'!$C$268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'9.グラフデータ'!$E$262:$I$262</c:f>
              <c:strCache>
                <c:ptCount val="5"/>
                <c:pt idx="0">
                  <c:v>R2(n'=6)</c:v>
                </c:pt>
                <c:pt idx="1">
                  <c:v>R3(n'=6)</c:v>
                </c:pt>
                <c:pt idx="2">
                  <c:v>R4(n'=7)</c:v>
                </c:pt>
                <c:pt idx="3">
                  <c:v>R5(n'=3)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'9.グラフデータ'!$E$268:$I$268</c:f>
              <c:numCache>
                <c:formatCode>0.0%</c:formatCode>
                <c:ptCount val="5"/>
                <c:pt idx="0">
                  <c:v>0.16700000000000001</c:v>
                </c:pt>
                <c:pt idx="1">
                  <c:v>0.33300000000000002</c:v>
                </c:pt>
                <c:pt idx="2">
                  <c:v>0.14299999999999999</c:v>
                </c:pt>
                <c:pt idx="3">
                  <c:v>0.66700000000000004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E8-49D1-B3B3-0BF8582365D4}"/>
            </c:ext>
          </c:extLst>
        </c:ser>
        <c:ser>
          <c:idx val="5"/>
          <c:order val="5"/>
          <c:tx>
            <c:strRef>
              <c:f>'9.グラフデータ'!$C$269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'9.グラフデータ'!$E$262:$I$262</c:f>
              <c:strCache>
                <c:ptCount val="5"/>
                <c:pt idx="0">
                  <c:v>R2(n'=6)</c:v>
                </c:pt>
                <c:pt idx="1">
                  <c:v>R3(n'=6)</c:v>
                </c:pt>
                <c:pt idx="2">
                  <c:v>R4(n'=7)</c:v>
                </c:pt>
                <c:pt idx="3">
                  <c:v>R5(n'=3)</c:v>
                </c:pt>
                <c:pt idx="4">
                  <c:v>R6(n'=1)</c:v>
                </c:pt>
              </c:strCache>
            </c:strRef>
          </c:cat>
          <c:val>
            <c:numRef>
              <c:f>'9.グラフデータ'!$E$269:$I$269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E8-49D1-B3B3-0BF858236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18138458499138"/>
          <c:y val="5.4167269183078834E-2"/>
          <c:w val="0.80030818728304121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'9.グラフデータ'!$C$275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'9.グラフデータ'!$E$274:$I$274</c:f>
              <c:strCache>
                <c:ptCount val="5"/>
                <c:pt idx="0">
                  <c:v>R2(n'＝13)</c:v>
                </c:pt>
                <c:pt idx="1">
                  <c:v>R3(n'＝11)</c:v>
                </c:pt>
                <c:pt idx="2">
                  <c:v>R4(n'=15)</c:v>
                </c:pt>
                <c:pt idx="3">
                  <c:v>R5(n'=13)</c:v>
                </c:pt>
                <c:pt idx="4">
                  <c:v>R6(n'=14)</c:v>
                </c:pt>
              </c:strCache>
            </c:strRef>
          </c:cat>
          <c:val>
            <c:numRef>
              <c:f>'9.グラフデータ'!$E$275:$I$275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3A-4BA4-BC99-59C3BE464CEA}"/>
            </c:ext>
          </c:extLst>
        </c:ser>
        <c:ser>
          <c:idx val="0"/>
          <c:order val="1"/>
          <c:tx>
            <c:strRef>
              <c:f>'9.グラフデータ'!$C$277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'9.グラフデータ'!$E$274:$I$274</c:f>
              <c:strCache>
                <c:ptCount val="5"/>
                <c:pt idx="0">
                  <c:v>R2(n'＝13)</c:v>
                </c:pt>
                <c:pt idx="1">
                  <c:v>R3(n'＝11)</c:v>
                </c:pt>
                <c:pt idx="2">
                  <c:v>R4(n'=15)</c:v>
                </c:pt>
                <c:pt idx="3">
                  <c:v>R5(n'=13)</c:v>
                </c:pt>
                <c:pt idx="4">
                  <c:v>R6(n'=14)</c:v>
                </c:pt>
              </c:strCache>
            </c:strRef>
          </c:cat>
          <c:val>
            <c:numRef>
              <c:f>'9.グラフデータ'!$E$277:$I$277</c:f>
              <c:numCache>
                <c:formatCode>0.0%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0.92300000000000004</c:v>
                </c:pt>
                <c:pt idx="4">
                  <c:v>0.92900000000000005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3A-4BA4-BC99-59C3BE464CEA}"/>
            </c:ext>
          </c:extLst>
        </c:ser>
        <c:ser>
          <c:idx val="2"/>
          <c:order val="2"/>
          <c:tx>
            <c:strRef>
              <c:f>'9.グラフデータ'!$C$278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'9.グラフデータ'!$E$274:$I$274</c:f>
              <c:strCache>
                <c:ptCount val="5"/>
                <c:pt idx="0">
                  <c:v>R2(n'＝13)</c:v>
                </c:pt>
                <c:pt idx="1">
                  <c:v>R3(n'＝11)</c:v>
                </c:pt>
                <c:pt idx="2">
                  <c:v>R4(n'=15)</c:v>
                </c:pt>
                <c:pt idx="3">
                  <c:v>R5(n'=13)</c:v>
                </c:pt>
                <c:pt idx="4">
                  <c:v>R6(n'=14)</c:v>
                </c:pt>
              </c:strCache>
            </c:strRef>
          </c:cat>
          <c:val>
            <c:numRef>
              <c:f>'9.グラフデータ'!$E$278:$I$278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7.6999999999999999E-2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3A-4BA4-BC99-59C3BE464CEA}"/>
            </c:ext>
          </c:extLst>
        </c:ser>
        <c:ser>
          <c:idx val="3"/>
          <c:order val="3"/>
          <c:tx>
            <c:strRef>
              <c:f>'9.グラフデータ'!$C$279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'9.グラフデータ'!$E$274:$I$274</c:f>
              <c:strCache>
                <c:ptCount val="5"/>
                <c:pt idx="0">
                  <c:v>R2(n'＝13)</c:v>
                </c:pt>
                <c:pt idx="1">
                  <c:v>R3(n'＝11)</c:v>
                </c:pt>
                <c:pt idx="2">
                  <c:v>R4(n'=15)</c:v>
                </c:pt>
                <c:pt idx="3">
                  <c:v>R5(n'=13)</c:v>
                </c:pt>
                <c:pt idx="4">
                  <c:v>R6(n'=14)</c:v>
                </c:pt>
              </c:strCache>
            </c:strRef>
          </c:cat>
          <c:val>
            <c:numRef>
              <c:f>'9.グラフデータ'!$E$279:$I$279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3A-4BA4-BC99-59C3BE464CEA}"/>
            </c:ext>
          </c:extLst>
        </c:ser>
        <c:ser>
          <c:idx val="4"/>
          <c:order val="4"/>
          <c:tx>
            <c:strRef>
              <c:f>'9.グラフデータ'!$C$280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'9.グラフデータ'!$E$274:$I$274</c:f>
              <c:strCache>
                <c:ptCount val="5"/>
                <c:pt idx="0">
                  <c:v>R2(n'＝13)</c:v>
                </c:pt>
                <c:pt idx="1">
                  <c:v>R3(n'＝11)</c:v>
                </c:pt>
                <c:pt idx="2">
                  <c:v>R4(n'=15)</c:v>
                </c:pt>
                <c:pt idx="3">
                  <c:v>R5(n'=13)</c:v>
                </c:pt>
                <c:pt idx="4">
                  <c:v>R6(n'=14)</c:v>
                </c:pt>
              </c:strCache>
            </c:strRef>
          </c:cat>
          <c:val>
            <c:numRef>
              <c:f>'9.グラフデータ'!$E$280:$I$280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7.0999999999999994E-2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3A-4BA4-BC99-59C3BE464CEA}"/>
            </c:ext>
          </c:extLst>
        </c:ser>
        <c:ser>
          <c:idx val="5"/>
          <c:order val="5"/>
          <c:tx>
            <c:strRef>
              <c:f>'9.グラフデータ'!$C$281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'9.グラフデータ'!$E$274:$I$274</c:f>
              <c:strCache>
                <c:ptCount val="5"/>
                <c:pt idx="0">
                  <c:v>R2(n'＝13)</c:v>
                </c:pt>
                <c:pt idx="1">
                  <c:v>R3(n'＝11)</c:v>
                </c:pt>
                <c:pt idx="2">
                  <c:v>R4(n'=15)</c:v>
                </c:pt>
                <c:pt idx="3">
                  <c:v>R5(n'=13)</c:v>
                </c:pt>
                <c:pt idx="4">
                  <c:v>R6(n'=14)</c:v>
                </c:pt>
              </c:strCache>
            </c:strRef>
          </c:cat>
          <c:val>
            <c:numRef>
              <c:f>'9.グラフデータ'!$E$281:$I$281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3A-4BA4-BC99-59C3BE464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3558925895949607"/>
              <c:y val="0.7600527400840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18138458499138"/>
          <c:y val="5.4167269183078834E-2"/>
          <c:w val="0.80030818728304121"/>
          <c:h val="0.81816564596092145"/>
        </c:manualLayout>
      </c:layout>
      <c:barChart>
        <c:barDir val="bar"/>
        <c:grouping val="percentStacked"/>
        <c:varyColors val="0"/>
        <c:ser>
          <c:idx val="1"/>
          <c:order val="0"/>
          <c:tx>
            <c:strRef>
              <c:f>'9.グラフデータ'!$C$285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'9.グラフデータ'!$E$284:$I$284</c:f>
              <c:strCache>
                <c:ptCount val="5"/>
                <c:pt idx="0">
                  <c:v>R2(n'=2766)</c:v>
                </c:pt>
                <c:pt idx="1">
                  <c:v>R3(n'=3122)</c:v>
                </c:pt>
                <c:pt idx="2">
                  <c:v>R4(n'=3272)</c:v>
                </c:pt>
                <c:pt idx="3">
                  <c:v>R5(n'=3197)</c:v>
                </c:pt>
                <c:pt idx="4">
                  <c:v>R6(n'=3627)</c:v>
                </c:pt>
              </c:strCache>
            </c:strRef>
          </c:cat>
          <c:val>
            <c:numRef>
              <c:f>'9.グラフデータ'!$E$285:$I$285</c:f>
              <c:numCache>
                <c:formatCode>0.0%</c:formatCode>
                <c:ptCount val="5"/>
                <c:pt idx="0">
                  <c:v>2.1000000000000001E-2</c:v>
                </c:pt>
                <c:pt idx="1">
                  <c:v>1.9E-2</c:v>
                </c:pt>
                <c:pt idx="2">
                  <c:v>1.6E-2</c:v>
                </c:pt>
                <c:pt idx="3">
                  <c:v>1.7000000000000001E-2</c:v>
                </c:pt>
                <c:pt idx="4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0-418A-967D-8811DD82D20E}"/>
            </c:ext>
          </c:extLst>
        </c:ser>
        <c:ser>
          <c:idx val="0"/>
          <c:order val="1"/>
          <c:tx>
            <c:strRef>
              <c:f>'9.グラフデータ'!$C$287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'9.グラフデータ'!$E$284:$I$284</c:f>
              <c:strCache>
                <c:ptCount val="5"/>
                <c:pt idx="0">
                  <c:v>R2(n'=2766)</c:v>
                </c:pt>
                <c:pt idx="1">
                  <c:v>R3(n'=3122)</c:v>
                </c:pt>
                <c:pt idx="2">
                  <c:v>R4(n'=3272)</c:v>
                </c:pt>
                <c:pt idx="3">
                  <c:v>R5(n'=3197)</c:v>
                </c:pt>
                <c:pt idx="4">
                  <c:v>R6(n'=3627)</c:v>
                </c:pt>
              </c:strCache>
            </c:strRef>
          </c:cat>
          <c:val>
            <c:numRef>
              <c:f>'9.グラフデータ'!$E$287:$I$287</c:f>
              <c:numCache>
                <c:formatCode>0.0%</c:formatCode>
                <c:ptCount val="5"/>
                <c:pt idx="0">
                  <c:v>0.629</c:v>
                </c:pt>
                <c:pt idx="1">
                  <c:v>0.65100000000000002</c:v>
                </c:pt>
                <c:pt idx="2">
                  <c:v>0.64100000000000001</c:v>
                </c:pt>
                <c:pt idx="3">
                  <c:v>0.66500000000000004</c:v>
                </c:pt>
                <c:pt idx="4">
                  <c:v>0.65700000000000003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90-418A-967D-8811DD82D20E}"/>
            </c:ext>
          </c:extLst>
        </c:ser>
        <c:ser>
          <c:idx val="2"/>
          <c:order val="2"/>
          <c:tx>
            <c:strRef>
              <c:f>'9.グラフデータ'!$C$288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'9.グラフデータ'!$E$284:$I$284</c:f>
              <c:strCache>
                <c:ptCount val="5"/>
                <c:pt idx="0">
                  <c:v>R2(n'=2766)</c:v>
                </c:pt>
                <c:pt idx="1">
                  <c:v>R3(n'=3122)</c:v>
                </c:pt>
                <c:pt idx="2">
                  <c:v>R4(n'=3272)</c:v>
                </c:pt>
                <c:pt idx="3">
                  <c:v>R5(n'=3197)</c:v>
                </c:pt>
                <c:pt idx="4">
                  <c:v>R6(n'=3627)</c:v>
                </c:pt>
              </c:strCache>
            </c:strRef>
          </c:cat>
          <c:val>
            <c:numRef>
              <c:f>'9.グラフデータ'!$E$288:$I$288</c:f>
              <c:numCache>
                <c:formatCode>0.0%</c:formatCode>
                <c:ptCount val="5"/>
                <c:pt idx="0">
                  <c:v>5.8999999999999997E-2</c:v>
                </c:pt>
                <c:pt idx="1">
                  <c:v>6.4000000000000001E-2</c:v>
                </c:pt>
                <c:pt idx="2">
                  <c:v>0.08</c:v>
                </c:pt>
                <c:pt idx="3">
                  <c:v>8.2000000000000003E-2</c:v>
                </c:pt>
                <c:pt idx="4">
                  <c:v>0.10299999999999999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90-418A-967D-8811DD82D20E}"/>
            </c:ext>
          </c:extLst>
        </c:ser>
        <c:ser>
          <c:idx val="3"/>
          <c:order val="3"/>
          <c:tx>
            <c:strRef>
              <c:f>'9.グラフデータ'!$C$289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'9.グラフデータ'!$E$284:$I$284</c:f>
              <c:strCache>
                <c:ptCount val="5"/>
                <c:pt idx="0">
                  <c:v>R2(n'=2766)</c:v>
                </c:pt>
                <c:pt idx="1">
                  <c:v>R3(n'=3122)</c:v>
                </c:pt>
                <c:pt idx="2">
                  <c:v>R4(n'=3272)</c:v>
                </c:pt>
                <c:pt idx="3">
                  <c:v>R5(n'=3197)</c:v>
                </c:pt>
                <c:pt idx="4">
                  <c:v>R6(n'=3627)</c:v>
                </c:pt>
              </c:strCache>
            </c:strRef>
          </c:cat>
          <c:val>
            <c:numRef>
              <c:f>'9.グラフデータ'!$E$289:$I$289</c:f>
              <c:numCache>
                <c:formatCode>0.0%</c:formatCode>
                <c:ptCount val="5"/>
                <c:pt idx="0">
                  <c:v>2E-3</c:v>
                </c:pt>
                <c:pt idx="1">
                  <c:v>3.0000000000000001E-3</c:v>
                </c:pt>
                <c:pt idx="2">
                  <c:v>3.0000000000000001E-3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90-418A-967D-8811DD82D20E}"/>
            </c:ext>
          </c:extLst>
        </c:ser>
        <c:ser>
          <c:idx val="4"/>
          <c:order val="4"/>
          <c:tx>
            <c:strRef>
              <c:f>'9.グラフデータ'!$C$290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'9.グラフデータ'!$E$284:$I$284</c:f>
              <c:strCache>
                <c:ptCount val="5"/>
                <c:pt idx="0">
                  <c:v>R2(n'=2766)</c:v>
                </c:pt>
                <c:pt idx="1">
                  <c:v>R3(n'=3122)</c:v>
                </c:pt>
                <c:pt idx="2">
                  <c:v>R4(n'=3272)</c:v>
                </c:pt>
                <c:pt idx="3">
                  <c:v>R5(n'=3197)</c:v>
                </c:pt>
                <c:pt idx="4">
                  <c:v>R6(n'=3627)</c:v>
                </c:pt>
              </c:strCache>
            </c:strRef>
          </c:cat>
          <c:val>
            <c:numRef>
              <c:f>'9.グラフデータ'!$E$290:$I$290</c:f>
              <c:numCache>
                <c:formatCode>0.0%</c:formatCode>
                <c:ptCount val="5"/>
                <c:pt idx="0">
                  <c:v>0.26100000000000001</c:v>
                </c:pt>
                <c:pt idx="1">
                  <c:v>0.245</c:v>
                </c:pt>
                <c:pt idx="2">
                  <c:v>0.25700000000000001</c:v>
                </c:pt>
                <c:pt idx="3">
                  <c:v>0.23100000000000001</c:v>
                </c:pt>
                <c:pt idx="4">
                  <c:v>0.20899999999999999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90-418A-967D-8811DD82D20E}"/>
            </c:ext>
          </c:extLst>
        </c:ser>
        <c:ser>
          <c:idx val="5"/>
          <c:order val="5"/>
          <c:tx>
            <c:strRef>
              <c:f>'9.グラフデータ'!$C$291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'9.グラフデータ'!$E$284:$I$284</c:f>
              <c:strCache>
                <c:ptCount val="5"/>
                <c:pt idx="0">
                  <c:v>R2(n'=2766)</c:v>
                </c:pt>
                <c:pt idx="1">
                  <c:v>R3(n'=3122)</c:v>
                </c:pt>
                <c:pt idx="2">
                  <c:v>R4(n'=3272)</c:v>
                </c:pt>
                <c:pt idx="3">
                  <c:v>R5(n'=3197)</c:v>
                </c:pt>
                <c:pt idx="4">
                  <c:v>R6(n'=3627)</c:v>
                </c:pt>
              </c:strCache>
            </c:strRef>
          </c:cat>
          <c:val>
            <c:numRef>
              <c:f>'9.グラフデータ'!$E$291:$I$291</c:f>
              <c:numCache>
                <c:formatCode>0.0%</c:formatCode>
                <c:ptCount val="5"/>
                <c:pt idx="0">
                  <c:v>2.9000000000000001E-2</c:v>
                </c:pt>
                <c:pt idx="1">
                  <c:v>1.7999999999999999E-2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90-418A-967D-8811DD82D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37912472"/>
        <c:axId val="437912800"/>
      </c:barChart>
      <c:catAx>
        <c:axId val="437912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3558925895949607"/>
              <c:y val="0.747883546423996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10813068211404"/>
          <c:y val="7.4829931972789115E-2"/>
          <c:w val="0.82960872215043568"/>
          <c:h val="0.8186614173228345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'9.グラフデータ'!$C$296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'9.グラフデータ'!$E$295:$I$295</c:f>
              <c:strCache>
                <c:ptCount val="5"/>
                <c:pt idx="0">
                  <c:v>R2(n'=20.9)</c:v>
                </c:pt>
                <c:pt idx="1">
                  <c:v>R3(n'=23.4)</c:v>
                </c:pt>
                <c:pt idx="2">
                  <c:v>R4(n'=26.9)</c:v>
                </c:pt>
                <c:pt idx="3">
                  <c:v>R5(n'=26.5)</c:v>
                </c:pt>
                <c:pt idx="4">
                  <c:v>R6(n'=27.6)</c:v>
                </c:pt>
              </c:strCache>
            </c:strRef>
          </c:cat>
          <c:val>
            <c:numRef>
              <c:f>'9.グラフデータ'!$E$296:$I$296</c:f>
              <c:numCache>
                <c:formatCode>0.0%</c:formatCode>
                <c:ptCount val="5"/>
                <c:pt idx="0">
                  <c:v>0</c:v>
                </c:pt>
                <c:pt idx="1">
                  <c:v>4.0000000000000001E-3</c:v>
                </c:pt>
                <c:pt idx="2">
                  <c:v>4.0000000000000001E-3</c:v>
                </c:pt>
                <c:pt idx="3">
                  <c:v>8.0000000000000002E-3</c:v>
                </c:pt>
                <c:pt idx="4">
                  <c:v>1.0999999999999999E-2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12-42E2-B274-33B3A1C90D02}"/>
            </c:ext>
          </c:extLst>
        </c:ser>
        <c:ser>
          <c:idx val="1"/>
          <c:order val="1"/>
          <c:tx>
            <c:strRef>
              <c:f>'9.グラフデータ'!$C$298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'9.グラフデータ'!$E$295:$I$295</c:f>
              <c:strCache>
                <c:ptCount val="5"/>
                <c:pt idx="0">
                  <c:v>R2(n'=20.9)</c:v>
                </c:pt>
                <c:pt idx="1">
                  <c:v>R3(n'=23.4)</c:v>
                </c:pt>
                <c:pt idx="2">
                  <c:v>R4(n'=26.9)</c:v>
                </c:pt>
                <c:pt idx="3">
                  <c:v>R5(n'=26.5)</c:v>
                </c:pt>
                <c:pt idx="4">
                  <c:v>R6(n'=27.6)</c:v>
                </c:pt>
              </c:strCache>
            </c:strRef>
          </c:cat>
          <c:val>
            <c:numRef>
              <c:f>'9.グラフデータ'!$E$298:$I$298</c:f>
              <c:numCache>
                <c:formatCode>0.0%</c:formatCode>
                <c:ptCount val="5"/>
                <c:pt idx="0">
                  <c:v>0.88500000000000001</c:v>
                </c:pt>
                <c:pt idx="1">
                  <c:v>0.88</c:v>
                </c:pt>
                <c:pt idx="2">
                  <c:v>0.86599999999999999</c:v>
                </c:pt>
                <c:pt idx="3">
                  <c:v>0.88700000000000001</c:v>
                </c:pt>
                <c:pt idx="4">
                  <c:v>0.90600000000000003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12-42E2-B274-33B3A1C90D02}"/>
            </c:ext>
          </c:extLst>
        </c:ser>
        <c:ser>
          <c:idx val="2"/>
          <c:order val="2"/>
          <c:tx>
            <c:strRef>
              <c:f>'9.グラフデータ'!$C$299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'9.グラフデータ'!$E$295:$I$295</c:f>
              <c:strCache>
                <c:ptCount val="5"/>
                <c:pt idx="0">
                  <c:v>R2(n'=20.9)</c:v>
                </c:pt>
                <c:pt idx="1">
                  <c:v>R3(n'=23.4)</c:v>
                </c:pt>
                <c:pt idx="2">
                  <c:v>R4(n'=26.9)</c:v>
                </c:pt>
                <c:pt idx="3">
                  <c:v>R5(n'=26.5)</c:v>
                </c:pt>
                <c:pt idx="4">
                  <c:v>R6(n'=27.6)</c:v>
                </c:pt>
              </c:strCache>
            </c:strRef>
          </c:cat>
          <c:val>
            <c:numRef>
              <c:f>'9.グラフデータ'!$E$299:$I$299</c:f>
              <c:numCache>
                <c:formatCode>0.0%</c:formatCode>
                <c:ptCount val="5"/>
                <c:pt idx="0">
                  <c:v>6.2E-2</c:v>
                </c:pt>
                <c:pt idx="1">
                  <c:v>7.2999999999999995E-2</c:v>
                </c:pt>
                <c:pt idx="2">
                  <c:v>8.5999999999999993E-2</c:v>
                </c:pt>
                <c:pt idx="3">
                  <c:v>7.4999999999999997E-2</c:v>
                </c:pt>
                <c:pt idx="4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12-42E2-B274-33B3A1C90D02}"/>
            </c:ext>
          </c:extLst>
        </c:ser>
        <c:ser>
          <c:idx val="3"/>
          <c:order val="3"/>
          <c:tx>
            <c:strRef>
              <c:f>'9.グラフデータ'!$C$300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'9.グラフデータ'!$E$295:$I$295</c:f>
              <c:strCache>
                <c:ptCount val="5"/>
                <c:pt idx="0">
                  <c:v>R2(n'=20.9)</c:v>
                </c:pt>
                <c:pt idx="1">
                  <c:v>R3(n'=23.4)</c:v>
                </c:pt>
                <c:pt idx="2">
                  <c:v>R4(n'=26.9)</c:v>
                </c:pt>
                <c:pt idx="3">
                  <c:v>R5(n'=26.5)</c:v>
                </c:pt>
                <c:pt idx="4">
                  <c:v>R6(n'=27.6)</c:v>
                </c:pt>
              </c:strCache>
            </c:strRef>
          </c:cat>
          <c:val>
            <c:numRef>
              <c:f>'9.グラフデータ'!$E$300:$I$300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12-42E2-B274-33B3A1C90D02}"/>
            </c:ext>
          </c:extLst>
        </c:ser>
        <c:ser>
          <c:idx val="4"/>
          <c:order val="4"/>
          <c:tx>
            <c:strRef>
              <c:f>'9.グラフデータ'!$C$301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'9.グラフデータ'!$E$295:$I$295</c:f>
              <c:strCache>
                <c:ptCount val="5"/>
                <c:pt idx="0">
                  <c:v>R2(n'=20.9)</c:v>
                </c:pt>
                <c:pt idx="1">
                  <c:v>R3(n'=23.4)</c:v>
                </c:pt>
                <c:pt idx="2">
                  <c:v>R4(n'=26.9)</c:v>
                </c:pt>
                <c:pt idx="3">
                  <c:v>R5(n'=26.5)</c:v>
                </c:pt>
                <c:pt idx="4">
                  <c:v>R6(n'=27.6)</c:v>
                </c:pt>
              </c:strCache>
            </c:strRef>
          </c:cat>
          <c:val>
            <c:numRef>
              <c:f>'9.グラフデータ'!$E$301:$I$301</c:f>
              <c:numCache>
                <c:formatCode>0.0%</c:formatCode>
                <c:ptCount val="5"/>
                <c:pt idx="0">
                  <c:v>5.2999999999999999E-2</c:v>
                </c:pt>
                <c:pt idx="1">
                  <c:v>4.2999999999999997E-2</c:v>
                </c:pt>
                <c:pt idx="2">
                  <c:v>4.1000000000000002E-2</c:v>
                </c:pt>
                <c:pt idx="3">
                  <c:v>0.03</c:v>
                </c:pt>
                <c:pt idx="4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12-42E2-B274-33B3A1C90D02}"/>
            </c:ext>
          </c:extLst>
        </c:ser>
        <c:ser>
          <c:idx val="5"/>
          <c:order val="5"/>
          <c:tx>
            <c:strRef>
              <c:f>'9.グラフデータ'!$C$302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'9.グラフデータ'!$E$295:$I$295</c:f>
              <c:strCache>
                <c:ptCount val="5"/>
                <c:pt idx="0">
                  <c:v>R2(n'=20.9)</c:v>
                </c:pt>
                <c:pt idx="1">
                  <c:v>R3(n'=23.4)</c:v>
                </c:pt>
                <c:pt idx="2">
                  <c:v>R4(n'=26.9)</c:v>
                </c:pt>
                <c:pt idx="3">
                  <c:v>R5(n'=26.5)</c:v>
                </c:pt>
                <c:pt idx="4">
                  <c:v>R6(n'=27.6)</c:v>
                </c:pt>
              </c:strCache>
            </c:strRef>
          </c:cat>
          <c:val>
            <c:numRef>
              <c:f>'9.グラフデータ'!$E$302:$I$302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4.0000000000000001E-3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12-42E2-B274-33B3A1C90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625961464"/>
        <c:axId val="625961792"/>
      </c:barChart>
      <c:catAx>
        <c:axId val="625961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792"/>
        <c:crosses val="autoZero"/>
        <c:auto val="1"/>
        <c:lblAlgn val="ctr"/>
        <c:lblOffset val="100"/>
        <c:noMultiLvlLbl val="0"/>
      </c:catAx>
      <c:valAx>
        <c:axId val="6259617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257909962759302"/>
              <c:y val="0.727891156462585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940873978778199"/>
          <c:y val="7.4631251101839338E-2"/>
          <c:w val="0.8073116942458276"/>
          <c:h val="0.7852195932409835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'9.グラフデータ'!$C$28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'9.グラフデータ'!$E$27:$I$27</c:f>
              <c:strCache>
                <c:ptCount val="5"/>
                <c:pt idx="0">
                  <c:v>R2(n'=1405.9)</c:v>
                </c:pt>
                <c:pt idx="1">
                  <c:v>R3(n'=1394.3)</c:v>
                </c:pt>
                <c:pt idx="2">
                  <c:v>R4(n'=1408.9)</c:v>
                </c:pt>
                <c:pt idx="3">
                  <c:v>R5(n'=1377.1)</c:v>
                </c:pt>
                <c:pt idx="4">
                  <c:v>R6(n'=1351.8)</c:v>
                </c:pt>
              </c:strCache>
            </c:strRef>
          </c:cat>
          <c:val>
            <c:numRef>
              <c:f>'9.グラフデータ'!$E$28:$I$28</c:f>
              <c:numCache>
                <c:formatCode>0.0%</c:formatCode>
                <c:ptCount val="5"/>
                <c:pt idx="0">
                  <c:v>0.24199999999999999</c:v>
                </c:pt>
                <c:pt idx="1">
                  <c:v>0.255</c:v>
                </c:pt>
                <c:pt idx="2">
                  <c:v>0.27200000000000002</c:v>
                </c:pt>
                <c:pt idx="3">
                  <c:v>0.27500000000000002</c:v>
                </c:pt>
                <c:pt idx="4">
                  <c:v>0.28399999999999997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1-4F50-8602-648D1BE98ECD}"/>
            </c:ext>
          </c:extLst>
        </c:ser>
        <c:ser>
          <c:idx val="1"/>
          <c:order val="1"/>
          <c:tx>
            <c:strRef>
              <c:f>'9.グラフデータ'!$C$30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'9.グラフデータ'!$E$27:$I$27</c:f>
              <c:strCache>
                <c:ptCount val="5"/>
                <c:pt idx="0">
                  <c:v>R2(n'=1405.9)</c:v>
                </c:pt>
                <c:pt idx="1">
                  <c:v>R3(n'=1394.3)</c:v>
                </c:pt>
                <c:pt idx="2">
                  <c:v>R4(n'=1408.9)</c:v>
                </c:pt>
                <c:pt idx="3">
                  <c:v>R5(n'=1377.1)</c:v>
                </c:pt>
                <c:pt idx="4">
                  <c:v>R6(n'=1351.8)</c:v>
                </c:pt>
              </c:strCache>
            </c:strRef>
          </c:cat>
          <c:val>
            <c:numRef>
              <c:f>'9.グラフデータ'!$E$30:$I$30</c:f>
              <c:numCache>
                <c:formatCode>0.0%</c:formatCode>
                <c:ptCount val="5"/>
                <c:pt idx="0">
                  <c:v>0.59199999999999997</c:v>
                </c:pt>
                <c:pt idx="1">
                  <c:v>0.56699999999999995</c:v>
                </c:pt>
                <c:pt idx="2">
                  <c:v>0.55300000000000005</c:v>
                </c:pt>
                <c:pt idx="3">
                  <c:v>0.55500000000000005</c:v>
                </c:pt>
                <c:pt idx="4">
                  <c:v>0.55100000000000005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71-4F50-8602-648D1BE98ECD}"/>
            </c:ext>
          </c:extLst>
        </c:ser>
        <c:ser>
          <c:idx val="2"/>
          <c:order val="2"/>
          <c:tx>
            <c:strRef>
              <c:f>'9.グラフデータ'!$C$31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'9.グラフデータ'!$E$27:$I$27</c:f>
              <c:strCache>
                <c:ptCount val="5"/>
                <c:pt idx="0">
                  <c:v>R2(n'=1405.9)</c:v>
                </c:pt>
                <c:pt idx="1">
                  <c:v>R3(n'=1394.3)</c:v>
                </c:pt>
                <c:pt idx="2">
                  <c:v>R4(n'=1408.9)</c:v>
                </c:pt>
                <c:pt idx="3">
                  <c:v>R5(n'=1377.1)</c:v>
                </c:pt>
                <c:pt idx="4">
                  <c:v>R6(n'=1351.8)</c:v>
                </c:pt>
              </c:strCache>
            </c:strRef>
          </c:cat>
          <c:val>
            <c:numRef>
              <c:f>'9.グラフデータ'!$E$31:$I$31</c:f>
              <c:numCache>
                <c:formatCode>0.0%</c:formatCode>
                <c:ptCount val="5"/>
                <c:pt idx="0">
                  <c:v>2.8000000000000001E-2</c:v>
                </c:pt>
                <c:pt idx="1">
                  <c:v>2.8000000000000001E-2</c:v>
                </c:pt>
                <c:pt idx="2">
                  <c:v>2.8000000000000001E-2</c:v>
                </c:pt>
                <c:pt idx="3">
                  <c:v>0.03</c:v>
                </c:pt>
                <c:pt idx="4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71-4F50-8602-648D1BE98ECD}"/>
            </c:ext>
          </c:extLst>
        </c:ser>
        <c:ser>
          <c:idx val="3"/>
          <c:order val="3"/>
          <c:tx>
            <c:strRef>
              <c:f>'9.グラフデータ'!$C$32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'9.グラフデータ'!$E$27:$I$27</c:f>
              <c:strCache>
                <c:ptCount val="5"/>
                <c:pt idx="0">
                  <c:v>R2(n'=1405.9)</c:v>
                </c:pt>
                <c:pt idx="1">
                  <c:v>R3(n'=1394.3)</c:v>
                </c:pt>
                <c:pt idx="2">
                  <c:v>R4(n'=1408.9)</c:v>
                </c:pt>
                <c:pt idx="3">
                  <c:v>R5(n'=1377.1)</c:v>
                </c:pt>
                <c:pt idx="4">
                  <c:v>R6(n'=1351.8)</c:v>
                </c:pt>
              </c:strCache>
            </c:strRef>
          </c:cat>
          <c:val>
            <c:numRef>
              <c:f>'9.グラフデータ'!$E$32:$I$32</c:f>
              <c:numCache>
                <c:formatCode>0.0%</c:formatCode>
                <c:ptCount val="5"/>
                <c:pt idx="0">
                  <c:v>1E-3</c:v>
                </c:pt>
                <c:pt idx="1">
                  <c:v>1E-3</c:v>
                </c:pt>
                <c:pt idx="2">
                  <c:v>0</c:v>
                </c:pt>
                <c:pt idx="3">
                  <c:v>1E-3</c:v>
                </c:pt>
                <c:pt idx="4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71-4F50-8602-648D1BE98ECD}"/>
            </c:ext>
          </c:extLst>
        </c:ser>
        <c:ser>
          <c:idx val="4"/>
          <c:order val="4"/>
          <c:tx>
            <c:strRef>
              <c:f>'9.グラフデータ'!$C$33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'9.グラフデータ'!$E$27:$I$27</c:f>
              <c:strCache>
                <c:ptCount val="5"/>
                <c:pt idx="0">
                  <c:v>R2(n'=1405.9)</c:v>
                </c:pt>
                <c:pt idx="1">
                  <c:v>R3(n'=1394.3)</c:v>
                </c:pt>
                <c:pt idx="2">
                  <c:v>R4(n'=1408.9)</c:v>
                </c:pt>
                <c:pt idx="3">
                  <c:v>R5(n'=1377.1)</c:v>
                </c:pt>
                <c:pt idx="4">
                  <c:v>R6(n'=1351.8)</c:v>
                </c:pt>
              </c:strCache>
            </c:strRef>
          </c:cat>
          <c:val>
            <c:numRef>
              <c:f>'9.グラフデータ'!$E$33:$I$33</c:f>
              <c:numCache>
                <c:formatCode>0.0%</c:formatCode>
                <c:ptCount val="5"/>
                <c:pt idx="0">
                  <c:v>4.9000000000000002E-2</c:v>
                </c:pt>
                <c:pt idx="1">
                  <c:v>0.06</c:v>
                </c:pt>
                <c:pt idx="2">
                  <c:v>6.2E-2</c:v>
                </c:pt>
                <c:pt idx="3">
                  <c:v>0.05</c:v>
                </c:pt>
                <c:pt idx="4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71-4F50-8602-648D1BE98ECD}"/>
            </c:ext>
          </c:extLst>
        </c:ser>
        <c:ser>
          <c:idx val="5"/>
          <c:order val="5"/>
          <c:tx>
            <c:strRef>
              <c:f>'9.グラフデータ'!$C$34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'9.グラフデータ'!$E$27:$I$27</c:f>
              <c:strCache>
                <c:ptCount val="5"/>
                <c:pt idx="0">
                  <c:v>R2(n'=1405.9)</c:v>
                </c:pt>
                <c:pt idx="1">
                  <c:v>R3(n'=1394.3)</c:v>
                </c:pt>
                <c:pt idx="2">
                  <c:v>R4(n'=1408.9)</c:v>
                </c:pt>
                <c:pt idx="3">
                  <c:v>R5(n'=1377.1)</c:v>
                </c:pt>
                <c:pt idx="4">
                  <c:v>R6(n'=1351.8)</c:v>
                </c:pt>
              </c:strCache>
            </c:strRef>
          </c:cat>
          <c:val>
            <c:numRef>
              <c:f>'9.グラフデータ'!$E$34:$I$34</c:f>
              <c:numCache>
                <c:formatCode>0.0%</c:formatCode>
                <c:ptCount val="5"/>
                <c:pt idx="0">
                  <c:v>8.7999999999999995E-2</c:v>
                </c:pt>
                <c:pt idx="1">
                  <c:v>8.8999999999999996E-2</c:v>
                </c:pt>
                <c:pt idx="2">
                  <c:v>8.5000000000000006E-2</c:v>
                </c:pt>
                <c:pt idx="3">
                  <c:v>8.8999999999999996E-2</c:v>
                </c:pt>
                <c:pt idx="4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071-4F50-8602-648D1BE98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625961464"/>
        <c:axId val="625961792"/>
      </c:barChart>
      <c:catAx>
        <c:axId val="625961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792"/>
        <c:crosses val="autoZero"/>
        <c:auto val="1"/>
        <c:lblAlgn val="ctr"/>
        <c:lblOffset val="100"/>
        <c:noMultiLvlLbl val="0"/>
      </c:catAx>
      <c:valAx>
        <c:axId val="6259617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en-US"/>
                  <a:t>(</a:t>
                </a:r>
                <a:r>
                  <a:rPr lang="ja-JP"/>
                  <a:t>％</a:t>
                </a:r>
                <a:r>
                  <a:rPr lang="en-US"/>
                  <a:t>)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95406301443602681"/>
              <c:y val="0.755752269121253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5961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'9.グラフデータ'!$C$41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'9.グラフデータ'!$E$40:$I$40</c:f>
              <c:strCache>
                <c:ptCount val="5"/>
                <c:pt idx="0">
                  <c:v>R2(n'=301)</c:v>
                </c:pt>
                <c:pt idx="1">
                  <c:v>R3(n'=254)</c:v>
                </c:pt>
                <c:pt idx="2">
                  <c:v>R4(n'=303)</c:v>
                </c:pt>
                <c:pt idx="3">
                  <c:v>R5(n'=272)</c:v>
                </c:pt>
                <c:pt idx="4">
                  <c:v>R6(n'=257)</c:v>
                </c:pt>
              </c:strCache>
            </c:strRef>
          </c:cat>
          <c:val>
            <c:numRef>
              <c:f>'9.グラフデータ'!$E$41:$I$41</c:f>
              <c:numCache>
                <c:formatCode>0.0%</c:formatCode>
                <c:ptCount val="5"/>
                <c:pt idx="0">
                  <c:v>3.6999999999999998E-2</c:v>
                </c:pt>
                <c:pt idx="1">
                  <c:v>3.1E-2</c:v>
                </c:pt>
                <c:pt idx="2">
                  <c:v>0.04</c:v>
                </c:pt>
                <c:pt idx="3">
                  <c:v>1.7999999999999999E-2</c:v>
                </c:pt>
                <c:pt idx="4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43-4350-A9DA-2E346FBD8449}"/>
            </c:ext>
          </c:extLst>
        </c:ser>
        <c:ser>
          <c:idx val="1"/>
          <c:order val="1"/>
          <c:tx>
            <c:strRef>
              <c:f>'9.グラフデータ'!$C$43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'9.グラフデータ'!$E$40:$I$40</c:f>
              <c:strCache>
                <c:ptCount val="5"/>
                <c:pt idx="0">
                  <c:v>R2(n'=301)</c:v>
                </c:pt>
                <c:pt idx="1">
                  <c:v>R3(n'=254)</c:v>
                </c:pt>
                <c:pt idx="2">
                  <c:v>R4(n'=303)</c:v>
                </c:pt>
                <c:pt idx="3">
                  <c:v>R5(n'=272)</c:v>
                </c:pt>
                <c:pt idx="4">
                  <c:v>R6(n'=257)</c:v>
                </c:pt>
              </c:strCache>
            </c:strRef>
          </c:cat>
          <c:val>
            <c:numRef>
              <c:f>'9.グラフデータ'!$E$43:$I$43</c:f>
              <c:numCache>
                <c:formatCode>0.0%</c:formatCode>
                <c:ptCount val="5"/>
                <c:pt idx="0">
                  <c:v>0.77400000000000002</c:v>
                </c:pt>
                <c:pt idx="1">
                  <c:v>0.80700000000000005</c:v>
                </c:pt>
                <c:pt idx="2">
                  <c:v>0.79500000000000004</c:v>
                </c:pt>
                <c:pt idx="3">
                  <c:v>0.82699999999999996</c:v>
                </c:pt>
                <c:pt idx="4">
                  <c:v>0.82499999999999996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43-4350-A9DA-2E346FBD8449}"/>
            </c:ext>
          </c:extLst>
        </c:ser>
        <c:ser>
          <c:idx val="2"/>
          <c:order val="2"/>
          <c:tx>
            <c:strRef>
              <c:f>'9.グラフデータ'!$C$44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'9.グラフデータ'!$E$40:$I$40</c:f>
              <c:strCache>
                <c:ptCount val="5"/>
                <c:pt idx="0">
                  <c:v>R2(n'=301)</c:v>
                </c:pt>
                <c:pt idx="1">
                  <c:v>R3(n'=254)</c:v>
                </c:pt>
                <c:pt idx="2">
                  <c:v>R4(n'=303)</c:v>
                </c:pt>
                <c:pt idx="3">
                  <c:v>R5(n'=272)</c:v>
                </c:pt>
                <c:pt idx="4">
                  <c:v>R6(n'=257)</c:v>
                </c:pt>
              </c:strCache>
            </c:strRef>
          </c:cat>
          <c:val>
            <c:numRef>
              <c:f>'9.グラフデータ'!$E$44:$I$44</c:f>
              <c:numCache>
                <c:formatCode>0.0%</c:formatCode>
                <c:ptCount val="5"/>
                <c:pt idx="0">
                  <c:v>0.09</c:v>
                </c:pt>
                <c:pt idx="1">
                  <c:v>0.02</c:v>
                </c:pt>
                <c:pt idx="2">
                  <c:v>3.3000000000000002E-2</c:v>
                </c:pt>
                <c:pt idx="3">
                  <c:v>3.6999999999999998E-2</c:v>
                </c:pt>
                <c:pt idx="4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43-4350-A9DA-2E346FBD8449}"/>
            </c:ext>
          </c:extLst>
        </c:ser>
        <c:ser>
          <c:idx val="3"/>
          <c:order val="3"/>
          <c:tx>
            <c:strRef>
              <c:f>'9.グラフデータ'!$C$45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'9.グラフデータ'!$E$40:$I$40</c:f>
              <c:strCache>
                <c:ptCount val="5"/>
                <c:pt idx="0">
                  <c:v>R2(n'=301)</c:v>
                </c:pt>
                <c:pt idx="1">
                  <c:v>R3(n'=254)</c:v>
                </c:pt>
                <c:pt idx="2">
                  <c:v>R4(n'=303)</c:v>
                </c:pt>
                <c:pt idx="3">
                  <c:v>R5(n'=272)</c:v>
                </c:pt>
                <c:pt idx="4">
                  <c:v>R6(n'=257)</c:v>
                </c:pt>
              </c:strCache>
            </c:strRef>
          </c:cat>
          <c:val>
            <c:numRef>
              <c:f>'9.グラフデータ'!$E$45:$I$45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43-4350-A9DA-2E346FBD8449}"/>
            </c:ext>
          </c:extLst>
        </c:ser>
        <c:ser>
          <c:idx val="4"/>
          <c:order val="4"/>
          <c:tx>
            <c:strRef>
              <c:f>'9.グラフデータ'!$C$46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'9.グラフデータ'!$E$40:$I$40</c:f>
              <c:strCache>
                <c:ptCount val="5"/>
                <c:pt idx="0">
                  <c:v>R2(n'=301)</c:v>
                </c:pt>
                <c:pt idx="1">
                  <c:v>R3(n'=254)</c:v>
                </c:pt>
                <c:pt idx="2">
                  <c:v>R4(n'=303)</c:v>
                </c:pt>
                <c:pt idx="3">
                  <c:v>R5(n'=272)</c:v>
                </c:pt>
                <c:pt idx="4">
                  <c:v>R6(n'=257)</c:v>
                </c:pt>
              </c:strCache>
            </c:strRef>
          </c:cat>
          <c:val>
            <c:numRef>
              <c:f>'9.グラフデータ'!$E$46:$I$46</c:f>
              <c:numCache>
                <c:formatCode>0.0%</c:formatCode>
                <c:ptCount val="5"/>
                <c:pt idx="0">
                  <c:v>9.2999999999999999E-2</c:v>
                </c:pt>
                <c:pt idx="1">
                  <c:v>0.13</c:v>
                </c:pt>
                <c:pt idx="2">
                  <c:v>0.11600000000000001</c:v>
                </c:pt>
                <c:pt idx="3">
                  <c:v>0.107</c:v>
                </c:pt>
                <c:pt idx="4">
                  <c:v>0.105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3-4350-A9DA-2E346FBD8449}"/>
            </c:ext>
          </c:extLst>
        </c:ser>
        <c:ser>
          <c:idx val="5"/>
          <c:order val="5"/>
          <c:tx>
            <c:strRef>
              <c:f>'9.グラフデータ'!$C$47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'9.グラフデータ'!$E$40:$I$40</c:f>
              <c:strCache>
                <c:ptCount val="5"/>
                <c:pt idx="0">
                  <c:v>R2(n'=301)</c:v>
                </c:pt>
                <c:pt idx="1">
                  <c:v>R3(n'=254)</c:v>
                </c:pt>
                <c:pt idx="2">
                  <c:v>R4(n'=303)</c:v>
                </c:pt>
                <c:pt idx="3">
                  <c:v>R5(n'=272)</c:v>
                </c:pt>
                <c:pt idx="4">
                  <c:v>R6(n'=257)</c:v>
                </c:pt>
              </c:strCache>
            </c:strRef>
          </c:cat>
          <c:val>
            <c:numRef>
              <c:f>'9.グラフデータ'!$E$47:$I$47</c:f>
              <c:numCache>
                <c:formatCode>0.0%</c:formatCode>
                <c:ptCount val="5"/>
                <c:pt idx="0">
                  <c:v>7.0000000000000001E-3</c:v>
                </c:pt>
                <c:pt idx="1">
                  <c:v>1.2E-2</c:v>
                </c:pt>
                <c:pt idx="2">
                  <c:v>1.7000000000000001E-2</c:v>
                </c:pt>
                <c:pt idx="3">
                  <c:v>1.0999999999999999E-2</c:v>
                </c:pt>
                <c:pt idx="4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D43-4350-A9DA-2E346FBD8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85990593405729"/>
          <c:y val="4.4335655797773148E-2"/>
          <c:w val="0.74108443138022684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'9.グラフデータ'!$C$71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'9.グラフデータ'!$E$70:$I$70</c:f>
              <c:strCache>
                <c:ptCount val="5"/>
                <c:pt idx="0">
                  <c:v>R2(n'=174)</c:v>
                </c:pt>
                <c:pt idx="1">
                  <c:v>R3(n'=192)</c:v>
                </c:pt>
                <c:pt idx="2">
                  <c:v>R4(n'=174)</c:v>
                </c:pt>
                <c:pt idx="3">
                  <c:v>R5(n'=195)</c:v>
                </c:pt>
                <c:pt idx="4">
                  <c:v>R6(n'=183)</c:v>
                </c:pt>
              </c:strCache>
            </c:strRef>
          </c:cat>
          <c:val>
            <c:numRef>
              <c:f>'9.グラフデータ'!$E$71:$I$71</c:f>
              <c:numCache>
                <c:formatCode>0.0%</c:formatCode>
                <c:ptCount val="5"/>
                <c:pt idx="0">
                  <c:v>2.9000000000000001E-2</c:v>
                </c:pt>
                <c:pt idx="1">
                  <c:v>2.5999999999999999E-2</c:v>
                </c:pt>
                <c:pt idx="2">
                  <c:v>2.3E-2</c:v>
                </c:pt>
                <c:pt idx="3">
                  <c:v>1.4999999999999999E-2</c:v>
                </c:pt>
                <c:pt idx="4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2C-4AE1-BE8E-19865C856273}"/>
            </c:ext>
          </c:extLst>
        </c:ser>
        <c:ser>
          <c:idx val="1"/>
          <c:order val="1"/>
          <c:tx>
            <c:strRef>
              <c:f>'9.グラフデータ'!$C$73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'9.グラフデータ'!$E$70:$I$70</c:f>
              <c:strCache>
                <c:ptCount val="5"/>
                <c:pt idx="0">
                  <c:v>R2(n'=174)</c:v>
                </c:pt>
                <c:pt idx="1">
                  <c:v>R3(n'=192)</c:v>
                </c:pt>
                <c:pt idx="2">
                  <c:v>R4(n'=174)</c:v>
                </c:pt>
                <c:pt idx="3">
                  <c:v>R5(n'=195)</c:v>
                </c:pt>
                <c:pt idx="4">
                  <c:v>R6(n'=183)</c:v>
                </c:pt>
              </c:strCache>
            </c:strRef>
          </c:cat>
          <c:val>
            <c:numRef>
              <c:f>'9.グラフデータ'!$E$73:$I$73</c:f>
              <c:numCache>
                <c:formatCode>0.0%</c:formatCode>
                <c:ptCount val="5"/>
                <c:pt idx="0">
                  <c:v>0.33900000000000002</c:v>
                </c:pt>
                <c:pt idx="1">
                  <c:v>0.28599999999999998</c:v>
                </c:pt>
                <c:pt idx="2">
                  <c:v>0.32200000000000001</c:v>
                </c:pt>
                <c:pt idx="3">
                  <c:v>0.29699999999999999</c:v>
                </c:pt>
                <c:pt idx="4">
                  <c:v>0.29499999999999998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2C-4AE1-BE8E-19865C856273}"/>
            </c:ext>
          </c:extLst>
        </c:ser>
        <c:ser>
          <c:idx val="2"/>
          <c:order val="2"/>
          <c:tx>
            <c:strRef>
              <c:f>'9.グラフデータ'!$C$74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'9.グラフデータ'!$E$70:$I$70</c:f>
              <c:strCache>
                <c:ptCount val="5"/>
                <c:pt idx="0">
                  <c:v>R2(n'=174)</c:v>
                </c:pt>
                <c:pt idx="1">
                  <c:v>R3(n'=192)</c:v>
                </c:pt>
                <c:pt idx="2">
                  <c:v>R4(n'=174)</c:v>
                </c:pt>
                <c:pt idx="3">
                  <c:v>R5(n'=195)</c:v>
                </c:pt>
                <c:pt idx="4">
                  <c:v>R6(n'=183)</c:v>
                </c:pt>
              </c:strCache>
            </c:strRef>
          </c:cat>
          <c:val>
            <c:numRef>
              <c:f>'9.グラフデータ'!$E$74:$I$74</c:f>
              <c:numCache>
                <c:formatCode>0.0%</c:formatCode>
                <c:ptCount val="5"/>
                <c:pt idx="0">
                  <c:v>3.4000000000000002E-2</c:v>
                </c:pt>
                <c:pt idx="1">
                  <c:v>2.5999999999999999E-2</c:v>
                </c:pt>
                <c:pt idx="2">
                  <c:v>2.3E-2</c:v>
                </c:pt>
                <c:pt idx="3">
                  <c:v>4.5999999999999999E-2</c:v>
                </c:pt>
                <c:pt idx="4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2C-4AE1-BE8E-19865C856273}"/>
            </c:ext>
          </c:extLst>
        </c:ser>
        <c:ser>
          <c:idx val="3"/>
          <c:order val="3"/>
          <c:tx>
            <c:strRef>
              <c:f>'9.グラフデータ'!$C$75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'9.グラフデータ'!$E$70:$I$70</c:f>
              <c:strCache>
                <c:ptCount val="5"/>
                <c:pt idx="0">
                  <c:v>R2(n'=174)</c:v>
                </c:pt>
                <c:pt idx="1">
                  <c:v>R3(n'=192)</c:v>
                </c:pt>
                <c:pt idx="2">
                  <c:v>R4(n'=174)</c:v>
                </c:pt>
                <c:pt idx="3">
                  <c:v>R5(n'=195)</c:v>
                </c:pt>
                <c:pt idx="4">
                  <c:v>R6(n'=183)</c:v>
                </c:pt>
              </c:strCache>
            </c:strRef>
          </c:cat>
          <c:val>
            <c:numRef>
              <c:f>'9.グラフデータ'!$E$75:$I$75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2C-4AE1-BE8E-19865C856273}"/>
            </c:ext>
          </c:extLst>
        </c:ser>
        <c:ser>
          <c:idx val="4"/>
          <c:order val="4"/>
          <c:tx>
            <c:strRef>
              <c:f>'9.グラフデータ'!$C$76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'9.グラフデータ'!$E$70:$I$70</c:f>
              <c:strCache>
                <c:ptCount val="5"/>
                <c:pt idx="0">
                  <c:v>R2(n'=174)</c:v>
                </c:pt>
                <c:pt idx="1">
                  <c:v>R3(n'=192)</c:v>
                </c:pt>
                <c:pt idx="2">
                  <c:v>R4(n'=174)</c:v>
                </c:pt>
                <c:pt idx="3">
                  <c:v>R5(n'=195)</c:v>
                </c:pt>
                <c:pt idx="4">
                  <c:v>R6(n'=183)</c:v>
                </c:pt>
              </c:strCache>
            </c:strRef>
          </c:cat>
          <c:val>
            <c:numRef>
              <c:f>'9.グラフデータ'!$E$76:$I$76</c:f>
              <c:numCache>
                <c:formatCode>0.0%</c:formatCode>
                <c:ptCount val="5"/>
                <c:pt idx="0">
                  <c:v>4.5999999999999999E-2</c:v>
                </c:pt>
                <c:pt idx="1">
                  <c:v>4.7E-2</c:v>
                </c:pt>
                <c:pt idx="2">
                  <c:v>4.5999999999999999E-2</c:v>
                </c:pt>
                <c:pt idx="3">
                  <c:v>1.4999999999999999E-2</c:v>
                </c:pt>
                <c:pt idx="4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2C-4AE1-BE8E-19865C856273}"/>
            </c:ext>
          </c:extLst>
        </c:ser>
        <c:ser>
          <c:idx val="5"/>
          <c:order val="5"/>
          <c:tx>
            <c:strRef>
              <c:f>'9.グラフデータ'!$C$77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'9.グラフデータ'!$E$70:$I$70</c:f>
              <c:strCache>
                <c:ptCount val="5"/>
                <c:pt idx="0">
                  <c:v>R2(n'=174)</c:v>
                </c:pt>
                <c:pt idx="1">
                  <c:v>R3(n'=192)</c:v>
                </c:pt>
                <c:pt idx="2">
                  <c:v>R4(n'=174)</c:v>
                </c:pt>
                <c:pt idx="3">
                  <c:v>R5(n'=195)</c:v>
                </c:pt>
                <c:pt idx="4">
                  <c:v>R6(n'=183)</c:v>
                </c:pt>
              </c:strCache>
            </c:strRef>
          </c:cat>
          <c:val>
            <c:numRef>
              <c:f>'9.グラフデータ'!$E$77:$I$77</c:f>
              <c:numCache>
                <c:formatCode>0.0%</c:formatCode>
                <c:ptCount val="5"/>
                <c:pt idx="0">
                  <c:v>0.55200000000000005</c:v>
                </c:pt>
                <c:pt idx="1">
                  <c:v>0.61499999999999999</c:v>
                </c:pt>
                <c:pt idx="2">
                  <c:v>0.58599999999999997</c:v>
                </c:pt>
                <c:pt idx="3">
                  <c:v>0.626</c:v>
                </c:pt>
                <c:pt idx="4">
                  <c:v>0.60099999999999998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2C-4AE1-BE8E-19865C856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'9.グラフデータ'!$C$81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'9.グラフデータ'!$E$80:$I$80</c:f>
              <c:strCache>
                <c:ptCount val="5"/>
                <c:pt idx="0">
                  <c:v>R2(n'=185)</c:v>
                </c:pt>
                <c:pt idx="1">
                  <c:v>R3(n'=200)</c:v>
                </c:pt>
                <c:pt idx="2">
                  <c:v>R4(n'=193)</c:v>
                </c:pt>
                <c:pt idx="3">
                  <c:v>R5(n'=192)</c:v>
                </c:pt>
                <c:pt idx="4">
                  <c:v>R6(n'=182)</c:v>
                </c:pt>
              </c:strCache>
            </c:strRef>
          </c:cat>
          <c:val>
            <c:numRef>
              <c:f>'9.グラフデータ'!$E$81:$I$81</c:f>
              <c:numCache>
                <c:formatCode>0.0%</c:formatCode>
                <c:ptCount val="5"/>
                <c:pt idx="0">
                  <c:v>0.27</c:v>
                </c:pt>
                <c:pt idx="1">
                  <c:v>0.27</c:v>
                </c:pt>
                <c:pt idx="2">
                  <c:v>0.26900000000000002</c:v>
                </c:pt>
                <c:pt idx="3">
                  <c:v>0.29699999999999999</c:v>
                </c:pt>
                <c:pt idx="4">
                  <c:v>0.31900000000000001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1-42D0-8BB8-26B4A89E7DB3}"/>
            </c:ext>
          </c:extLst>
        </c:ser>
        <c:ser>
          <c:idx val="1"/>
          <c:order val="1"/>
          <c:tx>
            <c:strRef>
              <c:f>'9.グラフデータ'!$C$83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'9.グラフデータ'!$E$80:$I$80</c:f>
              <c:strCache>
                <c:ptCount val="5"/>
                <c:pt idx="0">
                  <c:v>R2(n'=185)</c:v>
                </c:pt>
                <c:pt idx="1">
                  <c:v>R3(n'=200)</c:v>
                </c:pt>
                <c:pt idx="2">
                  <c:v>R4(n'=193)</c:v>
                </c:pt>
                <c:pt idx="3">
                  <c:v>R5(n'=192)</c:v>
                </c:pt>
                <c:pt idx="4">
                  <c:v>R6(n'=182)</c:v>
                </c:pt>
              </c:strCache>
            </c:strRef>
          </c:cat>
          <c:val>
            <c:numRef>
              <c:f>'9.グラフデータ'!$E$83:$I$83</c:f>
              <c:numCache>
                <c:formatCode>0.0%</c:formatCode>
                <c:ptCount val="5"/>
                <c:pt idx="0">
                  <c:v>0.67600000000000005</c:v>
                </c:pt>
                <c:pt idx="1">
                  <c:v>0.65500000000000003</c:v>
                </c:pt>
                <c:pt idx="2">
                  <c:v>0.622</c:v>
                </c:pt>
                <c:pt idx="3">
                  <c:v>0.60899999999999999</c:v>
                </c:pt>
                <c:pt idx="4">
                  <c:v>0.621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31-42D0-8BB8-26B4A89E7DB3}"/>
            </c:ext>
          </c:extLst>
        </c:ser>
        <c:ser>
          <c:idx val="2"/>
          <c:order val="2"/>
          <c:tx>
            <c:strRef>
              <c:f>'9.グラフデータ'!$C$84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'9.グラフデータ'!$E$80:$I$80</c:f>
              <c:strCache>
                <c:ptCount val="5"/>
                <c:pt idx="0">
                  <c:v>R2(n'=185)</c:v>
                </c:pt>
                <c:pt idx="1">
                  <c:v>R3(n'=200)</c:v>
                </c:pt>
                <c:pt idx="2">
                  <c:v>R4(n'=193)</c:v>
                </c:pt>
                <c:pt idx="3">
                  <c:v>R5(n'=192)</c:v>
                </c:pt>
                <c:pt idx="4">
                  <c:v>R6(n'=182)</c:v>
                </c:pt>
              </c:strCache>
            </c:strRef>
          </c:cat>
          <c:val>
            <c:numRef>
              <c:f>'9.グラフデータ'!$E$84:$I$84</c:f>
              <c:numCache>
                <c:formatCode>0.0%</c:formatCode>
                <c:ptCount val="5"/>
                <c:pt idx="0">
                  <c:v>1.0999999999999999E-2</c:v>
                </c:pt>
                <c:pt idx="1">
                  <c:v>0.01</c:v>
                </c:pt>
                <c:pt idx="2">
                  <c:v>0</c:v>
                </c:pt>
                <c:pt idx="3">
                  <c:v>0</c:v>
                </c:pt>
                <c:pt idx="4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31-42D0-8BB8-26B4A89E7DB3}"/>
            </c:ext>
          </c:extLst>
        </c:ser>
        <c:ser>
          <c:idx val="3"/>
          <c:order val="3"/>
          <c:tx>
            <c:strRef>
              <c:f>'9.グラフデータ'!$C$85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'9.グラフデータ'!$E$80:$I$80</c:f>
              <c:strCache>
                <c:ptCount val="5"/>
                <c:pt idx="0">
                  <c:v>R2(n'=185)</c:v>
                </c:pt>
                <c:pt idx="1">
                  <c:v>R3(n'=200)</c:v>
                </c:pt>
                <c:pt idx="2">
                  <c:v>R4(n'=193)</c:v>
                </c:pt>
                <c:pt idx="3">
                  <c:v>R5(n'=192)</c:v>
                </c:pt>
                <c:pt idx="4">
                  <c:v>R6(n'=182)</c:v>
                </c:pt>
              </c:strCache>
            </c:strRef>
          </c:cat>
          <c:val>
            <c:numRef>
              <c:f>'9.グラフデータ'!$E$85:$I$85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31-42D0-8BB8-26B4A89E7DB3}"/>
            </c:ext>
          </c:extLst>
        </c:ser>
        <c:ser>
          <c:idx val="4"/>
          <c:order val="4"/>
          <c:tx>
            <c:strRef>
              <c:f>'9.グラフデータ'!$C$86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'9.グラフデータ'!$E$80:$I$80</c:f>
              <c:strCache>
                <c:ptCount val="5"/>
                <c:pt idx="0">
                  <c:v>R2(n'=185)</c:v>
                </c:pt>
                <c:pt idx="1">
                  <c:v>R3(n'=200)</c:v>
                </c:pt>
                <c:pt idx="2">
                  <c:v>R4(n'=193)</c:v>
                </c:pt>
                <c:pt idx="3">
                  <c:v>R5(n'=192)</c:v>
                </c:pt>
                <c:pt idx="4">
                  <c:v>R6(n'=182)</c:v>
                </c:pt>
              </c:strCache>
            </c:strRef>
          </c:cat>
          <c:val>
            <c:numRef>
              <c:f>'9.グラフデータ'!$E$86:$I$86</c:f>
              <c:numCache>
                <c:formatCode>0.0%</c:formatCode>
                <c:ptCount val="5"/>
                <c:pt idx="0">
                  <c:v>4.2999999999999997E-2</c:v>
                </c:pt>
                <c:pt idx="1">
                  <c:v>0.06</c:v>
                </c:pt>
                <c:pt idx="2">
                  <c:v>0.109</c:v>
                </c:pt>
                <c:pt idx="3">
                  <c:v>9.4E-2</c:v>
                </c:pt>
                <c:pt idx="4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31-42D0-8BB8-26B4A89E7DB3}"/>
            </c:ext>
          </c:extLst>
        </c:ser>
        <c:ser>
          <c:idx val="5"/>
          <c:order val="5"/>
          <c:tx>
            <c:strRef>
              <c:f>'9.グラフデータ'!$C$87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'9.グラフデータ'!$E$80:$I$80</c:f>
              <c:strCache>
                <c:ptCount val="5"/>
                <c:pt idx="0">
                  <c:v>R2(n'=185)</c:v>
                </c:pt>
                <c:pt idx="1">
                  <c:v>R3(n'=200)</c:v>
                </c:pt>
                <c:pt idx="2">
                  <c:v>R4(n'=193)</c:v>
                </c:pt>
                <c:pt idx="3">
                  <c:v>R5(n'=192)</c:v>
                </c:pt>
                <c:pt idx="4">
                  <c:v>R6(n'=182)</c:v>
                </c:pt>
              </c:strCache>
            </c:strRef>
          </c:cat>
          <c:val>
            <c:numRef>
              <c:f>'9.グラフデータ'!$E$87:$I$87</c:f>
              <c:numCache>
                <c:formatCode>0.0%</c:formatCode>
                <c:ptCount val="5"/>
                <c:pt idx="0">
                  <c:v>0</c:v>
                </c:pt>
                <c:pt idx="1">
                  <c:v>5.0000000000000001E-3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431-42D0-8BB8-26B4A89E7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'9.グラフデータ'!$C$91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'9.グラフデータ'!$E$90:$I$90</c:f>
              <c:strCache>
                <c:ptCount val="5"/>
                <c:pt idx="0">
                  <c:v>R2(n'=45)</c:v>
                </c:pt>
                <c:pt idx="1">
                  <c:v>R3(n'=63)</c:v>
                </c:pt>
                <c:pt idx="2">
                  <c:v>R4(n'=51)</c:v>
                </c:pt>
                <c:pt idx="3">
                  <c:v>R5(n'=66)</c:v>
                </c:pt>
                <c:pt idx="4">
                  <c:v>R6(n'=73)</c:v>
                </c:pt>
              </c:strCache>
            </c:strRef>
          </c:cat>
          <c:val>
            <c:numRef>
              <c:f>'9.グラフデータ'!$E$91:$I$91</c:f>
              <c:numCache>
                <c:formatCode>0.0%</c:formatCode>
                <c:ptCount val="5"/>
                <c:pt idx="0">
                  <c:v>4.3999999999999997E-2</c:v>
                </c:pt>
                <c:pt idx="1">
                  <c:v>3.2000000000000001E-2</c:v>
                </c:pt>
                <c:pt idx="2">
                  <c:v>5.8999999999999997E-2</c:v>
                </c:pt>
                <c:pt idx="3">
                  <c:v>0.03</c:v>
                </c:pt>
                <c:pt idx="4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DB-4DB0-B637-FAF957196FBA}"/>
            </c:ext>
          </c:extLst>
        </c:ser>
        <c:ser>
          <c:idx val="1"/>
          <c:order val="1"/>
          <c:tx>
            <c:strRef>
              <c:f>'9.グラフデータ'!$C$93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'9.グラフデータ'!$E$90:$I$90</c:f>
              <c:strCache>
                <c:ptCount val="5"/>
                <c:pt idx="0">
                  <c:v>R2(n'=45)</c:v>
                </c:pt>
                <c:pt idx="1">
                  <c:v>R3(n'=63)</c:v>
                </c:pt>
                <c:pt idx="2">
                  <c:v>R4(n'=51)</c:v>
                </c:pt>
                <c:pt idx="3">
                  <c:v>R5(n'=66)</c:v>
                </c:pt>
                <c:pt idx="4">
                  <c:v>R6(n'=73)</c:v>
                </c:pt>
              </c:strCache>
            </c:strRef>
          </c:cat>
          <c:val>
            <c:numRef>
              <c:f>'9.グラフデータ'!$E$93:$I$93</c:f>
              <c:numCache>
                <c:formatCode>0.0%</c:formatCode>
                <c:ptCount val="5"/>
                <c:pt idx="0">
                  <c:v>0.93300000000000005</c:v>
                </c:pt>
                <c:pt idx="1">
                  <c:v>0.79400000000000004</c:v>
                </c:pt>
                <c:pt idx="2">
                  <c:v>0.88200000000000001</c:v>
                </c:pt>
                <c:pt idx="3">
                  <c:v>0.92400000000000004</c:v>
                </c:pt>
                <c:pt idx="4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DB-4DB0-B637-FAF957196FBA}"/>
            </c:ext>
          </c:extLst>
        </c:ser>
        <c:ser>
          <c:idx val="2"/>
          <c:order val="2"/>
          <c:tx>
            <c:strRef>
              <c:f>'9.グラフデータ'!$C$94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'9.グラフデータ'!$E$90:$I$90</c:f>
              <c:strCache>
                <c:ptCount val="5"/>
                <c:pt idx="0">
                  <c:v>R2(n'=45)</c:v>
                </c:pt>
                <c:pt idx="1">
                  <c:v>R3(n'=63)</c:v>
                </c:pt>
                <c:pt idx="2">
                  <c:v>R4(n'=51)</c:v>
                </c:pt>
                <c:pt idx="3">
                  <c:v>R5(n'=66)</c:v>
                </c:pt>
                <c:pt idx="4">
                  <c:v>R6(n'=73)</c:v>
                </c:pt>
              </c:strCache>
            </c:strRef>
          </c:cat>
          <c:val>
            <c:numRef>
              <c:f>'9.グラフデータ'!$E$94:$I$94</c:f>
              <c:numCache>
                <c:formatCode>0.0%</c:formatCode>
                <c:ptCount val="5"/>
                <c:pt idx="0">
                  <c:v>0</c:v>
                </c:pt>
                <c:pt idx="1">
                  <c:v>1.6E-2</c:v>
                </c:pt>
                <c:pt idx="2">
                  <c:v>3.9E-2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DB-4DB0-B637-FAF957196FBA}"/>
            </c:ext>
          </c:extLst>
        </c:ser>
        <c:ser>
          <c:idx val="3"/>
          <c:order val="3"/>
          <c:tx>
            <c:strRef>
              <c:f>'9.グラフデータ'!$C$95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'9.グラフデータ'!$E$90:$I$90</c:f>
              <c:strCache>
                <c:ptCount val="5"/>
                <c:pt idx="0">
                  <c:v>R2(n'=45)</c:v>
                </c:pt>
                <c:pt idx="1">
                  <c:v>R3(n'=63)</c:v>
                </c:pt>
                <c:pt idx="2">
                  <c:v>R4(n'=51)</c:v>
                </c:pt>
                <c:pt idx="3">
                  <c:v>R5(n'=66)</c:v>
                </c:pt>
                <c:pt idx="4">
                  <c:v>R6(n'=73)</c:v>
                </c:pt>
              </c:strCache>
            </c:strRef>
          </c:cat>
          <c:val>
            <c:numRef>
              <c:f>'9.グラフデータ'!$E$95:$I$95</c:f>
              <c:numCache>
                <c:formatCode>0.0%</c:formatCode>
                <c:ptCount val="5"/>
                <c:pt idx="0">
                  <c:v>2.1999999999999999E-2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DB-4DB0-B637-FAF957196FBA}"/>
            </c:ext>
          </c:extLst>
        </c:ser>
        <c:ser>
          <c:idx val="4"/>
          <c:order val="4"/>
          <c:tx>
            <c:strRef>
              <c:f>'9.グラフデータ'!$C$96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'9.グラフデータ'!$E$90:$I$90</c:f>
              <c:strCache>
                <c:ptCount val="5"/>
                <c:pt idx="0">
                  <c:v>R2(n'=45)</c:v>
                </c:pt>
                <c:pt idx="1">
                  <c:v>R3(n'=63)</c:v>
                </c:pt>
                <c:pt idx="2">
                  <c:v>R4(n'=51)</c:v>
                </c:pt>
                <c:pt idx="3">
                  <c:v>R5(n'=66)</c:v>
                </c:pt>
                <c:pt idx="4">
                  <c:v>R6(n'=73)</c:v>
                </c:pt>
              </c:strCache>
            </c:strRef>
          </c:cat>
          <c:val>
            <c:numRef>
              <c:f>'9.グラフデータ'!$E$96:$I$96</c:f>
              <c:numCache>
                <c:formatCode>0.0%</c:formatCode>
                <c:ptCount val="5"/>
                <c:pt idx="0">
                  <c:v>0</c:v>
                </c:pt>
                <c:pt idx="1">
                  <c:v>0.111</c:v>
                </c:pt>
                <c:pt idx="2">
                  <c:v>0.02</c:v>
                </c:pt>
                <c:pt idx="3">
                  <c:v>4.4999999999999998E-2</c:v>
                </c:pt>
                <c:pt idx="4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DB-4DB0-B637-FAF957196FBA}"/>
            </c:ext>
          </c:extLst>
        </c:ser>
        <c:ser>
          <c:idx val="5"/>
          <c:order val="5"/>
          <c:tx>
            <c:strRef>
              <c:f>'9.グラフデータ'!$C$97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'9.グラフデータ'!$E$90:$I$90</c:f>
              <c:strCache>
                <c:ptCount val="5"/>
                <c:pt idx="0">
                  <c:v>R2(n'=45)</c:v>
                </c:pt>
                <c:pt idx="1">
                  <c:v>R3(n'=63)</c:v>
                </c:pt>
                <c:pt idx="2">
                  <c:v>R4(n'=51)</c:v>
                </c:pt>
                <c:pt idx="3">
                  <c:v>R5(n'=66)</c:v>
                </c:pt>
                <c:pt idx="4">
                  <c:v>R6(n'=73)</c:v>
                </c:pt>
              </c:strCache>
            </c:strRef>
          </c:cat>
          <c:val>
            <c:numRef>
              <c:f>'9.グラフデータ'!$E$97:$I$97</c:f>
              <c:numCache>
                <c:formatCode>0.0%</c:formatCode>
                <c:ptCount val="5"/>
                <c:pt idx="0">
                  <c:v>0</c:v>
                </c:pt>
                <c:pt idx="1">
                  <c:v>4.8000000000000001E-2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DB-4DB0-B637-FAF957196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64447627059499"/>
          <c:y val="4.4335655797773148E-2"/>
          <c:w val="0.73729986104368916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'9.グラフデータ'!$C$51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'9.グラフデータ'!$E$50:$I$50</c:f>
              <c:strCache>
                <c:ptCount val="5"/>
                <c:pt idx="0">
                  <c:v>R2(n'=127)</c:v>
                </c:pt>
                <c:pt idx="1">
                  <c:v>R3(n'=137)</c:v>
                </c:pt>
                <c:pt idx="2">
                  <c:v>R4(n'=134)</c:v>
                </c:pt>
                <c:pt idx="3">
                  <c:v>R5(n'=134)</c:v>
                </c:pt>
                <c:pt idx="4">
                  <c:v>R6(n'=130)</c:v>
                </c:pt>
              </c:strCache>
            </c:strRef>
          </c:cat>
          <c:val>
            <c:numRef>
              <c:f>'9.グラフデータ'!$E$51:$I$51</c:f>
              <c:numCache>
                <c:formatCode>0.0%</c:formatCode>
                <c:ptCount val="5"/>
                <c:pt idx="0">
                  <c:v>6.3E-2</c:v>
                </c:pt>
                <c:pt idx="1">
                  <c:v>2.9000000000000001E-2</c:v>
                </c:pt>
                <c:pt idx="2">
                  <c:v>9.7000000000000003E-2</c:v>
                </c:pt>
                <c:pt idx="3">
                  <c:v>1.4999999999999999E-2</c:v>
                </c:pt>
                <c:pt idx="4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0-4F7F-B78C-98BA26BE59B3}"/>
            </c:ext>
          </c:extLst>
        </c:ser>
        <c:ser>
          <c:idx val="1"/>
          <c:order val="1"/>
          <c:tx>
            <c:strRef>
              <c:f>'9.グラフデータ'!$C$53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'9.グラフデータ'!$E$50:$I$50</c:f>
              <c:strCache>
                <c:ptCount val="5"/>
                <c:pt idx="0">
                  <c:v>R2(n'=127)</c:v>
                </c:pt>
                <c:pt idx="1">
                  <c:v>R3(n'=137)</c:v>
                </c:pt>
                <c:pt idx="2">
                  <c:v>R4(n'=134)</c:v>
                </c:pt>
                <c:pt idx="3">
                  <c:v>R5(n'=134)</c:v>
                </c:pt>
                <c:pt idx="4">
                  <c:v>R6(n'=130)</c:v>
                </c:pt>
              </c:strCache>
            </c:strRef>
          </c:cat>
          <c:val>
            <c:numRef>
              <c:f>'9.グラフデータ'!$E$53:$I$53</c:f>
              <c:numCache>
                <c:formatCode>0.0%</c:formatCode>
                <c:ptCount val="5"/>
                <c:pt idx="0">
                  <c:v>0.66900000000000004</c:v>
                </c:pt>
                <c:pt idx="1">
                  <c:v>0.64200000000000002</c:v>
                </c:pt>
                <c:pt idx="2">
                  <c:v>0.64200000000000002</c:v>
                </c:pt>
                <c:pt idx="3">
                  <c:v>0.754</c:v>
                </c:pt>
                <c:pt idx="4">
                  <c:v>0.72299999999999998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F0-4F7F-B78C-98BA26BE59B3}"/>
            </c:ext>
          </c:extLst>
        </c:ser>
        <c:ser>
          <c:idx val="2"/>
          <c:order val="2"/>
          <c:tx>
            <c:strRef>
              <c:f>'9.グラフデータ'!$C$54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'9.グラフデータ'!$E$50:$I$50</c:f>
              <c:strCache>
                <c:ptCount val="5"/>
                <c:pt idx="0">
                  <c:v>R2(n'=127)</c:v>
                </c:pt>
                <c:pt idx="1">
                  <c:v>R3(n'=137)</c:v>
                </c:pt>
                <c:pt idx="2">
                  <c:v>R4(n'=134)</c:v>
                </c:pt>
                <c:pt idx="3">
                  <c:v>R5(n'=134)</c:v>
                </c:pt>
                <c:pt idx="4">
                  <c:v>R6(n'=130)</c:v>
                </c:pt>
              </c:strCache>
            </c:strRef>
          </c:cat>
          <c:val>
            <c:numRef>
              <c:f>'9.グラフデータ'!$E$54:$I$54</c:f>
              <c:numCache>
                <c:formatCode>0.0%</c:formatCode>
                <c:ptCount val="5"/>
                <c:pt idx="0">
                  <c:v>0.19700000000000001</c:v>
                </c:pt>
                <c:pt idx="1">
                  <c:v>0.248</c:v>
                </c:pt>
                <c:pt idx="2">
                  <c:v>0.20100000000000001</c:v>
                </c:pt>
                <c:pt idx="3">
                  <c:v>0.216</c:v>
                </c:pt>
                <c:pt idx="4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F0-4F7F-B78C-98BA26BE59B3}"/>
            </c:ext>
          </c:extLst>
        </c:ser>
        <c:ser>
          <c:idx val="3"/>
          <c:order val="3"/>
          <c:tx>
            <c:strRef>
              <c:f>'9.グラフデータ'!$C$55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'9.グラフデータ'!$E$50:$I$50</c:f>
              <c:strCache>
                <c:ptCount val="5"/>
                <c:pt idx="0">
                  <c:v>R2(n'=127)</c:v>
                </c:pt>
                <c:pt idx="1">
                  <c:v>R3(n'=137)</c:v>
                </c:pt>
                <c:pt idx="2">
                  <c:v>R4(n'=134)</c:v>
                </c:pt>
                <c:pt idx="3">
                  <c:v>R5(n'=134)</c:v>
                </c:pt>
                <c:pt idx="4">
                  <c:v>R6(n'=130)</c:v>
                </c:pt>
              </c:strCache>
            </c:strRef>
          </c:cat>
          <c:val>
            <c:numRef>
              <c:f>'9.グラフデータ'!$E$55:$I$55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F0-4F7F-B78C-98BA26BE59B3}"/>
            </c:ext>
          </c:extLst>
        </c:ser>
        <c:ser>
          <c:idx val="4"/>
          <c:order val="4"/>
          <c:tx>
            <c:strRef>
              <c:f>'9.グラフデータ'!$C$56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'9.グラフデータ'!$E$50:$I$50</c:f>
              <c:strCache>
                <c:ptCount val="5"/>
                <c:pt idx="0">
                  <c:v>R2(n'=127)</c:v>
                </c:pt>
                <c:pt idx="1">
                  <c:v>R3(n'=137)</c:v>
                </c:pt>
                <c:pt idx="2">
                  <c:v>R4(n'=134)</c:v>
                </c:pt>
                <c:pt idx="3">
                  <c:v>R5(n'=134)</c:v>
                </c:pt>
                <c:pt idx="4">
                  <c:v>R6(n'=130)</c:v>
                </c:pt>
              </c:strCache>
            </c:strRef>
          </c:cat>
          <c:val>
            <c:numRef>
              <c:f>'9.グラフデータ'!$E$56:$I$56</c:f>
              <c:numCache>
                <c:formatCode>0.0%</c:formatCode>
                <c:ptCount val="5"/>
                <c:pt idx="0">
                  <c:v>7.0999999999999994E-2</c:v>
                </c:pt>
                <c:pt idx="1">
                  <c:v>0.08</c:v>
                </c:pt>
                <c:pt idx="2">
                  <c:v>4.4999999999999998E-2</c:v>
                </c:pt>
                <c:pt idx="3">
                  <c:v>1.4999999999999999E-2</c:v>
                </c:pt>
                <c:pt idx="4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F0-4F7F-B78C-98BA26BE59B3}"/>
            </c:ext>
          </c:extLst>
        </c:ser>
        <c:ser>
          <c:idx val="5"/>
          <c:order val="5"/>
          <c:tx>
            <c:strRef>
              <c:f>'9.グラフデータ'!$C$57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'9.グラフデータ'!$E$50:$I$50</c:f>
              <c:strCache>
                <c:ptCount val="5"/>
                <c:pt idx="0">
                  <c:v>R2(n'=127)</c:v>
                </c:pt>
                <c:pt idx="1">
                  <c:v>R3(n'=137)</c:v>
                </c:pt>
                <c:pt idx="2">
                  <c:v>R4(n'=134)</c:v>
                </c:pt>
                <c:pt idx="3">
                  <c:v>R5(n'=134)</c:v>
                </c:pt>
                <c:pt idx="4">
                  <c:v>R6(n'=130)</c:v>
                </c:pt>
              </c:strCache>
            </c:strRef>
          </c:cat>
          <c:val>
            <c:numRef>
              <c:f>'9.グラフデータ'!$E$57:$I$57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1.4999999999999999E-2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F0-4F7F-B78C-98BA26BE5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542904660713269"/>
          <c:y val="4.4335655797773148E-2"/>
          <c:w val="0.73351529070715149"/>
          <c:h val="0.8481465767030896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'9.グラフデータ'!$C$61</c:f>
              <c:strCache>
                <c:ptCount val="1"/>
                <c:pt idx="0">
                  <c:v>進学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'9.グラフデータ'!$E$60:$I$60</c:f>
              <c:strCache>
                <c:ptCount val="5"/>
                <c:pt idx="0">
                  <c:v>R2(n'=241)</c:v>
                </c:pt>
                <c:pt idx="1">
                  <c:v>R3(n'=246)</c:v>
                </c:pt>
                <c:pt idx="2">
                  <c:v>R4(n'=244)</c:v>
                </c:pt>
                <c:pt idx="3">
                  <c:v>R5(n'=225)</c:v>
                </c:pt>
                <c:pt idx="4">
                  <c:v>R6(n'=211)</c:v>
                </c:pt>
              </c:strCache>
            </c:strRef>
          </c:cat>
          <c:val>
            <c:numRef>
              <c:f>'9.グラフデータ'!$E$61:$I$61</c:f>
              <c:numCache>
                <c:formatCode>0.0%</c:formatCode>
                <c:ptCount val="5"/>
                <c:pt idx="0">
                  <c:v>0.34</c:v>
                </c:pt>
                <c:pt idx="1">
                  <c:v>0.33300000000000002</c:v>
                </c:pt>
                <c:pt idx="2">
                  <c:v>0.34</c:v>
                </c:pt>
                <c:pt idx="3">
                  <c:v>0.33300000000000002</c:v>
                </c:pt>
                <c:pt idx="4">
                  <c:v>0.40799999999999997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D2-40B3-838B-3095685B7BFF}"/>
            </c:ext>
          </c:extLst>
        </c:ser>
        <c:ser>
          <c:idx val="1"/>
          <c:order val="1"/>
          <c:tx>
            <c:strRef>
              <c:f>'9.グラフデータ'!$C$63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'9.グラフデータ'!$E$60:$I$60</c:f>
              <c:strCache>
                <c:ptCount val="5"/>
                <c:pt idx="0">
                  <c:v>R2(n'=241)</c:v>
                </c:pt>
                <c:pt idx="1">
                  <c:v>R3(n'=246)</c:v>
                </c:pt>
                <c:pt idx="2">
                  <c:v>R4(n'=244)</c:v>
                </c:pt>
                <c:pt idx="3">
                  <c:v>R5(n'=225)</c:v>
                </c:pt>
                <c:pt idx="4">
                  <c:v>R6(n'=211)</c:v>
                </c:pt>
              </c:strCache>
            </c:strRef>
          </c:cat>
          <c:val>
            <c:numRef>
              <c:f>'9.グラフデータ'!$E$63:$I$63</c:f>
              <c:numCache>
                <c:formatCode>0.0%</c:formatCode>
                <c:ptCount val="5"/>
                <c:pt idx="0">
                  <c:v>0.54800000000000004</c:v>
                </c:pt>
                <c:pt idx="1">
                  <c:v>0.52800000000000002</c:v>
                </c:pt>
                <c:pt idx="2">
                  <c:v>0.51600000000000001</c:v>
                </c:pt>
                <c:pt idx="3">
                  <c:v>0.55100000000000005</c:v>
                </c:pt>
                <c:pt idx="4">
                  <c:v>0.441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D2-40B3-838B-3095685B7BFF}"/>
            </c:ext>
          </c:extLst>
        </c:ser>
        <c:ser>
          <c:idx val="2"/>
          <c:order val="2"/>
          <c:tx>
            <c:strRef>
              <c:f>'9.グラフデータ'!$C$64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'9.グラフデータ'!$E$60:$I$60</c:f>
              <c:strCache>
                <c:ptCount val="5"/>
                <c:pt idx="0">
                  <c:v>R2(n'=241)</c:v>
                </c:pt>
                <c:pt idx="1">
                  <c:v>R3(n'=246)</c:v>
                </c:pt>
                <c:pt idx="2">
                  <c:v>R4(n'=244)</c:v>
                </c:pt>
                <c:pt idx="3">
                  <c:v>R5(n'=225)</c:v>
                </c:pt>
                <c:pt idx="4">
                  <c:v>R6(n'=211)</c:v>
                </c:pt>
              </c:strCache>
            </c:strRef>
          </c:cat>
          <c:val>
            <c:numRef>
              <c:f>'9.グラフデータ'!$E$64:$I$64</c:f>
              <c:numCache>
                <c:formatCode>0.0%</c:formatCode>
                <c:ptCount val="5"/>
                <c:pt idx="0">
                  <c:v>5.8000000000000003E-2</c:v>
                </c:pt>
                <c:pt idx="1">
                  <c:v>4.9000000000000002E-2</c:v>
                </c:pt>
                <c:pt idx="2">
                  <c:v>4.4999999999999998E-2</c:v>
                </c:pt>
                <c:pt idx="3">
                  <c:v>0.04</c:v>
                </c:pt>
                <c:pt idx="4">
                  <c:v>6.6000000000000003E-2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D2-40B3-838B-3095685B7BFF}"/>
            </c:ext>
          </c:extLst>
        </c:ser>
        <c:ser>
          <c:idx val="3"/>
          <c:order val="3"/>
          <c:tx>
            <c:strRef>
              <c:f>'9.グラフデータ'!$C$65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'9.グラフデータ'!$E$60:$I$60</c:f>
              <c:strCache>
                <c:ptCount val="5"/>
                <c:pt idx="0">
                  <c:v>R2(n'=241)</c:v>
                </c:pt>
                <c:pt idx="1">
                  <c:v>R3(n'=246)</c:v>
                </c:pt>
                <c:pt idx="2">
                  <c:v>R4(n'=244)</c:v>
                </c:pt>
                <c:pt idx="3">
                  <c:v>R5(n'=225)</c:v>
                </c:pt>
                <c:pt idx="4">
                  <c:v>R6(n'=211)</c:v>
                </c:pt>
              </c:strCache>
            </c:strRef>
          </c:cat>
          <c:val>
            <c:numRef>
              <c:f>'9.グラフデータ'!$E$65:$I$65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D2-40B3-838B-3095685B7BFF}"/>
            </c:ext>
          </c:extLst>
        </c:ser>
        <c:ser>
          <c:idx val="4"/>
          <c:order val="4"/>
          <c:tx>
            <c:strRef>
              <c:f>'9.グラフデータ'!$C$66</c:f>
              <c:strCache>
                <c:ptCount val="1"/>
                <c:pt idx="0">
                  <c:v>就職も進学もしていない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'9.グラフデータ'!$E$60:$I$60</c:f>
              <c:strCache>
                <c:ptCount val="5"/>
                <c:pt idx="0">
                  <c:v>R2(n'=241)</c:v>
                </c:pt>
                <c:pt idx="1">
                  <c:v>R3(n'=246)</c:v>
                </c:pt>
                <c:pt idx="2">
                  <c:v>R4(n'=244)</c:v>
                </c:pt>
                <c:pt idx="3">
                  <c:v>R5(n'=225)</c:v>
                </c:pt>
                <c:pt idx="4">
                  <c:v>R6(n'=211)</c:v>
                </c:pt>
              </c:strCache>
            </c:strRef>
          </c:cat>
          <c:val>
            <c:numRef>
              <c:f>'9.グラフデータ'!$E$66:$I$66</c:f>
              <c:numCache>
                <c:formatCode>0.0%</c:formatCode>
                <c:ptCount val="5"/>
                <c:pt idx="0">
                  <c:v>5.3999999999999999E-2</c:v>
                </c:pt>
                <c:pt idx="1">
                  <c:v>8.5000000000000006E-2</c:v>
                </c:pt>
                <c:pt idx="2">
                  <c:v>9.8000000000000004E-2</c:v>
                </c:pt>
                <c:pt idx="3">
                  <c:v>7.0999999999999994E-2</c:v>
                </c:pt>
                <c:pt idx="4">
                  <c:v>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D2-40B3-838B-3095685B7BFF}"/>
            </c:ext>
          </c:extLst>
        </c:ser>
        <c:ser>
          <c:idx val="5"/>
          <c:order val="5"/>
          <c:tx>
            <c:strRef>
              <c:f>'9.グラフデータ'!$C$67</c:f>
              <c:strCache>
                <c:ptCount val="1"/>
                <c:pt idx="0">
                  <c:v>その他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'9.グラフデータ'!$E$60:$I$60</c:f>
              <c:strCache>
                <c:ptCount val="5"/>
                <c:pt idx="0">
                  <c:v>R2(n'=241)</c:v>
                </c:pt>
                <c:pt idx="1">
                  <c:v>R3(n'=246)</c:v>
                </c:pt>
                <c:pt idx="2">
                  <c:v>R4(n'=244)</c:v>
                </c:pt>
                <c:pt idx="3">
                  <c:v>R5(n'=225)</c:v>
                </c:pt>
                <c:pt idx="4">
                  <c:v>R6(n'=211)</c:v>
                </c:pt>
              </c:strCache>
            </c:strRef>
          </c:cat>
          <c:val>
            <c:numRef>
              <c:f>'9.グラフデータ'!$E$67:$I$67</c:f>
              <c:numCache>
                <c:formatCode>0.0%</c:formatCode>
                <c:ptCount val="5"/>
                <c:pt idx="0">
                  <c:v>0</c:v>
                </c:pt>
                <c:pt idx="1">
                  <c:v>4.0000000000000001E-3</c:v>
                </c:pt>
                <c:pt idx="2">
                  <c:v>0</c:v>
                </c:pt>
                <c:pt idx="3">
                  <c:v>4.0000000000000001E-3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D2-40B3-838B-3095685B7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072514512"/>
        <c:axId val="1072512872"/>
      </c:barChart>
      <c:catAx>
        <c:axId val="10725145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en-US"/>
                  <a:t>%</a:t>
                </a:r>
                <a:r>
                  <a:rPr lang="ja-JP"/>
                  <a:t>）</a:t>
                </a:r>
              </a:p>
            </c:rich>
          </c:tx>
          <c:layout>
            <c:manualLayout>
              <c:xMode val="edge"/>
              <c:yMode val="edge"/>
              <c:x val="0.94514970711171797"/>
              <c:y val="0.79695608242690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2872"/>
        <c:crosses val="autoZero"/>
        <c:auto val="1"/>
        <c:lblAlgn val="ctr"/>
        <c:lblOffset val="100"/>
        <c:noMultiLvlLbl val="0"/>
      </c:catAx>
      <c:valAx>
        <c:axId val="1072512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107251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32</xdr:col>
      <xdr:colOff>0</xdr:colOff>
      <xdr:row>15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32</xdr:col>
      <xdr:colOff>0</xdr:colOff>
      <xdr:row>35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32</xdr:col>
      <xdr:colOff>0</xdr:colOff>
      <xdr:row>15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32</xdr:col>
      <xdr:colOff>0</xdr:colOff>
      <xdr:row>35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7</xdr:row>
      <xdr:rowOff>0</xdr:rowOff>
    </xdr:from>
    <xdr:to>
      <xdr:col>32</xdr:col>
      <xdr:colOff>0</xdr:colOff>
      <xdr:row>15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32</xdr:col>
      <xdr:colOff>1</xdr:colOff>
      <xdr:row>15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46726</xdr:colOff>
      <xdr:row>7</xdr:row>
      <xdr:rowOff>0</xdr:rowOff>
    </xdr:from>
    <xdr:to>
      <xdr:col>8</xdr:col>
      <xdr:colOff>0</xdr:colOff>
      <xdr:row>15</xdr:row>
      <xdr:rowOff>172528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28</xdr:row>
      <xdr:rowOff>0</xdr:rowOff>
    </xdr:from>
    <xdr:to>
      <xdr:col>16</xdr:col>
      <xdr:colOff>0</xdr:colOff>
      <xdr:row>37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48</xdr:row>
      <xdr:rowOff>216775</xdr:rowOff>
    </xdr:from>
    <xdr:to>
      <xdr:col>8</xdr:col>
      <xdr:colOff>0</xdr:colOff>
      <xdr:row>57</xdr:row>
      <xdr:rowOff>170793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48</xdr:row>
      <xdr:rowOff>216775</xdr:rowOff>
    </xdr:from>
    <xdr:to>
      <xdr:col>16</xdr:col>
      <xdr:colOff>0</xdr:colOff>
      <xdr:row>57</xdr:row>
      <xdr:rowOff>170793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218872</xdr:colOff>
      <xdr:row>7</xdr:row>
      <xdr:rowOff>0</xdr:rowOff>
    </xdr:from>
    <xdr:to>
      <xdr:col>16</xdr:col>
      <xdr:colOff>0</xdr:colOff>
      <xdr:row>16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8</xdr:col>
      <xdr:colOff>0</xdr:colOff>
      <xdr:row>37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390525</xdr:rowOff>
    </xdr:from>
    <xdr:to>
      <xdr:col>32</xdr:col>
      <xdr:colOff>0</xdr:colOff>
      <xdr:row>15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32</xdr:col>
      <xdr:colOff>0</xdr:colOff>
      <xdr:row>35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7</xdr:row>
      <xdr:rowOff>0</xdr:rowOff>
    </xdr:from>
    <xdr:to>
      <xdr:col>32</xdr:col>
      <xdr:colOff>0</xdr:colOff>
      <xdr:row>15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51288</xdr:colOff>
      <xdr:row>7</xdr:row>
      <xdr:rowOff>0</xdr:rowOff>
    </xdr:from>
    <xdr:to>
      <xdr:col>8</xdr:col>
      <xdr:colOff>0</xdr:colOff>
      <xdr:row>15</xdr:row>
      <xdr:rowOff>168519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28</xdr:row>
      <xdr:rowOff>0</xdr:rowOff>
    </xdr:from>
    <xdr:to>
      <xdr:col>16</xdr:col>
      <xdr:colOff>0</xdr:colOff>
      <xdr:row>37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51288</xdr:colOff>
      <xdr:row>49</xdr:row>
      <xdr:rowOff>0</xdr:rowOff>
    </xdr:from>
    <xdr:to>
      <xdr:col>8</xdr:col>
      <xdr:colOff>0</xdr:colOff>
      <xdr:row>58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49</xdr:row>
      <xdr:rowOff>0</xdr:rowOff>
    </xdr:from>
    <xdr:to>
      <xdr:col>16</xdr:col>
      <xdr:colOff>0</xdr:colOff>
      <xdr:row>58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7</xdr:row>
      <xdr:rowOff>0</xdr:rowOff>
    </xdr:from>
    <xdr:to>
      <xdr:col>16</xdr:col>
      <xdr:colOff>0</xdr:colOff>
      <xdr:row>15</xdr:row>
      <xdr:rowOff>168519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51288</xdr:colOff>
      <xdr:row>28</xdr:row>
      <xdr:rowOff>0</xdr:rowOff>
    </xdr:from>
    <xdr:to>
      <xdr:col>8</xdr:col>
      <xdr:colOff>0</xdr:colOff>
      <xdr:row>37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51288</xdr:colOff>
      <xdr:row>70</xdr:row>
      <xdr:rowOff>0</xdr:rowOff>
    </xdr:from>
    <xdr:to>
      <xdr:col>8</xdr:col>
      <xdr:colOff>0</xdr:colOff>
      <xdr:row>79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1</xdr:rowOff>
    </xdr:from>
    <xdr:to>
      <xdr:col>32</xdr:col>
      <xdr:colOff>0</xdr:colOff>
      <xdr:row>15</xdr:row>
      <xdr:rowOff>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32</xdr:col>
      <xdr:colOff>0</xdr:colOff>
      <xdr:row>35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32</xdr:col>
      <xdr:colOff>1</xdr:colOff>
      <xdr:row>15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51288</xdr:colOff>
      <xdr:row>7</xdr:row>
      <xdr:rowOff>0</xdr:rowOff>
    </xdr:from>
    <xdr:to>
      <xdr:col>8</xdr:col>
      <xdr:colOff>0</xdr:colOff>
      <xdr:row>15</xdr:row>
      <xdr:rowOff>168519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7</xdr:row>
      <xdr:rowOff>0</xdr:rowOff>
    </xdr:from>
    <xdr:to>
      <xdr:col>16</xdr:col>
      <xdr:colOff>0</xdr:colOff>
      <xdr:row>15</xdr:row>
      <xdr:rowOff>168519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51288</xdr:colOff>
      <xdr:row>28</xdr:row>
      <xdr:rowOff>0</xdr:rowOff>
    </xdr:from>
    <xdr:to>
      <xdr:col>8</xdr:col>
      <xdr:colOff>0</xdr:colOff>
      <xdr:row>37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tabSelected="1" workbookViewId="0"/>
  </sheetViews>
  <sheetFormatPr defaultRowHeight="22.5" customHeight="1" x14ac:dyDescent="0.15"/>
  <cols>
    <col min="1" max="4" width="21.125" customWidth="1"/>
    <col min="6" max="6" width="9" style="73"/>
  </cols>
  <sheetData>
    <row r="1" spans="1:5" ht="22.5" customHeight="1" x14ac:dyDescent="0.15">
      <c r="A1" t="s">
        <v>230</v>
      </c>
    </row>
    <row r="2" spans="1:5" ht="22.5" customHeight="1" x14ac:dyDescent="0.15">
      <c r="A2" t="s">
        <v>37</v>
      </c>
    </row>
    <row r="3" spans="1:5" ht="22.5" customHeight="1" x14ac:dyDescent="0.15">
      <c r="A3" s="6" t="s">
        <v>306</v>
      </c>
      <c r="B3" s="6"/>
      <c r="C3" s="6"/>
      <c r="D3" s="6"/>
    </row>
    <row r="4" spans="1:5" ht="22.5" customHeight="1" x14ac:dyDescent="0.15">
      <c r="A4" s="107" t="s">
        <v>307</v>
      </c>
      <c r="B4" s="107" t="s">
        <v>308</v>
      </c>
      <c r="C4" s="107" t="s">
        <v>309</v>
      </c>
      <c r="D4" s="107" t="s">
        <v>310</v>
      </c>
    </row>
    <row r="5" spans="1:5" ht="22.5" customHeight="1" x14ac:dyDescent="0.15">
      <c r="A5" s="304" t="s">
        <v>281</v>
      </c>
      <c r="B5" s="304" t="s">
        <v>317</v>
      </c>
      <c r="C5" s="304" t="s">
        <v>318</v>
      </c>
      <c r="D5" s="304" t="s">
        <v>285</v>
      </c>
      <c r="E5" s="9"/>
    </row>
    <row r="6" spans="1:5" ht="22.5" customHeight="1" x14ac:dyDescent="0.15">
      <c r="A6" s="305"/>
      <c r="B6" s="305"/>
      <c r="C6" s="305"/>
      <c r="D6" s="305"/>
      <c r="E6" s="9"/>
    </row>
    <row r="7" spans="1:5" ht="22.5" customHeight="1" x14ac:dyDescent="0.15">
      <c r="A7" s="304" t="s">
        <v>319</v>
      </c>
      <c r="B7" s="304" t="s">
        <v>283</v>
      </c>
      <c r="C7" s="304" t="s">
        <v>284</v>
      </c>
      <c r="D7" s="304" t="s">
        <v>286</v>
      </c>
    </row>
    <row r="8" spans="1:5" ht="22.5" customHeight="1" x14ac:dyDescent="0.15">
      <c r="A8" s="305"/>
      <c r="B8" s="305"/>
      <c r="C8" s="305"/>
      <c r="D8" s="305"/>
    </row>
    <row r="9" spans="1:5" ht="22.5" customHeight="1" x14ac:dyDescent="0.15">
      <c r="A9" s="304" t="s">
        <v>282</v>
      </c>
      <c r="B9" s="304" t="s">
        <v>320</v>
      </c>
      <c r="C9" s="304" t="s">
        <v>321</v>
      </c>
    </row>
    <row r="10" spans="1:5" ht="22.5" customHeight="1" x14ac:dyDescent="0.15">
      <c r="A10" s="305"/>
      <c r="B10" s="305"/>
      <c r="C10" s="305"/>
    </row>
    <row r="12" spans="1:5" ht="22.5" customHeight="1" x14ac:dyDescent="0.15">
      <c r="A12" s="306" t="s">
        <v>311</v>
      </c>
      <c r="B12" s="306"/>
    </row>
    <row r="13" spans="1:5" ht="22.5" customHeight="1" x14ac:dyDescent="0.15">
      <c r="A13" s="307" t="s">
        <v>231</v>
      </c>
      <c r="B13" s="308"/>
    </row>
    <row r="14" spans="1:5" ht="22.5" customHeight="1" x14ac:dyDescent="0.15">
      <c r="A14" s="307" t="s">
        <v>232</v>
      </c>
      <c r="B14" s="308"/>
    </row>
    <row r="15" spans="1:5" ht="22.5" customHeight="1" x14ac:dyDescent="0.15">
      <c r="A15" s="307" t="s">
        <v>233</v>
      </c>
      <c r="B15" s="308"/>
    </row>
    <row r="17" spans="1:6" ht="22.5" customHeight="1" x14ac:dyDescent="0.15">
      <c r="A17" s="108" t="s">
        <v>312</v>
      </c>
      <c r="B17" s="108"/>
      <c r="C17" s="108"/>
      <c r="D17" s="108"/>
      <c r="E17" s="99"/>
      <c r="F17" s="99"/>
    </row>
    <row r="18" spans="1:6" ht="22.5" customHeight="1" x14ac:dyDescent="0.15">
      <c r="A18" s="107" t="s">
        <v>307</v>
      </c>
      <c r="B18" s="107" t="s">
        <v>308</v>
      </c>
      <c r="C18" s="107" t="s">
        <v>309</v>
      </c>
      <c r="D18" s="107" t="s">
        <v>310</v>
      </c>
    </row>
    <row r="19" spans="1:6" ht="22.5" customHeight="1" x14ac:dyDescent="0.15">
      <c r="A19" s="109" t="s">
        <v>234</v>
      </c>
      <c r="B19" s="109" t="s">
        <v>236</v>
      </c>
      <c r="C19" s="109" t="s">
        <v>238</v>
      </c>
      <c r="D19" s="109" t="s">
        <v>240</v>
      </c>
    </row>
    <row r="20" spans="1:6" ht="22.5" customHeight="1" x14ac:dyDescent="0.15">
      <c r="A20" s="109" t="s">
        <v>235</v>
      </c>
      <c r="B20" s="109" t="s">
        <v>237</v>
      </c>
      <c r="C20" s="109" t="s">
        <v>239</v>
      </c>
      <c r="D20" s="109" t="s">
        <v>241</v>
      </c>
    </row>
    <row r="21" spans="1:6" ht="22.5" customHeight="1" x14ac:dyDescent="0.15">
      <c r="A21" s="109" t="s">
        <v>313</v>
      </c>
      <c r="B21" s="109" t="s">
        <v>314</v>
      </c>
      <c r="C21" s="109" t="s">
        <v>315</v>
      </c>
      <c r="D21" s="109" t="s">
        <v>316</v>
      </c>
    </row>
    <row r="22" spans="1:6" ht="22.5" customHeight="1" x14ac:dyDescent="0.15">
      <c r="A22" s="109" t="s">
        <v>454</v>
      </c>
      <c r="B22" s="109" t="s">
        <v>455</v>
      </c>
      <c r="C22" s="109" t="s">
        <v>456</v>
      </c>
      <c r="D22" s="109" t="s">
        <v>457</v>
      </c>
    </row>
    <row r="23" spans="1:6" ht="22.5" customHeight="1" x14ac:dyDescent="0.15">
      <c r="A23" s="109" t="s">
        <v>483</v>
      </c>
      <c r="B23" s="109" t="s">
        <v>484</v>
      </c>
      <c r="C23" s="109" t="s">
        <v>485</v>
      </c>
      <c r="D23" s="109" t="s">
        <v>486</v>
      </c>
    </row>
    <row r="25" spans="1:6" ht="22.5" customHeight="1" x14ac:dyDescent="0.15">
      <c r="A25" s="5" t="s">
        <v>452</v>
      </c>
      <c r="B25" s="5"/>
      <c r="C25" s="5"/>
      <c r="D25" s="5"/>
      <c r="F25"/>
    </row>
    <row r="26" spans="1:6" ht="22.5" customHeight="1" x14ac:dyDescent="0.15">
      <c r="A26" s="309" t="s">
        <v>453</v>
      </c>
      <c r="B26" s="310"/>
      <c r="C26" s="310"/>
      <c r="D26" s="311"/>
      <c r="F26"/>
    </row>
    <row r="27" spans="1:6" ht="22.5" customHeight="1" x14ac:dyDescent="0.15">
      <c r="A27" s="312"/>
      <c r="B27" s="313"/>
      <c r="C27" s="313"/>
      <c r="D27" s="314"/>
      <c r="F27"/>
    </row>
  </sheetData>
  <mergeCells count="16">
    <mergeCell ref="C9:C10"/>
    <mergeCell ref="A12:B12"/>
    <mergeCell ref="A13:B13"/>
    <mergeCell ref="A26:D27"/>
    <mergeCell ref="A14:B14"/>
    <mergeCell ref="A15:B15"/>
    <mergeCell ref="A9:A10"/>
    <mergeCell ref="B9:B10"/>
    <mergeCell ref="A5:A6"/>
    <mergeCell ref="B5:B6"/>
    <mergeCell ref="C5:C6"/>
    <mergeCell ref="D5:D6"/>
    <mergeCell ref="A7:A8"/>
    <mergeCell ref="B7:B8"/>
    <mergeCell ref="C7:C8"/>
    <mergeCell ref="D7:D8"/>
  </mergeCells>
  <phoneticPr fontId="1"/>
  <hyperlinks>
    <hyperlink ref="A13" location="'9.グラフデータ'!A1" display="9.グラフデータ" xr:uid="{00000000-0004-0000-0000-000000000000}"/>
    <hyperlink ref="A14" location="'9.経年データ（学部単位）'!A1" display="9.経年データ（学部単位）" xr:uid="{00000000-0004-0000-0000-000002000000}"/>
    <hyperlink ref="A15" location="'9.経年データ（専攻単位）'!A1" display="9.経年データ（専攻単位）" xr:uid="{00000000-0004-0000-0000-000003000000}"/>
    <hyperlink ref="A19" location="'9-1.2020'!A1" display="9-1.2020" xr:uid="{00000000-0004-0000-0000-000007000000}"/>
    <hyperlink ref="A20" location="'9-1.2021'!A1" display="9-1.2021" xr:uid="{00000000-0004-0000-0000-000008000000}"/>
    <hyperlink ref="B19" location="'9-2.2020'!A1" display="9-2.2020" xr:uid="{00000000-0004-0000-0000-00000C000000}"/>
    <hyperlink ref="B20" location="'9-2.2021'!A1" display="9-2.2021" xr:uid="{00000000-0004-0000-0000-00000D000000}"/>
    <hyperlink ref="C19" location="'9-3.2020'!A1" display="9-3.2020" xr:uid="{00000000-0004-0000-0000-000011000000}"/>
    <hyperlink ref="C20" location="'9-3.2021'!A1" display="9-3.2021" xr:uid="{00000000-0004-0000-0000-000012000000}"/>
    <hyperlink ref="D19" location="'9-4.2020'!A1" display="9-4.2020" xr:uid="{00000000-0004-0000-0000-000016000000}"/>
    <hyperlink ref="D20" location="'9-4.2021'!A1" display="9-4.2021" xr:uid="{00000000-0004-0000-0000-000017000000}"/>
    <hyperlink ref="A5" location="'9-1-1.学士課程'!Print_Area" display="9-1-1.学士課程" xr:uid="{00000000-0004-0000-0000-000018000000}"/>
    <hyperlink ref="A7" location="'9-1-2.学士課程(平均)'!Print_Area" display="9-1-2.学士課程（平均）" xr:uid="{00000000-0004-0000-0000-000019000000}"/>
    <hyperlink ref="A9" location="'9-1-3.学士課程 (学部別)'!Print_Area" display="9-1-3.学士課程（学部別）" xr:uid="{00000000-0004-0000-0000-00001A000000}"/>
    <hyperlink ref="B5" location="'9-2-1.修士課程'!Print_Area" display="9-2-1.修士課程" xr:uid="{00000000-0004-0000-0000-00001B000000}"/>
    <hyperlink ref="B7" location="'9-2-2.修士課程(平均)'!Print_Area" display="9-2-2.修士課程（平均）" xr:uid="{00000000-0004-0000-0000-00001C000000}"/>
    <hyperlink ref="B9" location="'9-2-3.修士課程（専攻別)'!Print_Area" display="9-2-3.修士課程（専攻別）" xr:uid="{00000000-0004-0000-0000-00001D000000}"/>
    <hyperlink ref="C5" location="'9-3-1.博士課程'!Print_Area" display="9-3-1.博士課程" xr:uid="{00000000-0004-0000-0000-00001E000000}"/>
    <hyperlink ref="C7" location="'9-3-2.博士課程(平均)'!Print_Area" display="9-3-2.博士課程（平均）" xr:uid="{00000000-0004-0000-0000-00001F000000}"/>
    <hyperlink ref="C9" location="'9-3-3.博士課程（専攻別)'!Print_Area" display="9-3-3.博士課程（専攻別）" xr:uid="{00000000-0004-0000-0000-000020000000}"/>
    <hyperlink ref="D5" location="'9-4-1.専門職学位課程'!Print_Area" display="9-4-1.専門職学位課程" xr:uid="{00000000-0004-0000-0000-000021000000}"/>
    <hyperlink ref="D7" location="'9-4-2.専門職学位課程(平均)'!Print_Area" display="9-4-2.専門職学位課程（平均）" xr:uid="{00000000-0004-0000-0000-000022000000}"/>
    <hyperlink ref="A21" location="'9-1.2022'!Print_Area" display="9-1.2022" xr:uid="{00000000-0004-0000-0000-000023000000}"/>
    <hyperlink ref="B21" location="'9-2.2022'!Print_Titles" display="9-2.2022" xr:uid="{00000000-0004-0000-0000-000024000000}"/>
    <hyperlink ref="C21" location="'9-3.2022'!Print_Area" display="9-3.2022" xr:uid="{00000000-0004-0000-0000-000025000000}"/>
    <hyperlink ref="D21" location="'9-4.2022'!Print_Titles" display="9-4.2022" xr:uid="{00000000-0004-0000-0000-000026000000}"/>
    <hyperlink ref="A22" location="'9-1.2023'!A1" display="9-1.2023" xr:uid="{A601BDC7-42FB-4087-9D27-8E49A4265BC9}"/>
    <hyperlink ref="B22" location="'9-2.2023'!A1" display="9-2.2023" xr:uid="{C990D372-D305-45D3-A26A-BE1AD3DE7E01}"/>
    <hyperlink ref="C22" location="'9-3.2023'!A1" display="9-3.2023" xr:uid="{DE6FCA73-E3E1-4C8C-944C-443B6E5F5DE7}"/>
    <hyperlink ref="D22" location="'9-4.2023'!A1" display="9-4.2023" xr:uid="{39AC8EC6-FC95-41A4-B623-DB80B6F3E231}"/>
    <hyperlink ref="A23" location="'9-1.2024'!Print_Area" display="9-1.2024" xr:uid="{59F9F4C8-3DBC-44B4-BD5A-AECABB836214}"/>
    <hyperlink ref="B23" location="'9-2.2024'!Print_Area" display="9-2.2024" xr:uid="{6290B3C6-5400-4B68-A220-2A60C9DE53AC}"/>
    <hyperlink ref="C23" location="'9-3.2024'!Print_Area" display="9-3.2024" xr:uid="{8AF43376-7727-4EF0-8D5B-FD5A7C3CD98D}"/>
    <hyperlink ref="D23" location="'9-4.2024'!Print_Area" display="9-4.2024" xr:uid="{693C3A1F-95F5-499A-A583-78A5182C4EB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K50"/>
  <sheetViews>
    <sheetView topLeftCell="A13" workbookViewId="0">
      <selection activeCell="A5" sqref="A5:A6"/>
    </sheetView>
  </sheetViews>
  <sheetFormatPr defaultRowHeight="13.5" x14ac:dyDescent="0.15"/>
  <cols>
    <col min="1" max="1" width="0.625" customWidth="1"/>
    <col min="2" max="2" width="1.5" customWidth="1"/>
    <col min="3" max="3" width="11.75" customWidth="1"/>
    <col min="4" max="8" width="6.125" customWidth="1"/>
    <col min="9" max="9" width="2.875" customWidth="1"/>
    <col min="10" max="10" width="1.5" customWidth="1"/>
    <col min="11" max="11" width="11.75" customWidth="1"/>
    <col min="12" max="16" width="6.125" customWidth="1"/>
    <col min="17" max="17" width="0.625" customWidth="1"/>
    <col min="18" max="18" width="20.5" style="8" bestFit="1" customWidth="1"/>
  </cols>
  <sheetData>
    <row r="1" spans="1:18" ht="24" customHeight="1" thickBot="1" x14ac:dyDescent="0.2">
      <c r="A1" s="3" t="s">
        <v>37</v>
      </c>
      <c r="B1" s="3"/>
      <c r="C1" s="3"/>
      <c r="D1" s="3"/>
      <c r="G1" s="3"/>
      <c r="J1" s="3"/>
      <c r="K1" s="3"/>
      <c r="L1" s="3"/>
      <c r="O1" s="3"/>
      <c r="R1" s="13" t="s">
        <v>38</v>
      </c>
    </row>
    <row r="2" spans="1:18" ht="24" customHeight="1" x14ac:dyDescent="0.15">
      <c r="A2" s="3" t="s">
        <v>277</v>
      </c>
      <c r="B2" s="3"/>
      <c r="C2" s="3"/>
      <c r="D2" s="3"/>
    </row>
    <row r="3" spans="1:18" ht="24" customHeight="1" x14ac:dyDescent="0.15">
      <c r="A3" s="3"/>
      <c r="B3" s="10" t="s">
        <v>269</v>
      </c>
      <c r="C3" s="10"/>
      <c r="D3" s="3"/>
    </row>
    <row r="4" spans="1:18" ht="13.5" customHeight="1" x14ac:dyDescent="0.15">
      <c r="A4" s="3"/>
      <c r="B4" s="3"/>
      <c r="C4" s="3"/>
      <c r="D4" s="3"/>
      <c r="J4" s="3"/>
      <c r="K4" s="3"/>
      <c r="L4" s="3"/>
    </row>
    <row r="5" spans="1:18" s="8" customFormat="1" ht="18.75" customHeight="1" x14ac:dyDescent="0.15">
      <c r="A5" s="87"/>
      <c r="B5" s="10" t="s">
        <v>274</v>
      </c>
      <c r="C5" s="10"/>
      <c r="D5" s="81"/>
      <c r="E5" s="81"/>
      <c r="F5" s="81"/>
      <c r="G5" s="81"/>
      <c r="I5" s="81"/>
      <c r="J5" s="10" t="s">
        <v>275</v>
      </c>
      <c r="K5" s="10"/>
      <c r="L5" s="81"/>
      <c r="M5" s="81"/>
      <c r="N5" s="81"/>
      <c r="O5" s="81"/>
      <c r="P5" s="81"/>
      <c r="Q5" s="81"/>
      <c r="R5" s="88"/>
    </row>
    <row r="6" spans="1:18" s="8" customFormat="1" ht="17.25" customHeight="1" x14ac:dyDescent="0.15">
      <c r="A6" s="83"/>
      <c r="B6" s="323" t="s">
        <v>443</v>
      </c>
      <c r="C6" s="325"/>
      <c r="D6" s="329" t="s">
        <v>267</v>
      </c>
      <c r="E6" s="331"/>
      <c r="F6" s="110">
        <f ca="1">AVERAGE(D19:H19)</f>
        <v>0.52</v>
      </c>
      <c r="G6" s="349" t="str">
        <f>'9.グラフデータ'!AE244</f>
        <v>隔年で増減</v>
      </c>
      <c r="H6" s="350"/>
      <c r="I6" s="83"/>
      <c r="J6" s="323" t="s">
        <v>443</v>
      </c>
      <c r="K6" s="325"/>
      <c r="L6" s="342" t="s">
        <v>267</v>
      </c>
      <c r="M6" s="342"/>
      <c r="N6" s="110">
        <f ca="1">AVERAGE(L19:P19)</f>
        <v>0.95</v>
      </c>
      <c r="O6" s="349" t="str">
        <f>'9.グラフデータ'!AE254</f>
        <v>隔年で増減</v>
      </c>
      <c r="P6" s="350"/>
      <c r="Q6" s="83"/>
    </row>
    <row r="7" spans="1:18" s="8" customFormat="1" ht="17.25" customHeight="1" x14ac:dyDescent="0.15">
      <c r="A7" s="83"/>
      <c r="B7" s="326"/>
      <c r="C7" s="328"/>
      <c r="D7" s="329" t="s">
        <v>251</v>
      </c>
      <c r="E7" s="331"/>
      <c r="F7" s="290">
        <f ca="1">H19-D19</f>
        <v>0</v>
      </c>
      <c r="G7" s="351"/>
      <c r="H7" s="352"/>
      <c r="I7" s="83"/>
      <c r="J7" s="326"/>
      <c r="K7" s="328"/>
      <c r="L7" s="342" t="s">
        <v>251</v>
      </c>
      <c r="M7" s="342"/>
      <c r="N7" s="90">
        <f ca="1">P19-L19</f>
        <v>-1.000000000000012E-2</v>
      </c>
      <c r="O7" s="351"/>
      <c r="P7" s="352"/>
      <c r="Q7" s="83"/>
    </row>
    <row r="8" spans="1:18" s="8" customFormat="1" x14ac:dyDescent="0.1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1:18" s="8" customFormat="1" x14ac:dyDescent="0.15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</row>
    <row r="10" spans="1:18" s="8" customForma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</row>
    <row r="11" spans="1:18" s="8" customForma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</row>
    <row r="12" spans="1:18" s="8" customForma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</row>
    <row r="13" spans="1:18" s="8" customForma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</row>
    <row r="14" spans="1:18" s="8" customForma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</row>
    <row r="15" spans="1:18" s="8" customForma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</row>
    <row r="16" spans="1:18" s="8" customFormat="1" x14ac:dyDescent="0.1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</row>
    <row r="17" spans="1:37" s="8" customFormat="1" x14ac:dyDescent="0.15">
      <c r="A17" s="83"/>
      <c r="B17" s="355"/>
      <c r="C17" s="356"/>
      <c r="D17" s="288" t="str">
        <f ca="1">'9.グラフデータ'!$R$1</f>
        <v>R2</v>
      </c>
      <c r="E17" s="288" t="str">
        <f ca="1">'9.グラフデータ'!$S$1</f>
        <v>R3</v>
      </c>
      <c r="F17" s="288" t="str">
        <f ca="1">'9.グラフデータ'!$T$1</f>
        <v>R4</v>
      </c>
      <c r="G17" s="288" t="str">
        <f ca="1">'9.グラフデータ'!$U$1</f>
        <v>R5</v>
      </c>
      <c r="H17" s="288" t="str">
        <f ca="1">'9.グラフデータ'!$V$1</f>
        <v>R6</v>
      </c>
      <c r="I17" s="92"/>
      <c r="J17" s="355"/>
      <c r="K17" s="356"/>
      <c r="L17" s="288" t="str">
        <f ca="1">'9.グラフデータ'!$R$1</f>
        <v>R2</v>
      </c>
      <c r="M17" s="288" t="str">
        <f ca="1">'9.グラフデータ'!$S$1</f>
        <v>R3</v>
      </c>
      <c r="N17" s="288" t="str">
        <f ca="1">'9.グラフデータ'!$T$1</f>
        <v>R4</v>
      </c>
      <c r="O17" s="288" t="str">
        <f ca="1">'9.グラフデータ'!$U$1</f>
        <v>R5</v>
      </c>
      <c r="P17" s="288" t="str">
        <f ca="1">'9.グラフデータ'!$V$1</f>
        <v>R6</v>
      </c>
      <c r="Q17" s="92"/>
    </row>
    <row r="18" spans="1:37" s="8" customFormat="1" ht="22.5" customHeight="1" x14ac:dyDescent="0.15">
      <c r="A18" s="83"/>
      <c r="B18" s="353" t="s">
        <v>261</v>
      </c>
      <c r="C18" s="354"/>
      <c r="D18" s="98">
        <f ca="1">'9.グラフデータ'!E243</f>
        <v>0</v>
      </c>
      <c r="E18" s="98">
        <f ca="1">'9.グラフデータ'!F243</f>
        <v>0</v>
      </c>
      <c r="F18" s="98">
        <f ca="1">'9.グラフデータ'!G243</f>
        <v>0</v>
      </c>
      <c r="G18" s="98">
        <f>'9.グラフデータ'!H243</f>
        <v>0</v>
      </c>
      <c r="H18" s="98">
        <f ca="1">'9.グラフデータ'!I243</f>
        <v>0</v>
      </c>
      <c r="I18" s="94"/>
      <c r="J18" s="353" t="s">
        <v>261</v>
      </c>
      <c r="K18" s="354"/>
      <c r="L18" s="98">
        <f ca="1">'9.グラフデータ'!E253</f>
        <v>5.2999999999999999E-2</v>
      </c>
      <c r="M18" s="98">
        <f ca="1">'9.グラフデータ'!F253</f>
        <v>0</v>
      </c>
      <c r="N18" s="98">
        <f ca="1">'9.グラフデータ'!G253</f>
        <v>0</v>
      </c>
      <c r="O18" s="98">
        <f ca="1">'9.グラフデータ'!H253</f>
        <v>0</v>
      </c>
      <c r="P18" s="98">
        <f ca="1">'9.グラフデータ'!I253</f>
        <v>0</v>
      </c>
      <c r="Q18" s="94"/>
    </row>
    <row r="19" spans="1:37" s="8" customFormat="1" ht="22.5" customHeight="1" x14ac:dyDescent="0.15">
      <c r="A19" s="83"/>
      <c r="B19" s="357" t="s">
        <v>445</v>
      </c>
      <c r="C19" s="360"/>
      <c r="D19" s="98">
        <f ca="1">SUM(D20:D22)</f>
        <v>1</v>
      </c>
      <c r="E19" s="98">
        <f ca="1">SUM(E20:E22)</f>
        <v>0</v>
      </c>
      <c r="F19" s="98">
        <f ca="1">SUM(F20:F22)</f>
        <v>0.60000000000000009</v>
      </c>
      <c r="G19" s="98">
        <f>SUM(G20:G22)</f>
        <v>0</v>
      </c>
      <c r="H19" s="98">
        <f ca="1">SUM(H20:H22)</f>
        <v>1</v>
      </c>
      <c r="I19" s="94"/>
      <c r="J19" s="357" t="s">
        <v>445</v>
      </c>
      <c r="K19" s="360"/>
      <c r="L19" s="98">
        <f ca="1">SUM(L20:L22)</f>
        <v>0.94800000000000006</v>
      </c>
      <c r="M19" s="98">
        <f ca="1">SUM(M20:M22)</f>
        <v>1</v>
      </c>
      <c r="N19" s="98">
        <f ca="1">SUM(N20:N22)</f>
        <v>0.86399999999999999</v>
      </c>
      <c r="O19" s="98">
        <f ca="1">SUM(O20:O22)</f>
        <v>1</v>
      </c>
      <c r="P19" s="98">
        <f ca="1">SUM(P20:P22)</f>
        <v>0.93799999999999994</v>
      </c>
      <c r="Q19" s="94"/>
    </row>
    <row r="20" spans="1:37" s="8" customFormat="1" ht="22.5" customHeight="1" x14ac:dyDescent="0.15">
      <c r="A20" s="83"/>
      <c r="B20" s="358"/>
      <c r="C20" s="97" t="s">
        <v>262</v>
      </c>
      <c r="D20" s="98">
        <f ca="1">'9.グラフデータ'!E245</f>
        <v>0.66700000000000004</v>
      </c>
      <c r="E20" s="98">
        <f ca="1">'9.グラフデータ'!F245</f>
        <v>0</v>
      </c>
      <c r="F20" s="98">
        <f ca="1">'9.グラフデータ'!G245</f>
        <v>0.4</v>
      </c>
      <c r="G20" s="98">
        <f>'9.グラフデータ'!H245</f>
        <v>0</v>
      </c>
      <c r="H20" s="98">
        <f ca="1">'9.グラフデータ'!I245</f>
        <v>1</v>
      </c>
      <c r="I20" s="94"/>
      <c r="J20" s="358"/>
      <c r="K20" s="97" t="s">
        <v>262</v>
      </c>
      <c r="L20" s="98">
        <f ca="1">'9.グラフデータ'!E255</f>
        <v>0.89500000000000002</v>
      </c>
      <c r="M20" s="98">
        <f ca="1">'9.グラフデータ'!F255</f>
        <v>1</v>
      </c>
      <c r="N20" s="98">
        <f ca="1">'9.グラフデータ'!G255</f>
        <v>0.86399999999999999</v>
      </c>
      <c r="O20" s="98">
        <f ca="1">'9.グラフデータ'!H255</f>
        <v>1</v>
      </c>
      <c r="P20" s="98">
        <f ca="1">'9.グラフデータ'!I255</f>
        <v>0.875</v>
      </c>
      <c r="Q20" s="94"/>
    </row>
    <row r="21" spans="1:37" s="8" customFormat="1" ht="22.5" customHeight="1" x14ac:dyDescent="0.15">
      <c r="A21" s="83"/>
      <c r="B21" s="358"/>
      <c r="C21" s="97" t="s">
        <v>263</v>
      </c>
      <c r="D21" s="98">
        <f ca="1">'9.グラフデータ'!E246</f>
        <v>0.33300000000000002</v>
      </c>
      <c r="E21" s="98">
        <f ca="1">'9.グラフデータ'!F246</f>
        <v>0</v>
      </c>
      <c r="F21" s="98">
        <f ca="1">'9.グラフデータ'!G246</f>
        <v>0.2</v>
      </c>
      <c r="G21" s="98">
        <f>'9.グラフデータ'!H246</f>
        <v>0</v>
      </c>
      <c r="H21" s="98">
        <f ca="1">'9.グラフデータ'!I246</f>
        <v>0</v>
      </c>
      <c r="I21" s="94"/>
      <c r="J21" s="358"/>
      <c r="K21" s="97" t="s">
        <v>263</v>
      </c>
      <c r="L21" s="98">
        <f ca="1">'9.グラフデータ'!E256</f>
        <v>5.2999999999999999E-2</v>
      </c>
      <c r="M21" s="98">
        <f ca="1">'9.グラフデータ'!F256</f>
        <v>0</v>
      </c>
      <c r="N21" s="98">
        <f ca="1">'9.グラフデータ'!G256</f>
        <v>0</v>
      </c>
      <c r="O21" s="98">
        <f ca="1">'9.グラフデータ'!H256</f>
        <v>0</v>
      </c>
      <c r="P21" s="98">
        <f ca="1">'9.グラフデータ'!I256</f>
        <v>6.3E-2</v>
      </c>
      <c r="Q21" s="94"/>
      <c r="AK21" s="297"/>
    </row>
    <row r="22" spans="1:37" s="8" customFormat="1" ht="22.5" customHeight="1" x14ac:dyDescent="0.15">
      <c r="A22" s="83"/>
      <c r="B22" s="359"/>
      <c r="C22" s="97" t="s">
        <v>264</v>
      </c>
      <c r="D22" s="98">
        <f ca="1">'9.グラフデータ'!E247</f>
        <v>0</v>
      </c>
      <c r="E22" s="98">
        <f ca="1">'9.グラフデータ'!F247</f>
        <v>0</v>
      </c>
      <c r="F22" s="98">
        <f ca="1">'9.グラフデータ'!G247</f>
        <v>0</v>
      </c>
      <c r="G22" s="98">
        <f>'9.グラフデータ'!H247</f>
        <v>0</v>
      </c>
      <c r="H22" s="98">
        <f ca="1">'9.グラフデータ'!I247</f>
        <v>0</v>
      </c>
      <c r="I22" s="94"/>
      <c r="J22" s="359"/>
      <c r="K22" s="97" t="s">
        <v>264</v>
      </c>
      <c r="L22" s="98">
        <f ca="1">'9.グラフデータ'!E257</f>
        <v>0</v>
      </c>
      <c r="M22" s="98">
        <f ca="1">'9.グラフデータ'!F257</f>
        <v>0</v>
      </c>
      <c r="N22" s="98">
        <f ca="1">'9.グラフデータ'!G257</f>
        <v>0</v>
      </c>
      <c r="O22" s="98">
        <f ca="1">'9.グラフデータ'!H257</f>
        <v>0</v>
      </c>
      <c r="P22" s="98">
        <f ca="1">'9.グラフデータ'!I257</f>
        <v>0</v>
      </c>
      <c r="Q22" s="94"/>
    </row>
    <row r="23" spans="1:37" s="8" customFormat="1" ht="22.5" customHeight="1" x14ac:dyDescent="0.15">
      <c r="A23" s="83"/>
      <c r="B23" s="353" t="s">
        <v>265</v>
      </c>
      <c r="C23" s="354"/>
      <c r="D23" s="98">
        <f ca="1">'9.グラフデータ'!E248</f>
        <v>0</v>
      </c>
      <c r="E23" s="98">
        <f ca="1">'9.グラフデータ'!F248</f>
        <v>0.5</v>
      </c>
      <c r="F23" s="98">
        <f ca="1">'9.グラフデータ'!G248</f>
        <v>0.4</v>
      </c>
      <c r="G23" s="98">
        <f>'9.グラフデータ'!H248</f>
        <v>0</v>
      </c>
      <c r="H23" s="98">
        <f ca="1">'9.グラフデータ'!I248</f>
        <v>0</v>
      </c>
      <c r="I23" s="94"/>
      <c r="J23" s="353" t="s">
        <v>265</v>
      </c>
      <c r="K23" s="354"/>
      <c r="L23" s="98">
        <f ca="1">'9.グラフデータ'!E258</f>
        <v>0</v>
      </c>
      <c r="M23" s="98">
        <f ca="1">'9.グラフデータ'!F258</f>
        <v>0</v>
      </c>
      <c r="N23" s="98">
        <f ca="1">'9.グラフデータ'!G258</f>
        <v>9.0999999999999998E-2</v>
      </c>
      <c r="O23" s="98">
        <f ca="1">'9.グラフデータ'!H258</f>
        <v>0</v>
      </c>
      <c r="P23" s="98">
        <f ca="1">'9.グラフデータ'!I258</f>
        <v>6.3E-2</v>
      </c>
      <c r="Q23" s="94"/>
    </row>
    <row r="24" spans="1:37" s="8" customFormat="1" ht="22.5" customHeight="1" x14ac:dyDescent="0.15">
      <c r="A24" s="83"/>
      <c r="B24" s="353" t="s">
        <v>266</v>
      </c>
      <c r="C24" s="354"/>
      <c r="D24" s="98">
        <f ca="1">'9.グラフデータ'!E249</f>
        <v>0</v>
      </c>
      <c r="E24" s="98">
        <f ca="1">'9.グラフデータ'!F249</f>
        <v>0.5</v>
      </c>
      <c r="F24" s="98">
        <f ca="1">'9.グラフデータ'!G249</f>
        <v>0</v>
      </c>
      <c r="G24" s="98">
        <f>'9.グラフデータ'!H249</f>
        <v>0</v>
      </c>
      <c r="H24" s="98">
        <f ca="1">'9.グラフデータ'!I249</f>
        <v>0</v>
      </c>
      <c r="I24" s="94"/>
      <c r="J24" s="353" t="s">
        <v>266</v>
      </c>
      <c r="K24" s="354"/>
      <c r="L24" s="98">
        <f ca="1">'9.グラフデータ'!E259</f>
        <v>0</v>
      </c>
      <c r="M24" s="98">
        <f ca="1">'9.グラフデータ'!F259</f>
        <v>0</v>
      </c>
      <c r="N24" s="98">
        <f ca="1">'9.グラフデータ'!G259</f>
        <v>4.4999999999999998E-2</v>
      </c>
      <c r="O24" s="98">
        <f ca="1">'9.グラフデータ'!H259</f>
        <v>0</v>
      </c>
      <c r="P24" s="98">
        <f ca="1">'9.グラフデータ'!I259</f>
        <v>0</v>
      </c>
      <c r="Q24" s="94"/>
    </row>
    <row r="25" spans="1:37" s="8" customFormat="1" ht="9" customHeight="1" x14ac:dyDescent="0.15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7"/>
    </row>
    <row r="26" spans="1:37" s="8" customFormat="1" ht="18.75" customHeight="1" x14ac:dyDescent="0.15">
      <c r="A26" s="87" t="s">
        <v>254</v>
      </c>
      <c r="B26" s="10" t="s">
        <v>276</v>
      </c>
      <c r="C26" s="10"/>
      <c r="D26" s="81"/>
      <c r="E26" s="81"/>
      <c r="F26" s="81"/>
      <c r="G26" s="81"/>
      <c r="H26" s="81"/>
      <c r="I26" s="81"/>
    </row>
    <row r="27" spans="1:37" s="8" customFormat="1" ht="17.25" customHeight="1" x14ac:dyDescent="0.15">
      <c r="A27" s="87"/>
      <c r="B27" s="323" t="s">
        <v>443</v>
      </c>
      <c r="C27" s="325"/>
      <c r="D27" s="342" t="s">
        <v>267</v>
      </c>
      <c r="E27" s="342"/>
      <c r="F27" s="110">
        <f ca="1">AVERAGE(D40:H40)</f>
        <v>0.53800000000000003</v>
      </c>
      <c r="G27" s="349" t="str">
        <f>'9.グラフデータ'!AE264</f>
        <v>年度により増減</v>
      </c>
      <c r="H27" s="350"/>
      <c r="I27" s="83"/>
    </row>
    <row r="28" spans="1:37" s="8" customFormat="1" ht="17.25" customHeight="1" x14ac:dyDescent="0.15">
      <c r="A28" s="87"/>
      <c r="B28" s="326"/>
      <c r="C28" s="328"/>
      <c r="D28" s="342" t="s">
        <v>251</v>
      </c>
      <c r="E28" s="342"/>
      <c r="F28" s="90">
        <f ca="1">H40-D40</f>
        <v>-0.83400000000000007</v>
      </c>
      <c r="G28" s="351"/>
      <c r="H28" s="352"/>
      <c r="I28" s="83"/>
    </row>
    <row r="29" spans="1:37" s="8" customFormat="1" x14ac:dyDescent="0.15">
      <c r="A29" s="83"/>
      <c r="B29" s="83"/>
      <c r="C29" s="83"/>
      <c r="D29" s="83"/>
      <c r="E29" s="83"/>
      <c r="F29" s="83"/>
      <c r="G29" s="83"/>
      <c r="H29" s="83"/>
      <c r="I29" s="83"/>
    </row>
    <row r="30" spans="1:37" s="8" customFormat="1" x14ac:dyDescent="0.15">
      <c r="A30" s="83"/>
      <c r="B30" s="83"/>
      <c r="C30" s="83"/>
      <c r="D30" s="83"/>
      <c r="E30" s="83"/>
      <c r="F30" s="83"/>
      <c r="G30" s="83"/>
      <c r="H30" s="83"/>
      <c r="I30" s="83"/>
    </row>
    <row r="31" spans="1:37" s="8" customFormat="1" x14ac:dyDescent="0.15">
      <c r="A31" s="83"/>
      <c r="B31" s="83"/>
      <c r="C31" s="83"/>
      <c r="D31" s="83"/>
      <c r="E31" s="83"/>
      <c r="F31" s="83"/>
      <c r="G31" s="83"/>
      <c r="H31" s="83"/>
      <c r="I31" s="83"/>
    </row>
    <row r="32" spans="1:37" s="8" customFormat="1" x14ac:dyDescent="0.15">
      <c r="A32" s="83"/>
      <c r="B32" s="83"/>
      <c r="C32" s="83"/>
      <c r="D32" s="83"/>
      <c r="E32" s="83"/>
      <c r="F32" s="83"/>
      <c r="G32" s="83"/>
      <c r="H32" s="83"/>
      <c r="I32" s="83"/>
    </row>
    <row r="33" spans="1:18" s="8" customFormat="1" x14ac:dyDescent="0.15">
      <c r="A33" s="83"/>
      <c r="B33" s="83"/>
      <c r="C33" s="83"/>
      <c r="D33" s="83"/>
      <c r="E33" s="83"/>
      <c r="F33" s="83"/>
      <c r="G33" s="83"/>
      <c r="H33" s="83"/>
      <c r="I33" s="83"/>
    </row>
    <row r="34" spans="1:18" s="8" customFormat="1" x14ac:dyDescent="0.15">
      <c r="A34" s="83"/>
      <c r="B34" s="83"/>
      <c r="C34" s="83"/>
      <c r="D34" s="83"/>
      <c r="E34" s="83"/>
      <c r="F34" s="83"/>
      <c r="G34" s="83"/>
      <c r="H34" s="83"/>
      <c r="I34" s="83"/>
    </row>
    <row r="35" spans="1:18" s="8" customFormat="1" x14ac:dyDescent="0.15">
      <c r="A35" s="83"/>
      <c r="B35" s="83"/>
      <c r="C35" s="83"/>
      <c r="D35" s="83"/>
      <c r="E35" s="83"/>
      <c r="F35" s="83"/>
      <c r="G35" s="83"/>
      <c r="H35" s="83"/>
      <c r="I35" s="83"/>
    </row>
    <row r="36" spans="1:18" s="8" customFormat="1" x14ac:dyDescent="0.15">
      <c r="A36" s="83"/>
      <c r="B36" s="83"/>
      <c r="C36" s="83"/>
      <c r="D36" s="83"/>
      <c r="E36" s="83"/>
      <c r="F36" s="83"/>
      <c r="G36" s="83"/>
      <c r="H36" s="83"/>
      <c r="I36" s="83"/>
    </row>
    <row r="37" spans="1:18" s="8" customFormat="1" x14ac:dyDescent="0.15">
      <c r="A37" s="83"/>
      <c r="B37" s="83"/>
      <c r="C37" s="83"/>
      <c r="D37" s="83"/>
      <c r="E37" s="83"/>
      <c r="F37" s="83"/>
      <c r="G37" s="83"/>
      <c r="H37" s="83"/>
      <c r="I37" s="83"/>
    </row>
    <row r="38" spans="1:18" s="8" customFormat="1" x14ac:dyDescent="0.15">
      <c r="A38" s="83"/>
      <c r="B38" s="355"/>
      <c r="C38" s="356"/>
      <c r="D38" s="288" t="str">
        <f ca="1">'9.グラフデータ'!$R$1</f>
        <v>R2</v>
      </c>
      <c r="E38" s="288" t="str">
        <f ca="1">'9.グラフデータ'!$S$1</f>
        <v>R3</v>
      </c>
      <c r="F38" s="288" t="str">
        <f ca="1">'9.グラフデータ'!$T$1</f>
        <v>R4</v>
      </c>
      <c r="G38" s="288" t="str">
        <f ca="1">'9.グラフデータ'!$U$1</f>
        <v>R5</v>
      </c>
      <c r="H38" s="288" t="str">
        <f ca="1">'9.グラフデータ'!$V$1</f>
        <v>R6</v>
      </c>
      <c r="I38" s="83"/>
    </row>
    <row r="39" spans="1:18" s="8" customFormat="1" ht="22.5" customHeight="1" x14ac:dyDescent="0.15">
      <c r="A39" s="83"/>
      <c r="B39" s="353" t="s">
        <v>261</v>
      </c>
      <c r="C39" s="354"/>
      <c r="D39" s="98">
        <f ca="1">'9.グラフデータ'!E263</f>
        <v>0</v>
      </c>
      <c r="E39" s="98">
        <f ca="1">'9.グラフデータ'!F263</f>
        <v>0</v>
      </c>
      <c r="F39" s="98">
        <f ca="1">'9.グラフデータ'!G263</f>
        <v>0</v>
      </c>
      <c r="G39" s="98">
        <f ca="1">'9.グラフデータ'!H263</f>
        <v>0</v>
      </c>
      <c r="H39" s="98">
        <f ca="1">'9.グラフデータ'!I263</f>
        <v>0</v>
      </c>
      <c r="I39" s="94"/>
    </row>
    <row r="40" spans="1:18" s="8" customFormat="1" ht="22.5" customHeight="1" x14ac:dyDescent="0.15">
      <c r="A40" s="83"/>
      <c r="B40" s="357" t="s">
        <v>445</v>
      </c>
      <c r="C40" s="360"/>
      <c r="D40" s="98">
        <f ca="1">SUM(D41:D43)</f>
        <v>0.83400000000000007</v>
      </c>
      <c r="E40" s="98">
        <f ca="1">SUM(E41:E43)</f>
        <v>0.66600000000000004</v>
      </c>
      <c r="F40" s="98">
        <f ca="1">SUM(F41:F43)</f>
        <v>0.85699999999999998</v>
      </c>
      <c r="G40" s="98">
        <f ca="1">SUM(G41:G43)</f>
        <v>0.33300000000000002</v>
      </c>
      <c r="H40" s="98">
        <f ca="1">SUM(H41:H43)</f>
        <v>0</v>
      </c>
      <c r="I40" s="94"/>
    </row>
    <row r="41" spans="1:18" s="8" customFormat="1" ht="22.5" customHeight="1" x14ac:dyDescent="0.15">
      <c r="A41" s="83"/>
      <c r="B41" s="358"/>
      <c r="C41" s="97" t="s">
        <v>262</v>
      </c>
      <c r="D41" s="98">
        <f ca="1">'9.グラフデータ'!E265</f>
        <v>0.66700000000000004</v>
      </c>
      <c r="E41" s="98">
        <f ca="1">'9.グラフデータ'!F265</f>
        <v>0.33300000000000002</v>
      </c>
      <c r="F41" s="98">
        <f ca="1">'9.グラフデータ'!G265</f>
        <v>0.85699999999999998</v>
      </c>
      <c r="G41" s="98">
        <f ca="1">'9.グラフデータ'!H265</f>
        <v>0.33300000000000002</v>
      </c>
      <c r="H41" s="98">
        <f ca="1">'9.グラフデータ'!I265</f>
        <v>0</v>
      </c>
      <c r="I41" s="94"/>
    </row>
    <row r="42" spans="1:18" s="8" customFormat="1" ht="22.5" customHeight="1" x14ac:dyDescent="0.15">
      <c r="A42" s="83"/>
      <c r="B42" s="358"/>
      <c r="C42" s="97" t="s">
        <v>263</v>
      </c>
      <c r="D42" s="98">
        <f ca="1">'9.グラフデータ'!E266</f>
        <v>0.16700000000000001</v>
      </c>
      <c r="E42" s="98">
        <f ca="1">'9.グラフデータ'!F266</f>
        <v>0.33300000000000002</v>
      </c>
      <c r="F42" s="98">
        <f ca="1">'9.グラフデータ'!G266</f>
        <v>0</v>
      </c>
      <c r="G42" s="98">
        <f ca="1">'9.グラフデータ'!H266</f>
        <v>0</v>
      </c>
      <c r="H42" s="98">
        <f ca="1">'9.グラフデータ'!I266</f>
        <v>0</v>
      </c>
      <c r="I42" s="94"/>
    </row>
    <row r="43" spans="1:18" s="8" customFormat="1" ht="22.5" customHeight="1" x14ac:dyDescent="0.15">
      <c r="A43" s="83"/>
      <c r="B43" s="359"/>
      <c r="C43" s="97" t="s">
        <v>264</v>
      </c>
      <c r="D43" s="98">
        <f ca="1">'9.グラフデータ'!E267</f>
        <v>0</v>
      </c>
      <c r="E43" s="98">
        <f ca="1">'9.グラフデータ'!F267</f>
        <v>0</v>
      </c>
      <c r="F43" s="98">
        <f ca="1">'9.グラフデータ'!G267</f>
        <v>0</v>
      </c>
      <c r="G43" s="98">
        <f ca="1">'9.グラフデータ'!H267</f>
        <v>0</v>
      </c>
      <c r="H43" s="98">
        <f ca="1">'9.グラフデータ'!I267</f>
        <v>0</v>
      </c>
      <c r="I43" s="94"/>
    </row>
    <row r="44" spans="1:18" s="8" customFormat="1" ht="22.5" customHeight="1" x14ac:dyDescent="0.15">
      <c r="A44" s="83"/>
      <c r="B44" s="353" t="s">
        <v>265</v>
      </c>
      <c r="C44" s="354"/>
      <c r="D44" s="98">
        <f ca="1">'9.グラフデータ'!E268</f>
        <v>0.16700000000000001</v>
      </c>
      <c r="E44" s="98">
        <f ca="1">'9.グラフデータ'!F268</f>
        <v>0.33300000000000002</v>
      </c>
      <c r="F44" s="98">
        <f ca="1">'9.グラフデータ'!G268</f>
        <v>0.14299999999999999</v>
      </c>
      <c r="G44" s="98">
        <f ca="1">'9.グラフデータ'!H268</f>
        <v>0.66700000000000004</v>
      </c>
      <c r="H44" s="98">
        <f ca="1">'9.グラフデータ'!I268</f>
        <v>1</v>
      </c>
      <c r="I44" s="94"/>
    </row>
    <row r="45" spans="1:18" s="8" customFormat="1" ht="22.5" customHeight="1" x14ac:dyDescent="0.15">
      <c r="A45" s="83"/>
      <c r="B45" s="353" t="s">
        <v>266</v>
      </c>
      <c r="C45" s="354"/>
      <c r="D45" s="98">
        <f ca="1">'9.グラフデータ'!E269</f>
        <v>0</v>
      </c>
      <c r="E45" s="98">
        <f ca="1">'9.グラフデータ'!F269</f>
        <v>0</v>
      </c>
      <c r="F45" s="98">
        <f ca="1">'9.グラフデータ'!G269</f>
        <v>0</v>
      </c>
      <c r="G45" s="98">
        <f ca="1">'9.グラフデータ'!H269</f>
        <v>0</v>
      </c>
      <c r="H45" s="98">
        <f ca="1">'9.グラフデータ'!I269</f>
        <v>0</v>
      </c>
      <c r="I45" s="94"/>
    </row>
    <row r="46" spans="1:18" s="8" customFormat="1" ht="9" customHeight="1" x14ac:dyDescent="0.15">
      <c r="A46" s="83"/>
      <c r="B46" s="95"/>
      <c r="C46" s="95"/>
      <c r="D46" s="94"/>
      <c r="E46" s="94"/>
      <c r="F46" s="94"/>
      <c r="G46" s="94"/>
      <c r="H46" s="94"/>
      <c r="I46" s="94"/>
    </row>
    <row r="47" spans="1:18" x14ac:dyDescent="0.15">
      <c r="R47"/>
    </row>
    <row r="48" spans="1:18" x14ac:dyDescent="0.15">
      <c r="R48"/>
    </row>
    <row r="49" spans="18:18" x14ac:dyDescent="0.15">
      <c r="R49"/>
    </row>
    <row r="50" spans="18:18" x14ac:dyDescent="0.15">
      <c r="R50"/>
    </row>
  </sheetData>
  <mergeCells count="30">
    <mergeCell ref="B24:C24"/>
    <mergeCell ref="B44:C44"/>
    <mergeCell ref="B45:C45"/>
    <mergeCell ref="B6:C7"/>
    <mergeCell ref="J6:K7"/>
    <mergeCell ref="B27:C28"/>
    <mergeCell ref="J24:K24"/>
    <mergeCell ref="B38:C38"/>
    <mergeCell ref="B39:C39"/>
    <mergeCell ref="B40:C40"/>
    <mergeCell ref="B41:B43"/>
    <mergeCell ref="J17:K17"/>
    <mergeCell ref="J18:K18"/>
    <mergeCell ref="J19:K19"/>
    <mergeCell ref="J20:J22"/>
    <mergeCell ref="J23:K23"/>
    <mergeCell ref="B17:C17"/>
    <mergeCell ref="B18:C18"/>
    <mergeCell ref="B19:C19"/>
    <mergeCell ref="B20:B22"/>
    <mergeCell ref="B23:C23"/>
    <mergeCell ref="L6:M6"/>
    <mergeCell ref="O6:P7"/>
    <mergeCell ref="D7:E7"/>
    <mergeCell ref="L7:M7"/>
    <mergeCell ref="G27:H28"/>
    <mergeCell ref="D28:E28"/>
    <mergeCell ref="D6:E6"/>
    <mergeCell ref="G6:H7"/>
    <mergeCell ref="D27:E27"/>
  </mergeCells>
  <phoneticPr fontId="1"/>
  <conditionalFormatting sqref="G6">
    <cfRule type="containsText" dxfId="134" priority="17" operator="containsText" text="最新年度のみ減少">
      <formula>NOT(ISERROR(SEARCH("最新年度のみ減少",G6)))</formula>
    </cfRule>
    <cfRule type="containsText" dxfId="133" priority="18" operator="containsText" text="最新年度のみ増加">
      <formula>NOT(ISERROR(SEARCH("最新年度のみ増加",G6)))</formula>
    </cfRule>
  </conditionalFormatting>
  <conditionalFormatting sqref="G6">
    <cfRule type="containsText" dxfId="132" priority="19" operator="containsText" text="―">
      <formula>NOT(ISERROR(SEARCH("―",G6)))</formula>
    </cfRule>
    <cfRule type="containsText" dxfId="131" priority="20" operator="containsText" text="隔年で">
      <formula>NOT(ISERROR(SEARCH("隔年で",G6)))</formula>
    </cfRule>
    <cfRule type="containsText" dxfId="130" priority="21" operator="containsText" text="年度により">
      <formula>NOT(ISERROR(SEARCH("年度により",G6)))</formula>
    </cfRule>
    <cfRule type="containsText" dxfId="129" priority="22" operator="containsText" text="減少傾向">
      <formula>NOT(ISERROR(SEARCH("減少傾向",G6)))</formula>
    </cfRule>
    <cfRule type="containsText" dxfId="128" priority="23" operator="containsText" text="増加傾向">
      <formula>NOT(ISERROR(SEARCH("増加傾向",G6)))</formula>
    </cfRule>
    <cfRule type="containsText" dxfId="127" priority="24" operator="containsText" text="同程度">
      <formula>NOT(ISERROR(SEARCH("同程度",G6)))</formula>
    </cfRule>
  </conditionalFormatting>
  <conditionalFormatting sqref="O6">
    <cfRule type="containsText" dxfId="126" priority="9" operator="containsText" text="最新年度のみ減少">
      <formula>NOT(ISERROR(SEARCH("最新年度のみ減少",O6)))</formula>
    </cfRule>
    <cfRule type="containsText" dxfId="125" priority="10" operator="containsText" text="最新年度のみ増加">
      <formula>NOT(ISERROR(SEARCH("最新年度のみ増加",O6)))</formula>
    </cfRule>
  </conditionalFormatting>
  <conditionalFormatting sqref="O6">
    <cfRule type="containsText" dxfId="124" priority="11" operator="containsText" text="―">
      <formula>NOT(ISERROR(SEARCH("―",O6)))</formula>
    </cfRule>
    <cfRule type="containsText" dxfId="123" priority="12" operator="containsText" text="隔年で">
      <formula>NOT(ISERROR(SEARCH("隔年で",O6)))</formula>
    </cfRule>
    <cfRule type="containsText" dxfId="122" priority="13" operator="containsText" text="年度により">
      <formula>NOT(ISERROR(SEARCH("年度により",O6)))</formula>
    </cfRule>
    <cfRule type="containsText" dxfId="121" priority="14" operator="containsText" text="減少傾向">
      <formula>NOT(ISERROR(SEARCH("減少傾向",O6)))</formula>
    </cfRule>
    <cfRule type="containsText" dxfId="120" priority="15" operator="containsText" text="増加傾向">
      <formula>NOT(ISERROR(SEARCH("増加傾向",O6)))</formula>
    </cfRule>
    <cfRule type="containsText" dxfId="119" priority="16" operator="containsText" text="同程度">
      <formula>NOT(ISERROR(SEARCH("同程度",O6)))</formula>
    </cfRule>
  </conditionalFormatting>
  <conditionalFormatting sqref="G27">
    <cfRule type="containsText" dxfId="118" priority="1" operator="containsText" text="最新年度のみ減少">
      <formula>NOT(ISERROR(SEARCH("最新年度のみ減少",G27)))</formula>
    </cfRule>
    <cfRule type="containsText" dxfId="117" priority="2" operator="containsText" text="最新年度のみ増加">
      <formula>NOT(ISERROR(SEARCH("最新年度のみ増加",G27)))</formula>
    </cfRule>
  </conditionalFormatting>
  <conditionalFormatting sqref="G27">
    <cfRule type="containsText" dxfId="116" priority="3" operator="containsText" text="―">
      <formula>NOT(ISERROR(SEARCH("―",G27)))</formula>
    </cfRule>
    <cfRule type="containsText" dxfId="115" priority="4" operator="containsText" text="隔年で">
      <formula>NOT(ISERROR(SEARCH("隔年で",G27)))</formula>
    </cfRule>
    <cfRule type="containsText" dxfId="114" priority="5" operator="containsText" text="年度により">
      <formula>NOT(ISERROR(SEARCH("年度により",G27)))</formula>
    </cfRule>
    <cfRule type="containsText" dxfId="113" priority="6" operator="containsText" text="減少傾向">
      <formula>NOT(ISERROR(SEARCH("減少傾向",G27)))</formula>
    </cfRule>
    <cfRule type="containsText" dxfId="112" priority="7" operator="containsText" text="増加傾向">
      <formula>NOT(ISERROR(SEARCH("増加傾向",G27)))</formula>
    </cfRule>
    <cfRule type="containsText" dxfId="111" priority="8" operator="containsText" text="同程度">
      <formula>NOT(ISERROR(SEARCH("同程度",G27)))</formula>
    </cfRule>
  </conditionalFormatting>
  <hyperlinks>
    <hyperlink ref="R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O44"/>
  <sheetViews>
    <sheetView workbookViewId="0">
      <selection activeCell="A5" sqref="A5:A6"/>
    </sheetView>
  </sheetViews>
  <sheetFormatPr defaultRowHeight="13.5" x14ac:dyDescent="0.15"/>
  <cols>
    <col min="1" max="1" width="0.625" style="11" customWidth="1"/>
    <col min="2" max="32" width="3" customWidth="1"/>
    <col min="33" max="33" width="0.625" customWidth="1"/>
    <col min="34" max="34" width="2.875" style="11" customWidth="1"/>
    <col min="35" max="35" width="20.5" bestFit="1" customWidth="1"/>
    <col min="36" max="40" width="8.625" bestFit="1" customWidth="1"/>
  </cols>
  <sheetData>
    <row r="1" spans="1:41" ht="24" customHeight="1" thickBot="1" x14ac:dyDescent="0.2">
      <c r="A1" s="3" t="s">
        <v>37</v>
      </c>
      <c r="B1" s="3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I1" s="13" t="s">
        <v>38</v>
      </c>
    </row>
    <row r="2" spans="1:41" ht="24" customHeight="1" x14ac:dyDescent="0.15">
      <c r="A2" s="3" t="s">
        <v>278</v>
      </c>
      <c r="B2" s="3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41" ht="24" customHeight="1" x14ac:dyDescent="0.15">
      <c r="A3"/>
      <c r="B3" s="3" t="s">
        <v>249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I3" s="8"/>
      <c r="AJ3" s="8"/>
      <c r="AK3" s="8"/>
      <c r="AL3" s="8"/>
      <c r="AM3" s="8"/>
      <c r="AN3" s="8"/>
      <c r="AO3" s="8"/>
    </row>
    <row r="4" spans="1:41" x14ac:dyDescent="0.15">
      <c r="A4" s="3"/>
      <c r="AG4" s="81"/>
      <c r="AH4" s="81"/>
    </row>
    <row r="5" spans="1:41" ht="18.75" customHeight="1" x14ac:dyDescent="0.15">
      <c r="A5" s="3"/>
      <c r="B5" s="10" t="s">
        <v>0</v>
      </c>
      <c r="AG5" s="81"/>
      <c r="AH5" s="81"/>
    </row>
    <row r="6" spans="1:41" s="8" customFormat="1" ht="17.25" customHeight="1" x14ac:dyDescent="0.15">
      <c r="A6" s="84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0</v>
      </c>
      <c r="K6" s="320"/>
      <c r="L6" s="320"/>
      <c r="M6" s="321" t="str">
        <f>'9.グラフデータ'!AE275</f>
        <v>―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0.98580000000000001</v>
      </c>
      <c r="AA6" s="320"/>
      <c r="AB6" s="320"/>
      <c r="AC6" s="321" t="str">
        <f>'9.グラフデータ'!AE276</f>
        <v>同程度で推移</v>
      </c>
      <c r="AD6" s="321"/>
      <c r="AE6" s="321"/>
      <c r="AF6" s="321"/>
      <c r="AG6" s="82"/>
      <c r="AH6" s="82"/>
    </row>
    <row r="7" spans="1:41" s="8" customFormat="1" ht="17.25" customHeight="1" x14ac:dyDescent="0.15">
      <c r="A7" s="84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0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-7.0999999999999952E-2</v>
      </c>
      <c r="AA7" s="322"/>
      <c r="AB7" s="322"/>
      <c r="AC7" s="321"/>
      <c r="AD7" s="321"/>
      <c r="AE7" s="321"/>
      <c r="AF7" s="321"/>
      <c r="AG7" s="82"/>
      <c r="AH7" s="82"/>
    </row>
    <row r="8" spans="1:41" s="8" customFormat="1" ht="17.25" customHeight="1" x14ac:dyDescent="0.15"/>
    <row r="9" spans="1:41" s="8" customFormat="1" ht="17.25" customHeight="1" x14ac:dyDescent="0.15"/>
    <row r="10" spans="1:41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</row>
    <row r="11" spans="1:41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</row>
    <row r="12" spans="1:41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</row>
    <row r="13" spans="1:41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</row>
    <row r="14" spans="1:41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</row>
    <row r="15" spans="1:41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  <c r="AH15"/>
    </row>
    <row r="16" spans="1:41" s="8" customFormat="1" ht="18.75" customHeight="1" x14ac:dyDescent="0.15">
      <c r="A16"/>
      <c r="B16" s="340"/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32" t="str">
        <f ca="1">'9.グラフデータ'!$R$1</f>
        <v>R2</v>
      </c>
      <c r="N16" s="332"/>
      <c r="O16" s="332"/>
      <c r="P16" s="332"/>
      <c r="Q16" s="332" t="str">
        <f ca="1">'9.グラフデータ'!$S$1</f>
        <v>R3</v>
      </c>
      <c r="R16" s="332"/>
      <c r="S16" s="332"/>
      <c r="T16" s="332"/>
      <c r="U16" s="332" t="str">
        <f ca="1">'9.グラフデータ'!$T$1</f>
        <v>R4</v>
      </c>
      <c r="V16" s="332"/>
      <c r="W16" s="332"/>
      <c r="X16" s="332"/>
      <c r="Y16" s="332" t="str">
        <f ca="1">'9.グラフデータ'!$U$1</f>
        <v>R5</v>
      </c>
      <c r="Z16" s="332"/>
      <c r="AA16" s="332"/>
      <c r="AB16" s="332"/>
      <c r="AC16" s="332" t="str">
        <f ca="1">'9.グラフデータ'!$V$1</f>
        <v>R6</v>
      </c>
      <c r="AD16" s="332"/>
      <c r="AE16" s="332"/>
      <c r="AF16" s="332"/>
      <c r="AG16"/>
      <c r="AH16"/>
    </row>
    <row r="17" spans="1:37" s="8" customFormat="1" ht="18.75" customHeight="1" x14ac:dyDescent="0.15">
      <c r="A17"/>
      <c r="B17" s="340" t="s">
        <v>261</v>
      </c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19">
        <f>'9.グラフデータ'!E275</f>
        <v>0</v>
      </c>
      <c r="N17" s="319"/>
      <c r="O17" s="319"/>
      <c r="P17" s="319"/>
      <c r="Q17" s="319">
        <f>'9.グラフデータ'!F275</f>
        <v>0</v>
      </c>
      <c r="R17" s="319"/>
      <c r="S17" s="319"/>
      <c r="T17" s="319"/>
      <c r="U17" s="319">
        <f>'9.グラフデータ'!G275</f>
        <v>0</v>
      </c>
      <c r="V17" s="319"/>
      <c r="W17" s="319"/>
      <c r="X17" s="319"/>
      <c r="Y17" s="319">
        <f>'9.グラフデータ'!H275</f>
        <v>0</v>
      </c>
      <c r="Z17" s="319"/>
      <c r="AA17" s="319"/>
      <c r="AB17" s="319"/>
      <c r="AC17" s="319">
        <f>'9.グラフデータ'!I275</f>
        <v>0</v>
      </c>
      <c r="AD17" s="319"/>
      <c r="AE17" s="319"/>
      <c r="AF17" s="319"/>
      <c r="AG17"/>
      <c r="AH17"/>
    </row>
    <row r="18" spans="1:37" s="8" customFormat="1" ht="18.75" customHeight="1" x14ac:dyDescent="0.15">
      <c r="A18"/>
      <c r="B18" s="339" t="s">
        <v>444</v>
      </c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19">
        <f>SUM(M19:M21)</f>
        <v>1</v>
      </c>
      <c r="N18" s="319"/>
      <c r="O18" s="319"/>
      <c r="P18" s="319"/>
      <c r="Q18" s="319">
        <f>SUM(Q19:Q21)</f>
        <v>1</v>
      </c>
      <c r="R18" s="319"/>
      <c r="S18" s="319"/>
      <c r="T18" s="319"/>
      <c r="U18" s="319">
        <f>SUM(U19:U21)</f>
        <v>1</v>
      </c>
      <c r="V18" s="319"/>
      <c r="W18" s="319"/>
      <c r="X18" s="319"/>
      <c r="Y18" s="319">
        <f>SUM(Y19:Y21)</f>
        <v>1</v>
      </c>
      <c r="Z18" s="319"/>
      <c r="AA18" s="319"/>
      <c r="AB18" s="319"/>
      <c r="AC18" s="319">
        <f>SUM(AC19:AC21)</f>
        <v>0.92900000000000005</v>
      </c>
      <c r="AD18" s="319"/>
      <c r="AE18" s="319"/>
      <c r="AF18" s="319"/>
      <c r="AG18"/>
      <c r="AH18"/>
    </row>
    <row r="19" spans="1:37" s="8" customFormat="1" ht="18.75" customHeight="1" x14ac:dyDescent="0.15">
      <c r="A19"/>
      <c r="B19" s="111"/>
      <c r="C19" s="333" t="s">
        <v>262</v>
      </c>
      <c r="D19" s="334"/>
      <c r="E19" s="334"/>
      <c r="F19" s="334"/>
      <c r="G19" s="334"/>
      <c r="H19" s="334"/>
      <c r="I19" s="334"/>
      <c r="J19" s="334"/>
      <c r="K19" s="334"/>
      <c r="L19" s="335"/>
      <c r="M19" s="361">
        <f>'9.グラフデータ'!E277</f>
        <v>1</v>
      </c>
      <c r="N19" s="362"/>
      <c r="O19" s="362"/>
      <c r="P19" s="363"/>
      <c r="Q19" s="319">
        <f>'9.グラフデータ'!F277</f>
        <v>1</v>
      </c>
      <c r="R19" s="319"/>
      <c r="S19" s="319"/>
      <c r="T19" s="319"/>
      <c r="U19" s="319">
        <f>'9.グラフデータ'!G277</f>
        <v>1</v>
      </c>
      <c r="V19" s="319"/>
      <c r="W19" s="319"/>
      <c r="X19" s="319"/>
      <c r="Y19" s="319">
        <f>'9.グラフデータ'!H277</f>
        <v>0.92300000000000004</v>
      </c>
      <c r="Z19" s="319"/>
      <c r="AA19" s="319"/>
      <c r="AB19" s="319"/>
      <c r="AC19" s="319">
        <f>'9.グラフデータ'!I277</f>
        <v>0.92900000000000005</v>
      </c>
      <c r="AD19" s="319"/>
      <c r="AE19" s="319"/>
      <c r="AF19" s="319"/>
      <c r="AG19"/>
      <c r="AH19"/>
    </row>
    <row r="20" spans="1:37" s="8" customFormat="1" ht="18.75" customHeight="1" x14ac:dyDescent="0.15">
      <c r="A20"/>
      <c r="B20" s="111"/>
      <c r="C20" s="333" t="s">
        <v>263</v>
      </c>
      <c r="D20" s="334"/>
      <c r="E20" s="334"/>
      <c r="F20" s="334"/>
      <c r="G20" s="334"/>
      <c r="H20" s="334"/>
      <c r="I20" s="334"/>
      <c r="J20" s="334"/>
      <c r="K20" s="334"/>
      <c r="L20" s="335"/>
      <c r="M20" s="319">
        <f>'9.グラフデータ'!E278</f>
        <v>0</v>
      </c>
      <c r="N20" s="319"/>
      <c r="O20" s="319"/>
      <c r="P20" s="319"/>
      <c r="Q20" s="319">
        <f>'9.グラフデータ'!F278</f>
        <v>0</v>
      </c>
      <c r="R20" s="319"/>
      <c r="S20" s="319"/>
      <c r="T20" s="319"/>
      <c r="U20" s="319">
        <f>'9.グラフデータ'!G278</f>
        <v>0</v>
      </c>
      <c r="V20" s="319"/>
      <c r="W20" s="319"/>
      <c r="X20" s="319"/>
      <c r="Y20" s="319">
        <f>'9.グラフデータ'!H278</f>
        <v>7.6999999999999999E-2</v>
      </c>
      <c r="Z20" s="319"/>
      <c r="AA20" s="319"/>
      <c r="AB20" s="319"/>
      <c r="AC20" s="319">
        <f>'9.グラフデータ'!I278</f>
        <v>0</v>
      </c>
      <c r="AD20" s="319"/>
      <c r="AE20" s="319"/>
      <c r="AF20" s="319"/>
      <c r="AG20"/>
      <c r="AH20"/>
    </row>
    <row r="21" spans="1:37" s="8" customFormat="1" ht="18.75" customHeight="1" x14ac:dyDescent="0.15">
      <c r="A21"/>
      <c r="B21" s="112"/>
      <c r="C21" s="333" t="s">
        <v>264</v>
      </c>
      <c r="D21" s="334"/>
      <c r="E21" s="334"/>
      <c r="F21" s="334"/>
      <c r="G21" s="334"/>
      <c r="H21" s="334"/>
      <c r="I21" s="334"/>
      <c r="J21" s="334"/>
      <c r="K21" s="334"/>
      <c r="L21" s="335"/>
      <c r="M21" s="319">
        <f>'9.グラフデータ'!E279</f>
        <v>0</v>
      </c>
      <c r="N21" s="319"/>
      <c r="O21" s="319"/>
      <c r="P21" s="319"/>
      <c r="Q21" s="319">
        <f>'9.グラフデータ'!F279</f>
        <v>0</v>
      </c>
      <c r="R21" s="319"/>
      <c r="S21" s="319"/>
      <c r="T21" s="319"/>
      <c r="U21" s="319">
        <f>'9.グラフデータ'!G279</f>
        <v>0</v>
      </c>
      <c r="V21" s="319"/>
      <c r="W21" s="319"/>
      <c r="X21" s="319"/>
      <c r="Y21" s="319">
        <f>'9.グラフデータ'!H279</f>
        <v>0</v>
      </c>
      <c r="Z21" s="319"/>
      <c r="AA21" s="319"/>
      <c r="AB21" s="319"/>
      <c r="AC21" s="319">
        <f>'9.グラフデータ'!I279</f>
        <v>0</v>
      </c>
      <c r="AD21" s="319"/>
      <c r="AE21" s="319"/>
      <c r="AF21" s="319"/>
      <c r="AG21"/>
      <c r="AH21"/>
      <c r="AK21" s="297"/>
    </row>
    <row r="22" spans="1:37" s="8" customFormat="1" ht="18.75" customHeight="1" x14ac:dyDescent="0.15">
      <c r="A22"/>
      <c r="B22" s="340" t="s">
        <v>265</v>
      </c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19">
        <f>'9.グラフデータ'!E280</f>
        <v>0</v>
      </c>
      <c r="N22" s="319"/>
      <c r="O22" s="319"/>
      <c r="P22" s="319"/>
      <c r="Q22" s="319">
        <f>'9.グラフデータ'!F280</f>
        <v>0</v>
      </c>
      <c r="R22" s="319"/>
      <c r="S22" s="319"/>
      <c r="T22" s="319"/>
      <c r="U22" s="319">
        <f>'9.グラフデータ'!G280</f>
        <v>0</v>
      </c>
      <c r="V22" s="319"/>
      <c r="W22" s="319"/>
      <c r="X22" s="319"/>
      <c r="Y22" s="319">
        <f>'9.グラフデータ'!H280</f>
        <v>0</v>
      </c>
      <c r="Z22" s="319"/>
      <c r="AA22" s="319"/>
      <c r="AB22" s="319"/>
      <c r="AC22" s="319">
        <f>'9.グラフデータ'!I280</f>
        <v>7.0999999999999994E-2</v>
      </c>
      <c r="AD22" s="319"/>
      <c r="AE22" s="319"/>
      <c r="AF22" s="319"/>
      <c r="AG22"/>
      <c r="AH22"/>
    </row>
    <row r="23" spans="1:37" s="8" customFormat="1" ht="18.75" customHeight="1" x14ac:dyDescent="0.15">
      <c r="A23"/>
      <c r="B23" s="340" t="s">
        <v>266</v>
      </c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19">
        <f>'9.グラフデータ'!E281</f>
        <v>0</v>
      </c>
      <c r="N23" s="319"/>
      <c r="O23" s="319"/>
      <c r="P23" s="319"/>
      <c r="Q23" s="319">
        <f>'9.グラフデータ'!F281</f>
        <v>0</v>
      </c>
      <c r="R23" s="319"/>
      <c r="S23" s="319"/>
      <c r="T23" s="319"/>
      <c r="U23" s="319">
        <f>'9.グラフデータ'!G281</f>
        <v>0</v>
      </c>
      <c r="V23" s="319"/>
      <c r="W23" s="319"/>
      <c r="X23" s="319"/>
      <c r="Y23" s="319">
        <f>'9.グラフデータ'!H281</f>
        <v>0</v>
      </c>
      <c r="Z23" s="319"/>
      <c r="AA23" s="319"/>
      <c r="AB23" s="319"/>
      <c r="AC23" s="319">
        <f>'9.グラフデータ'!I281</f>
        <v>0</v>
      </c>
      <c r="AD23" s="319"/>
      <c r="AE23" s="319"/>
      <c r="AF23" s="319"/>
      <c r="AG23"/>
      <c r="AH23"/>
    </row>
    <row r="24" spans="1:37" ht="9" customHeight="1" x14ac:dyDescent="0.15">
      <c r="AG24" s="81"/>
      <c r="AH24" s="81"/>
    </row>
    <row r="25" spans="1:37" ht="18.75" customHeight="1" x14ac:dyDescent="0.15">
      <c r="A25" s="3"/>
      <c r="B25" s="10" t="s">
        <v>279</v>
      </c>
      <c r="AG25" s="81"/>
      <c r="AH25" s="81"/>
    </row>
    <row r="26" spans="1:37" s="8" customFormat="1" ht="17.25" customHeight="1" x14ac:dyDescent="0.15">
      <c r="A26" s="84"/>
      <c r="B26" s="323" t="s">
        <v>442</v>
      </c>
      <c r="C26" s="324"/>
      <c r="D26" s="324"/>
      <c r="E26" s="325"/>
      <c r="F26" s="329" t="s">
        <v>267</v>
      </c>
      <c r="G26" s="330"/>
      <c r="H26" s="330"/>
      <c r="I26" s="331"/>
      <c r="J26" s="320">
        <f>AVERAGE(M37:AF37)</f>
        <v>1.8800000000000004E-2</v>
      </c>
      <c r="K26" s="320"/>
      <c r="L26" s="320"/>
      <c r="M26" s="321" t="str">
        <f>'9.グラフデータ'!AE285</f>
        <v>―</v>
      </c>
      <c r="N26" s="321"/>
      <c r="O26" s="321"/>
      <c r="P26" s="321"/>
      <c r="Q26" s="85"/>
      <c r="R26" s="323" t="s">
        <v>443</v>
      </c>
      <c r="S26" s="324"/>
      <c r="T26" s="324"/>
      <c r="U26" s="325"/>
      <c r="V26" s="329" t="s">
        <v>267</v>
      </c>
      <c r="W26" s="330"/>
      <c r="X26" s="330"/>
      <c r="Y26" s="331"/>
      <c r="Z26" s="320">
        <f>AVERAGE(M38:AF38)</f>
        <v>0.72779999999999989</v>
      </c>
      <c r="AA26" s="320"/>
      <c r="AB26" s="320"/>
      <c r="AC26" s="321" t="str">
        <f>'9.グラフデータ'!AE286</f>
        <v>増加傾向⤴</v>
      </c>
      <c r="AD26" s="321"/>
      <c r="AE26" s="321"/>
      <c r="AF26" s="321"/>
      <c r="AG26" s="82"/>
      <c r="AH26" s="82"/>
    </row>
    <row r="27" spans="1:37" s="8" customFormat="1" ht="17.25" customHeight="1" x14ac:dyDescent="0.15">
      <c r="A27" s="84"/>
      <c r="B27" s="326"/>
      <c r="C27" s="327"/>
      <c r="D27" s="327"/>
      <c r="E27" s="328"/>
      <c r="F27" s="329" t="s">
        <v>251</v>
      </c>
      <c r="G27" s="330"/>
      <c r="H27" s="330"/>
      <c r="I27" s="331"/>
      <c r="J27" s="322">
        <f>AC37-M37</f>
        <v>0</v>
      </c>
      <c r="K27" s="322"/>
      <c r="L27" s="322"/>
      <c r="M27" s="321"/>
      <c r="N27" s="321"/>
      <c r="O27" s="321"/>
      <c r="P27" s="321"/>
      <c r="Q27" s="86"/>
      <c r="R27" s="326"/>
      <c r="S27" s="327"/>
      <c r="T27" s="327"/>
      <c r="U27" s="328"/>
      <c r="V27" s="329" t="s">
        <v>251</v>
      </c>
      <c r="W27" s="330"/>
      <c r="X27" s="330"/>
      <c r="Y27" s="331"/>
      <c r="Z27" s="322">
        <f>AC38-M38</f>
        <v>7.0000000000000062E-2</v>
      </c>
      <c r="AA27" s="322"/>
      <c r="AB27" s="322"/>
      <c r="AC27" s="321"/>
      <c r="AD27" s="321"/>
      <c r="AE27" s="321"/>
      <c r="AF27" s="321"/>
      <c r="AG27" s="82"/>
      <c r="AH27" s="82"/>
    </row>
    <row r="28" spans="1:37" s="8" customFormat="1" ht="17.25" customHeight="1" x14ac:dyDescent="0.15"/>
    <row r="29" spans="1:37" s="8" customFormat="1" ht="17.25" customHeight="1" x14ac:dyDescent="0.15"/>
    <row r="30" spans="1:37" s="8" customFormat="1" ht="18.75" customHeight="1" x14ac:dyDescent="0.15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</row>
    <row r="31" spans="1:37" s="8" customFormat="1" ht="18.75" customHeight="1" x14ac:dyDescent="0.15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</row>
    <row r="32" spans="1:37" s="8" customFormat="1" ht="18.75" customHeight="1" x14ac:dyDescent="0.15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</row>
    <row r="33" spans="1:34" s="8" customFormat="1" ht="18.75" customHeight="1" x14ac:dyDescent="0.15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</row>
    <row r="34" spans="1:34" s="8" customFormat="1" ht="18.75" customHeight="1" x14ac:dyDescent="0.15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</row>
    <row r="35" spans="1:34" s="8" customFormat="1" ht="18.75" customHeight="1" x14ac:dyDescent="0.1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/>
      <c r="AH35"/>
    </row>
    <row r="36" spans="1:34" s="8" customFormat="1" ht="18.75" customHeight="1" x14ac:dyDescent="0.15">
      <c r="A36"/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5" t="str">
        <f ca="1">'9.グラフデータ'!R1&amp;"(n="&amp;'9.グラフデータ'!E292&amp;")"</f>
        <v>R2(n=61)</v>
      </c>
      <c r="N36" s="315"/>
      <c r="O36" s="315"/>
      <c r="P36" s="315"/>
      <c r="Q36" s="315" t="str">
        <f ca="1">'9.グラフデータ'!S1&amp;"(n="&amp;'9.グラフデータ'!F292&amp;")"</f>
        <v>R3(n=61)</v>
      </c>
      <c r="R36" s="315"/>
      <c r="S36" s="315"/>
      <c r="T36" s="315"/>
      <c r="U36" s="315" t="str">
        <f ca="1">'9.グラフデータ'!T1&amp;"(n="&amp;'9.グラフデータ'!G292&amp;")"</f>
        <v>R4(n=61)</v>
      </c>
      <c r="V36" s="315"/>
      <c r="W36" s="315"/>
      <c r="X36" s="315"/>
      <c r="Y36" s="315" t="str">
        <f ca="1">'9.グラフデータ'!U1&amp;"(n="&amp;'9.グラフデータ'!H292&amp;")"</f>
        <v>R5(n=60)</v>
      </c>
      <c r="Z36" s="315"/>
      <c r="AA36" s="315"/>
      <c r="AB36" s="315"/>
      <c r="AC36" s="315" t="str">
        <f ca="1">'9.グラフデータ'!V1&amp;"(n="&amp;'9.グラフデータ'!I292&amp;")"</f>
        <v>R6(n=60)</v>
      </c>
      <c r="AD36" s="315"/>
      <c r="AE36" s="315"/>
      <c r="AF36" s="315"/>
      <c r="AG36"/>
      <c r="AH36"/>
    </row>
    <row r="37" spans="1:34" s="8" customFormat="1" ht="18.75" customHeight="1" x14ac:dyDescent="0.15">
      <c r="A37"/>
      <c r="B37" s="317" t="s">
        <v>261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5">
        <f>'9.グラフデータ'!E285</f>
        <v>2.1000000000000001E-2</v>
      </c>
      <c r="N37" s="315"/>
      <c r="O37" s="315"/>
      <c r="P37" s="315"/>
      <c r="Q37" s="315">
        <f>'9.グラフデータ'!F285</f>
        <v>1.9E-2</v>
      </c>
      <c r="R37" s="315"/>
      <c r="S37" s="315"/>
      <c r="T37" s="315"/>
      <c r="U37" s="315">
        <f>'9.グラフデータ'!G285</f>
        <v>1.6E-2</v>
      </c>
      <c r="V37" s="315"/>
      <c r="W37" s="315"/>
      <c r="X37" s="315"/>
      <c r="Y37" s="315">
        <f>'9.グラフデータ'!H285</f>
        <v>1.7000000000000001E-2</v>
      </c>
      <c r="Z37" s="315"/>
      <c r="AA37" s="315"/>
      <c r="AB37" s="315"/>
      <c r="AC37" s="315">
        <f>'9.グラフデータ'!I285</f>
        <v>2.1000000000000001E-2</v>
      </c>
      <c r="AD37" s="315"/>
      <c r="AE37" s="315"/>
      <c r="AF37" s="315"/>
      <c r="AG37"/>
      <c r="AH37"/>
    </row>
    <row r="38" spans="1:34" s="8" customFormat="1" ht="18.75" customHeight="1" x14ac:dyDescent="0.15">
      <c r="A38"/>
      <c r="B38" s="316" t="s">
        <v>444</v>
      </c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5">
        <f>SUM(M39:M41)</f>
        <v>0.69</v>
      </c>
      <c r="N38" s="315"/>
      <c r="O38" s="315"/>
      <c r="P38" s="315"/>
      <c r="Q38" s="315">
        <f>SUM(Q39:Q41)</f>
        <v>0.71800000000000008</v>
      </c>
      <c r="R38" s="315"/>
      <c r="S38" s="315"/>
      <c r="T38" s="315"/>
      <c r="U38" s="315">
        <f>SUM(U39:U41)</f>
        <v>0.72399999999999998</v>
      </c>
      <c r="V38" s="315"/>
      <c r="W38" s="315"/>
      <c r="X38" s="315"/>
      <c r="Y38" s="315">
        <f>SUM(Y39:Y41)</f>
        <v>0.747</v>
      </c>
      <c r="Z38" s="315"/>
      <c r="AA38" s="315"/>
      <c r="AB38" s="315"/>
      <c r="AC38" s="315">
        <f>SUM(AC39:AC41)</f>
        <v>0.76</v>
      </c>
      <c r="AD38" s="315"/>
      <c r="AE38" s="315"/>
      <c r="AF38" s="315"/>
      <c r="AG38"/>
      <c r="AH38"/>
    </row>
    <row r="39" spans="1:34" s="8" customFormat="1" ht="18.75" customHeight="1" x14ac:dyDescent="0.15">
      <c r="A39"/>
      <c r="B39" s="113"/>
      <c r="C39" s="336" t="s">
        <v>262</v>
      </c>
      <c r="D39" s="337"/>
      <c r="E39" s="337"/>
      <c r="F39" s="337"/>
      <c r="G39" s="337"/>
      <c r="H39" s="337"/>
      <c r="I39" s="337"/>
      <c r="J39" s="337"/>
      <c r="K39" s="337"/>
      <c r="L39" s="338"/>
      <c r="M39" s="315">
        <f>'9.グラフデータ'!E287</f>
        <v>0.629</v>
      </c>
      <c r="N39" s="315"/>
      <c r="O39" s="315"/>
      <c r="P39" s="315"/>
      <c r="Q39" s="315">
        <f>'9.グラフデータ'!F287</f>
        <v>0.65100000000000002</v>
      </c>
      <c r="R39" s="315"/>
      <c r="S39" s="315"/>
      <c r="T39" s="315"/>
      <c r="U39" s="315">
        <f>'9.グラフデータ'!G287</f>
        <v>0.64100000000000001</v>
      </c>
      <c r="V39" s="315"/>
      <c r="W39" s="315"/>
      <c r="X39" s="315"/>
      <c r="Y39" s="315">
        <f>'9.グラフデータ'!H287</f>
        <v>0.66500000000000004</v>
      </c>
      <c r="Z39" s="315"/>
      <c r="AA39" s="315"/>
      <c r="AB39" s="315"/>
      <c r="AC39" s="315">
        <f>'9.グラフデータ'!I287</f>
        <v>0.65700000000000003</v>
      </c>
      <c r="AD39" s="315"/>
      <c r="AE39" s="315"/>
      <c r="AF39" s="315"/>
      <c r="AG39"/>
      <c r="AH39"/>
    </row>
    <row r="40" spans="1:34" s="8" customFormat="1" ht="18.75" customHeight="1" x14ac:dyDescent="0.15">
      <c r="A40"/>
      <c r="B40" s="113"/>
      <c r="C40" s="336" t="s">
        <v>263</v>
      </c>
      <c r="D40" s="337"/>
      <c r="E40" s="337"/>
      <c r="F40" s="337"/>
      <c r="G40" s="337"/>
      <c r="H40" s="337"/>
      <c r="I40" s="337"/>
      <c r="J40" s="337"/>
      <c r="K40" s="337"/>
      <c r="L40" s="338"/>
      <c r="M40" s="315">
        <f>'9.グラフデータ'!E288</f>
        <v>5.8999999999999997E-2</v>
      </c>
      <c r="N40" s="315"/>
      <c r="O40" s="315"/>
      <c r="P40" s="315"/>
      <c r="Q40" s="315">
        <f>'9.グラフデータ'!F288</f>
        <v>6.4000000000000001E-2</v>
      </c>
      <c r="R40" s="315"/>
      <c r="S40" s="315"/>
      <c r="T40" s="315"/>
      <c r="U40" s="315">
        <f>'9.グラフデータ'!G288</f>
        <v>0.08</v>
      </c>
      <c r="V40" s="315"/>
      <c r="W40" s="315"/>
      <c r="X40" s="315"/>
      <c r="Y40" s="315">
        <f>'9.グラフデータ'!H288</f>
        <v>8.2000000000000003E-2</v>
      </c>
      <c r="Z40" s="315"/>
      <c r="AA40" s="315"/>
      <c r="AB40" s="315"/>
      <c r="AC40" s="315">
        <f>'9.グラフデータ'!I288</f>
        <v>0.10299999999999999</v>
      </c>
      <c r="AD40" s="315"/>
      <c r="AE40" s="315"/>
      <c r="AF40" s="315"/>
      <c r="AG40"/>
      <c r="AH40"/>
    </row>
    <row r="41" spans="1:34" s="8" customFormat="1" ht="18.75" customHeight="1" x14ac:dyDescent="0.15">
      <c r="A41"/>
      <c r="B41" s="114"/>
      <c r="C41" s="336" t="s">
        <v>264</v>
      </c>
      <c r="D41" s="337"/>
      <c r="E41" s="337"/>
      <c r="F41" s="337"/>
      <c r="G41" s="337"/>
      <c r="H41" s="337"/>
      <c r="I41" s="337"/>
      <c r="J41" s="337"/>
      <c r="K41" s="337"/>
      <c r="L41" s="338"/>
      <c r="M41" s="315">
        <f>'9.グラフデータ'!E289</f>
        <v>2E-3</v>
      </c>
      <c r="N41" s="315"/>
      <c r="O41" s="315"/>
      <c r="P41" s="315"/>
      <c r="Q41" s="315">
        <f>'9.グラフデータ'!F289</f>
        <v>3.0000000000000001E-3</v>
      </c>
      <c r="R41" s="315"/>
      <c r="S41" s="315"/>
      <c r="T41" s="315"/>
      <c r="U41" s="315">
        <f>'9.グラフデータ'!G289</f>
        <v>3.0000000000000001E-3</v>
      </c>
      <c r="V41" s="315"/>
      <c r="W41" s="315"/>
      <c r="X41" s="315"/>
      <c r="Y41" s="315">
        <f>'9.グラフデータ'!H289</f>
        <v>0</v>
      </c>
      <c r="Z41" s="315"/>
      <c r="AA41" s="315"/>
      <c r="AB41" s="315"/>
      <c r="AC41" s="315">
        <f>'9.グラフデータ'!I289</f>
        <v>0</v>
      </c>
      <c r="AD41" s="315"/>
      <c r="AE41" s="315"/>
      <c r="AF41" s="315"/>
      <c r="AG41"/>
      <c r="AH41"/>
    </row>
    <row r="42" spans="1:34" s="8" customFormat="1" ht="18.75" customHeight="1" x14ac:dyDescent="0.15">
      <c r="A42"/>
      <c r="B42" s="317" t="s">
        <v>265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5">
        <f>'9.グラフデータ'!E290</f>
        <v>0.26100000000000001</v>
      </c>
      <c r="N42" s="315"/>
      <c r="O42" s="315"/>
      <c r="P42" s="315"/>
      <c r="Q42" s="315">
        <f>'9.グラフデータ'!F290</f>
        <v>0.245</v>
      </c>
      <c r="R42" s="315"/>
      <c r="S42" s="315"/>
      <c r="T42" s="315"/>
      <c r="U42" s="315">
        <f>'9.グラフデータ'!G290</f>
        <v>0.25700000000000001</v>
      </c>
      <c r="V42" s="315"/>
      <c r="W42" s="315"/>
      <c r="X42" s="315"/>
      <c r="Y42" s="315">
        <f>'9.グラフデータ'!H290</f>
        <v>0.23100000000000001</v>
      </c>
      <c r="Z42" s="315"/>
      <c r="AA42" s="315"/>
      <c r="AB42" s="315"/>
      <c r="AC42" s="315">
        <f>'9.グラフデータ'!I290</f>
        <v>0.20899999999999999</v>
      </c>
      <c r="AD42" s="315"/>
      <c r="AE42" s="315"/>
      <c r="AF42" s="315"/>
      <c r="AG42"/>
      <c r="AH42"/>
    </row>
    <row r="43" spans="1:34" s="8" customFormat="1" ht="18.75" customHeight="1" x14ac:dyDescent="0.15">
      <c r="A43"/>
      <c r="B43" s="317" t="s">
        <v>266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5">
        <f>'9.グラフデータ'!E291</f>
        <v>2.9000000000000001E-2</v>
      </c>
      <c r="N43" s="315"/>
      <c r="O43" s="315"/>
      <c r="P43" s="315"/>
      <c r="Q43" s="315">
        <f>'9.グラフデータ'!F291</f>
        <v>1.7999999999999999E-2</v>
      </c>
      <c r="R43" s="315"/>
      <c r="S43" s="315"/>
      <c r="T43" s="315"/>
      <c r="U43" s="315">
        <f>'9.グラフデータ'!G291</f>
        <v>3.0000000000000001E-3</v>
      </c>
      <c r="V43" s="315"/>
      <c r="W43" s="315"/>
      <c r="X43" s="315"/>
      <c r="Y43" s="315">
        <f>'9.グラフデータ'!H291</f>
        <v>4.0000000000000001E-3</v>
      </c>
      <c r="Z43" s="315"/>
      <c r="AA43" s="315"/>
      <c r="AB43" s="315"/>
      <c r="AC43" s="315">
        <f>'9.グラフデータ'!I291</f>
        <v>0.01</v>
      </c>
      <c r="AD43" s="315"/>
      <c r="AE43" s="315"/>
      <c r="AF43" s="315"/>
      <c r="AG43"/>
      <c r="AH43"/>
    </row>
    <row r="44" spans="1:34" x14ac:dyDescent="0.15">
      <c r="AH44"/>
    </row>
  </sheetData>
  <mergeCells count="120">
    <mergeCell ref="J6:L6"/>
    <mergeCell ref="M6:P7"/>
    <mergeCell ref="Z6:AB6"/>
    <mergeCell ref="AC6:AF7"/>
    <mergeCell ref="J7:L7"/>
    <mergeCell ref="Z7:AB7"/>
    <mergeCell ref="R6:U7"/>
    <mergeCell ref="V6:Y6"/>
    <mergeCell ref="V7:Y7"/>
    <mergeCell ref="B6:E7"/>
    <mergeCell ref="F6:I6"/>
    <mergeCell ref="F7:I7"/>
    <mergeCell ref="Z26:AB26"/>
    <mergeCell ref="AC26:AF27"/>
    <mergeCell ref="J27:L27"/>
    <mergeCell ref="Z27:AB27"/>
    <mergeCell ref="J26:L26"/>
    <mergeCell ref="M26:P27"/>
    <mergeCell ref="R26:U27"/>
    <mergeCell ref="V26:Y26"/>
    <mergeCell ref="V27:Y27"/>
    <mergeCell ref="B26:E27"/>
    <mergeCell ref="F26:I26"/>
    <mergeCell ref="F27:I27"/>
    <mergeCell ref="AC16:AF16"/>
    <mergeCell ref="B17:L17"/>
    <mergeCell ref="M17:P17"/>
    <mergeCell ref="Q17:T17"/>
    <mergeCell ref="U17:X17"/>
    <mergeCell ref="Y17:AB17"/>
    <mergeCell ref="AC17:AF17"/>
    <mergeCell ref="B16:L16"/>
    <mergeCell ref="M16:P16"/>
    <mergeCell ref="Y21:AB21"/>
    <mergeCell ref="C21:L21"/>
    <mergeCell ref="Q16:T16"/>
    <mergeCell ref="U16:X16"/>
    <mergeCell ref="Y16:AB16"/>
    <mergeCell ref="AC19:AF19"/>
    <mergeCell ref="M20:P20"/>
    <mergeCell ref="Q20:T20"/>
    <mergeCell ref="U20:X20"/>
    <mergeCell ref="Y20:AB20"/>
    <mergeCell ref="AC20:AF20"/>
    <mergeCell ref="M19:P19"/>
    <mergeCell ref="Q19:T19"/>
    <mergeCell ref="U19:X19"/>
    <mergeCell ref="Y19:AB19"/>
    <mergeCell ref="AC23:AF23"/>
    <mergeCell ref="B18:L18"/>
    <mergeCell ref="M18:P18"/>
    <mergeCell ref="Q18:T18"/>
    <mergeCell ref="U18:X18"/>
    <mergeCell ref="Y18:AB18"/>
    <mergeCell ref="AC18:AF18"/>
    <mergeCell ref="B23:L23"/>
    <mergeCell ref="M23:P23"/>
    <mergeCell ref="Q23:T23"/>
    <mergeCell ref="U23:X23"/>
    <mergeCell ref="Y23:AB23"/>
    <mergeCell ref="C19:L19"/>
    <mergeCell ref="C20:L20"/>
    <mergeCell ref="AC21:AF21"/>
    <mergeCell ref="B22:L22"/>
    <mergeCell ref="M22:P22"/>
    <mergeCell ref="Q22:T22"/>
    <mergeCell ref="U22:X22"/>
    <mergeCell ref="Y22:AB22"/>
    <mergeCell ref="AC22:AF22"/>
    <mergeCell ref="M21:P21"/>
    <mergeCell ref="Q21:T21"/>
    <mergeCell ref="U21:X21"/>
    <mergeCell ref="AC36:AF36"/>
    <mergeCell ref="B37:L37"/>
    <mergeCell ref="M37:P37"/>
    <mergeCell ref="Q37:T37"/>
    <mergeCell ref="U37:X37"/>
    <mergeCell ref="Y37:AB37"/>
    <mergeCell ref="AC37:AF37"/>
    <mergeCell ref="B36:L36"/>
    <mergeCell ref="M36:P36"/>
    <mergeCell ref="Q36:T36"/>
    <mergeCell ref="U36:X36"/>
    <mergeCell ref="Y36:AB36"/>
    <mergeCell ref="Y41:AB41"/>
    <mergeCell ref="C41:L41"/>
    <mergeCell ref="AC39:AF39"/>
    <mergeCell ref="M40:P40"/>
    <mergeCell ref="Q40:T40"/>
    <mergeCell ref="U40:X40"/>
    <mergeCell ref="Y40:AB40"/>
    <mergeCell ref="AC40:AF40"/>
    <mergeCell ref="M39:P39"/>
    <mergeCell ref="Q39:T39"/>
    <mergeCell ref="U39:X39"/>
    <mergeCell ref="Y39:AB39"/>
    <mergeCell ref="AC43:AF43"/>
    <mergeCell ref="B38:L38"/>
    <mergeCell ref="M38:P38"/>
    <mergeCell ref="Q38:T38"/>
    <mergeCell ref="U38:X38"/>
    <mergeCell ref="Y38:AB38"/>
    <mergeCell ref="AC38:AF38"/>
    <mergeCell ref="B43:L43"/>
    <mergeCell ref="M43:P43"/>
    <mergeCell ref="Q43:T43"/>
    <mergeCell ref="U43:X43"/>
    <mergeCell ref="Y43:AB43"/>
    <mergeCell ref="C39:L39"/>
    <mergeCell ref="C40:L40"/>
    <mergeCell ref="AC41:AF41"/>
    <mergeCell ref="B42:L42"/>
    <mergeCell ref="M42:P42"/>
    <mergeCell ref="Q42:T42"/>
    <mergeCell ref="U42:X42"/>
    <mergeCell ref="Y42:AB42"/>
    <mergeCell ref="AC42:AF42"/>
    <mergeCell ref="M41:P41"/>
    <mergeCell ref="Q41:T41"/>
    <mergeCell ref="U41:X41"/>
  </mergeCells>
  <phoneticPr fontId="1"/>
  <conditionalFormatting sqref="AG6:AH7">
    <cfRule type="containsText" dxfId="110" priority="62" operator="containsText" text="無し">
      <formula>NOT(ISERROR(SEARCH("無し",AG6)))</formula>
    </cfRule>
    <cfRule type="containsText" dxfId="109" priority="63" operator="containsText" text="変動">
      <formula>NOT(ISERROR(SEARCH("変動",AG6)))</formula>
    </cfRule>
    <cfRule type="containsText" dxfId="108" priority="64" operator="containsText" text="減少">
      <formula>NOT(ISERROR(SEARCH("減少",AG6)))</formula>
    </cfRule>
    <cfRule type="containsText" dxfId="107" priority="65" operator="containsText" text="増加">
      <formula>NOT(ISERROR(SEARCH("増加",AG6)))</formula>
    </cfRule>
    <cfRule type="containsText" dxfId="106" priority="66" operator="containsText" text="安定">
      <formula>NOT(ISERROR(SEARCH("安定",AG6)))</formula>
    </cfRule>
  </conditionalFormatting>
  <conditionalFormatting sqref="AG26:AH27">
    <cfRule type="containsText" dxfId="105" priority="45" operator="containsText" text="無し">
      <formula>NOT(ISERROR(SEARCH("無し",AG26)))</formula>
    </cfRule>
    <cfRule type="containsText" dxfId="104" priority="46" operator="containsText" text="変動">
      <formula>NOT(ISERROR(SEARCH("変動",AG26)))</formula>
    </cfRule>
    <cfRule type="containsText" dxfId="103" priority="47" operator="containsText" text="減少">
      <formula>NOT(ISERROR(SEARCH("減少",AG26)))</formula>
    </cfRule>
    <cfRule type="containsText" dxfId="102" priority="48" operator="containsText" text="増加">
      <formula>NOT(ISERROR(SEARCH("増加",AG26)))</formula>
    </cfRule>
    <cfRule type="containsText" dxfId="101" priority="49" operator="containsText" text="安定">
      <formula>NOT(ISERROR(SEARCH("安定",AG26)))</formula>
    </cfRule>
  </conditionalFormatting>
  <conditionalFormatting sqref="M26">
    <cfRule type="containsText" dxfId="100" priority="25" operator="containsText" text="最新年度のみ減少">
      <formula>NOT(ISERROR(SEARCH("最新年度のみ減少",M26)))</formula>
    </cfRule>
    <cfRule type="containsText" dxfId="99" priority="26" operator="containsText" text="最新年度のみ増加">
      <formula>NOT(ISERROR(SEARCH("最新年度のみ増加",M26)))</formula>
    </cfRule>
  </conditionalFormatting>
  <conditionalFormatting sqref="M26">
    <cfRule type="containsText" dxfId="98" priority="27" operator="containsText" text="―">
      <formula>NOT(ISERROR(SEARCH("―",M26)))</formula>
    </cfRule>
    <cfRule type="containsText" dxfId="97" priority="28" operator="containsText" text="隔年で">
      <formula>NOT(ISERROR(SEARCH("隔年で",M26)))</formula>
    </cfRule>
    <cfRule type="containsText" dxfId="96" priority="29" operator="containsText" text="年度により">
      <formula>NOT(ISERROR(SEARCH("年度により",M26)))</formula>
    </cfRule>
    <cfRule type="containsText" dxfId="95" priority="30" operator="containsText" text="減少傾向">
      <formula>NOT(ISERROR(SEARCH("減少傾向",M26)))</formula>
    </cfRule>
    <cfRule type="containsText" dxfId="94" priority="31" operator="containsText" text="増加傾向">
      <formula>NOT(ISERROR(SEARCH("増加傾向",M26)))</formula>
    </cfRule>
    <cfRule type="containsText" dxfId="93" priority="32" operator="containsText" text="同程度">
      <formula>NOT(ISERROR(SEARCH("同程度",M26)))</formula>
    </cfRule>
  </conditionalFormatting>
  <conditionalFormatting sqref="AC26">
    <cfRule type="containsText" dxfId="92" priority="17" operator="containsText" text="最新年度のみ減少">
      <formula>NOT(ISERROR(SEARCH("最新年度のみ減少",AC26)))</formula>
    </cfRule>
    <cfRule type="containsText" dxfId="91" priority="18" operator="containsText" text="最新年度のみ増加">
      <formula>NOT(ISERROR(SEARCH("最新年度のみ増加",AC26)))</formula>
    </cfRule>
  </conditionalFormatting>
  <conditionalFormatting sqref="AC26">
    <cfRule type="containsText" dxfId="90" priority="19" operator="containsText" text="―">
      <formula>NOT(ISERROR(SEARCH("―",AC26)))</formula>
    </cfRule>
    <cfRule type="containsText" dxfId="89" priority="20" operator="containsText" text="隔年で">
      <formula>NOT(ISERROR(SEARCH("隔年で",AC26)))</formula>
    </cfRule>
    <cfRule type="containsText" dxfId="88" priority="21" operator="containsText" text="年度により">
      <formula>NOT(ISERROR(SEARCH("年度により",AC26)))</formula>
    </cfRule>
    <cfRule type="containsText" dxfId="87" priority="22" operator="containsText" text="減少傾向">
      <formula>NOT(ISERROR(SEARCH("減少傾向",AC26)))</formula>
    </cfRule>
    <cfRule type="containsText" dxfId="86" priority="23" operator="containsText" text="増加傾向">
      <formula>NOT(ISERROR(SEARCH("増加傾向",AC26)))</formula>
    </cfRule>
    <cfRule type="containsText" dxfId="85" priority="24" operator="containsText" text="同程度">
      <formula>NOT(ISERROR(SEARCH("同程度",AC26)))</formula>
    </cfRule>
  </conditionalFormatting>
  <conditionalFormatting sqref="M6">
    <cfRule type="containsText" dxfId="84" priority="9" operator="containsText" text="最新年度のみ減少">
      <formula>NOT(ISERROR(SEARCH("最新年度のみ減少",M6)))</formula>
    </cfRule>
    <cfRule type="containsText" dxfId="83" priority="10" operator="containsText" text="最新年度のみ増加">
      <formula>NOT(ISERROR(SEARCH("最新年度のみ増加",M6)))</formula>
    </cfRule>
  </conditionalFormatting>
  <conditionalFormatting sqref="M6">
    <cfRule type="containsText" dxfId="82" priority="11" operator="containsText" text="―">
      <formula>NOT(ISERROR(SEARCH("―",M6)))</formula>
    </cfRule>
    <cfRule type="containsText" dxfId="81" priority="12" operator="containsText" text="隔年で">
      <formula>NOT(ISERROR(SEARCH("隔年で",M6)))</formula>
    </cfRule>
    <cfRule type="containsText" dxfId="80" priority="13" operator="containsText" text="年度により">
      <formula>NOT(ISERROR(SEARCH("年度により",M6)))</formula>
    </cfRule>
    <cfRule type="containsText" dxfId="79" priority="14" operator="containsText" text="減少傾向">
      <formula>NOT(ISERROR(SEARCH("減少傾向",M6)))</formula>
    </cfRule>
    <cfRule type="containsText" dxfId="78" priority="15" operator="containsText" text="増加傾向">
      <formula>NOT(ISERROR(SEARCH("増加傾向",M6)))</formula>
    </cfRule>
    <cfRule type="containsText" dxfId="77" priority="16" operator="containsText" text="同程度">
      <formula>NOT(ISERROR(SEARCH("同程度",M6)))</formula>
    </cfRule>
  </conditionalFormatting>
  <conditionalFormatting sqref="AC6">
    <cfRule type="containsText" dxfId="76" priority="1" operator="containsText" text="最新年度のみ減少">
      <formula>NOT(ISERROR(SEARCH("最新年度のみ減少",AC6)))</formula>
    </cfRule>
    <cfRule type="containsText" dxfId="75" priority="2" operator="containsText" text="最新年度のみ増加">
      <formula>NOT(ISERROR(SEARCH("最新年度のみ増加",AC6)))</formula>
    </cfRule>
  </conditionalFormatting>
  <conditionalFormatting sqref="AC6">
    <cfRule type="containsText" dxfId="74" priority="3" operator="containsText" text="―">
      <formula>NOT(ISERROR(SEARCH("―",AC6)))</formula>
    </cfRule>
    <cfRule type="containsText" dxfId="73" priority="4" operator="containsText" text="隔年で">
      <formula>NOT(ISERROR(SEARCH("隔年で",AC6)))</formula>
    </cfRule>
    <cfRule type="containsText" dxfId="72" priority="5" operator="containsText" text="年度により">
      <formula>NOT(ISERROR(SEARCH("年度により",AC6)))</formula>
    </cfRule>
    <cfRule type="containsText" dxfId="71" priority="6" operator="containsText" text="減少傾向">
      <formula>NOT(ISERROR(SEARCH("減少傾向",AC6)))</formula>
    </cfRule>
    <cfRule type="containsText" dxfId="70" priority="7" operator="containsText" text="増加傾向">
      <formula>NOT(ISERROR(SEARCH("増加傾向",AC6)))</formula>
    </cfRule>
    <cfRule type="containsText" dxfId="69" priority="8" operator="containsText" text="同程度">
      <formula>NOT(ISERROR(SEARCH("同程度",AC6)))</formula>
    </cfRule>
  </conditionalFormatting>
  <dataValidations count="1">
    <dataValidation type="list" allowBlank="1" showInputMessage="1" showErrorMessage="1" sqref="AH6:AH7" xr:uid="{00000000-0002-0000-0A00-000000000000}">
      <formula1>#REF!</formula1>
    </dataValidation>
  </dataValidations>
  <hyperlinks>
    <hyperlink ref="AI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107"/>
  <sheetViews>
    <sheetView workbookViewId="0">
      <selection activeCell="A5" sqref="A5:A6"/>
    </sheetView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20.5" style="8" bestFit="1" customWidth="1"/>
    <col min="35" max="39" width="10.75" style="8" bestFit="1" customWidth="1"/>
    <col min="40" max="40" width="9" style="8"/>
  </cols>
  <sheetData>
    <row r="1" spans="1:34" ht="24" customHeight="1" thickBot="1" x14ac:dyDescent="0.2">
      <c r="A1" s="3" t="s">
        <v>37</v>
      </c>
      <c r="B1" s="3"/>
      <c r="C1" s="10"/>
      <c r="D1" s="11"/>
      <c r="E1" s="11"/>
      <c r="F1" s="11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3" t="s">
        <v>38</v>
      </c>
    </row>
    <row r="2" spans="1:34" ht="24" customHeight="1" x14ac:dyDescent="0.15">
      <c r="A2" s="3" t="s">
        <v>278</v>
      </c>
      <c r="B2" s="3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4" ht="24" customHeight="1" x14ac:dyDescent="0.15">
      <c r="A3" s="10"/>
      <c r="B3" s="10" t="s">
        <v>250</v>
      </c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4" x14ac:dyDescent="0.1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4" s="8" customFormat="1" ht="18.75" customHeight="1" x14ac:dyDescent="0.15">
      <c r="A5" s="81"/>
      <c r="B5" s="10" t="s">
        <v>280</v>
      </c>
      <c r="C5" s="81"/>
      <c r="D5" s="81"/>
      <c r="E5" s="81"/>
      <c r="F5" s="81"/>
      <c r="G5" s="10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</row>
    <row r="6" spans="1:34" s="8" customFormat="1" ht="18.75" customHeight="1" x14ac:dyDescent="0.15">
      <c r="A6" s="81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5.4000000000000003E-3</v>
      </c>
      <c r="K6" s="320"/>
      <c r="L6" s="320"/>
      <c r="M6" s="321" t="str">
        <f>'9.グラフデータ'!AE296</f>
        <v>―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0.95340000000000003</v>
      </c>
      <c r="AA6" s="320"/>
      <c r="AB6" s="320"/>
      <c r="AC6" s="321" t="str">
        <f>'9.グラフデータ'!AE297</f>
        <v>同程度で推移</v>
      </c>
      <c r="AD6" s="321"/>
      <c r="AE6" s="321"/>
      <c r="AF6" s="321"/>
      <c r="AG6" s="81"/>
    </row>
    <row r="7" spans="1:34" s="8" customFormat="1" ht="18.75" customHeight="1" x14ac:dyDescent="0.15">
      <c r="A7" s="81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1.0999999999999999E-2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6.0000000000000053E-3</v>
      </c>
      <c r="AA7" s="322"/>
      <c r="AB7" s="322"/>
      <c r="AC7" s="321"/>
      <c r="AD7" s="321"/>
      <c r="AE7" s="321"/>
      <c r="AF7" s="321"/>
      <c r="AG7" s="81"/>
    </row>
    <row r="8" spans="1:34" s="8" customFormat="1" ht="17.25" customHeight="1" x14ac:dyDescent="0.15">
      <c r="A8" s="84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2"/>
    </row>
    <row r="9" spans="1:34" s="8" customFormat="1" ht="17.25" customHeight="1" x14ac:dyDescent="0.15">
      <c r="A9" s="84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2"/>
    </row>
    <row r="10" spans="1:34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</row>
    <row r="11" spans="1:34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</row>
    <row r="12" spans="1:34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</row>
    <row r="13" spans="1:34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</row>
    <row r="14" spans="1:34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</row>
    <row r="15" spans="1:34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</row>
    <row r="16" spans="1:34" s="8" customFormat="1" ht="18.75" customHeight="1" x14ac:dyDescent="0.15">
      <c r="A16"/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4" t="str">
        <f ca="1">'9.グラフデータ'!R1&amp;"(n="&amp;'9.グラフデータ'!E303&amp;")"</f>
        <v>R2(n=23)</v>
      </c>
      <c r="N16" s="344"/>
      <c r="O16" s="344"/>
      <c r="P16" s="344"/>
      <c r="Q16" s="344" t="str">
        <f ca="1">'9.グラフデータ'!S1&amp;"(n="&amp;'9.グラフデータ'!F303&amp;")"</f>
        <v>R3(n=23)</v>
      </c>
      <c r="R16" s="344"/>
      <c r="S16" s="344"/>
      <c r="T16" s="344"/>
      <c r="U16" s="344" t="str">
        <f ca="1">'9.グラフデータ'!T1&amp;"(n="&amp;'9.グラフデータ'!G303&amp;")"</f>
        <v>R4(n=23)</v>
      </c>
      <c r="V16" s="344"/>
      <c r="W16" s="344"/>
      <c r="X16" s="344"/>
      <c r="Y16" s="344" t="str">
        <f ca="1">'9.グラフデータ'!U1&amp;"(n="&amp;'9.グラフデータ'!H303&amp;")"</f>
        <v>R5(n=23)</v>
      </c>
      <c r="Z16" s="344"/>
      <c r="AA16" s="344"/>
      <c r="AB16" s="344"/>
      <c r="AC16" s="344" t="str">
        <f ca="1">'9.グラフデータ'!V1&amp;"(n="&amp;'9.グラフデータ'!I303&amp;")"</f>
        <v>R6(n=23)</v>
      </c>
      <c r="AD16" s="344"/>
      <c r="AE16" s="344"/>
      <c r="AF16" s="344"/>
      <c r="AG16"/>
    </row>
    <row r="17" spans="1:37" s="8" customFormat="1" ht="18.75" customHeight="1" x14ac:dyDescent="0.15">
      <c r="A17"/>
      <c r="B17" s="343" t="s">
        <v>261</v>
      </c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1">
        <f>'9.グラフデータ'!E296</f>
        <v>0</v>
      </c>
      <c r="N17" s="341"/>
      <c r="O17" s="341"/>
      <c r="P17" s="341"/>
      <c r="Q17" s="341">
        <f>'9.グラフデータ'!F296</f>
        <v>4.0000000000000001E-3</v>
      </c>
      <c r="R17" s="341"/>
      <c r="S17" s="341"/>
      <c r="T17" s="341"/>
      <c r="U17" s="341">
        <f>'9.グラフデータ'!G296</f>
        <v>4.0000000000000001E-3</v>
      </c>
      <c r="V17" s="341"/>
      <c r="W17" s="341"/>
      <c r="X17" s="341"/>
      <c r="Y17" s="341">
        <f>'9.グラフデータ'!H296</f>
        <v>8.0000000000000002E-3</v>
      </c>
      <c r="Z17" s="341"/>
      <c r="AA17" s="341"/>
      <c r="AB17" s="341"/>
      <c r="AC17" s="341">
        <f>'9.グラフデータ'!I296</f>
        <v>1.0999999999999999E-2</v>
      </c>
      <c r="AD17" s="341"/>
      <c r="AE17" s="341"/>
      <c r="AF17" s="341"/>
      <c r="AG17"/>
    </row>
    <row r="18" spans="1:37" s="8" customFormat="1" ht="18.75" customHeight="1" x14ac:dyDescent="0.15">
      <c r="A18"/>
      <c r="B18" s="348" t="s">
        <v>444</v>
      </c>
      <c r="C18" s="343"/>
      <c r="D18" s="343"/>
      <c r="E18" s="343"/>
      <c r="F18" s="343"/>
      <c r="G18" s="343"/>
      <c r="H18" s="343"/>
      <c r="I18" s="343"/>
      <c r="J18" s="343"/>
      <c r="K18" s="343"/>
      <c r="L18" s="343"/>
      <c r="M18" s="341">
        <f>SUM(M19:P21)</f>
        <v>0.94700000000000006</v>
      </c>
      <c r="N18" s="341"/>
      <c r="O18" s="341"/>
      <c r="P18" s="341"/>
      <c r="Q18" s="341">
        <f>SUM(Q19:T21)</f>
        <v>0.95299999999999996</v>
      </c>
      <c r="R18" s="341"/>
      <c r="S18" s="341"/>
      <c r="T18" s="341"/>
      <c r="U18" s="341">
        <f>SUM(U19:X21)</f>
        <v>0.95199999999999996</v>
      </c>
      <c r="V18" s="341"/>
      <c r="W18" s="341"/>
      <c r="X18" s="341"/>
      <c r="Y18" s="341">
        <f>SUM(Y19:AB21)</f>
        <v>0.96199999999999997</v>
      </c>
      <c r="Z18" s="341"/>
      <c r="AA18" s="341"/>
      <c r="AB18" s="341"/>
      <c r="AC18" s="341">
        <f>SUM(AC19:AF21)</f>
        <v>0.95300000000000007</v>
      </c>
      <c r="AD18" s="341"/>
      <c r="AE18" s="341"/>
      <c r="AF18" s="341"/>
      <c r="AG18"/>
    </row>
    <row r="19" spans="1:37" s="8" customFormat="1" ht="18.75" customHeight="1" x14ac:dyDescent="0.15">
      <c r="A19"/>
      <c r="B19" s="115"/>
      <c r="C19" s="345" t="s">
        <v>262</v>
      </c>
      <c r="D19" s="346"/>
      <c r="E19" s="346"/>
      <c r="F19" s="346"/>
      <c r="G19" s="346"/>
      <c r="H19" s="346"/>
      <c r="I19" s="346"/>
      <c r="J19" s="346"/>
      <c r="K19" s="346"/>
      <c r="L19" s="347"/>
      <c r="M19" s="341">
        <f>'9.グラフデータ'!E298</f>
        <v>0.88500000000000001</v>
      </c>
      <c r="N19" s="341"/>
      <c r="O19" s="341"/>
      <c r="P19" s="341"/>
      <c r="Q19" s="341">
        <f>'9.グラフデータ'!F298</f>
        <v>0.88</v>
      </c>
      <c r="R19" s="341"/>
      <c r="S19" s="341"/>
      <c r="T19" s="341"/>
      <c r="U19" s="341">
        <f>'9.グラフデータ'!G298</f>
        <v>0.86599999999999999</v>
      </c>
      <c r="V19" s="341"/>
      <c r="W19" s="341"/>
      <c r="X19" s="341"/>
      <c r="Y19" s="341">
        <f>'9.グラフデータ'!H298</f>
        <v>0.88700000000000001</v>
      </c>
      <c r="Z19" s="341"/>
      <c r="AA19" s="341"/>
      <c r="AB19" s="341"/>
      <c r="AC19" s="341">
        <f>'9.グラフデータ'!I298</f>
        <v>0.90600000000000003</v>
      </c>
      <c r="AD19" s="341"/>
      <c r="AE19" s="341"/>
      <c r="AF19" s="341"/>
      <c r="AG19"/>
    </row>
    <row r="20" spans="1:37" s="8" customFormat="1" ht="18.75" customHeight="1" x14ac:dyDescent="0.15">
      <c r="A20"/>
      <c r="B20" s="115"/>
      <c r="C20" s="345" t="s">
        <v>263</v>
      </c>
      <c r="D20" s="346"/>
      <c r="E20" s="346"/>
      <c r="F20" s="346"/>
      <c r="G20" s="346"/>
      <c r="H20" s="346"/>
      <c r="I20" s="346"/>
      <c r="J20" s="346"/>
      <c r="K20" s="346"/>
      <c r="L20" s="347"/>
      <c r="M20" s="341">
        <f>'9.グラフデータ'!E299</f>
        <v>6.2E-2</v>
      </c>
      <c r="N20" s="341"/>
      <c r="O20" s="341"/>
      <c r="P20" s="341"/>
      <c r="Q20" s="341">
        <f>'9.グラフデータ'!F299</f>
        <v>7.2999999999999995E-2</v>
      </c>
      <c r="R20" s="341"/>
      <c r="S20" s="341"/>
      <c r="T20" s="341"/>
      <c r="U20" s="341">
        <f>'9.グラフデータ'!G299</f>
        <v>8.5999999999999993E-2</v>
      </c>
      <c r="V20" s="341"/>
      <c r="W20" s="341"/>
      <c r="X20" s="341"/>
      <c r="Y20" s="341">
        <f>'9.グラフデータ'!H299</f>
        <v>7.4999999999999997E-2</v>
      </c>
      <c r="Z20" s="341"/>
      <c r="AA20" s="341"/>
      <c r="AB20" s="341"/>
      <c r="AC20" s="341">
        <f>'9.グラフデータ'!I299</f>
        <v>4.7E-2</v>
      </c>
      <c r="AD20" s="341"/>
      <c r="AE20" s="341"/>
      <c r="AF20" s="341"/>
      <c r="AG20"/>
    </row>
    <row r="21" spans="1:37" s="8" customFormat="1" ht="18.75" customHeight="1" x14ac:dyDescent="0.15">
      <c r="A21"/>
      <c r="B21" s="116"/>
      <c r="C21" s="345" t="s">
        <v>264</v>
      </c>
      <c r="D21" s="346"/>
      <c r="E21" s="346"/>
      <c r="F21" s="346"/>
      <c r="G21" s="346"/>
      <c r="H21" s="346"/>
      <c r="I21" s="346"/>
      <c r="J21" s="346"/>
      <c r="K21" s="346"/>
      <c r="L21" s="347"/>
      <c r="M21" s="341">
        <f>'9.グラフデータ'!E300</f>
        <v>0</v>
      </c>
      <c r="N21" s="341"/>
      <c r="O21" s="341"/>
      <c r="P21" s="341"/>
      <c r="Q21" s="341">
        <f>'9.グラフデータ'!F300</f>
        <v>0</v>
      </c>
      <c r="R21" s="341"/>
      <c r="S21" s="341"/>
      <c r="T21" s="341"/>
      <c r="U21" s="341">
        <f>'9.グラフデータ'!G300</f>
        <v>0</v>
      </c>
      <c r="V21" s="341"/>
      <c r="W21" s="341"/>
      <c r="X21" s="341"/>
      <c r="Y21" s="341">
        <f>'9.グラフデータ'!H300</f>
        <v>0</v>
      </c>
      <c r="Z21" s="341"/>
      <c r="AA21" s="341"/>
      <c r="AB21" s="341"/>
      <c r="AC21" s="341">
        <f>'9.グラフデータ'!I300</f>
        <v>0</v>
      </c>
      <c r="AD21" s="341"/>
      <c r="AE21" s="341"/>
      <c r="AF21" s="341"/>
      <c r="AG21"/>
      <c r="AK21" s="297"/>
    </row>
    <row r="22" spans="1:37" s="8" customFormat="1" ht="18.75" customHeight="1" x14ac:dyDescent="0.15">
      <c r="A22"/>
      <c r="B22" s="343" t="s">
        <v>265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1">
        <f>'9.グラフデータ'!E301</f>
        <v>5.2999999999999999E-2</v>
      </c>
      <c r="N22" s="341"/>
      <c r="O22" s="341"/>
      <c r="P22" s="341"/>
      <c r="Q22" s="341">
        <f>'9.グラフデータ'!F301</f>
        <v>4.2999999999999997E-2</v>
      </c>
      <c r="R22" s="341"/>
      <c r="S22" s="341"/>
      <c r="T22" s="341"/>
      <c r="U22" s="341">
        <f>'9.グラフデータ'!G301</f>
        <v>4.1000000000000002E-2</v>
      </c>
      <c r="V22" s="341"/>
      <c r="W22" s="341"/>
      <c r="X22" s="341"/>
      <c r="Y22" s="341">
        <f>'9.グラフデータ'!H301</f>
        <v>0.03</v>
      </c>
      <c r="Z22" s="341"/>
      <c r="AA22" s="341"/>
      <c r="AB22" s="341"/>
      <c r="AC22" s="341">
        <f>'9.グラフデータ'!I301</f>
        <v>3.5999999999999997E-2</v>
      </c>
      <c r="AD22" s="341"/>
      <c r="AE22" s="341"/>
      <c r="AF22" s="341"/>
      <c r="AG22"/>
    </row>
    <row r="23" spans="1:37" s="8" customFormat="1" ht="18.75" customHeight="1" x14ac:dyDescent="0.15">
      <c r="A23"/>
      <c r="B23" s="343" t="s">
        <v>266</v>
      </c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1">
        <f>'9.グラフデータ'!E302</f>
        <v>0</v>
      </c>
      <c r="N23" s="341"/>
      <c r="O23" s="341"/>
      <c r="P23" s="341"/>
      <c r="Q23" s="341">
        <f>'9.グラフデータ'!F302</f>
        <v>0</v>
      </c>
      <c r="R23" s="341"/>
      <c r="S23" s="341"/>
      <c r="T23" s="341"/>
      <c r="U23" s="341">
        <f>'9.グラフデータ'!G302</f>
        <v>4.0000000000000001E-3</v>
      </c>
      <c r="V23" s="341"/>
      <c r="W23" s="341"/>
      <c r="X23" s="341"/>
      <c r="Y23" s="341">
        <f>'9.グラフデータ'!H302</f>
        <v>0</v>
      </c>
      <c r="Z23" s="341"/>
      <c r="AA23" s="341"/>
      <c r="AB23" s="341"/>
      <c r="AC23" s="341">
        <f>'9.グラフデータ'!I302</f>
        <v>0</v>
      </c>
      <c r="AD23" s="341"/>
      <c r="AE23" s="341"/>
      <c r="AF23" s="341"/>
      <c r="AG23"/>
    </row>
    <row r="24" spans="1:37" s="8" customForma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7" s="8" customFormat="1" ht="9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7" s="8" customFormat="1" ht="18" customHeigh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7" s="8" customFormat="1" ht="32.25" customHeigh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7" s="8" customForma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7" s="8" customForma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7" s="8" customForma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54" spans="1:33" s="8" customFormat="1" ht="18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32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s="8" customForma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s="8" customForma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s="8" customForma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8" customForma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s="8" customForma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s="8" customForma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8" customForma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s="8" customForma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8" customForma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s="8" customForma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8" customForma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s="8" customForma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8" customForma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s="8" customForma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8" customForma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9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8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8" customFormat="1" ht="32.2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8" customForma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107" ht="18" customHeight="1" x14ac:dyDescent="0.15"/>
  </sheetData>
  <mergeCells count="60">
    <mergeCell ref="C19:L19"/>
    <mergeCell ref="C20:L20"/>
    <mergeCell ref="C21:L21"/>
    <mergeCell ref="R6:U7"/>
    <mergeCell ref="V6:Y6"/>
    <mergeCell ref="V7:Y7"/>
    <mergeCell ref="B6:E7"/>
    <mergeCell ref="F6:I6"/>
    <mergeCell ref="F7:I7"/>
    <mergeCell ref="U19:X19"/>
    <mergeCell ref="Y19:AB19"/>
    <mergeCell ref="Y18:AB18"/>
    <mergeCell ref="Z6:AB6"/>
    <mergeCell ref="AC19:AF19"/>
    <mergeCell ref="Q23:T23"/>
    <mergeCell ref="U23:X23"/>
    <mergeCell ref="Y23:AB23"/>
    <mergeCell ref="AC23:AF23"/>
    <mergeCell ref="Q20:T20"/>
    <mergeCell ref="U20:X20"/>
    <mergeCell ref="Y20:AB20"/>
    <mergeCell ref="AC20:AF20"/>
    <mergeCell ref="Q21:T21"/>
    <mergeCell ref="U21:X21"/>
    <mergeCell ref="Y21:AB21"/>
    <mergeCell ref="AC21:AF21"/>
    <mergeCell ref="Q19:T19"/>
    <mergeCell ref="AC18:AF18"/>
    <mergeCell ref="B23:L23"/>
    <mergeCell ref="B22:L22"/>
    <mergeCell ref="M23:P23"/>
    <mergeCell ref="B18:L18"/>
    <mergeCell ref="M18:P18"/>
    <mergeCell ref="Q18:T18"/>
    <mergeCell ref="U18:X18"/>
    <mergeCell ref="M21:P21"/>
    <mergeCell ref="M22:P22"/>
    <mergeCell ref="Q22:T22"/>
    <mergeCell ref="U22:X22"/>
    <mergeCell ref="Y22:AB22"/>
    <mergeCell ref="AC22:AF22"/>
    <mergeCell ref="M19:P19"/>
    <mergeCell ref="M20:P20"/>
    <mergeCell ref="AC16:AF16"/>
    <mergeCell ref="B17:L17"/>
    <mergeCell ref="B16:L16"/>
    <mergeCell ref="M16:P16"/>
    <mergeCell ref="M17:P17"/>
    <mergeCell ref="Q17:T17"/>
    <mergeCell ref="U17:X17"/>
    <mergeCell ref="Y17:AB17"/>
    <mergeCell ref="AC17:AF17"/>
    <mergeCell ref="Q16:T16"/>
    <mergeCell ref="U16:X16"/>
    <mergeCell ref="Y16:AB16"/>
    <mergeCell ref="AC6:AF7"/>
    <mergeCell ref="J7:L7"/>
    <mergeCell ref="Z7:AB7"/>
    <mergeCell ref="J6:L6"/>
    <mergeCell ref="M6:P7"/>
  </mergeCells>
  <phoneticPr fontId="1"/>
  <conditionalFormatting sqref="AG8:AG9">
    <cfRule type="containsText" dxfId="68" priority="63" operator="containsText" text="無し">
      <formula>NOT(ISERROR(SEARCH("無し",AG8)))</formula>
    </cfRule>
    <cfRule type="containsText" dxfId="67" priority="64" operator="containsText" text="変動">
      <formula>NOT(ISERROR(SEARCH("変動",AG8)))</formula>
    </cfRule>
    <cfRule type="containsText" dxfId="66" priority="65" operator="containsText" text="減少">
      <formula>NOT(ISERROR(SEARCH("減少",AG8)))</formula>
    </cfRule>
    <cfRule type="containsText" dxfId="65" priority="66" operator="containsText" text="増加">
      <formula>NOT(ISERROR(SEARCH("増加",AG8)))</formula>
    </cfRule>
    <cfRule type="containsText" dxfId="64" priority="67" operator="containsText" text="安定">
      <formula>NOT(ISERROR(SEARCH("安定",AG8)))</formula>
    </cfRule>
  </conditionalFormatting>
  <conditionalFormatting sqref="M6">
    <cfRule type="containsText" dxfId="63" priority="9" operator="containsText" text="最新年度のみ減少">
      <formula>NOT(ISERROR(SEARCH("最新年度のみ減少",M6)))</formula>
    </cfRule>
    <cfRule type="containsText" dxfId="62" priority="10" operator="containsText" text="最新年度のみ増加">
      <formula>NOT(ISERROR(SEARCH("最新年度のみ増加",M6)))</formula>
    </cfRule>
  </conditionalFormatting>
  <conditionalFormatting sqref="M6">
    <cfRule type="containsText" dxfId="61" priority="11" operator="containsText" text="―">
      <formula>NOT(ISERROR(SEARCH("―",M6)))</formula>
    </cfRule>
    <cfRule type="containsText" dxfId="60" priority="12" operator="containsText" text="隔年で">
      <formula>NOT(ISERROR(SEARCH("隔年で",M6)))</formula>
    </cfRule>
    <cfRule type="containsText" dxfId="59" priority="13" operator="containsText" text="年度により">
      <formula>NOT(ISERROR(SEARCH("年度により",M6)))</formula>
    </cfRule>
    <cfRule type="containsText" dxfId="58" priority="14" operator="containsText" text="減少傾向">
      <formula>NOT(ISERROR(SEARCH("減少傾向",M6)))</formula>
    </cfRule>
    <cfRule type="containsText" dxfId="57" priority="15" operator="containsText" text="増加傾向">
      <formula>NOT(ISERROR(SEARCH("増加傾向",M6)))</formula>
    </cfRule>
    <cfRule type="containsText" dxfId="56" priority="16" operator="containsText" text="同程度">
      <formula>NOT(ISERROR(SEARCH("同程度",M6)))</formula>
    </cfRule>
  </conditionalFormatting>
  <conditionalFormatting sqref="AC6">
    <cfRule type="containsText" dxfId="55" priority="1" operator="containsText" text="最新年度のみ減少">
      <formula>NOT(ISERROR(SEARCH("最新年度のみ減少",AC6)))</formula>
    </cfRule>
    <cfRule type="containsText" dxfId="54" priority="2" operator="containsText" text="最新年度のみ増加">
      <formula>NOT(ISERROR(SEARCH("最新年度のみ増加",AC6)))</formula>
    </cfRule>
  </conditionalFormatting>
  <conditionalFormatting sqref="AC6">
    <cfRule type="containsText" dxfId="53" priority="3" operator="containsText" text="―">
      <formula>NOT(ISERROR(SEARCH("―",AC6)))</formula>
    </cfRule>
    <cfRule type="containsText" dxfId="52" priority="4" operator="containsText" text="隔年で">
      <formula>NOT(ISERROR(SEARCH("隔年で",AC6)))</formula>
    </cfRule>
    <cfRule type="containsText" dxfId="51" priority="5" operator="containsText" text="年度により">
      <formula>NOT(ISERROR(SEARCH("年度により",AC6)))</formula>
    </cfRule>
    <cfRule type="containsText" dxfId="50" priority="6" operator="containsText" text="減少傾向">
      <formula>NOT(ISERROR(SEARCH("減少傾向",AC6)))</formula>
    </cfRule>
    <cfRule type="containsText" dxfId="49" priority="7" operator="containsText" text="増加傾向">
      <formula>NOT(ISERROR(SEARCH("増加傾向",AC6)))</formula>
    </cfRule>
    <cfRule type="containsText" dxfId="48" priority="8" operator="containsText" text="同程度">
      <formula>NOT(ISERROR(SEARCH("同程度",AC6)))</formula>
    </cfRule>
  </conditionalFormatting>
  <hyperlinks>
    <hyperlink ref="AH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AU320"/>
  <sheetViews>
    <sheetView view="pageBreakPreview" zoomScaleNormal="100" zoomScaleSheetLayoutView="100" workbookViewId="0">
      <selection activeCell="D2" sqref="D2"/>
    </sheetView>
  </sheetViews>
  <sheetFormatPr defaultRowHeight="13.5" x14ac:dyDescent="0.15"/>
  <cols>
    <col min="1" max="1" width="2.375" style="117" customWidth="1"/>
    <col min="2" max="2" width="3" style="117" customWidth="1"/>
    <col min="3" max="3" width="1.375" style="117" customWidth="1"/>
    <col min="4" max="4" width="23" style="117" customWidth="1"/>
    <col min="5" max="9" width="9.875" style="261" customWidth="1"/>
    <col min="10" max="10" width="9" style="127" hidden="1" customWidth="1"/>
    <col min="11" max="12" width="9" style="128" hidden="1" customWidth="1"/>
    <col min="13" max="13" width="3.75" style="127" hidden="1" customWidth="1"/>
    <col min="14" max="17" width="3" style="127" hidden="1" customWidth="1"/>
    <col min="18" max="18" width="6" style="127" hidden="1" customWidth="1"/>
    <col min="19" max="21" width="4.5" style="127" hidden="1" customWidth="1"/>
    <col min="22" max="22" width="5.25" style="127" hidden="1" customWidth="1"/>
    <col min="23" max="23" width="7.5" style="127" hidden="1" customWidth="1"/>
    <col min="24" max="24" width="14.625" style="128" hidden="1" customWidth="1"/>
    <col min="25" max="25" width="4.5" style="127" hidden="1" customWidth="1"/>
    <col min="26" max="27" width="7.5" style="128" hidden="1" customWidth="1"/>
    <col min="28" max="28" width="4.5" style="127" hidden="1" customWidth="1"/>
    <col min="29" max="30" width="7.5" style="128" hidden="1" customWidth="1"/>
    <col min="31" max="31" width="18.375" style="119" hidden="1" customWidth="1"/>
    <col min="32" max="32" width="1.5" style="117" customWidth="1"/>
    <col min="33" max="33" width="2.875" style="117" customWidth="1"/>
    <col min="34" max="35" width="9" style="117" customWidth="1"/>
    <col min="36" max="36" width="33.875" style="117" hidden="1" customWidth="1"/>
    <col min="37" max="37" width="9" style="117" hidden="1" customWidth="1"/>
    <col min="38" max="38" width="12.625" style="117" hidden="1" customWidth="1"/>
    <col min="39" max="39" width="17.625" style="117" hidden="1" customWidth="1"/>
    <col min="40" max="40" width="20.75" style="117" customWidth="1"/>
    <col min="41" max="45" width="6.5" style="117" bestFit="1" customWidth="1"/>
    <col min="46" max="46" width="6.5" style="117" customWidth="1"/>
    <col min="47" max="47" width="1.75" style="117" customWidth="1"/>
    <col min="48" max="16384" width="9" style="117"/>
  </cols>
  <sheetData>
    <row r="1" spans="2:39" ht="19.5" customHeight="1" thickBot="1" x14ac:dyDescent="0.2">
      <c r="C1" s="388" t="s">
        <v>38</v>
      </c>
      <c r="D1" s="389"/>
      <c r="J1" s="119"/>
      <c r="K1" s="118"/>
      <c r="L1" s="118"/>
      <c r="M1" s="120"/>
      <c r="N1" s="120"/>
      <c r="O1" s="390" t="s">
        <v>449</v>
      </c>
      <c r="P1" s="391"/>
      <c r="Q1" s="392"/>
      <c r="R1" s="121" t="str" cm="1">
        <f t="array" aca="1" ref="R1" ca="1">"R"&amp;RIGHT(CELL("filename",'9-1.2020'!A1),4)-2018</f>
        <v>R2</v>
      </c>
      <c r="S1" s="121" t="str" cm="1">
        <f t="array" aca="1" ref="S1" ca="1">"R"&amp;RIGHT(CELL("filename",'9-1.2021'!A1),4)-2018</f>
        <v>R3</v>
      </c>
      <c r="T1" s="121" t="str" cm="1">
        <f t="array" aca="1" ref="T1" ca="1">"R"&amp;RIGHT(CELL("filename",'9-1.2022'!A1),4)-2018</f>
        <v>R4</v>
      </c>
      <c r="U1" s="121" t="str" cm="1">
        <f t="array" aca="1" ref="U1" ca="1">"R"&amp;RIGHT(CELL("filename",'9-1.2023'!A1),4)-2018</f>
        <v>R5</v>
      </c>
      <c r="V1" s="121" t="str" cm="1">
        <f t="array" aca="1" ref="V1" ca="1">"R"&amp;RIGHT(CELL("filename",'9-1.2024'!A1),4)-2018</f>
        <v>R6</v>
      </c>
      <c r="W1" s="122"/>
      <c r="X1" s="123" t="s">
        <v>322</v>
      </c>
      <c r="Y1" s="120"/>
      <c r="Z1" s="124"/>
      <c r="AA1" s="124"/>
      <c r="AB1" s="120"/>
      <c r="AC1" s="124"/>
      <c r="AD1" s="124"/>
      <c r="AE1" s="117"/>
      <c r="AJ1" s="125" t="s">
        <v>258</v>
      </c>
      <c r="AL1" s="126" t="s">
        <v>323</v>
      </c>
      <c r="AM1" s="126" t="s">
        <v>324</v>
      </c>
    </row>
    <row r="2" spans="2:39" x14ac:dyDescent="0.15">
      <c r="J2" s="254" t="s">
        <v>465</v>
      </c>
      <c r="O2" s="393"/>
      <c r="P2" s="394"/>
      <c r="Q2" s="395"/>
      <c r="R2" s="129" t="s">
        <v>450</v>
      </c>
      <c r="S2" s="129" t="s">
        <v>450</v>
      </c>
      <c r="T2" s="129" t="s">
        <v>450</v>
      </c>
      <c r="U2" s="129" t="s">
        <v>450</v>
      </c>
      <c r="V2" s="129" t="s">
        <v>450</v>
      </c>
      <c r="W2" s="130"/>
      <c r="X2" s="123" t="s">
        <v>325</v>
      </c>
      <c r="AJ2" s="125" t="s">
        <v>260</v>
      </c>
      <c r="AL2" s="126" t="s">
        <v>326</v>
      </c>
      <c r="AM2" s="126" t="s">
        <v>327</v>
      </c>
    </row>
    <row r="3" spans="2:39" ht="14.25" thickBot="1" x14ac:dyDescent="0.2">
      <c r="J3" s="131"/>
      <c r="K3" s="128" t="s">
        <v>328</v>
      </c>
      <c r="O3" s="396"/>
      <c r="P3" s="397"/>
      <c r="Q3" s="398"/>
      <c r="R3" s="132">
        <v>4</v>
      </c>
      <c r="S3" s="132">
        <v>3</v>
      </c>
      <c r="T3" s="132">
        <v>2</v>
      </c>
      <c r="U3" s="132">
        <v>1</v>
      </c>
      <c r="V3" s="132" t="s">
        <v>451</v>
      </c>
      <c r="W3" s="133"/>
      <c r="X3" s="120" t="s">
        <v>329</v>
      </c>
      <c r="AJ3" s="125" t="s">
        <v>253</v>
      </c>
      <c r="AL3" s="126" t="s">
        <v>330</v>
      </c>
      <c r="AM3" s="126" t="s">
        <v>331</v>
      </c>
    </row>
    <row r="4" spans="2:39" ht="14.25" thickBot="1" x14ac:dyDescent="0.2">
      <c r="B4" s="134" t="s">
        <v>441</v>
      </c>
      <c r="C4" s="135"/>
      <c r="D4" s="135"/>
      <c r="E4" s="262"/>
      <c r="F4" s="262"/>
      <c r="G4" s="262"/>
      <c r="H4" s="262"/>
      <c r="I4" s="262"/>
      <c r="J4" s="137"/>
      <c r="K4" s="138"/>
      <c r="L4" s="138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8"/>
      <c r="Y4" s="139"/>
      <c r="Z4" s="138"/>
      <c r="AA4" s="138"/>
      <c r="AB4" s="139"/>
      <c r="AC4" s="138"/>
      <c r="AD4" s="138"/>
      <c r="AE4" s="135"/>
      <c r="AF4" s="140"/>
      <c r="AJ4" s="125" t="s">
        <v>332</v>
      </c>
      <c r="AL4" s="126" t="s">
        <v>333</v>
      </c>
      <c r="AM4" s="126" t="s">
        <v>327</v>
      </c>
    </row>
    <row r="5" spans="2:39" x14ac:dyDescent="0.15">
      <c r="B5" s="141"/>
      <c r="C5" s="142"/>
      <c r="D5" s="142"/>
      <c r="E5" s="263"/>
      <c r="F5" s="263"/>
      <c r="G5" s="263"/>
      <c r="H5" s="263"/>
      <c r="I5" s="263"/>
      <c r="J5" s="370" t="s">
        <v>334</v>
      </c>
      <c r="K5" s="371"/>
      <c r="L5" s="371"/>
      <c r="M5" s="372"/>
      <c r="N5" s="372"/>
      <c r="O5" s="372"/>
      <c r="P5" s="372"/>
      <c r="Q5" s="373"/>
      <c r="R5" s="374" t="s">
        <v>335</v>
      </c>
      <c r="S5" s="371" t="s">
        <v>336</v>
      </c>
      <c r="T5" s="372"/>
      <c r="U5" s="372"/>
      <c r="V5" s="373"/>
      <c r="W5" s="376" t="s">
        <v>337</v>
      </c>
      <c r="X5" s="377"/>
      <c r="Y5" s="380" t="s">
        <v>338</v>
      </c>
      <c r="Z5" s="366" t="s">
        <v>339</v>
      </c>
      <c r="AA5" s="382"/>
      <c r="AB5" s="364" t="s">
        <v>340</v>
      </c>
      <c r="AC5" s="366" t="s">
        <v>341</v>
      </c>
      <c r="AD5" s="367"/>
      <c r="AE5" s="368" t="s">
        <v>342</v>
      </c>
      <c r="AF5" s="143"/>
      <c r="AJ5" s="125" t="s">
        <v>255</v>
      </c>
      <c r="AL5" s="126" t="s">
        <v>343</v>
      </c>
      <c r="AM5" s="126" t="s">
        <v>344</v>
      </c>
    </row>
    <row r="6" spans="2:39" s="154" customFormat="1" ht="27" x14ac:dyDescent="0.15">
      <c r="B6" s="141"/>
      <c r="C6" s="385" t="s">
        <v>18</v>
      </c>
      <c r="D6" s="385"/>
      <c r="E6" s="144" t="str" cm="1">
        <f t="array" aca="1" ref="E6" ca="1">R1&amp;"(n'="&amp;INDEX('9-1.2020'!K:K,MATCH("F139110110504",'9-1.2020'!A:A,0),0)&amp;")"</f>
        <v>R2(n'=1073)</v>
      </c>
      <c r="F6" s="144" t="str" cm="1">
        <f t="array" aca="1" ref="F6" ca="1">S1&amp;"(n'="&amp;INDEX('9-1.2021'!K:K,MATCH("F139110110504",'9-1.2021'!A:A,0),0)&amp;")"</f>
        <v>R3(n'=1092)</v>
      </c>
      <c r="G6" s="144" t="str" cm="1">
        <f t="array" aca="1" ref="G6" ca="1">T1&amp;"(n'="&amp;INDEX('9-1.2022'!K:K,MATCH("F139110110504",'9-1.2022'!A:A,0),0)&amp;")"</f>
        <v>R4(n'=1099)</v>
      </c>
      <c r="H6" s="144" t="str" cm="1">
        <f t="array" aca="1" ref="H6" ca="1">U1&amp;"(n'="&amp;INDEX('9-1.2023'!K:K,MATCH("F139110110504",'9-1.2023'!A:A,0),0)&amp;")"</f>
        <v>R5(n'=1084)</v>
      </c>
      <c r="I6" s="144" t="str" cm="1">
        <f t="array" aca="1" ref="I6" ca="1">V1&amp;"(n'="&amp;INDEX('9-1.2024'!K:K,MATCH("F139110110504",'9-1.2024'!A:A,0),0)&amp;")"</f>
        <v>R6(n'=1036)</v>
      </c>
      <c r="J6" s="145" t="s">
        <v>345</v>
      </c>
      <c r="K6" s="146">
        <v>-0.03</v>
      </c>
      <c r="L6" s="146">
        <v>0.03</v>
      </c>
      <c r="M6" s="259" t="str">
        <f ca="1">R1</f>
        <v>R2</v>
      </c>
      <c r="N6" s="259" t="str">
        <f ca="1">S1</f>
        <v>R3</v>
      </c>
      <c r="O6" s="259" t="str">
        <f ca="1">T1</f>
        <v>R4</v>
      </c>
      <c r="P6" s="259" t="str">
        <f ca="1">U1</f>
        <v>R5</v>
      </c>
      <c r="Q6" s="259" t="str">
        <f ca="1">V1</f>
        <v>R6</v>
      </c>
      <c r="R6" s="375"/>
      <c r="S6" s="149" t="s">
        <v>346</v>
      </c>
      <c r="T6" s="147" t="s">
        <v>347</v>
      </c>
      <c r="U6" s="147" t="s">
        <v>348</v>
      </c>
      <c r="V6" s="148" t="s">
        <v>349</v>
      </c>
      <c r="W6" s="378"/>
      <c r="X6" s="379"/>
      <c r="Y6" s="381"/>
      <c r="Z6" s="150" t="s">
        <v>350</v>
      </c>
      <c r="AA6" s="151" t="s">
        <v>351</v>
      </c>
      <c r="AB6" s="365"/>
      <c r="AC6" s="152" t="s">
        <v>352</v>
      </c>
      <c r="AD6" s="153" t="s">
        <v>353</v>
      </c>
      <c r="AE6" s="369"/>
      <c r="AF6" s="143"/>
      <c r="AG6" s="117"/>
      <c r="AH6" s="117"/>
      <c r="AI6" s="117"/>
      <c r="AJ6" s="125" t="s">
        <v>354</v>
      </c>
      <c r="AK6" s="117"/>
      <c r="AL6" s="126" t="s">
        <v>355</v>
      </c>
      <c r="AM6" s="126" t="s">
        <v>344</v>
      </c>
    </row>
    <row r="7" spans="2:39" x14ac:dyDescent="0.15">
      <c r="B7" s="141"/>
      <c r="C7" s="155" t="s">
        <v>243</v>
      </c>
      <c r="D7" s="155"/>
      <c r="E7" s="264" cm="1">
        <f t="array" ref="E7">ROUND(INDEX('9-1.2020'!D:D,MATCH("F139110110504",'9-1.2020'!A:A,0),0)/INDEX('9-1.2020'!K:K,MATCH("F139110110504",'9-1.2020'!A:A,0),0),3)</f>
        <v>0.14699999999999999</v>
      </c>
      <c r="F7" s="264" cm="1">
        <f t="array" ref="F7">ROUND(INDEX('9-1.2021'!D:D,MATCH("F139110110504",'9-1.2021'!A:A,0),0)/INDEX('9-1.2021'!K:K,MATCH("F139110110504",'9-1.2021'!A:A,0),0),3)</f>
        <v>0.14199999999999999</v>
      </c>
      <c r="G7" s="264" cm="1">
        <f t="array" ref="G7">ROUND(INDEX('9-1.2022'!D:D,MATCH("F139110110504",'9-1.2022'!A:A,0),0)/INDEX('9-1.2022'!K:K,MATCH("F139110110504",'9-1.2022'!A:A,0),0),3)</f>
        <v>0.152</v>
      </c>
      <c r="H7" s="264" cm="1">
        <f t="array" ref="H7">ROUND(INDEX('9-1.2023'!D:D,MATCH("F139110110504",'9-1.2023'!A:A,0),0)/INDEX('9-1.2023'!K:K,MATCH("F139110110504",'9-1.2023'!A:A,0),0),3)</f>
        <v>0.13300000000000001</v>
      </c>
      <c r="I7" s="264" cm="1">
        <f t="array" ref="I7">ROUND(INDEX('9-1.2024'!D:D,MATCH("F139110110504",'9-1.2024'!A:A,0),0)/INDEX('9-1.2024'!K:K,MATCH("F139110110504",'9-1.2024'!A:A,0),0),3)</f>
        <v>0.159</v>
      </c>
      <c r="J7" s="157">
        <f t="shared" ref="J7:J13" si="0">AVERAGE(E7:I7)</f>
        <v>0.14660000000000001</v>
      </c>
      <c r="K7" s="158">
        <f t="shared" ref="K7:K13" si="1">J7-0.03</f>
        <v>0.11660000000000001</v>
      </c>
      <c r="L7" s="158">
        <f t="shared" ref="L7:L13" si="2">J7+0.03</f>
        <v>0.17660000000000001</v>
      </c>
      <c r="M7" s="147" t="str">
        <f t="shared" ref="M7:M13" si="3">IF(AND(E7&gt;J7-0.03,E7&lt;J7+0.03),"○","×")</f>
        <v>○</v>
      </c>
      <c r="N7" s="147" t="str">
        <f t="shared" ref="N7:N13" si="4">IF(AND(F7&gt;J7-0.03,F7&lt;J7+0.03),"○","×")</f>
        <v>○</v>
      </c>
      <c r="O7" s="147" t="str">
        <f t="shared" ref="O7:O13" si="5">IF(AND(G7&gt;J7-0.03,G7&lt;J7+0.03),"○","×")</f>
        <v>○</v>
      </c>
      <c r="P7" s="147" t="str">
        <f t="shared" ref="P7:P13" si="6">IF(AND(H7&gt;J7-0.03,H7&lt;J7+0.03),"○","×")</f>
        <v>○</v>
      </c>
      <c r="Q7" s="148" t="str">
        <f t="shared" ref="Q7:Q13" si="7">IF(AND(I7&gt;J7-0.03,I7&lt;J7+0.03),"○","×")</f>
        <v>○</v>
      </c>
      <c r="R7" s="159" t="str">
        <f t="shared" ref="R7:R9" si="8">IF(COUNTIF(M7:Q7,"○")=5,"同程度","―")</f>
        <v>同程度</v>
      </c>
      <c r="S7" s="149" t="str">
        <f t="shared" ref="S7:V9" si="9">IF(F7-E7&gt;0,"↑",IF(F7-E7&lt;0,"↓","－"))</f>
        <v>↓</v>
      </c>
      <c r="T7" s="147" t="str">
        <f t="shared" si="9"/>
        <v>↑</v>
      </c>
      <c r="U7" s="147" t="str">
        <f t="shared" si="9"/>
        <v>↓</v>
      </c>
      <c r="V7" s="148" t="str">
        <f t="shared" si="9"/>
        <v>↑</v>
      </c>
      <c r="W7" s="145" t="str">
        <f t="shared" ref="W7:W9" si="10">S7&amp;T7&amp;U7&amp;V7</f>
        <v>↓↑↓↑</v>
      </c>
      <c r="X7" s="160" t="str" cm="1">
        <f t="array" ref="X7">INDEX($AM$2:$AM$82,MATCH(W7,$AL$2:$AL$82,0),0)</f>
        <v>隔年で増減</v>
      </c>
      <c r="Y7" s="161" t="str">
        <f t="shared" ref="Y7:Y9" si="11">IF(G7-E7&gt;0,"↑",IF(G7-E7&lt;0,"↓","－"))</f>
        <v>↑</v>
      </c>
      <c r="Z7" s="162" t="str">
        <f t="shared" ref="Z7:Z13" si="12">IF(W7="↓↑↓↓",IF(Y7="↓","減少傾向","×"),"判定外")</f>
        <v>判定外</v>
      </c>
      <c r="AA7" s="163" t="str">
        <f t="shared" ref="AA7:AA13" si="13">IF(W7="↑↓↑↑",IF(Y7="↑","増加傾向","×"),"判定外")</f>
        <v>判定外</v>
      </c>
      <c r="AB7" s="164" t="str">
        <f t="shared" ref="AB7:AB9" si="14">IF(H7-F7&gt;0,"↑",IF(H7-F7&lt;0,"↓","－"))</f>
        <v>↓</v>
      </c>
      <c r="AC7" s="162" t="str">
        <f t="shared" ref="AC7:AC13" si="15">IF(W7="↓↓↑↓",IF(AB7="↓","減少傾向","×"),"判定外")</f>
        <v>判定外</v>
      </c>
      <c r="AD7" s="160" t="str">
        <f t="shared" ref="AD7:AD13" si="16">IF(W7="↑↑↓↑",IF(AB7="↑","増加傾向","×"),"判定外")</f>
        <v>判定外</v>
      </c>
      <c r="AE7" s="165" t="s">
        <v>260</v>
      </c>
      <c r="AF7" s="143"/>
      <c r="AJ7" s="125" t="s">
        <v>344</v>
      </c>
      <c r="AL7" s="126" t="s">
        <v>356</v>
      </c>
      <c r="AM7" s="126" t="s">
        <v>344</v>
      </c>
    </row>
    <row r="8" spans="2:39" x14ac:dyDescent="0.15">
      <c r="B8" s="141"/>
      <c r="C8" s="166" t="s">
        <v>40</v>
      </c>
      <c r="D8" s="155"/>
      <c r="E8" s="264">
        <f>SUM(E9:E11)</f>
        <v>0.70000000000000007</v>
      </c>
      <c r="F8" s="264">
        <f t="shared" ref="F8:I8" si="17">SUM(F9:F11)</f>
        <v>0.65700000000000003</v>
      </c>
      <c r="G8" s="264">
        <f t="shared" si="17"/>
        <v>0.66200000000000003</v>
      </c>
      <c r="H8" s="264">
        <f t="shared" si="17"/>
        <v>0.68600000000000005</v>
      </c>
      <c r="I8" s="264">
        <f t="shared" si="17"/>
        <v>0.66100000000000003</v>
      </c>
      <c r="J8" s="157">
        <f t="shared" si="0"/>
        <v>0.67320000000000002</v>
      </c>
      <c r="K8" s="158">
        <f t="shared" si="1"/>
        <v>0.64319999999999999</v>
      </c>
      <c r="L8" s="158">
        <f t="shared" si="2"/>
        <v>0.70320000000000005</v>
      </c>
      <c r="M8" s="147" t="str">
        <f t="shared" si="3"/>
        <v>○</v>
      </c>
      <c r="N8" s="147" t="str">
        <f t="shared" si="4"/>
        <v>○</v>
      </c>
      <c r="O8" s="147" t="str">
        <f t="shared" si="5"/>
        <v>○</v>
      </c>
      <c r="P8" s="147" t="str">
        <f t="shared" si="6"/>
        <v>○</v>
      </c>
      <c r="Q8" s="148" t="str">
        <f t="shared" si="7"/>
        <v>○</v>
      </c>
      <c r="R8" s="159" t="str">
        <f t="shared" si="8"/>
        <v>同程度</v>
      </c>
      <c r="S8" s="149" t="str">
        <f t="shared" si="9"/>
        <v>↓</v>
      </c>
      <c r="T8" s="147" t="str">
        <f t="shared" si="9"/>
        <v>↑</v>
      </c>
      <c r="U8" s="147" t="str">
        <f t="shared" si="9"/>
        <v>↑</v>
      </c>
      <c r="V8" s="148" t="str">
        <f t="shared" si="9"/>
        <v>↓</v>
      </c>
      <c r="W8" s="145" t="str">
        <f t="shared" si="10"/>
        <v>↓↑↑↓</v>
      </c>
      <c r="X8" s="160" t="str" cm="1">
        <f t="array" ref="X8">INDEX($AM$2:$AM$82,MATCH(W8,$AL$2:$AL$82,0),0)</f>
        <v>年度により増減</v>
      </c>
      <c r="Y8" s="161" t="str">
        <f t="shared" si="11"/>
        <v>↓</v>
      </c>
      <c r="Z8" s="162" t="str">
        <f t="shared" si="12"/>
        <v>判定外</v>
      </c>
      <c r="AA8" s="163" t="str">
        <f t="shared" si="13"/>
        <v>判定外</v>
      </c>
      <c r="AB8" s="164" t="str">
        <f t="shared" si="14"/>
        <v>↑</v>
      </c>
      <c r="AC8" s="162" t="str">
        <f t="shared" si="15"/>
        <v>判定外</v>
      </c>
      <c r="AD8" s="160" t="str">
        <f t="shared" si="16"/>
        <v>判定外</v>
      </c>
      <c r="AE8" s="165" t="s">
        <v>260</v>
      </c>
      <c r="AF8" s="143"/>
      <c r="AJ8" s="125" t="s">
        <v>256</v>
      </c>
      <c r="AL8" s="126" t="s">
        <v>357</v>
      </c>
      <c r="AM8" s="126" t="s">
        <v>327</v>
      </c>
    </row>
    <row r="9" spans="2:39" x14ac:dyDescent="0.15">
      <c r="B9" s="141"/>
      <c r="C9" s="167"/>
      <c r="D9" s="168" t="s">
        <v>36</v>
      </c>
      <c r="E9" s="265" cm="1">
        <f t="array" ref="E9">ROUND(INDEX('9-1.2020'!F:F,MATCH("F139110110504",'9-1.2020'!A:A,0),0)/INDEX('9-1.2020'!K:K,MATCH("F139110110504",'9-1.2020'!A:A,0),0),3)</f>
        <v>0.63</v>
      </c>
      <c r="F9" s="265" cm="1">
        <f t="array" ref="F9">ROUND(INDEX('9-1.2021'!F:F,MATCH("F139110110504",'9-1.2021'!A:A,0),0)/INDEX('9-1.2021'!K:K,MATCH("F139110110504",'9-1.2021'!A:A,0),0),3)</f>
        <v>0.60299999999999998</v>
      </c>
      <c r="G9" s="265" cm="1">
        <f t="array" ref="G9">ROUND(INDEX('9-1.2022'!F:F,MATCH("F139110110504",'9-1.2022'!A:A,0),0)/INDEX('9-1.2022'!K:K,MATCH("F139110110504",'9-1.2022'!A:A,0),0),3)</f>
        <v>0.61299999999999999</v>
      </c>
      <c r="H9" s="265" cm="1">
        <f t="array" ref="H9">ROUND(INDEX('9-1.2023'!F:F,MATCH("F139110110504",'9-1.2023'!A:A,0),0)/INDEX('9-1.2023'!K:K,MATCH("F139110110504",'9-1.2023'!A:A,0),0),3)</f>
        <v>0.63300000000000001</v>
      </c>
      <c r="I9" s="265" cm="1">
        <f t="array" ref="I9">ROUND(INDEX('9-1.2024'!F:F,MATCH("F139110110504",'9-1.2024'!A:A,0),0)/INDEX('9-1.2024'!K:K,MATCH("F139110110504",'9-1.2024'!A:A,0),0),3)</f>
        <v>0.60899999999999999</v>
      </c>
      <c r="J9" s="157">
        <f t="shared" si="0"/>
        <v>0.61760000000000004</v>
      </c>
      <c r="K9" s="158">
        <f t="shared" si="1"/>
        <v>0.58760000000000001</v>
      </c>
      <c r="L9" s="158">
        <f t="shared" si="2"/>
        <v>0.64760000000000006</v>
      </c>
      <c r="M9" s="147" t="str">
        <f t="shared" si="3"/>
        <v>○</v>
      </c>
      <c r="N9" s="147" t="str">
        <f t="shared" si="4"/>
        <v>○</v>
      </c>
      <c r="O9" s="147" t="str">
        <f t="shared" si="5"/>
        <v>○</v>
      </c>
      <c r="P9" s="147" t="str">
        <f t="shared" si="6"/>
        <v>○</v>
      </c>
      <c r="Q9" s="148" t="str">
        <f t="shared" si="7"/>
        <v>○</v>
      </c>
      <c r="R9" s="159" t="str">
        <f t="shared" si="8"/>
        <v>同程度</v>
      </c>
      <c r="S9" s="149" t="str">
        <f t="shared" si="9"/>
        <v>↓</v>
      </c>
      <c r="T9" s="147" t="str">
        <f t="shared" si="9"/>
        <v>↑</v>
      </c>
      <c r="U9" s="147" t="str">
        <f t="shared" si="9"/>
        <v>↑</v>
      </c>
      <c r="V9" s="148" t="str">
        <f t="shared" si="9"/>
        <v>↓</v>
      </c>
      <c r="W9" s="145" t="str">
        <f t="shared" si="10"/>
        <v>↓↑↑↓</v>
      </c>
      <c r="X9" s="160" t="str" cm="1">
        <f t="array" ref="X9">INDEX($AM$2:$AM$82,MATCH(W9,$AL$2:$AL$82,0),0)</f>
        <v>年度により増減</v>
      </c>
      <c r="Y9" s="161" t="str">
        <f t="shared" si="11"/>
        <v>↓</v>
      </c>
      <c r="Z9" s="162" t="str">
        <f t="shared" si="12"/>
        <v>判定外</v>
      </c>
      <c r="AA9" s="163" t="str">
        <f t="shared" si="13"/>
        <v>判定外</v>
      </c>
      <c r="AB9" s="164" t="str">
        <f t="shared" si="14"/>
        <v>↑</v>
      </c>
      <c r="AC9" s="162" t="str">
        <f t="shared" si="15"/>
        <v>判定外</v>
      </c>
      <c r="AD9" s="160" t="str">
        <f t="shared" si="16"/>
        <v>判定外</v>
      </c>
      <c r="AE9" s="170"/>
      <c r="AF9" s="143"/>
      <c r="AJ9" s="125" t="s">
        <v>259</v>
      </c>
      <c r="AL9" s="126" t="s">
        <v>358</v>
      </c>
      <c r="AM9" s="126" t="s">
        <v>331</v>
      </c>
    </row>
    <row r="10" spans="2:39" x14ac:dyDescent="0.15">
      <c r="B10" s="141"/>
      <c r="C10" s="167"/>
      <c r="D10" s="168" t="s">
        <v>244</v>
      </c>
      <c r="E10" s="265" cm="1">
        <f t="array" ref="E10">ROUND(INDEX('9-1.2020'!G:G,MATCH("F139110110504",'9-1.2020'!A:A,0),0)/INDEX('9-1.2020'!K:K,MATCH("F139110110504",'9-1.2020'!A:A,0),0),3)</f>
        <v>6.9000000000000006E-2</v>
      </c>
      <c r="F10" s="265" cm="1">
        <f t="array" ref="F10">ROUND(INDEX('9-1.2021'!G:G,MATCH("F139110110504",'9-1.2021'!A:A,0),0)/INDEX('9-1.2021'!K:K,MATCH("F139110110504",'9-1.2021'!A:A,0),0),3)</f>
        <v>5.3999999999999999E-2</v>
      </c>
      <c r="G10" s="265" cm="1">
        <f t="array" ref="G10">ROUND(INDEX('9-1.2022'!G:G,MATCH("F139110110504",'9-1.2022'!A:A,0),0)/INDEX('9-1.2022'!K:K,MATCH("F139110110504",'9-1.2022'!A:A,0),0),3)</f>
        <v>4.9000000000000002E-2</v>
      </c>
      <c r="H10" s="265" cm="1">
        <f t="array" ref="H10">ROUND(INDEX('9-1.2023'!G:G,MATCH("F139110110504",'9-1.2023'!A:A,0),0)/INDEX('9-1.2023'!K:K,MATCH("F139110110504",'9-1.2023'!A:A,0),0),3)</f>
        <v>5.2999999999999999E-2</v>
      </c>
      <c r="I10" s="265" cm="1">
        <f t="array" ref="I10">ROUND(INDEX('9-1.2024'!G:G,MATCH("F139110110504",'9-1.2024'!A:A,0),0)/INDEX('9-1.2024'!K:K,MATCH("F139110110504",'9-1.2024'!A:A,0),0),3)</f>
        <v>5.1999999999999998E-2</v>
      </c>
      <c r="J10" s="157">
        <f t="shared" si="0"/>
        <v>5.5399999999999991E-2</v>
      </c>
      <c r="K10" s="158">
        <f t="shared" si="1"/>
        <v>2.5399999999999992E-2</v>
      </c>
      <c r="L10" s="158">
        <f t="shared" si="2"/>
        <v>8.539999999999999E-2</v>
      </c>
      <c r="M10" s="147" t="str">
        <f t="shared" si="3"/>
        <v>○</v>
      </c>
      <c r="N10" s="147" t="str">
        <f t="shared" si="4"/>
        <v>○</v>
      </c>
      <c r="O10" s="147" t="str">
        <f t="shared" si="5"/>
        <v>○</v>
      </c>
      <c r="P10" s="147" t="str">
        <f t="shared" si="6"/>
        <v>○</v>
      </c>
      <c r="Q10" s="148" t="str">
        <f t="shared" si="7"/>
        <v>○</v>
      </c>
      <c r="R10" s="159" t="str">
        <f>IF(COUNTIF(M10:Q10,"○")=5,"同程度","―")</f>
        <v>同程度</v>
      </c>
      <c r="S10" s="149" t="str">
        <f>IF(F10-E10&gt;0,"↑",IF(F10-E10&lt;0,"↓","－"))</f>
        <v>↓</v>
      </c>
      <c r="T10" s="147" t="str">
        <f>IF(G10-F10&gt;0,"↑",IF(G10-F10&lt;0,"↓","－"))</f>
        <v>↓</v>
      </c>
      <c r="U10" s="147" t="str">
        <f>IF(H10-G10&gt;0,"↑",IF(H10-G10&lt;0,"↓","－"))</f>
        <v>↑</v>
      </c>
      <c r="V10" s="148" t="str">
        <f>IF(I10-H10&gt;0,"↑",IF(I10-H10&lt;0,"↓","－"))</f>
        <v>↓</v>
      </c>
      <c r="W10" s="145" t="str">
        <f>S10&amp;T10&amp;U10&amp;V10</f>
        <v>↓↓↑↓</v>
      </c>
      <c r="X10" s="160" t="str" cm="1">
        <f t="array" ref="X10">INDEX($AM$2:$AM$82,MATCH(W10,$AL$2:$AL$82,0),0)</f>
        <v>年度により増減</v>
      </c>
      <c r="Y10" s="161" t="str">
        <f>IF(G10-E10&gt;0,"↑",IF(G10-E10&lt;0,"↓","－"))</f>
        <v>↓</v>
      </c>
      <c r="Z10" s="162" t="str">
        <f t="shared" si="12"/>
        <v>判定外</v>
      </c>
      <c r="AA10" s="163" t="str">
        <f t="shared" si="13"/>
        <v>判定外</v>
      </c>
      <c r="AB10" s="164" t="str">
        <f>IF(H10-F10&gt;0,"↑",IF(H10-F10&lt;0,"↓","－"))</f>
        <v>↓</v>
      </c>
      <c r="AC10" s="162" t="str">
        <f t="shared" si="15"/>
        <v>減少傾向</v>
      </c>
      <c r="AD10" s="160" t="str">
        <f t="shared" si="16"/>
        <v>判定外</v>
      </c>
      <c r="AE10" s="170"/>
      <c r="AF10" s="143"/>
      <c r="AL10" s="126" t="s">
        <v>359</v>
      </c>
      <c r="AM10" s="126" t="s">
        <v>327</v>
      </c>
    </row>
    <row r="11" spans="2:39" x14ac:dyDescent="0.15">
      <c r="B11" s="141"/>
      <c r="C11" s="171"/>
      <c r="D11" s="168" t="s">
        <v>245</v>
      </c>
      <c r="E11" s="265" cm="1">
        <f t="array" ref="E11">ROUND(INDEX('9-1.2020'!H:H,MATCH("F139110110504",'9-1.2020'!A:A,0),0)/INDEX('9-1.2020'!K:K,MATCH("F139110110504",'9-1.2020'!A:A,0),0),3)</f>
        <v>1E-3</v>
      </c>
      <c r="F11" s="265" cm="1">
        <f t="array" ref="F11">ROUND(INDEX('9-1.2021'!H:H,MATCH("F139110110504",'9-1.2021'!A:A,0),0)/INDEX('9-1.2021'!K:K,MATCH("F139110110504",'9-1.2021'!A:A,0),0),3)</f>
        <v>0</v>
      </c>
      <c r="G11" s="265" cm="1">
        <f t="array" ref="G11">ROUND(INDEX('9-1.2022'!H:H,MATCH("F139110110504",'9-1.2022'!A:A,0),0)/INDEX('9-1.2022'!K:K,MATCH("F139110110504",'9-1.2022'!A:A,0),0),3)</f>
        <v>0</v>
      </c>
      <c r="H11" s="265" cm="1">
        <f t="array" ref="H11">ROUND(INDEX('9-1.2023'!H:H,MATCH("F139110110504",'9-1.2023'!A:A,0),0)/INDEX('9-1.2023'!K:K,MATCH("F139110110504",'9-1.2023'!A:A,0),0),3)</f>
        <v>0</v>
      </c>
      <c r="I11" s="265" cm="1">
        <f t="array" ref="I11">ROUND(INDEX('9-1.2024'!H:H,MATCH("F139110110504",'9-1.2024'!A:A,0),0)/INDEX('9-1.2024'!K:K,MATCH("F139110110504",'9-1.2024'!A:A,0),0),3)</f>
        <v>0</v>
      </c>
      <c r="J11" s="157">
        <f t="shared" si="0"/>
        <v>2.0000000000000001E-4</v>
      </c>
      <c r="K11" s="158">
        <f t="shared" si="1"/>
        <v>-2.98E-2</v>
      </c>
      <c r="L11" s="158">
        <f t="shared" si="2"/>
        <v>3.0199999999999998E-2</v>
      </c>
      <c r="M11" s="147" t="str">
        <f t="shared" si="3"/>
        <v>○</v>
      </c>
      <c r="N11" s="147" t="str">
        <f t="shared" si="4"/>
        <v>○</v>
      </c>
      <c r="O11" s="147" t="str">
        <f t="shared" si="5"/>
        <v>○</v>
      </c>
      <c r="P11" s="147" t="str">
        <f t="shared" si="6"/>
        <v>○</v>
      </c>
      <c r="Q11" s="148" t="str">
        <f t="shared" si="7"/>
        <v>○</v>
      </c>
      <c r="R11" s="159" t="str">
        <f t="shared" ref="R11:R13" si="18">IF(COUNTIF(M11:Q11,"○")=5,"同程度","―")</f>
        <v>同程度</v>
      </c>
      <c r="S11" s="149" t="str">
        <f t="shared" ref="S11:V13" si="19">IF(F11-E11&gt;0,"↑",IF(F11-E11&lt;0,"↓","－"))</f>
        <v>↓</v>
      </c>
      <c r="T11" s="147" t="str">
        <f t="shared" si="19"/>
        <v>－</v>
      </c>
      <c r="U11" s="147" t="str">
        <f t="shared" si="19"/>
        <v>－</v>
      </c>
      <c r="V11" s="148" t="str">
        <f t="shared" si="19"/>
        <v>－</v>
      </c>
      <c r="W11" s="145" t="str">
        <f t="shared" ref="W11:W13" si="20">S11&amp;T11&amp;U11&amp;V11</f>
        <v>↓－－－</v>
      </c>
      <c r="X11" s="160" t="str" cm="1">
        <f t="array" ref="X11">INDEX($AM$2:$AM$82,MATCH(W11,$AL$2:$AL$82,0),0)</f>
        <v>同程度で推移</v>
      </c>
      <c r="Y11" s="161" t="str">
        <f t="shared" ref="Y11:Y13" si="21">IF(G11-E11&gt;0,"↑",IF(G11-E11&lt;0,"↓","－"))</f>
        <v>↓</v>
      </c>
      <c r="Z11" s="162" t="str">
        <f t="shared" si="12"/>
        <v>判定外</v>
      </c>
      <c r="AA11" s="163" t="str">
        <f t="shared" si="13"/>
        <v>判定外</v>
      </c>
      <c r="AB11" s="164" t="str">
        <f t="shared" ref="AB11:AB13" si="22">IF(H11-F11&gt;0,"↑",IF(H11-F11&lt;0,"↓","－"))</f>
        <v>－</v>
      </c>
      <c r="AC11" s="162" t="str">
        <f t="shared" si="15"/>
        <v>判定外</v>
      </c>
      <c r="AD11" s="160" t="str">
        <f t="shared" si="16"/>
        <v>判定外</v>
      </c>
      <c r="AE11" s="170"/>
      <c r="AF11" s="143"/>
      <c r="AL11" s="126" t="s">
        <v>360</v>
      </c>
      <c r="AM11" s="126" t="s">
        <v>344</v>
      </c>
    </row>
    <row r="12" spans="2:39" x14ac:dyDescent="0.15">
      <c r="B12" s="141"/>
      <c r="C12" s="155" t="s">
        <v>246</v>
      </c>
      <c r="D12" s="155"/>
      <c r="E12" s="264" cm="1">
        <f t="array" ref="E12">ROUND(INDEX('9-1.2020'!I:I,MATCH("F139110110504",'9-1.2020'!A:A,0),0)/INDEX('9-1.2020'!K:K,MATCH("F139110110504",'9-1.2020'!A:A,0),0),3)</f>
        <v>6.2E-2</v>
      </c>
      <c r="F12" s="264" cm="1">
        <f t="array" ref="F12">ROUND(INDEX('9-1.2021'!I:I,MATCH("F139110110504",'9-1.2021'!A:A,0),0)/INDEX('9-1.2021'!K:K,MATCH("F139110110504",'9-1.2021'!A:A,0),0),3)</f>
        <v>8.5000000000000006E-2</v>
      </c>
      <c r="G12" s="264" cm="1">
        <f t="array" ref="G12">ROUND(INDEX('9-1.2022'!I:I,MATCH("F139110110504",'9-1.2022'!A:A,0),0)/INDEX('9-1.2022'!K:K,MATCH("F139110110504",'9-1.2022'!A:A,0),0),3)</f>
        <v>8.5999999999999993E-2</v>
      </c>
      <c r="H12" s="264" cm="1">
        <f t="array" ref="H12">ROUND(INDEX('9-1.2023'!I:I,MATCH("F139110110504",'9-1.2023'!A:A,0),0)/INDEX('9-1.2023'!K:K,MATCH("F139110110504",'9-1.2023'!A:A,0),0),3)</f>
        <v>6.5000000000000002E-2</v>
      </c>
      <c r="I12" s="264" cm="1">
        <f t="array" ref="I12">ROUND(INDEX('9-1.2024'!I:I,MATCH("F139110110504",'9-1.2024'!A:A,0),0)/INDEX('9-1.2024'!K:K,MATCH("F139110110504",'9-1.2024'!A:A,0),0),3)</f>
        <v>7.0000000000000007E-2</v>
      </c>
      <c r="J12" s="157">
        <f t="shared" si="0"/>
        <v>7.3600000000000013E-2</v>
      </c>
      <c r="K12" s="158">
        <f t="shared" si="1"/>
        <v>4.3600000000000014E-2</v>
      </c>
      <c r="L12" s="158">
        <f t="shared" si="2"/>
        <v>0.10360000000000001</v>
      </c>
      <c r="M12" s="147" t="str">
        <f t="shared" si="3"/>
        <v>○</v>
      </c>
      <c r="N12" s="147" t="str">
        <f t="shared" si="4"/>
        <v>○</v>
      </c>
      <c r="O12" s="147" t="str">
        <f t="shared" si="5"/>
        <v>○</v>
      </c>
      <c r="P12" s="147" t="str">
        <f t="shared" si="6"/>
        <v>○</v>
      </c>
      <c r="Q12" s="148" t="str">
        <f t="shared" si="7"/>
        <v>○</v>
      </c>
      <c r="R12" s="159" t="str">
        <f t="shared" si="18"/>
        <v>同程度</v>
      </c>
      <c r="S12" s="149" t="str">
        <f t="shared" si="19"/>
        <v>↑</v>
      </c>
      <c r="T12" s="147" t="str">
        <f t="shared" si="19"/>
        <v>↑</v>
      </c>
      <c r="U12" s="147" t="str">
        <f t="shared" si="19"/>
        <v>↓</v>
      </c>
      <c r="V12" s="148" t="str">
        <f t="shared" si="19"/>
        <v>↑</v>
      </c>
      <c r="W12" s="145" t="str">
        <f t="shared" si="20"/>
        <v>↑↑↓↑</v>
      </c>
      <c r="X12" s="160" t="str" cm="1">
        <f t="array" ref="X12">INDEX($AM$2:$AM$82,MATCH(W12,$AL$2:$AL$82,0),0)</f>
        <v>年度により増減</v>
      </c>
      <c r="Y12" s="161" t="str">
        <f t="shared" si="21"/>
        <v>↑</v>
      </c>
      <c r="Z12" s="162" t="str">
        <f t="shared" si="12"/>
        <v>判定外</v>
      </c>
      <c r="AA12" s="163" t="str">
        <f t="shared" si="13"/>
        <v>判定外</v>
      </c>
      <c r="AB12" s="164" t="str">
        <f t="shared" si="22"/>
        <v>↓</v>
      </c>
      <c r="AC12" s="162" t="str">
        <f t="shared" si="15"/>
        <v>判定外</v>
      </c>
      <c r="AD12" s="160" t="str">
        <f t="shared" si="16"/>
        <v>×</v>
      </c>
      <c r="AE12" s="170"/>
      <c r="AF12" s="143"/>
      <c r="AL12" s="126" t="s">
        <v>361</v>
      </c>
      <c r="AM12" s="126" t="s">
        <v>256</v>
      </c>
    </row>
    <row r="13" spans="2:39" x14ac:dyDescent="0.15">
      <c r="B13" s="141"/>
      <c r="C13" s="155" t="s">
        <v>242</v>
      </c>
      <c r="D13" s="155"/>
      <c r="E13" s="264" cm="1">
        <f t="array" ref="E13">ROUND(INDEX('9-1.2020'!J:J,MATCH("F139110110504",'9-1.2020'!A:A,0),0)/INDEX('9-1.2020'!K:K,MATCH("F139110110504",'9-1.2020'!A:A,0),0),3)</f>
        <v>9.0999999999999998E-2</v>
      </c>
      <c r="F13" s="264" cm="1">
        <f t="array" ref="F13">ROUND(INDEX('9-1.2021'!J:J,MATCH("F139110110504",'9-1.2021'!A:A,0),0)/INDEX('9-1.2021'!K:K,MATCH("F139110110504",'9-1.2021'!A:A,0),0),3)</f>
        <v>0.115</v>
      </c>
      <c r="G13" s="264" cm="1">
        <f t="array" ref="G13">ROUND(INDEX('9-1.2022'!J:J,MATCH("F139110110504",'9-1.2022'!A:A,0),0)/INDEX('9-1.2022'!K:K,MATCH("F139110110504",'9-1.2022'!A:A,0),0),3)</f>
        <v>9.9000000000000005E-2</v>
      </c>
      <c r="H13" s="264" cm="1">
        <f t="array" ref="H13">ROUND(INDEX('9-1.2023'!J:J,MATCH("F139110110504",'9-1.2023'!A:A,0),0)/INDEX('9-1.2023'!K:K,MATCH("F139110110504",'9-1.2023'!A:A,0),0),3)</f>
        <v>0.11600000000000001</v>
      </c>
      <c r="I13" s="264" cm="1">
        <f t="array" ref="I13">ROUND(INDEX('9-1.2024'!J:J,MATCH("F139110110504",'9-1.2024'!A:A,0),0)/INDEX('9-1.2024'!K:K,MATCH("F139110110504",'9-1.2024'!A:A,0),0),3)</f>
        <v>0.109</v>
      </c>
      <c r="J13" s="157">
        <f t="shared" si="0"/>
        <v>0.10600000000000001</v>
      </c>
      <c r="K13" s="158">
        <f t="shared" si="1"/>
        <v>7.6000000000000012E-2</v>
      </c>
      <c r="L13" s="158">
        <f t="shared" si="2"/>
        <v>0.13600000000000001</v>
      </c>
      <c r="M13" s="147" t="str">
        <f t="shared" si="3"/>
        <v>○</v>
      </c>
      <c r="N13" s="147" t="str">
        <f t="shared" si="4"/>
        <v>○</v>
      </c>
      <c r="O13" s="147" t="str">
        <f t="shared" si="5"/>
        <v>○</v>
      </c>
      <c r="P13" s="147" t="str">
        <f t="shared" si="6"/>
        <v>○</v>
      </c>
      <c r="Q13" s="148" t="str">
        <f t="shared" si="7"/>
        <v>○</v>
      </c>
      <c r="R13" s="159" t="str">
        <f t="shared" si="18"/>
        <v>同程度</v>
      </c>
      <c r="S13" s="149" t="str">
        <f t="shared" si="19"/>
        <v>↑</v>
      </c>
      <c r="T13" s="147" t="str">
        <f t="shared" si="19"/>
        <v>↓</v>
      </c>
      <c r="U13" s="147" t="str">
        <f t="shared" si="19"/>
        <v>↑</v>
      </c>
      <c r="V13" s="148" t="str">
        <f t="shared" si="19"/>
        <v>↓</v>
      </c>
      <c r="W13" s="145" t="str">
        <f t="shared" si="20"/>
        <v>↑↓↑↓</v>
      </c>
      <c r="X13" s="160" t="str" cm="1">
        <f t="array" ref="X13">INDEX($AM$2:$AM$82,MATCH(W13,$AL$2:$AL$82,0),0)</f>
        <v>隔年で増減</v>
      </c>
      <c r="Y13" s="161" t="str">
        <f t="shared" si="21"/>
        <v>↑</v>
      </c>
      <c r="Z13" s="162" t="str">
        <f t="shared" si="12"/>
        <v>判定外</v>
      </c>
      <c r="AA13" s="163" t="str">
        <f t="shared" si="13"/>
        <v>判定外</v>
      </c>
      <c r="AB13" s="164" t="str">
        <f t="shared" si="22"/>
        <v>↑</v>
      </c>
      <c r="AC13" s="162" t="str">
        <f t="shared" si="15"/>
        <v>判定外</v>
      </c>
      <c r="AD13" s="160" t="str">
        <f t="shared" si="16"/>
        <v>判定外</v>
      </c>
      <c r="AE13" s="170"/>
      <c r="AF13" s="143"/>
      <c r="AL13" s="126" t="s">
        <v>362</v>
      </c>
      <c r="AM13" s="126" t="s">
        <v>344</v>
      </c>
    </row>
    <row r="14" spans="2:39" ht="14.25" thickBot="1" x14ac:dyDescent="0.2">
      <c r="B14" s="141"/>
      <c r="C14" s="172"/>
      <c r="D14" s="172"/>
      <c r="E14" s="266"/>
      <c r="F14" s="266"/>
      <c r="G14" s="266"/>
      <c r="H14" s="266"/>
      <c r="I14" s="266"/>
      <c r="J14" s="174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43"/>
      <c r="AL14" s="126" t="s">
        <v>363</v>
      </c>
      <c r="AM14" s="126" t="s">
        <v>344</v>
      </c>
    </row>
    <row r="15" spans="2:39" s="154" customFormat="1" x14ac:dyDescent="0.15">
      <c r="B15" s="141"/>
      <c r="C15" s="172"/>
      <c r="D15" s="172"/>
      <c r="E15" s="266"/>
      <c r="F15" s="266"/>
      <c r="G15" s="266"/>
      <c r="H15" s="266"/>
      <c r="I15" s="266"/>
      <c r="J15" s="370" t="s">
        <v>334</v>
      </c>
      <c r="K15" s="371"/>
      <c r="L15" s="371"/>
      <c r="M15" s="372"/>
      <c r="N15" s="372"/>
      <c r="O15" s="372"/>
      <c r="P15" s="372"/>
      <c r="Q15" s="373"/>
      <c r="R15" s="374" t="s">
        <v>335</v>
      </c>
      <c r="S15" s="371" t="s">
        <v>336</v>
      </c>
      <c r="T15" s="372"/>
      <c r="U15" s="372"/>
      <c r="V15" s="373"/>
      <c r="W15" s="376" t="s">
        <v>337</v>
      </c>
      <c r="X15" s="377"/>
      <c r="Y15" s="380" t="s">
        <v>338</v>
      </c>
      <c r="Z15" s="366" t="s">
        <v>339</v>
      </c>
      <c r="AA15" s="382"/>
      <c r="AB15" s="364" t="s">
        <v>340</v>
      </c>
      <c r="AC15" s="366" t="s">
        <v>341</v>
      </c>
      <c r="AD15" s="367"/>
      <c r="AE15" s="368" t="s">
        <v>342</v>
      </c>
      <c r="AF15" s="143"/>
      <c r="AG15" s="117"/>
      <c r="AH15" s="117"/>
      <c r="AI15" s="117"/>
      <c r="AJ15" s="117"/>
      <c r="AK15" s="117"/>
      <c r="AL15" s="126" t="s">
        <v>364</v>
      </c>
      <c r="AM15" s="126" t="s">
        <v>365</v>
      </c>
    </row>
    <row r="16" spans="2:39" ht="27" x14ac:dyDescent="0.15">
      <c r="B16" s="141"/>
      <c r="C16" s="386" t="s">
        <v>19</v>
      </c>
      <c r="D16" s="387"/>
      <c r="E16" s="144" t="str">
        <f ca="1">R1&amp;"(n'="&amp;'9-1.2020'!K101&amp;")"</f>
        <v>R2(n'=98975)</v>
      </c>
      <c r="F16" s="144" t="str">
        <f ca="1">S1&amp;"(n'="&amp;'9-1.2021'!K101&amp;")"</f>
        <v>R3(n'=98864)</v>
      </c>
      <c r="G16" s="144" t="str">
        <f ca="1">T1&amp;"(n'="&amp;'9-1.2022'!K101&amp;")"</f>
        <v>R4(n'=99896)</v>
      </c>
      <c r="H16" s="144" t="str">
        <f ca="1">U1&amp;"(n'="&amp;'9-1.2023'!K101&amp;")"</f>
        <v>R5(n'=96776)</v>
      </c>
      <c r="I16" s="144" t="str">
        <f ca="1">V1&amp;"(n'="&amp;'9-1.2024'!K101&amp;")"</f>
        <v>R6(n'=95983)</v>
      </c>
      <c r="J16" s="145" t="s">
        <v>345</v>
      </c>
      <c r="K16" s="146">
        <v>-0.03</v>
      </c>
      <c r="L16" s="146">
        <v>0.03</v>
      </c>
      <c r="M16" s="259" t="str">
        <f ca="1">R1</f>
        <v>R2</v>
      </c>
      <c r="N16" s="259" t="str">
        <f ca="1">S1</f>
        <v>R3</v>
      </c>
      <c r="O16" s="259" t="str">
        <f ca="1">T1</f>
        <v>R4</v>
      </c>
      <c r="P16" s="259" t="str">
        <f ca="1">U1</f>
        <v>R5</v>
      </c>
      <c r="Q16" s="259" t="str">
        <f ca="1">V1</f>
        <v>R6</v>
      </c>
      <c r="R16" s="375"/>
      <c r="S16" s="149" t="s">
        <v>346</v>
      </c>
      <c r="T16" s="147" t="s">
        <v>347</v>
      </c>
      <c r="U16" s="147" t="s">
        <v>348</v>
      </c>
      <c r="V16" s="148" t="s">
        <v>349</v>
      </c>
      <c r="W16" s="378"/>
      <c r="X16" s="379"/>
      <c r="Y16" s="381"/>
      <c r="Z16" s="150" t="s">
        <v>350</v>
      </c>
      <c r="AA16" s="151" t="s">
        <v>351</v>
      </c>
      <c r="AB16" s="365"/>
      <c r="AC16" s="152" t="s">
        <v>352</v>
      </c>
      <c r="AD16" s="153" t="s">
        <v>353</v>
      </c>
      <c r="AE16" s="369"/>
      <c r="AF16" s="143"/>
      <c r="AL16" s="126" t="s">
        <v>366</v>
      </c>
      <c r="AM16" s="126" t="s">
        <v>365</v>
      </c>
    </row>
    <row r="17" spans="2:39" x14ac:dyDescent="0.15">
      <c r="B17" s="141"/>
      <c r="C17" s="155" t="s">
        <v>243</v>
      </c>
      <c r="D17" s="155"/>
      <c r="E17" s="264">
        <f>ROUND('9-1.2020'!D101/'9-1.2020'!K101,3)</f>
        <v>0.32700000000000001</v>
      </c>
      <c r="F17" s="264">
        <f>ROUND('9-1.2021'!D101/'9-1.2021'!K101,3)</f>
        <v>0.33800000000000002</v>
      </c>
      <c r="G17" s="264">
        <f>ROUND('9-1.2022'!D101/'9-1.2022'!K101,3)</f>
        <v>0.34799999999999998</v>
      </c>
      <c r="H17" s="264">
        <f>ROUND('9-1.2023'!D101/'9-1.2023'!K101,3)</f>
        <v>0.35499999999999998</v>
      </c>
      <c r="I17" s="264">
        <f>ROUND('9-1.2024'!D101/'9-1.2024'!K101,3)</f>
        <v>0.36499999999999999</v>
      </c>
      <c r="J17" s="157">
        <f t="shared" ref="J17:J23" si="23">AVERAGE(E17:I17)</f>
        <v>0.34659999999999996</v>
      </c>
      <c r="K17" s="158">
        <f t="shared" ref="K17:K23" si="24">J17-0.03</f>
        <v>0.31659999999999999</v>
      </c>
      <c r="L17" s="158">
        <f t="shared" ref="L17:L23" si="25">J17+0.03</f>
        <v>0.37659999999999993</v>
      </c>
      <c r="M17" s="147" t="str">
        <f t="shared" ref="M17:M23" si="26">IF(AND(E17&gt;J17-0.03,E17&lt;J17+0.03),"○","×")</f>
        <v>○</v>
      </c>
      <c r="N17" s="147" t="str">
        <f t="shared" ref="N17:N23" si="27">IF(AND(F17&gt;J17-0.03,F17&lt;J17+0.03),"○","×")</f>
        <v>○</v>
      </c>
      <c r="O17" s="147" t="str">
        <f t="shared" ref="O17:O23" si="28">IF(AND(G17&gt;J17-0.03,G17&lt;J17+0.03),"○","×")</f>
        <v>○</v>
      </c>
      <c r="P17" s="147" t="str">
        <f t="shared" ref="P17:P23" si="29">IF(AND(H17&gt;J17-0.03,H17&lt;J17+0.03),"○","×")</f>
        <v>○</v>
      </c>
      <c r="Q17" s="148" t="str">
        <f t="shared" ref="Q17:Q23" si="30">IF(AND(I17&gt;J17-0.03,I17&lt;J17+0.03),"○","×")</f>
        <v>○</v>
      </c>
      <c r="R17" s="159" t="str">
        <f t="shared" ref="R17:R19" si="31">IF(COUNTIF(M17:Q17,"○")=5,"同程度","―")</f>
        <v>同程度</v>
      </c>
      <c r="S17" s="149" t="str">
        <f t="shared" ref="S17:S19" si="32">IF(F17-E17&gt;0,"↑",IF(F17-E17&lt;0,"↓","－"))</f>
        <v>↑</v>
      </c>
      <c r="T17" s="147" t="str">
        <f t="shared" ref="T17:T19" si="33">IF(G17-F17&gt;0,"↑",IF(G17-F17&lt;0,"↓","－"))</f>
        <v>↑</v>
      </c>
      <c r="U17" s="147" t="str">
        <f t="shared" ref="U17:U19" si="34">IF(H17-G17&gt;0,"↑",IF(H17-G17&lt;0,"↓","－"))</f>
        <v>↑</v>
      </c>
      <c r="V17" s="148" t="str">
        <f t="shared" ref="V17:V19" si="35">IF(I17-H17&gt;0,"↑",IF(I17-H17&lt;0,"↓","－"))</f>
        <v>↑</v>
      </c>
      <c r="W17" s="145" t="str">
        <f t="shared" ref="W17:W19" si="36">S17&amp;T17&amp;U17&amp;V17</f>
        <v>↑↑↑↑</v>
      </c>
      <c r="X17" s="160" t="str" cm="1">
        <f t="array" ref="X17">INDEX($AM$2:$AM$82,MATCH(W17,$AL$2:$AL$82,0),0)</f>
        <v>増加傾向⤴</v>
      </c>
      <c r="Y17" s="161" t="str">
        <f t="shared" ref="Y17:Y19" si="37">IF(G17-E17&gt;0,"↑",IF(G17-E17&lt;0,"↓","－"))</f>
        <v>↑</v>
      </c>
      <c r="Z17" s="162" t="str">
        <f t="shared" ref="Z17:Z23" si="38">IF(W17="↓↑↓↓",IF(Y17="↓","減少傾向","×"),"判定外")</f>
        <v>判定外</v>
      </c>
      <c r="AA17" s="163" t="str">
        <f t="shared" ref="AA17:AA23" si="39">IF(W17="↑↓↑↑",IF(Y17="↑","増加傾向","×"),"判定外")</f>
        <v>判定外</v>
      </c>
      <c r="AB17" s="164" t="str">
        <f t="shared" ref="AB17:AB19" si="40">IF(H17-F17&gt;0,"↑",IF(H17-F17&lt;0,"↓","－"))</f>
        <v>↑</v>
      </c>
      <c r="AC17" s="162" t="str">
        <f t="shared" ref="AC17:AC23" si="41">IF(W17="↓↓↑↓",IF(AB17="↓","減少傾向","×"),"判定外")</f>
        <v>判定外</v>
      </c>
      <c r="AD17" s="160" t="str">
        <f t="shared" ref="AD17:AD23" si="42">IF(W17="↑↑↓↑",IF(AB17="↑","増加傾向","×"),"判定外")</f>
        <v>判定外</v>
      </c>
      <c r="AE17" s="165" t="s">
        <v>260</v>
      </c>
      <c r="AF17" s="143"/>
      <c r="AL17" s="126" t="s">
        <v>367</v>
      </c>
      <c r="AM17" s="126" t="s">
        <v>344</v>
      </c>
    </row>
    <row r="18" spans="2:39" x14ac:dyDescent="0.15">
      <c r="B18" s="141"/>
      <c r="C18" s="166" t="s">
        <v>40</v>
      </c>
      <c r="D18" s="155"/>
      <c r="E18" s="264">
        <f>SUM(E19:E21)</f>
        <v>0.56100000000000005</v>
      </c>
      <c r="F18" s="264">
        <f>SUM(F19:F21)</f>
        <v>0.53900000000000003</v>
      </c>
      <c r="G18" s="264">
        <f t="shared" ref="G18" si="43">SUM(G19:G21)</f>
        <v>0.53400000000000003</v>
      </c>
      <c r="H18" s="264">
        <f t="shared" ref="H18" si="44">SUM(H19:H21)</f>
        <v>0.53300000000000003</v>
      </c>
      <c r="I18" s="264">
        <f t="shared" ref="I18" si="45">SUM(I19:I21)</f>
        <v>0.52700000000000002</v>
      </c>
      <c r="J18" s="157">
        <f t="shared" si="23"/>
        <v>0.53880000000000006</v>
      </c>
      <c r="K18" s="158">
        <f t="shared" si="24"/>
        <v>0.50880000000000003</v>
      </c>
      <c r="L18" s="158">
        <f t="shared" si="25"/>
        <v>0.56880000000000008</v>
      </c>
      <c r="M18" s="147" t="str">
        <f t="shared" si="26"/>
        <v>○</v>
      </c>
      <c r="N18" s="147" t="str">
        <f t="shared" si="27"/>
        <v>○</v>
      </c>
      <c r="O18" s="147" t="str">
        <f t="shared" si="28"/>
        <v>○</v>
      </c>
      <c r="P18" s="147" t="str">
        <f t="shared" si="29"/>
        <v>○</v>
      </c>
      <c r="Q18" s="148" t="str">
        <f t="shared" si="30"/>
        <v>○</v>
      </c>
      <c r="R18" s="159" t="str">
        <f t="shared" si="31"/>
        <v>同程度</v>
      </c>
      <c r="S18" s="149" t="str">
        <f t="shared" si="32"/>
        <v>↓</v>
      </c>
      <c r="T18" s="147" t="str">
        <f t="shared" si="33"/>
        <v>↓</v>
      </c>
      <c r="U18" s="147" t="str">
        <f t="shared" si="34"/>
        <v>↓</v>
      </c>
      <c r="V18" s="148" t="str">
        <f t="shared" si="35"/>
        <v>↓</v>
      </c>
      <c r="W18" s="145" t="str">
        <f t="shared" si="36"/>
        <v>↓↓↓↓</v>
      </c>
      <c r="X18" s="160" t="str" cm="1">
        <f t="array" ref="X18">INDEX($AM$2:$AM$82,MATCH(W18,$AL$2:$AL$82,0),0)</f>
        <v>減少傾向⤵</v>
      </c>
      <c r="Y18" s="161" t="str">
        <f t="shared" si="37"/>
        <v>↓</v>
      </c>
      <c r="Z18" s="162" t="str">
        <f t="shared" si="38"/>
        <v>判定外</v>
      </c>
      <c r="AA18" s="163" t="str">
        <f t="shared" si="39"/>
        <v>判定外</v>
      </c>
      <c r="AB18" s="164" t="str">
        <f t="shared" si="40"/>
        <v>↓</v>
      </c>
      <c r="AC18" s="162" t="str">
        <f t="shared" si="41"/>
        <v>判定外</v>
      </c>
      <c r="AD18" s="160" t="str">
        <f t="shared" si="42"/>
        <v>判定外</v>
      </c>
      <c r="AE18" s="165" t="s">
        <v>260</v>
      </c>
      <c r="AF18" s="143"/>
      <c r="AL18" s="126" t="s">
        <v>368</v>
      </c>
      <c r="AM18" s="126" t="s">
        <v>365</v>
      </c>
    </row>
    <row r="19" spans="2:39" x14ac:dyDescent="0.15">
      <c r="B19" s="141"/>
      <c r="C19" s="167"/>
      <c r="D19" s="168" t="s">
        <v>36</v>
      </c>
      <c r="E19" s="265">
        <f>ROUND('9-1.2020'!F101/'9-1.2020'!K101,3)</f>
        <v>0.53</v>
      </c>
      <c r="F19" s="265">
        <f>ROUND('9-1.2021'!F101/'9-1.2021'!K101,3)</f>
        <v>0.505</v>
      </c>
      <c r="G19" s="265">
        <f>ROUND('9-1.2022'!F101/'9-1.2022'!K101,3)</f>
        <v>0.499</v>
      </c>
      <c r="H19" s="265">
        <f>ROUND('9-1.2023'!F101/'9-1.2023'!K101,3)</f>
        <v>0.499</v>
      </c>
      <c r="I19" s="265">
        <f>ROUND('9-1.2024'!F101/'9-1.2024'!K101,3)</f>
        <v>0.49199999999999999</v>
      </c>
      <c r="J19" s="157">
        <f t="shared" si="23"/>
        <v>0.50500000000000012</v>
      </c>
      <c r="K19" s="158">
        <f t="shared" si="24"/>
        <v>0.47500000000000009</v>
      </c>
      <c r="L19" s="158">
        <f t="shared" si="25"/>
        <v>0.53500000000000014</v>
      </c>
      <c r="M19" s="147" t="str">
        <f t="shared" si="26"/>
        <v>○</v>
      </c>
      <c r="N19" s="147" t="str">
        <f t="shared" si="27"/>
        <v>○</v>
      </c>
      <c r="O19" s="147" t="str">
        <f t="shared" si="28"/>
        <v>○</v>
      </c>
      <c r="P19" s="147" t="str">
        <f t="shared" si="29"/>
        <v>○</v>
      </c>
      <c r="Q19" s="148" t="str">
        <f t="shared" si="30"/>
        <v>○</v>
      </c>
      <c r="R19" s="159" t="str">
        <f t="shared" si="31"/>
        <v>同程度</v>
      </c>
      <c r="S19" s="149" t="str">
        <f t="shared" si="32"/>
        <v>↓</v>
      </c>
      <c r="T19" s="147" t="str">
        <f t="shared" si="33"/>
        <v>↓</v>
      </c>
      <c r="U19" s="147" t="str">
        <f t="shared" si="34"/>
        <v>－</v>
      </c>
      <c r="V19" s="148" t="str">
        <f t="shared" si="35"/>
        <v>↓</v>
      </c>
      <c r="W19" s="145" t="str">
        <f t="shared" si="36"/>
        <v>↓↓－↓</v>
      </c>
      <c r="X19" s="160" t="str" cm="1">
        <f t="array" ref="X19">INDEX($AM$2:$AM$82,MATCH(W19,$AL$2:$AL$82,0),0)</f>
        <v>減少傾向⤵</v>
      </c>
      <c r="Y19" s="161" t="str">
        <f t="shared" si="37"/>
        <v>↓</v>
      </c>
      <c r="Z19" s="162" t="str">
        <f t="shared" si="38"/>
        <v>判定外</v>
      </c>
      <c r="AA19" s="163" t="str">
        <f t="shared" si="39"/>
        <v>判定外</v>
      </c>
      <c r="AB19" s="164" t="str">
        <f t="shared" si="40"/>
        <v>↓</v>
      </c>
      <c r="AC19" s="162" t="str">
        <f t="shared" si="41"/>
        <v>判定外</v>
      </c>
      <c r="AD19" s="160" t="str">
        <f t="shared" si="42"/>
        <v>判定外</v>
      </c>
      <c r="AE19" s="170"/>
      <c r="AF19" s="143"/>
      <c r="AL19" s="126" t="s">
        <v>369</v>
      </c>
      <c r="AM19" s="126" t="s">
        <v>365</v>
      </c>
    </row>
    <row r="20" spans="2:39" x14ac:dyDescent="0.15">
      <c r="B20" s="141"/>
      <c r="C20" s="167"/>
      <c r="D20" s="168" t="s">
        <v>244</v>
      </c>
      <c r="E20" s="265">
        <f>ROUND('9-1.2020'!G101/'9-1.2020'!K101,3)</f>
        <v>2.9000000000000001E-2</v>
      </c>
      <c r="F20" s="265">
        <f>ROUND('9-1.2021'!G101/'9-1.2021'!K101,3)</f>
        <v>3.2000000000000001E-2</v>
      </c>
      <c r="G20" s="265">
        <f>ROUND('9-1.2022'!G101/'9-1.2022'!K101,3)</f>
        <v>3.3000000000000002E-2</v>
      </c>
      <c r="H20" s="265">
        <f>ROUND('9-1.2023'!G101/'9-1.2023'!K101,3)</f>
        <v>3.3000000000000002E-2</v>
      </c>
      <c r="I20" s="265">
        <f>ROUND('9-1.2024'!G101/'9-1.2024'!K101,3)</f>
        <v>3.4000000000000002E-2</v>
      </c>
      <c r="J20" s="157">
        <f t="shared" si="23"/>
        <v>3.2199999999999999E-2</v>
      </c>
      <c r="K20" s="158">
        <f t="shared" si="24"/>
        <v>2.2000000000000006E-3</v>
      </c>
      <c r="L20" s="158">
        <f t="shared" si="25"/>
        <v>6.2199999999999998E-2</v>
      </c>
      <c r="M20" s="147" t="str">
        <f t="shared" si="26"/>
        <v>○</v>
      </c>
      <c r="N20" s="147" t="str">
        <f t="shared" si="27"/>
        <v>○</v>
      </c>
      <c r="O20" s="147" t="str">
        <f t="shared" si="28"/>
        <v>○</v>
      </c>
      <c r="P20" s="147" t="str">
        <f t="shared" si="29"/>
        <v>○</v>
      </c>
      <c r="Q20" s="148" t="str">
        <f t="shared" si="30"/>
        <v>○</v>
      </c>
      <c r="R20" s="159" t="str">
        <f>IF(COUNTIF(M20:Q20,"○")=5,"同程度","―")</f>
        <v>同程度</v>
      </c>
      <c r="S20" s="149" t="str">
        <f>IF(F20-E20&gt;0,"↑",IF(F20-E20&lt;0,"↓","－"))</f>
        <v>↑</v>
      </c>
      <c r="T20" s="147" t="str">
        <f>IF(G20-F20&gt;0,"↑",IF(G20-F20&lt;0,"↓","－"))</f>
        <v>↑</v>
      </c>
      <c r="U20" s="147" t="str">
        <f>IF(H20-G20&gt;0,"↑",IF(H20-G20&lt;0,"↓","－"))</f>
        <v>－</v>
      </c>
      <c r="V20" s="148" t="str">
        <f>IF(I20-H20&gt;0,"↑",IF(I20-H20&lt;0,"↓","－"))</f>
        <v>↑</v>
      </c>
      <c r="W20" s="145" t="str">
        <f>S20&amp;T20&amp;U20&amp;V20</f>
        <v>↑↑－↑</v>
      </c>
      <c r="X20" s="160" t="str" cm="1">
        <f t="array" ref="X20">INDEX($AM$2:$AM$82,MATCH(W20,$AL$2:$AL$82,0),0)</f>
        <v>増加傾向⤴</v>
      </c>
      <c r="Y20" s="161" t="str">
        <f>IF(G20-E20&gt;0,"↑",IF(G20-E20&lt;0,"↓","－"))</f>
        <v>↑</v>
      </c>
      <c r="Z20" s="162" t="str">
        <f t="shared" si="38"/>
        <v>判定外</v>
      </c>
      <c r="AA20" s="163" t="str">
        <f t="shared" si="39"/>
        <v>判定外</v>
      </c>
      <c r="AB20" s="164" t="str">
        <f>IF(H20-F20&gt;0,"↑",IF(H20-F20&lt;0,"↓","－"))</f>
        <v>↑</v>
      </c>
      <c r="AC20" s="162" t="str">
        <f t="shared" si="41"/>
        <v>判定外</v>
      </c>
      <c r="AD20" s="160" t="str">
        <f t="shared" si="42"/>
        <v>判定外</v>
      </c>
      <c r="AE20" s="170"/>
      <c r="AF20" s="143"/>
      <c r="AL20" s="126" t="s">
        <v>370</v>
      </c>
      <c r="AM20" s="126" t="s">
        <v>327</v>
      </c>
    </row>
    <row r="21" spans="2:39" x14ac:dyDescent="0.15">
      <c r="B21" s="141"/>
      <c r="C21" s="171"/>
      <c r="D21" s="168" t="s">
        <v>245</v>
      </c>
      <c r="E21" s="265">
        <f>ROUND('9-1.2020'!H101/'9-1.2020'!K101,3)</f>
        <v>2E-3</v>
      </c>
      <c r="F21" s="265">
        <f>ROUND('9-1.2021'!H101/'9-1.2021'!K101,3)</f>
        <v>2E-3</v>
      </c>
      <c r="G21" s="265">
        <f>ROUND('9-1.2022'!H101/'9-1.2022'!K101,3)</f>
        <v>2E-3</v>
      </c>
      <c r="H21" s="265">
        <f>ROUND('9-1.2023'!H101/'9-1.2023'!K101,3)</f>
        <v>1E-3</v>
      </c>
      <c r="I21" s="265">
        <f>ROUND('9-1.2024'!H101/'9-1.2024'!K101,3)</f>
        <v>1E-3</v>
      </c>
      <c r="J21" s="157">
        <f t="shared" si="23"/>
        <v>1.6000000000000001E-3</v>
      </c>
      <c r="K21" s="158">
        <f t="shared" si="24"/>
        <v>-2.8399999999999998E-2</v>
      </c>
      <c r="L21" s="158">
        <f t="shared" si="25"/>
        <v>3.1599999999999996E-2</v>
      </c>
      <c r="M21" s="147" t="str">
        <f t="shared" si="26"/>
        <v>○</v>
      </c>
      <c r="N21" s="147" t="str">
        <f t="shared" si="27"/>
        <v>○</v>
      </c>
      <c r="O21" s="147" t="str">
        <f t="shared" si="28"/>
        <v>○</v>
      </c>
      <c r="P21" s="147" t="str">
        <f t="shared" si="29"/>
        <v>○</v>
      </c>
      <c r="Q21" s="148" t="str">
        <f t="shared" si="30"/>
        <v>○</v>
      </c>
      <c r="R21" s="159" t="str">
        <f t="shared" ref="R21:R23" si="46">IF(COUNTIF(M21:Q21,"○")=5,"同程度","―")</f>
        <v>同程度</v>
      </c>
      <c r="S21" s="149" t="str">
        <f t="shared" ref="S21:S23" si="47">IF(F21-E21&gt;0,"↑",IF(F21-E21&lt;0,"↓","－"))</f>
        <v>－</v>
      </c>
      <c r="T21" s="147" t="str">
        <f t="shared" ref="T21:T23" si="48">IF(G21-F21&gt;0,"↑",IF(G21-F21&lt;0,"↓","－"))</f>
        <v>－</v>
      </c>
      <c r="U21" s="147" t="str">
        <f t="shared" ref="U21:U23" si="49">IF(H21-G21&gt;0,"↑",IF(H21-G21&lt;0,"↓","－"))</f>
        <v>↓</v>
      </c>
      <c r="V21" s="148" t="str">
        <f t="shared" ref="V21:V23" si="50">IF(I21-H21&gt;0,"↑",IF(I21-H21&lt;0,"↓","－"))</f>
        <v>－</v>
      </c>
      <c r="W21" s="145" t="str">
        <f t="shared" ref="W21:W23" si="51">S21&amp;T21&amp;U21&amp;V21</f>
        <v>－－↓－</v>
      </c>
      <c r="X21" s="160" t="str" cm="1">
        <f t="array" ref="X21">INDEX($AM$2:$AM$82,MATCH(W21,$AL$2:$AL$82,0),0)</f>
        <v>同程度で推移</v>
      </c>
      <c r="Y21" s="161" t="str">
        <f t="shared" ref="Y21:Y23" si="52">IF(G21-E21&gt;0,"↑",IF(G21-E21&lt;0,"↓","－"))</f>
        <v>－</v>
      </c>
      <c r="Z21" s="162" t="str">
        <f t="shared" si="38"/>
        <v>判定外</v>
      </c>
      <c r="AA21" s="163" t="str">
        <f t="shared" si="39"/>
        <v>判定外</v>
      </c>
      <c r="AB21" s="164" t="str">
        <f t="shared" ref="AB21:AB23" si="53">IF(H21-F21&gt;0,"↑",IF(H21-F21&lt;0,"↓","－"))</f>
        <v>↓</v>
      </c>
      <c r="AC21" s="162" t="str">
        <f t="shared" si="41"/>
        <v>判定外</v>
      </c>
      <c r="AD21" s="160" t="str">
        <f t="shared" si="42"/>
        <v>判定外</v>
      </c>
      <c r="AE21" s="170"/>
      <c r="AF21" s="143"/>
      <c r="AL21" s="126" t="s">
        <v>371</v>
      </c>
      <c r="AM21" s="126" t="s">
        <v>331</v>
      </c>
    </row>
    <row r="22" spans="2:39" x14ac:dyDescent="0.15">
      <c r="B22" s="141"/>
      <c r="C22" s="155" t="s">
        <v>246</v>
      </c>
      <c r="D22" s="155"/>
      <c r="E22" s="264">
        <f>ROUND('9-1.2020'!I101/'9-1.2020'!K101,3)</f>
        <v>5.1999999999999998E-2</v>
      </c>
      <c r="F22" s="264">
        <f>ROUND('9-1.2021'!I101/'9-1.2021'!K101,3)</f>
        <v>6.3E-2</v>
      </c>
      <c r="G22" s="264">
        <f>ROUND('9-1.2022'!I101/'9-1.2022'!K101,3)</f>
        <v>6.3E-2</v>
      </c>
      <c r="H22" s="264">
        <f>ROUND('9-1.2023'!I101/'9-1.2023'!K101,3)</f>
        <v>5.6000000000000001E-2</v>
      </c>
      <c r="I22" s="264">
        <f>ROUND('9-1.2024'!I101/'9-1.2024'!K101,3)</f>
        <v>0.05</v>
      </c>
      <c r="J22" s="157">
        <f t="shared" si="23"/>
        <v>5.6799999999999996E-2</v>
      </c>
      <c r="K22" s="158">
        <f t="shared" si="24"/>
        <v>2.6799999999999997E-2</v>
      </c>
      <c r="L22" s="158">
        <f t="shared" si="25"/>
        <v>8.6799999999999988E-2</v>
      </c>
      <c r="M22" s="147" t="str">
        <f t="shared" si="26"/>
        <v>○</v>
      </c>
      <c r="N22" s="147" t="str">
        <f t="shared" si="27"/>
        <v>○</v>
      </c>
      <c r="O22" s="147" t="str">
        <f t="shared" si="28"/>
        <v>○</v>
      </c>
      <c r="P22" s="147" t="str">
        <f t="shared" si="29"/>
        <v>○</v>
      </c>
      <c r="Q22" s="148" t="str">
        <f t="shared" si="30"/>
        <v>○</v>
      </c>
      <c r="R22" s="159" t="str">
        <f t="shared" si="46"/>
        <v>同程度</v>
      </c>
      <c r="S22" s="149" t="str">
        <f t="shared" si="47"/>
        <v>↑</v>
      </c>
      <c r="T22" s="147" t="str">
        <f t="shared" si="48"/>
        <v>－</v>
      </c>
      <c r="U22" s="147" t="str">
        <f t="shared" si="49"/>
        <v>↓</v>
      </c>
      <c r="V22" s="148" t="str">
        <f t="shared" si="50"/>
        <v>↓</v>
      </c>
      <c r="W22" s="145" t="str">
        <f t="shared" si="51"/>
        <v>↑－↓↓</v>
      </c>
      <c r="X22" s="160" t="str" cm="1">
        <f t="array" ref="X22">INDEX($AM$2:$AM$82,MATCH(W22,$AL$2:$AL$82,0),0)</f>
        <v>減少傾向⤵</v>
      </c>
      <c r="Y22" s="161" t="str">
        <f t="shared" si="52"/>
        <v>↑</v>
      </c>
      <c r="Z22" s="162" t="str">
        <f t="shared" si="38"/>
        <v>判定外</v>
      </c>
      <c r="AA22" s="163" t="str">
        <f t="shared" si="39"/>
        <v>判定外</v>
      </c>
      <c r="AB22" s="164" t="str">
        <f t="shared" si="53"/>
        <v>↓</v>
      </c>
      <c r="AC22" s="162" t="str">
        <f t="shared" si="41"/>
        <v>判定外</v>
      </c>
      <c r="AD22" s="160" t="str">
        <f t="shared" si="42"/>
        <v>判定外</v>
      </c>
      <c r="AE22" s="170"/>
      <c r="AF22" s="143"/>
      <c r="AL22" s="126" t="s">
        <v>372</v>
      </c>
      <c r="AM22" s="126" t="s">
        <v>327</v>
      </c>
    </row>
    <row r="23" spans="2:39" x14ac:dyDescent="0.15">
      <c r="B23" s="141"/>
      <c r="C23" s="155" t="s">
        <v>242</v>
      </c>
      <c r="D23" s="155"/>
      <c r="E23" s="264">
        <f>ROUND('9-1.2020'!J101/'9-1.2020'!K101,3)</f>
        <v>0.06</v>
      </c>
      <c r="F23" s="264">
        <f>ROUND('9-1.2021'!J101/'9-1.2021'!K101,3)</f>
        <v>0.06</v>
      </c>
      <c r="G23" s="264">
        <f>ROUND('9-1.2022'!J101/'9-1.2022'!K101,3)</f>
        <v>5.6000000000000001E-2</v>
      </c>
      <c r="H23" s="264">
        <f>ROUND('9-1.2023'!J101/'9-1.2023'!K101,3)</f>
        <v>5.5E-2</v>
      </c>
      <c r="I23" s="264">
        <f>ROUND('9-1.2024'!J101/'9-1.2024'!K101,3)</f>
        <v>5.8000000000000003E-2</v>
      </c>
      <c r="J23" s="157">
        <f t="shared" si="23"/>
        <v>5.7799999999999997E-2</v>
      </c>
      <c r="K23" s="158">
        <f t="shared" si="24"/>
        <v>2.7799999999999998E-2</v>
      </c>
      <c r="L23" s="158">
        <f t="shared" si="25"/>
        <v>8.7799999999999989E-2</v>
      </c>
      <c r="M23" s="147" t="str">
        <f t="shared" si="26"/>
        <v>○</v>
      </c>
      <c r="N23" s="147" t="str">
        <f t="shared" si="27"/>
        <v>○</v>
      </c>
      <c r="O23" s="147" t="str">
        <f t="shared" si="28"/>
        <v>○</v>
      </c>
      <c r="P23" s="147" t="str">
        <f t="shared" si="29"/>
        <v>○</v>
      </c>
      <c r="Q23" s="148" t="str">
        <f t="shared" si="30"/>
        <v>○</v>
      </c>
      <c r="R23" s="159" t="str">
        <f t="shared" si="46"/>
        <v>同程度</v>
      </c>
      <c r="S23" s="149" t="str">
        <f t="shared" si="47"/>
        <v>－</v>
      </c>
      <c r="T23" s="147" t="str">
        <f t="shared" si="48"/>
        <v>↓</v>
      </c>
      <c r="U23" s="147" t="str">
        <f t="shared" si="49"/>
        <v>↓</v>
      </c>
      <c r="V23" s="148" t="str">
        <f t="shared" si="50"/>
        <v>↑</v>
      </c>
      <c r="W23" s="145" t="str">
        <f t="shared" si="51"/>
        <v>－↓↓↑</v>
      </c>
      <c r="X23" s="160" t="str" cm="1">
        <f t="array" ref="X23">INDEX($AM$2:$AM$82,MATCH(W23,$AL$2:$AL$82,0),0)</f>
        <v>最新年度のみ増加</v>
      </c>
      <c r="Y23" s="161" t="str">
        <f t="shared" si="52"/>
        <v>↓</v>
      </c>
      <c r="Z23" s="162" t="str">
        <f t="shared" si="38"/>
        <v>判定外</v>
      </c>
      <c r="AA23" s="163" t="str">
        <f t="shared" si="39"/>
        <v>判定外</v>
      </c>
      <c r="AB23" s="164" t="str">
        <f t="shared" si="53"/>
        <v>↓</v>
      </c>
      <c r="AC23" s="162" t="str">
        <f t="shared" si="41"/>
        <v>判定外</v>
      </c>
      <c r="AD23" s="160" t="str">
        <f t="shared" si="42"/>
        <v>判定外</v>
      </c>
      <c r="AE23" s="170"/>
      <c r="AF23" s="143"/>
      <c r="AL23" s="126" t="s">
        <v>373</v>
      </c>
      <c r="AM23" s="126" t="s">
        <v>344</v>
      </c>
    </row>
    <row r="24" spans="2:39" x14ac:dyDescent="0.15">
      <c r="B24" s="141"/>
      <c r="C24" s="155" t="s">
        <v>303</v>
      </c>
      <c r="D24" s="155"/>
      <c r="E24" s="267">
        <f>COUNT('9-1.2020'!D14:D99)</f>
        <v>82</v>
      </c>
      <c r="F24" s="267">
        <f>COUNT('9-1.2021'!D14:D99)</f>
        <v>82</v>
      </c>
      <c r="G24" s="267">
        <f>COUNT('9-1.2022'!D14:D99)</f>
        <v>82</v>
      </c>
      <c r="H24" s="267">
        <f>COUNT('9-1.2023'!D14:D99)</f>
        <v>82</v>
      </c>
      <c r="I24" s="267">
        <f>COUNT('9-1.2024'!D14:D99)</f>
        <v>82</v>
      </c>
      <c r="J24" s="174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43"/>
      <c r="AL24" s="126" t="s">
        <v>374</v>
      </c>
      <c r="AM24" s="126" t="s">
        <v>375</v>
      </c>
    </row>
    <row r="25" spans="2:39" ht="14.25" thickBot="1" x14ac:dyDescent="0.2">
      <c r="B25" s="141"/>
      <c r="C25" s="172"/>
      <c r="D25" s="172"/>
      <c r="E25" s="266"/>
      <c r="F25" s="266"/>
      <c r="G25" s="266"/>
      <c r="H25" s="266"/>
      <c r="I25" s="266"/>
      <c r="J25" s="174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7"/>
      <c r="AL25" s="126" t="s">
        <v>376</v>
      </c>
      <c r="AM25" s="126" t="s">
        <v>344</v>
      </c>
    </row>
    <row r="26" spans="2:39" x14ac:dyDescent="0.15">
      <c r="B26" s="141"/>
      <c r="C26" s="172"/>
      <c r="D26" s="172"/>
      <c r="E26" s="266"/>
      <c r="F26" s="266"/>
      <c r="G26" s="266"/>
      <c r="H26" s="266"/>
      <c r="I26" s="266"/>
      <c r="J26" s="370" t="s">
        <v>334</v>
      </c>
      <c r="K26" s="371"/>
      <c r="L26" s="371"/>
      <c r="M26" s="372"/>
      <c r="N26" s="372"/>
      <c r="O26" s="372"/>
      <c r="P26" s="372"/>
      <c r="Q26" s="373"/>
      <c r="R26" s="374" t="s">
        <v>335</v>
      </c>
      <c r="S26" s="371" t="s">
        <v>336</v>
      </c>
      <c r="T26" s="372"/>
      <c r="U26" s="372"/>
      <c r="V26" s="373"/>
      <c r="W26" s="376" t="s">
        <v>337</v>
      </c>
      <c r="X26" s="377"/>
      <c r="Y26" s="380" t="s">
        <v>338</v>
      </c>
      <c r="Z26" s="366" t="s">
        <v>339</v>
      </c>
      <c r="AA26" s="382"/>
      <c r="AB26" s="364" t="s">
        <v>340</v>
      </c>
      <c r="AC26" s="366" t="s">
        <v>341</v>
      </c>
      <c r="AD26" s="367"/>
      <c r="AE26" s="368" t="s">
        <v>342</v>
      </c>
      <c r="AF26" s="143"/>
      <c r="AL26" s="126" t="s">
        <v>377</v>
      </c>
      <c r="AM26" s="126" t="s">
        <v>327</v>
      </c>
    </row>
    <row r="27" spans="2:39" ht="27" x14ac:dyDescent="0.15">
      <c r="B27" s="141"/>
      <c r="C27" s="155" t="s">
        <v>257</v>
      </c>
      <c r="D27" s="155"/>
      <c r="E27" s="144" t="str">
        <f ca="1">R1&amp;"(n'="&amp;'9-1.2020'!$K$8&amp;")"</f>
        <v>R2(n'=1405.9)</v>
      </c>
      <c r="F27" s="144" t="str">
        <f ca="1">S1&amp;"(n'="&amp;'9-1.2021'!$K$8&amp;")"</f>
        <v>R3(n'=1394.3)</v>
      </c>
      <c r="G27" s="144" t="str">
        <f ca="1">T1&amp;"(n'="&amp;'9-1.2022'!$K$8&amp;")"</f>
        <v>R4(n'=1408.9)</v>
      </c>
      <c r="H27" s="144" t="str">
        <f ca="1">U1&amp;"(n'="&amp;'9-1.2023'!$K$8&amp;")"</f>
        <v>R5(n'=1377.1)</v>
      </c>
      <c r="I27" s="144" t="str">
        <f ca="1">V1&amp;"(n'="&amp;'9-1.2024'!$K$8&amp;")"</f>
        <v>R6(n'=1351.8)</v>
      </c>
      <c r="J27" s="145" t="s">
        <v>345</v>
      </c>
      <c r="K27" s="146">
        <v>-0.03</v>
      </c>
      <c r="L27" s="146">
        <v>0.03</v>
      </c>
      <c r="M27" s="259" t="str">
        <f ca="1">R1</f>
        <v>R2</v>
      </c>
      <c r="N27" s="259" t="str">
        <f ca="1">S1</f>
        <v>R3</v>
      </c>
      <c r="O27" s="259" t="str">
        <f ca="1">T1</f>
        <v>R4</v>
      </c>
      <c r="P27" s="259" t="str">
        <f ca="1">U1</f>
        <v>R5</v>
      </c>
      <c r="Q27" s="259" t="str">
        <f ca="1">V1</f>
        <v>R6</v>
      </c>
      <c r="R27" s="375"/>
      <c r="S27" s="149" t="s">
        <v>346</v>
      </c>
      <c r="T27" s="147" t="s">
        <v>347</v>
      </c>
      <c r="U27" s="147" t="s">
        <v>348</v>
      </c>
      <c r="V27" s="148" t="s">
        <v>349</v>
      </c>
      <c r="W27" s="378"/>
      <c r="X27" s="379"/>
      <c r="Y27" s="381"/>
      <c r="Z27" s="150" t="s">
        <v>350</v>
      </c>
      <c r="AA27" s="151" t="s">
        <v>351</v>
      </c>
      <c r="AB27" s="365"/>
      <c r="AC27" s="152" t="s">
        <v>352</v>
      </c>
      <c r="AD27" s="153" t="s">
        <v>353</v>
      </c>
      <c r="AE27" s="369"/>
      <c r="AF27" s="143"/>
      <c r="AL27" s="126" t="s">
        <v>378</v>
      </c>
      <c r="AM27" s="126" t="s">
        <v>344</v>
      </c>
    </row>
    <row r="28" spans="2:39" x14ac:dyDescent="0.15">
      <c r="B28" s="141"/>
      <c r="C28" s="155" t="s">
        <v>243</v>
      </c>
      <c r="D28" s="155"/>
      <c r="E28" s="264">
        <f>ROUND('9-1.2020'!D8/'9-1.2020'!$K$8,3)</f>
        <v>0.24199999999999999</v>
      </c>
      <c r="F28" s="264">
        <f>ROUND('9-1.2021'!D8/'9-1.2021'!$K$8,3)</f>
        <v>0.255</v>
      </c>
      <c r="G28" s="264">
        <f>ROUND('9-1.2022'!D8/'9-1.2022'!$K$8,3)</f>
        <v>0.27200000000000002</v>
      </c>
      <c r="H28" s="264">
        <f>ROUND('9-1.2023'!D8/'9-1.2023'!$K$8,3)</f>
        <v>0.27500000000000002</v>
      </c>
      <c r="I28" s="264">
        <f>ROUND('9-1.2024'!D8/'9-1.2024'!$K$8,3)</f>
        <v>0.28399999999999997</v>
      </c>
      <c r="J28" s="157">
        <f t="shared" ref="J28:J34" si="54">AVERAGE(E28:I28)</f>
        <v>0.2656</v>
      </c>
      <c r="K28" s="158">
        <f t="shared" ref="K28:K34" si="55">J28-0.03</f>
        <v>0.2356</v>
      </c>
      <c r="L28" s="158">
        <f t="shared" ref="L28:L34" si="56">J28+0.03</f>
        <v>0.29559999999999997</v>
      </c>
      <c r="M28" s="147" t="str">
        <f t="shared" ref="M28:M34" si="57">IF(AND(E28&gt;J28-0.03,E28&lt;J28+0.03),"○","×")</f>
        <v>○</v>
      </c>
      <c r="N28" s="147" t="str">
        <f t="shared" ref="N28:N34" si="58">IF(AND(F28&gt;J28-0.03,F28&lt;J28+0.03),"○","×")</f>
        <v>○</v>
      </c>
      <c r="O28" s="147" t="str">
        <f t="shared" ref="O28:O34" si="59">IF(AND(G28&gt;J28-0.03,G28&lt;J28+0.03),"○","×")</f>
        <v>○</v>
      </c>
      <c r="P28" s="147" t="str">
        <f t="shared" ref="P28:P34" si="60">IF(AND(H28&gt;J28-0.03,H28&lt;J28+0.03),"○","×")</f>
        <v>○</v>
      </c>
      <c r="Q28" s="148" t="str">
        <f t="shared" ref="Q28:Q34" si="61">IF(AND(I28&gt;J28-0.03,I28&lt;J28+0.03),"○","×")</f>
        <v>○</v>
      </c>
      <c r="R28" s="159" t="str">
        <f t="shared" ref="R28:R30" si="62">IF(COUNTIF(M28:Q28,"○")=5,"同程度","―")</f>
        <v>同程度</v>
      </c>
      <c r="S28" s="149" t="str">
        <f t="shared" ref="S28:S30" si="63">IF(F28-E28&gt;0,"↑",IF(F28-E28&lt;0,"↓","－"))</f>
        <v>↑</v>
      </c>
      <c r="T28" s="147" t="str">
        <f t="shared" ref="T28:T30" si="64">IF(G28-F28&gt;0,"↑",IF(G28-F28&lt;0,"↓","－"))</f>
        <v>↑</v>
      </c>
      <c r="U28" s="147" t="str">
        <f t="shared" ref="U28:U30" si="65">IF(H28-G28&gt;0,"↑",IF(H28-G28&lt;0,"↓","－"))</f>
        <v>↑</v>
      </c>
      <c r="V28" s="148" t="str">
        <f t="shared" ref="V28:V30" si="66">IF(I28-H28&gt;0,"↑",IF(I28-H28&lt;0,"↓","－"))</f>
        <v>↑</v>
      </c>
      <c r="W28" s="145" t="str">
        <f t="shared" ref="W28:W30" si="67">S28&amp;T28&amp;U28&amp;V28</f>
        <v>↑↑↑↑</v>
      </c>
      <c r="X28" s="160" t="str" cm="1">
        <f t="array" ref="X28">INDEX($AM$2:$AM$82,MATCH(W28,$AL$2:$AL$82,0),0)</f>
        <v>増加傾向⤴</v>
      </c>
      <c r="Y28" s="161" t="str">
        <f t="shared" ref="Y28:Y30" si="68">IF(G28-E28&gt;0,"↑",IF(G28-E28&lt;0,"↓","－"))</f>
        <v>↑</v>
      </c>
      <c r="Z28" s="162" t="str">
        <f t="shared" ref="Z28:Z34" si="69">IF(W28="↓↑↓↓",IF(Y28="↓","減少傾向","×"),"判定外")</f>
        <v>判定外</v>
      </c>
      <c r="AA28" s="163" t="str">
        <f t="shared" ref="AA28:AA34" si="70">IF(W28="↑↓↑↑",IF(Y28="↑","増加傾向","×"),"判定外")</f>
        <v>判定外</v>
      </c>
      <c r="AB28" s="164" t="str">
        <f t="shared" ref="AB28:AB30" si="71">IF(H28-F28&gt;0,"↑",IF(H28-F28&lt;0,"↓","－"))</f>
        <v>↑</v>
      </c>
      <c r="AC28" s="162" t="str">
        <f t="shared" ref="AC28:AC34" si="72">IF(W28="↓↓↑↓",IF(AB28="↓","減少傾向","×"),"判定外")</f>
        <v>判定外</v>
      </c>
      <c r="AD28" s="160" t="str">
        <f t="shared" ref="AD28:AD34" si="73">IF(W28="↑↑↓↑",IF(AB28="↑","増加傾向","×"),"判定外")</f>
        <v>判定外</v>
      </c>
      <c r="AE28" s="165" t="s">
        <v>260</v>
      </c>
      <c r="AF28" s="143"/>
      <c r="AL28" s="126" t="s">
        <v>379</v>
      </c>
      <c r="AM28" s="126" t="s">
        <v>260</v>
      </c>
    </row>
    <row r="29" spans="2:39" x14ac:dyDescent="0.15">
      <c r="B29" s="141"/>
      <c r="C29" s="166" t="s">
        <v>40</v>
      </c>
      <c r="D29" s="155"/>
      <c r="E29" s="264">
        <f>SUM(E30:E32)</f>
        <v>0.621</v>
      </c>
      <c r="F29" s="264">
        <f t="shared" ref="F29" si="74">SUM(F30:F32)</f>
        <v>0.59599999999999997</v>
      </c>
      <c r="G29" s="264">
        <f t="shared" ref="G29" si="75">SUM(G30:G32)</f>
        <v>0.58100000000000007</v>
      </c>
      <c r="H29" s="264">
        <f t="shared" ref="H29" si="76">SUM(H30:H32)</f>
        <v>0.58600000000000008</v>
      </c>
      <c r="I29" s="264">
        <f t="shared" ref="I29" si="77">SUM(I30:I32)</f>
        <v>0.58200000000000007</v>
      </c>
      <c r="J29" s="157">
        <f t="shared" si="54"/>
        <v>0.59320000000000006</v>
      </c>
      <c r="K29" s="158">
        <f t="shared" si="55"/>
        <v>0.56320000000000003</v>
      </c>
      <c r="L29" s="158">
        <f t="shared" si="56"/>
        <v>0.62320000000000009</v>
      </c>
      <c r="M29" s="147" t="str">
        <f t="shared" si="57"/>
        <v>○</v>
      </c>
      <c r="N29" s="147" t="str">
        <f t="shared" si="58"/>
        <v>○</v>
      </c>
      <c r="O29" s="147" t="str">
        <f t="shared" si="59"/>
        <v>○</v>
      </c>
      <c r="P29" s="147" t="str">
        <f t="shared" si="60"/>
        <v>○</v>
      </c>
      <c r="Q29" s="148" t="str">
        <f t="shared" si="61"/>
        <v>○</v>
      </c>
      <c r="R29" s="159" t="str">
        <f t="shared" si="62"/>
        <v>同程度</v>
      </c>
      <c r="S29" s="149" t="str">
        <f t="shared" si="63"/>
        <v>↓</v>
      </c>
      <c r="T29" s="147" t="str">
        <f t="shared" si="64"/>
        <v>↓</v>
      </c>
      <c r="U29" s="147" t="str">
        <f t="shared" si="65"/>
        <v>↑</v>
      </c>
      <c r="V29" s="148" t="str">
        <f t="shared" si="66"/>
        <v>↓</v>
      </c>
      <c r="W29" s="145" t="str">
        <f t="shared" si="67"/>
        <v>↓↓↑↓</v>
      </c>
      <c r="X29" s="160" t="str" cm="1">
        <f t="array" ref="X29">INDEX($AM$2:$AM$82,MATCH(W29,$AL$2:$AL$82,0),0)</f>
        <v>年度により増減</v>
      </c>
      <c r="Y29" s="161" t="str">
        <f t="shared" si="68"/>
        <v>↓</v>
      </c>
      <c r="Z29" s="162" t="str">
        <f t="shared" si="69"/>
        <v>判定外</v>
      </c>
      <c r="AA29" s="163" t="str">
        <f t="shared" si="70"/>
        <v>判定外</v>
      </c>
      <c r="AB29" s="164" t="str">
        <f t="shared" si="71"/>
        <v>↓</v>
      </c>
      <c r="AC29" s="162" t="str">
        <f t="shared" si="72"/>
        <v>減少傾向</v>
      </c>
      <c r="AD29" s="160" t="str">
        <f t="shared" si="73"/>
        <v>判定外</v>
      </c>
      <c r="AE29" s="165" t="s">
        <v>260</v>
      </c>
      <c r="AF29" s="143"/>
      <c r="AL29" s="126" t="s">
        <v>380</v>
      </c>
      <c r="AM29" s="126" t="s">
        <v>327</v>
      </c>
    </row>
    <row r="30" spans="2:39" x14ac:dyDescent="0.15">
      <c r="B30" s="141"/>
      <c r="C30" s="167"/>
      <c r="D30" s="168" t="s">
        <v>36</v>
      </c>
      <c r="E30" s="265">
        <f>ROUND('9-1.2020'!F8/'9-1.2020'!$K$8,3)</f>
        <v>0.59199999999999997</v>
      </c>
      <c r="F30" s="265">
        <f>ROUND('9-1.2021'!F8/'9-1.2021'!$K$8,3)</f>
        <v>0.56699999999999995</v>
      </c>
      <c r="G30" s="265">
        <f>ROUND('9-1.2022'!F8/'9-1.2022'!$K$8,3)</f>
        <v>0.55300000000000005</v>
      </c>
      <c r="H30" s="265">
        <f>ROUND('9-1.2023'!F8/'9-1.2023'!$K$8,3)</f>
        <v>0.55500000000000005</v>
      </c>
      <c r="I30" s="265">
        <f>ROUND('9-1.2024'!F8/'9-1.2024'!$K$8,3)</f>
        <v>0.55100000000000005</v>
      </c>
      <c r="J30" s="157">
        <f t="shared" si="54"/>
        <v>0.56359999999999999</v>
      </c>
      <c r="K30" s="158">
        <f t="shared" si="55"/>
        <v>0.53359999999999996</v>
      </c>
      <c r="L30" s="158">
        <f t="shared" si="56"/>
        <v>0.59360000000000002</v>
      </c>
      <c r="M30" s="147" t="str">
        <f t="shared" si="57"/>
        <v>○</v>
      </c>
      <c r="N30" s="147" t="str">
        <f t="shared" si="58"/>
        <v>○</v>
      </c>
      <c r="O30" s="147" t="str">
        <f t="shared" si="59"/>
        <v>○</v>
      </c>
      <c r="P30" s="147" t="str">
        <f t="shared" si="60"/>
        <v>○</v>
      </c>
      <c r="Q30" s="148" t="str">
        <f t="shared" si="61"/>
        <v>○</v>
      </c>
      <c r="R30" s="159" t="str">
        <f t="shared" si="62"/>
        <v>同程度</v>
      </c>
      <c r="S30" s="149" t="str">
        <f t="shared" si="63"/>
        <v>↓</v>
      </c>
      <c r="T30" s="147" t="str">
        <f t="shared" si="64"/>
        <v>↓</v>
      </c>
      <c r="U30" s="147" t="str">
        <f t="shared" si="65"/>
        <v>↑</v>
      </c>
      <c r="V30" s="148" t="str">
        <f t="shared" si="66"/>
        <v>↓</v>
      </c>
      <c r="W30" s="145" t="str">
        <f t="shared" si="67"/>
        <v>↓↓↑↓</v>
      </c>
      <c r="X30" s="160" t="str" cm="1">
        <f t="array" ref="X30">INDEX($AM$2:$AM$82,MATCH(W30,$AL$2:$AL$82,0),0)</f>
        <v>年度により増減</v>
      </c>
      <c r="Y30" s="161" t="str">
        <f t="shared" si="68"/>
        <v>↓</v>
      </c>
      <c r="Z30" s="162" t="str">
        <f t="shared" si="69"/>
        <v>判定外</v>
      </c>
      <c r="AA30" s="163" t="str">
        <f t="shared" si="70"/>
        <v>判定外</v>
      </c>
      <c r="AB30" s="164" t="str">
        <f t="shared" si="71"/>
        <v>↓</v>
      </c>
      <c r="AC30" s="162" t="str">
        <f t="shared" si="72"/>
        <v>減少傾向</v>
      </c>
      <c r="AD30" s="160" t="str">
        <f t="shared" si="73"/>
        <v>判定外</v>
      </c>
      <c r="AE30" s="170"/>
      <c r="AF30" s="143"/>
      <c r="AL30" s="126" t="s">
        <v>381</v>
      </c>
      <c r="AM30" s="126" t="s">
        <v>344</v>
      </c>
    </row>
    <row r="31" spans="2:39" x14ac:dyDescent="0.15">
      <c r="B31" s="141"/>
      <c r="C31" s="167"/>
      <c r="D31" s="168" t="s">
        <v>244</v>
      </c>
      <c r="E31" s="265">
        <f>ROUND('9-1.2020'!G8/'9-1.2020'!$K$8,3)</f>
        <v>2.8000000000000001E-2</v>
      </c>
      <c r="F31" s="265">
        <f>ROUND('9-1.2021'!G8/'9-1.2021'!$K$8,3)</f>
        <v>2.8000000000000001E-2</v>
      </c>
      <c r="G31" s="265">
        <f>ROUND('9-1.2022'!G8/'9-1.2022'!$K$8,3)</f>
        <v>2.8000000000000001E-2</v>
      </c>
      <c r="H31" s="265">
        <f>ROUND('9-1.2023'!G8/'9-1.2023'!$K$8,3)</f>
        <v>0.03</v>
      </c>
      <c r="I31" s="265">
        <f>ROUND('9-1.2024'!G8/'9-1.2024'!$K$8,3)</f>
        <v>0.03</v>
      </c>
      <c r="J31" s="157">
        <f t="shared" si="54"/>
        <v>2.8800000000000003E-2</v>
      </c>
      <c r="K31" s="158">
        <f t="shared" si="55"/>
        <v>-1.1999999999999962E-3</v>
      </c>
      <c r="L31" s="158">
        <f t="shared" si="56"/>
        <v>5.8800000000000005E-2</v>
      </c>
      <c r="M31" s="147" t="str">
        <f t="shared" si="57"/>
        <v>○</v>
      </c>
      <c r="N31" s="147" t="str">
        <f t="shared" si="58"/>
        <v>○</v>
      </c>
      <c r="O31" s="147" t="str">
        <f t="shared" si="59"/>
        <v>○</v>
      </c>
      <c r="P31" s="147" t="str">
        <f t="shared" si="60"/>
        <v>○</v>
      </c>
      <c r="Q31" s="148" t="str">
        <f t="shared" si="61"/>
        <v>○</v>
      </c>
      <c r="R31" s="159" t="str">
        <f>IF(COUNTIF(M31:Q31,"○")=5,"同程度","―")</f>
        <v>同程度</v>
      </c>
      <c r="S31" s="149" t="str">
        <f>IF(F31-E31&gt;0,"↑",IF(F31-E31&lt;0,"↓","－"))</f>
        <v>－</v>
      </c>
      <c r="T31" s="147" t="str">
        <f>IF(G31-F31&gt;0,"↑",IF(G31-F31&lt;0,"↓","－"))</f>
        <v>－</v>
      </c>
      <c r="U31" s="147" t="str">
        <f>IF(H31-G31&gt;0,"↑",IF(H31-G31&lt;0,"↓","－"))</f>
        <v>↑</v>
      </c>
      <c r="V31" s="148" t="str">
        <f>IF(I31-H31&gt;0,"↑",IF(I31-H31&lt;0,"↓","－"))</f>
        <v>－</v>
      </c>
      <c r="W31" s="145" t="str">
        <f>S31&amp;T31&amp;U31&amp;V31</f>
        <v>－－↑－</v>
      </c>
      <c r="X31" s="160" t="str" cm="1">
        <f t="array" ref="X31">INDEX($AM$2:$AM$82,MATCH(W31,$AL$2:$AL$82,0),0)</f>
        <v>同程度で推移</v>
      </c>
      <c r="Y31" s="161" t="str">
        <f>IF(G31-E31&gt;0,"↑",IF(G31-E31&lt;0,"↓","－"))</f>
        <v>－</v>
      </c>
      <c r="Z31" s="162" t="str">
        <f t="shared" si="69"/>
        <v>判定外</v>
      </c>
      <c r="AA31" s="163" t="str">
        <f t="shared" si="70"/>
        <v>判定外</v>
      </c>
      <c r="AB31" s="164" t="str">
        <f>IF(H31-F31&gt;0,"↑",IF(H31-F31&lt;0,"↓","－"))</f>
        <v>↑</v>
      </c>
      <c r="AC31" s="162" t="str">
        <f t="shared" si="72"/>
        <v>判定外</v>
      </c>
      <c r="AD31" s="160" t="str">
        <f t="shared" si="73"/>
        <v>判定外</v>
      </c>
      <c r="AE31" s="170"/>
      <c r="AF31" s="143"/>
      <c r="AL31" s="126" t="s">
        <v>382</v>
      </c>
      <c r="AM31" s="126" t="s">
        <v>327</v>
      </c>
    </row>
    <row r="32" spans="2:39" x14ac:dyDescent="0.15">
      <c r="B32" s="141"/>
      <c r="C32" s="171"/>
      <c r="D32" s="168" t="s">
        <v>245</v>
      </c>
      <c r="E32" s="265">
        <f>ROUND('9-1.2020'!H8/'9-1.2020'!$K$8,3)</f>
        <v>1E-3</v>
      </c>
      <c r="F32" s="265">
        <f>ROUND('9-1.2021'!H8/'9-1.2021'!$K$8,3)</f>
        <v>1E-3</v>
      </c>
      <c r="G32" s="265">
        <f>ROUND('9-1.2022'!H8/'9-1.2022'!$K$8,3)</f>
        <v>0</v>
      </c>
      <c r="H32" s="265">
        <f>ROUND('9-1.2023'!H8/'9-1.2023'!$K$8,3)</f>
        <v>1E-3</v>
      </c>
      <c r="I32" s="265">
        <f>ROUND('9-1.2024'!H8/'9-1.2024'!$K$8,3)</f>
        <v>1E-3</v>
      </c>
      <c r="J32" s="157">
        <f t="shared" si="54"/>
        <v>8.0000000000000004E-4</v>
      </c>
      <c r="K32" s="158">
        <f t="shared" si="55"/>
        <v>-2.92E-2</v>
      </c>
      <c r="L32" s="158">
        <f t="shared" si="56"/>
        <v>3.0799999999999998E-2</v>
      </c>
      <c r="M32" s="147" t="str">
        <f t="shared" si="57"/>
        <v>○</v>
      </c>
      <c r="N32" s="147" t="str">
        <f t="shared" si="58"/>
        <v>○</v>
      </c>
      <c r="O32" s="147" t="str">
        <f t="shared" si="59"/>
        <v>○</v>
      </c>
      <c r="P32" s="147" t="str">
        <f t="shared" si="60"/>
        <v>○</v>
      </c>
      <c r="Q32" s="148" t="str">
        <f t="shared" si="61"/>
        <v>○</v>
      </c>
      <c r="R32" s="159" t="str">
        <f t="shared" ref="R32:R34" si="78">IF(COUNTIF(M32:Q32,"○")=5,"同程度","―")</f>
        <v>同程度</v>
      </c>
      <c r="S32" s="149" t="str">
        <f t="shared" ref="S32:S34" si="79">IF(F32-E32&gt;0,"↑",IF(F32-E32&lt;0,"↓","－"))</f>
        <v>－</v>
      </c>
      <c r="T32" s="147" t="str">
        <f t="shared" ref="T32:T34" si="80">IF(G32-F32&gt;0,"↑",IF(G32-F32&lt;0,"↓","－"))</f>
        <v>↓</v>
      </c>
      <c r="U32" s="147" t="str">
        <f t="shared" ref="U32:U34" si="81">IF(H32-G32&gt;0,"↑",IF(H32-G32&lt;0,"↓","－"))</f>
        <v>↑</v>
      </c>
      <c r="V32" s="148" t="str">
        <f t="shared" ref="V32:V34" si="82">IF(I32-H32&gt;0,"↑",IF(I32-H32&lt;0,"↓","－"))</f>
        <v>－</v>
      </c>
      <c r="W32" s="145" t="str">
        <f t="shared" ref="W32:W34" si="83">S32&amp;T32&amp;U32&amp;V32</f>
        <v>－↓↑－</v>
      </c>
      <c r="X32" s="160" t="str" cm="1">
        <f t="array" ref="X32">INDEX($AM$2:$AM$82,MATCH(W32,$AL$2:$AL$82,0),0)</f>
        <v>年度により増減</v>
      </c>
      <c r="Y32" s="161" t="str">
        <f t="shared" ref="Y32:Y34" si="84">IF(G32-E32&gt;0,"↑",IF(G32-E32&lt;0,"↓","－"))</f>
        <v>↓</v>
      </c>
      <c r="Z32" s="162" t="str">
        <f t="shared" si="69"/>
        <v>判定外</v>
      </c>
      <c r="AA32" s="163" t="str">
        <f t="shared" si="70"/>
        <v>判定外</v>
      </c>
      <c r="AB32" s="164" t="str">
        <f t="shared" ref="AB32:AB34" si="85">IF(H32-F32&gt;0,"↑",IF(H32-F32&lt;0,"↓","－"))</f>
        <v>－</v>
      </c>
      <c r="AC32" s="162" t="str">
        <f t="shared" si="72"/>
        <v>判定外</v>
      </c>
      <c r="AD32" s="160" t="str">
        <f t="shared" si="73"/>
        <v>判定外</v>
      </c>
      <c r="AE32" s="170"/>
      <c r="AF32" s="143"/>
      <c r="AL32" s="126" t="s">
        <v>383</v>
      </c>
      <c r="AM32" s="126" t="s">
        <v>256</v>
      </c>
    </row>
    <row r="33" spans="2:40" x14ac:dyDescent="0.15">
      <c r="B33" s="141"/>
      <c r="C33" s="155" t="s">
        <v>246</v>
      </c>
      <c r="D33" s="155"/>
      <c r="E33" s="264">
        <f>ROUND('9-1.2020'!I8/'9-1.2020'!$K$8,3)</f>
        <v>4.9000000000000002E-2</v>
      </c>
      <c r="F33" s="264">
        <f>ROUND('9-1.2021'!I8/'9-1.2021'!$K$8,3)</f>
        <v>0.06</v>
      </c>
      <c r="G33" s="264">
        <f>ROUND('9-1.2022'!I8/'9-1.2022'!$K$8,3)</f>
        <v>6.2E-2</v>
      </c>
      <c r="H33" s="264">
        <f>ROUND('9-1.2023'!I8/'9-1.2023'!$K$8,3)</f>
        <v>0.05</v>
      </c>
      <c r="I33" s="264">
        <f>ROUND('9-1.2024'!I8/'9-1.2024'!$K$8,3)</f>
        <v>4.3999999999999997E-2</v>
      </c>
      <c r="J33" s="157">
        <f t="shared" si="54"/>
        <v>5.2999999999999992E-2</v>
      </c>
      <c r="K33" s="158">
        <f t="shared" si="55"/>
        <v>2.2999999999999993E-2</v>
      </c>
      <c r="L33" s="158">
        <f t="shared" si="56"/>
        <v>8.299999999999999E-2</v>
      </c>
      <c r="M33" s="147" t="str">
        <f t="shared" si="57"/>
        <v>○</v>
      </c>
      <c r="N33" s="147" t="str">
        <f t="shared" si="58"/>
        <v>○</v>
      </c>
      <c r="O33" s="147" t="str">
        <f t="shared" si="59"/>
        <v>○</v>
      </c>
      <c r="P33" s="147" t="str">
        <f t="shared" si="60"/>
        <v>○</v>
      </c>
      <c r="Q33" s="148" t="str">
        <f t="shared" si="61"/>
        <v>○</v>
      </c>
      <c r="R33" s="159" t="str">
        <f t="shared" si="78"/>
        <v>同程度</v>
      </c>
      <c r="S33" s="149" t="str">
        <f t="shared" si="79"/>
        <v>↑</v>
      </c>
      <c r="T33" s="147" t="str">
        <f t="shared" si="80"/>
        <v>↑</v>
      </c>
      <c r="U33" s="147" t="str">
        <f t="shared" si="81"/>
        <v>↓</v>
      </c>
      <c r="V33" s="148" t="str">
        <f t="shared" si="82"/>
        <v>↓</v>
      </c>
      <c r="W33" s="145" t="str">
        <f t="shared" si="83"/>
        <v>↑↑↓↓</v>
      </c>
      <c r="X33" s="160" t="str" cm="1">
        <f t="array" ref="X33">INDEX($AM$2:$AM$82,MATCH(W33,$AL$2:$AL$82,0),0)</f>
        <v>年度により増減</v>
      </c>
      <c r="Y33" s="161" t="str">
        <f t="shared" si="84"/>
        <v>↑</v>
      </c>
      <c r="Z33" s="162" t="str">
        <f t="shared" si="69"/>
        <v>判定外</v>
      </c>
      <c r="AA33" s="163" t="str">
        <f t="shared" si="70"/>
        <v>判定外</v>
      </c>
      <c r="AB33" s="164" t="str">
        <f t="shared" si="85"/>
        <v>↓</v>
      </c>
      <c r="AC33" s="162" t="str">
        <f t="shared" si="72"/>
        <v>判定外</v>
      </c>
      <c r="AD33" s="160" t="str">
        <f t="shared" si="73"/>
        <v>判定外</v>
      </c>
      <c r="AE33" s="170"/>
      <c r="AF33" s="143"/>
      <c r="AL33" s="126" t="s">
        <v>384</v>
      </c>
      <c r="AM33" s="126" t="s">
        <v>344</v>
      </c>
    </row>
    <row r="34" spans="2:40" x14ac:dyDescent="0.15">
      <c r="B34" s="141"/>
      <c r="C34" s="155" t="s">
        <v>242</v>
      </c>
      <c r="D34" s="155"/>
      <c r="E34" s="264">
        <f>ROUND('9-1.2020'!J8/'9-1.2020'!$K$8,3)</f>
        <v>8.7999999999999995E-2</v>
      </c>
      <c r="F34" s="264">
        <f>ROUND('9-1.2021'!J8/'9-1.2021'!$K$8,3)</f>
        <v>8.8999999999999996E-2</v>
      </c>
      <c r="G34" s="264">
        <f>ROUND('9-1.2022'!J8/'9-1.2022'!$K$8,3)</f>
        <v>8.5000000000000006E-2</v>
      </c>
      <c r="H34" s="264">
        <f>ROUND('9-1.2023'!J8/'9-1.2023'!$K$8,3)</f>
        <v>8.8999999999999996E-2</v>
      </c>
      <c r="I34" s="264">
        <f>ROUND('9-1.2024'!J8/'9-1.2024'!$K$8,3)</f>
        <v>0.09</v>
      </c>
      <c r="J34" s="157">
        <f t="shared" si="54"/>
        <v>8.8199999999999987E-2</v>
      </c>
      <c r="K34" s="158">
        <f t="shared" si="55"/>
        <v>5.8199999999999988E-2</v>
      </c>
      <c r="L34" s="158">
        <f t="shared" si="56"/>
        <v>0.11819999999999999</v>
      </c>
      <c r="M34" s="147" t="str">
        <f t="shared" si="57"/>
        <v>○</v>
      </c>
      <c r="N34" s="147" t="str">
        <f t="shared" si="58"/>
        <v>○</v>
      </c>
      <c r="O34" s="147" t="str">
        <f t="shared" si="59"/>
        <v>○</v>
      </c>
      <c r="P34" s="147" t="str">
        <f t="shared" si="60"/>
        <v>○</v>
      </c>
      <c r="Q34" s="148" t="str">
        <f t="shared" si="61"/>
        <v>○</v>
      </c>
      <c r="R34" s="159" t="str">
        <f t="shared" si="78"/>
        <v>同程度</v>
      </c>
      <c r="S34" s="149" t="str">
        <f t="shared" si="79"/>
        <v>↑</v>
      </c>
      <c r="T34" s="147" t="str">
        <f t="shared" si="80"/>
        <v>↓</v>
      </c>
      <c r="U34" s="147" t="str">
        <f t="shared" si="81"/>
        <v>↑</v>
      </c>
      <c r="V34" s="148" t="str">
        <f t="shared" si="82"/>
        <v>↑</v>
      </c>
      <c r="W34" s="145" t="str">
        <f t="shared" si="83"/>
        <v>↑↓↑↑</v>
      </c>
      <c r="X34" s="160" t="str" cm="1">
        <f t="array" ref="X34">INDEX($AM$2:$AM$82,MATCH(W34,$AL$2:$AL$82,0),0)</f>
        <v>年度により増減</v>
      </c>
      <c r="Y34" s="161" t="str">
        <f t="shared" si="84"/>
        <v>↓</v>
      </c>
      <c r="Z34" s="162" t="str">
        <f t="shared" si="69"/>
        <v>判定外</v>
      </c>
      <c r="AA34" s="163" t="str">
        <f t="shared" si="70"/>
        <v>×</v>
      </c>
      <c r="AB34" s="164" t="str">
        <f t="shared" si="85"/>
        <v>－</v>
      </c>
      <c r="AC34" s="162" t="str">
        <f t="shared" si="72"/>
        <v>判定外</v>
      </c>
      <c r="AD34" s="160" t="str">
        <f t="shared" si="73"/>
        <v>判定外</v>
      </c>
      <c r="AE34" s="170"/>
      <c r="AF34" s="143"/>
      <c r="AL34" s="126" t="s">
        <v>385</v>
      </c>
      <c r="AM34" s="126" t="s">
        <v>344</v>
      </c>
    </row>
    <row r="35" spans="2:40" x14ac:dyDescent="0.15">
      <c r="B35" s="141"/>
      <c r="C35" s="155" t="s">
        <v>303</v>
      </c>
      <c r="D35" s="155"/>
      <c r="E35" s="268">
        <f>COUNTIFS('9-1.2020'!B14:B99,"G",'9-1.2020'!D14:D99,"&lt;&gt;")</f>
        <v>25</v>
      </c>
      <c r="F35" s="268">
        <f>COUNTIFS('9-1.2021'!B14:B99,"G",'9-1.2021'!D14:D99,"&lt;&gt;")</f>
        <v>25</v>
      </c>
      <c r="G35" s="268">
        <f>COUNTIFS('9-1.2022'!B14:B99,"G",'9-1.2022'!D14:D99,"&lt;&gt;")</f>
        <v>25</v>
      </c>
      <c r="H35" s="268">
        <f>COUNTIFS('9-1.2023'!B14:B99,"G",'9-1.2023'!D14:D99,"&lt;&gt;")</f>
        <v>25</v>
      </c>
      <c r="I35" s="268">
        <f>COUNTIFS('9-1.2024'!B14:B99,"G",'9-1.2024'!D14:D99,"&lt;&gt;")</f>
        <v>25</v>
      </c>
      <c r="J35" s="174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43"/>
      <c r="AL35" s="126" t="s">
        <v>386</v>
      </c>
      <c r="AM35" s="126" t="s">
        <v>327</v>
      </c>
    </row>
    <row r="36" spans="2:40" ht="14.25" thickBot="1" x14ac:dyDescent="0.2">
      <c r="B36" s="178"/>
      <c r="C36" s="179"/>
      <c r="D36" s="179"/>
      <c r="E36" s="269"/>
      <c r="F36" s="269"/>
      <c r="G36" s="269"/>
      <c r="H36" s="269"/>
      <c r="I36" s="269"/>
      <c r="J36" s="181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  <c r="W36" s="180"/>
      <c r="X36" s="180"/>
      <c r="Y36" s="180"/>
      <c r="Z36" s="180"/>
      <c r="AA36" s="180"/>
      <c r="AB36" s="180"/>
      <c r="AC36" s="180"/>
      <c r="AD36" s="180"/>
      <c r="AE36" s="180"/>
      <c r="AF36" s="182"/>
      <c r="AL36" s="126" t="s">
        <v>387</v>
      </c>
      <c r="AM36" s="126" t="s">
        <v>344</v>
      </c>
    </row>
    <row r="37" spans="2:40" ht="14.25" thickBot="1" x14ac:dyDescent="0.2">
      <c r="V37" s="183"/>
      <c r="W37" s="183"/>
      <c r="AL37" s="126" t="s">
        <v>388</v>
      </c>
      <c r="AM37" s="126" t="s">
        <v>344</v>
      </c>
    </row>
    <row r="38" spans="2:40" s="154" customFormat="1" ht="14.25" thickBot="1" x14ac:dyDescent="0.2">
      <c r="B38" s="134" t="s">
        <v>440</v>
      </c>
      <c r="C38" s="135"/>
      <c r="D38" s="135"/>
      <c r="E38" s="262"/>
      <c r="F38" s="262"/>
      <c r="G38" s="262"/>
      <c r="H38" s="262"/>
      <c r="I38" s="262"/>
      <c r="J38" s="184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85"/>
      <c r="AI38" s="117"/>
      <c r="AJ38" s="117"/>
      <c r="AL38" s="126" t="s">
        <v>389</v>
      </c>
      <c r="AM38" s="126" t="s">
        <v>344</v>
      </c>
      <c r="AN38" s="117"/>
    </row>
    <row r="39" spans="2:40" x14ac:dyDescent="0.15">
      <c r="B39" s="186"/>
      <c r="C39" s="142"/>
      <c r="D39" s="142"/>
      <c r="E39" s="263"/>
      <c r="F39" s="263"/>
      <c r="G39" s="263"/>
      <c r="H39" s="263"/>
      <c r="I39" s="263"/>
      <c r="J39" s="370" t="s">
        <v>334</v>
      </c>
      <c r="K39" s="371"/>
      <c r="L39" s="371"/>
      <c r="M39" s="372"/>
      <c r="N39" s="372"/>
      <c r="O39" s="372"/>
      <c r="P39" s="372"/>
      <c r="Q39" s="373"/>
      <c r="R39" s="374" t="s">
        <v>335</v>
      </c>
      <c r="S39" s="371" t="s">
        <v>336</v>
      </c>
      <c r="T39" s="372"/>
      <c r="U39" s="372"/>
      <c r="V39" s="373"/>
      <c r="W39" s="376" t="s">
        <v>337</v>
      </c>
      <c r="X39" s="377"/>
      <c r="Y39" s="380" t="s">
        <v>338</v>
      </c>
      <c r="Z39" s="366" t="s">
        <v>339</v>
      </c>
      <c r="AA39" s="382"/>
      <c r="AB39" s="364" t="s">
        <v>340</v>
      </c>
      <c r="AC39" s="366" t="s">
        <v>341</v>
      </c>
      <c r="AD39" s="367"/>
      <c r="AE39" s="368" t="s">
        <v>342</v>
      </c>
      <c r="AF39" s="143"/>
      <c r="AL39" s="126" t="s">
        <v>390</v>
      </c>
      <c r="AM39" s="126" t="s">
        <v>344</v>
      </c>
    </row>
    <row r="40" spans="2:40" ht="28.5" customHeight="1" x14ac:dyDescent="0.15">
      <c r="B40" s="141"/>
      <c r="C40" s="383" t="s">
        <v>491</v>
      </c>
      <c r="D40" s="384"/>
      <c r="E40" s="144" t="str">
        <f ca="1">R1&amp;"(n'="&amp;SUMIF('9.経年データ（学部単位）'!A:A,R1,'9.経年データ（学部単位）'!H:H)&amp;")"</f>
        <v>R2(n'=301)</v>
      </c>
      <c r="F40" s="144" t="str">
        <f ca="1">S1&amp;"(n'="&amp;SUMIF('9.経年データ（学部単位）'!A:A,S1,'9.経年データ（学部単位）'!H:H)&amp;")"</f>
        <v>R3(n'=254)</v>
      </c>
      <c r="G40" s="144" t="str">
        <f ca="1">T1&amp;"(n'="&amp;SUMIF('9.経年データ（学部単位）'!A:A,T1,'9.経年データ（学部単位）'!H:H)&amp;")"</f>
        <v>R4(n'=303)</v>
      </c>
      <c r="H40" s="144" t="str">
        <f ca="1">U1&amp;"(n'="&amp;SUMIF('9.経年データ（学部単位）'!A:A,U1,'9.経年データ（学部単位）'!H:H)&amp;")"</f>
        <v>R5(n'=272)</v>
      </c>
      <c r="I40" s="144" t="str">
        <f ca="1">V1&amp;"(n'="&amp;SUMIF('9.経年データ（学部単位）'!A:A,V1,'9.経年データ（学部単位）'!H:H)&amp;")"</f>
        <v>R6(n'=257)</v>
      </c>
      <c r="J40" s="145" t="s">
        <v>345</v>
      </c>
      <c r="K40" s="146">
        <v>-0.03</v>
      </c>
      <c r="L40" s="146">
        <v>0.03</v>
      </c>
      <c r="M40" s="259" t="str">
        <f ca="1">R1</f>
        <v>R2</v>
      </c>
      <c r="N40" s="259" t="str">
        <f ca="1">S1</f>
        <v>R3</v>
      </c>
      <c r="O40" s="259" t="str">
        <f ca="1">T1</f>
        <v>R4</v>
      </c>
      <c r="P40" s="259" t="str">
        <f ca="1">U1</f>
        <v>R5</v>
      </c>
      <c r="Q40" s="259" t="str">
        <f ca="1">V1</f>
        <v>R6</v>
      </c>
      <c r="R40" s="375"/>
      <c r="S40" s="149" t="s">
        <v>346</v>
      </c>
      <c r="T40" s="147" t="s">
        <v>347</v>
      </c>
      <c r="U40" s="147" t="s">
        <v>348</v>
      </c>
      <c r="V40" s="148" t="s">
        <v>349</v>
      </c>
      <c r="W40" s="378"/>
      <c r="X40" s="379"/>
      <c r="Y40" s="381"/>
      <c r="Z40" s="150" t="s">
        <v>350</v>
      </c>
      <c r="AA40" s="151" t="s">
        <v>351</v>
      </c>
      <c r="AB40" s="365"/>
      <c r="AC40" s="152" t="s">
        <v>352</v>
      </c>
      <c r="AD40" s="153" t="s">
        <v>353</v>
      </c>
      <c r="AE40" s="369"/>
      <c r="AF40" s="143"/>
      <c r="AL40" s="126" t="s">
        <v>391</v>
      </c>
      <c r="AM40" s="126" t="s">
        <v>344</v>
      </c>
    </row>
    <row r="41" spans="2:40" x14ac:dyDescent="0.15">
      <c r="B41" s="141"/>
      <c r="C41" s="155" t="s">
        <v>243</v>
      </c>
      <c r="D41" s="155"/>
      <c r="E41" s="264">
        <f ca="1">ROUND(SUMIF('9.経年データ（学部単位）'!A:A,R1,'9.経年データ（学部単位）'!B:B)/SUMIF('9.経年データ（学部単位）'!A:A,R1,'9.経年データ（学部単位）'!H:H),3)</f>
        <v>3.6999999999999998E-2</v>
      </c>
      <c r="F41" s="264">
        <f ca="1">ROUND(SUMIF('9.経年データ（学部単位）'!A:A,S1,'9.経年データ（学部単位）'!B:B)/SUMIF('9.経年データ（学部単位）'!A:A,S1,'9.経年データ（学部単位）'!H:H),3)</f>
        <v>3.1E-2</v>
      </c>
      <c r="G41" s="264">
        <f ca="1">ROUND(SUMIF('9.経年データ（学部単位）'!A:A,T1,'9.経年データ（学部単位）'!B:B)/SUMIF('9.経年データ（学部単位）'!A:A,T1,'9.経年データ（学部単位）'!H:H),3)</f>
        <v>0.04</v>
      </c>
      <c r="H41" s="264">
        <f ca="1">ROUND(SUMIF('9.経年データ（学部単位）'!A:A,U1,'9.経年データ（学部単位）'!B:B)/SUMIF('9.経年データ（学部単位）'!A:A,U1,'9.経年データ（学部単位）'!H:H),3)</f>
        <v>1.7999999999999999E-2</v>
      </c>
      <c r="I41" s="264">
        <f ca="1">ROUND(SUMIF('9.経年データ（学部単位）'!A:A,V1,'9.経年データ（学部単位）'!B:B)/SUMIF('9.経年データ（学部単位）'!A:A,V1,'9.経年データ（学部単位）'!H:H),3)</f>
        <v>2.7E-2</v>
      </c>
      <c r="J41" s="157">
        <f t="shared" ref="J41:J46" ca="1" si="86">AVERAGE(E41:I41)</f>
        <v>3.0599999999999999E-2</v>
      </c>
      <c r="K41" s="158">
        <f t="shared" ref="K41:K43" ca="1" si="87">J41-0.03</f>
        <v>5.9999999999999984E-4</v>
      </c>
      <c r="L41" s="158">
        <f t="shared" ref="L41:L43" ca="1" si="88">J41+0.03</f>
        <v>6.0600000000000001E-2</v>
      </c>
      <c r="M41" s="147" t="str">
        <f t="shared" ref="M41:M43" ca="1" si="89">IF(AND(E41&gt;J41-0.03,E41&lt;J41+0.03),"○","×")</f>
        <v>○</v>
      </c>
      <c r="N41" s="147" t="str">
        <f t="shared" ref="N41:N43" ca="1" si="90">IF(AND(F41&gt;J41-0.03,F41&lt;J41+0.03),"○","×")</f>
        <v>○</v>
      </c>
      <c r="O41" s="147" t="str">
        <f t="shared" ref="O41:O43" ca="1" si="91">IF(AND(G41&gt;J41-0.03,G41&lt;J41+0.03),"○","×")</f>
        <v>○</v>
      </c>
      <c r="P41" s="147" t="str">
        <f t="shared" ref="P41:P43" ca="1" si="92">IF(AND(H41&gt;J41-0.03,H41&lt;J41+0.03),"○","×")</f>
        <v>○</v>
      </c>
      <c r="Q41" s="148" t="str">
        <f t="shared" ref="Q41:Q43" ca="1" si="93">IF(AND(I41&gt;J41-0.03,I41&lt;J41+0.03),"○","×")</f>
        <v>○</v>
      </c>
      <c r="R41" s="159" t="str">
        <f t="shared" ref="R41:R43" ca="1" si="94">IF(COUNTIF(M41:Q41,"○")=5,"同程度","―")</f>
        <v>同程度</v>
      </c>
      <c r="S41" s="149" t="str">
        <f t="shared" ref="S41:S43" ca="1" si="95">IF(F41-E41&gt;0,"↑",IF(F41-E41&lt;0,"↓","－"))</f>
        <v>↓</v>
      </c>
      <c r="T41" s="147" t="str">
        <f t="shared" ref="T41:T43" ca="1" si="96">IF(G41-F41&gt;0,"↑",IF(G41-F41&lt;0,"↓","－"))</f>
        <v>↑</v>
      </c>
      <c r="U41" s="147" t="str">
        <f t="shared" ref="U41:U43" ca="1" si="97">IF(H41-G41&gt;0,"↑",IF(H41-G41&lt;0,"↓","－"))</f>
        <v>↓</v>
      </c>
      <c r="V41" s="148" t="str">
        <f t="shared" ref="V41:V43" ca="1" si="98">IF(I41-H41&gt;0,"↑",IF(I41-H41&lt;0,"↓","－"))</f>
        <v>↑</v>
      </c>
      <c r="W41" s="145" t="str">
        <f t="shared" ref="W41:W43" ca="1" si="99">S41&amp;T41&amp;U41&amp;V41</f>
        <v>↓↑↓↑</v>
      </c>
      <c r="X41" s="160" t="str" cm="1">
        <f t="array" aca="1" ref="X41" ca="1">INDEX($AM$2:$AM$82,MATCH(W41,$AL$2:$AL$82,0),0)</f>
        <v>隔年で増減</v>
      </c>
      <c r="Y41" s="161" t="str">
        <f t="shared" ref="Y41:Y43" ca="1" si="100">IF(G41-E41&gt;0,"↑",IF(G41-E41&lt;0,"↓","－"))</f>
        <v>↑</v>
      </c>
      <c r="Z41" s="162" t="str">
        <f t="shared" ref="Z41:Z47" ca="1" si="101">IF(W41="↓↑↓↓",IF(Y41="↓","減少傾向","×"),"判定外")</f>
        <v>判定外</v>
      </c>
      <c r="AA41" s="163" t="str">
        <f t="shared" ref="AA41:AA47" ca="1" si="102">IF(W41="↑↓↑↑",IF(Y41="↑","増加傾向","×"),"判定外")</f>
        <v>判定外</v>
      </c>
      <c r="AB41" s="164" t="str">
        <f t="shared" ref="AB41:AB43" ca="1" si="103">IF(H41-F41&gt;0,"↑",IF(H41-F41&lt;0,"↓","－"))</f>
        <v>↓</v>
      </c>
      <c r="AC41" s="162" t="str">
        <f t="shared" ref="AC41:AC47" ca="1" si="104">IF(W41="↓↓↑↓",IF(AB41="↓","減少傾向","×"),"判定外")</f>
        <v>判定外</v>
      </c>
      <c r="AD41" s="160" t="str">
        <f t="shared" ref="AD41:AD47" ca="1" si="105">IF(W41="↑↑↓↑",IF(AB41="↑","増加傾向","×"),"判定外")</f>
        <v>判定外</v>
      </c>
      <c r="AE41" s="165" t="s">
        <v>273</v>
      </c>
      <c r="AF41" s="143"/>
      <c r="AL41" s="126" t="s">
        <v>392</v>
      </c>
      <c r="AM41" s="126" t="s">
        <v>393</v>
      </c>
    </row>
    <row r="42" spans="2:40" x14ac:dyDescent="0.15">
      <c r="B42" s="141"/>
      <c r="C42" s="166" t="s">
        <v>40</v>
      </c>
      <c r="D42" s="155"/>
      <c r="E42" s="264">
        <f ca="1">SUM(E43:E45)</f>
        <v>0.86399999999999999</v>
      </c>
      <c r="F42" s="264">
        <f ca="1">SUM(F43:F45)</f>
        <v>0.82700000000000007</v>
      </c>
      <c r="G42" s="264">
        <f ca="1">SUM(G43:G45)</f>
        <v>0.82800000000000007</v>
      </c>
      <c r="H42" s="264">
        <f ca="1">SUM(H43:H45)</f>
        <v>0.86399999999999999</v>
      </c>
      <c r="I42" s="264">
        <f ca="1">SUM(I43:I45)</f>
        <v>0.85599999999999998</v>
      </c>
      <c r="J42" s="157">
        <f t="shared" ca="1" si="86"/>
        <v>0.8478</v>
      </c>
      <c r="K42" s="158">
        <f t="shared" ca="1" si="87"/>
        <v>0.81779999999999997</v>
      </c>
      <c r="L42" s="158">
        <f t="shared" ca="1" si="88"/>
        <v>0.87780000000000002</v>
      </c>
      <c r="M42" s="147" t="str">
        <f t="shared" ca="1" si="89"/>
        <v>○</v>
      </c>
      <c r="N42" s="147" t="str">
        <f t="shared" ca="1" si="90"/>
        <v>○</v>
      </c>
      <c r="O42" s="147" t="str">
        <f t="shared" ca="1" si="91"/>
        <v>○</v>
      </c>
      <c r="P42" s="147" t="str">
        <f t="shared" ca="1" si="92"/>
        <v>○</v>
      </c>
      <c r="Q42" s="148" t="str">
        <f t="shared" ca="1" si="93"/>
        <v>○</v>
      </c>
      <c r="R42" s="159" t="str">
        <f t="shared" ca="1" si="94"/>
        <v>同程度</v>
      </c>
      <c r="S42" s="149" t="str">
        <f t="shared" ca="1" si="95"/>
        <v>↓</v>
      </c>
      <c r="T42" s="147" t="str">
        <f t="shared" ca="1" si="96"/>
        <v>↑</v>
      </c>
      <c r="U42" s="147" t="str">
        <f t="shared" ca="1" si="97"/>
        <v>↑</v>
      </c>
      <c r="V42" s="148" t="str">
        <f t="shared" ca="1" si="98"/>
        <v>↓</v>
      </c>
      <c r="W42" s="145" t="str">
        <f t="shared" ca="1" si="99"/>
        <v>↓↑↑↓</v>
      </c>
      <c r="X42" s="160" t="str" cm="1">
        <f t="array" aca="1" ref="X42" ca="1">INDEX($AM$2:$AM$82,MATCH(W42,$AL$2:$AL$82,0),0)</f>
        <v>年度により増減</v>
      </c>
      <c r="Y42" s="161" t="str">
        <f t="shared" ca="1" si="100"/>
        <v>↓</v>
      </c>
      <c r="Z42" s="162" t="str">
        <f t="shared" ca="1" si="101"/>
        <v>判定外</v>
      </c>
      <c r="AA42" s="163" t="str">
        <f t="shared" ca="1" si="102"/>
        <v>判定外</v>
      </c>
      <c r="AB42" s="164" t="str">
        <f t="shared" ca="1" si="103"/>
        <v>↑</v>
      </c>
      <c r="AC42" s="162" t="str">
        <f t="shared" ca="1" si="104"/>
        <v>判定外</v>
      </c>
      <c r="AD42" s="160" t="str">
        <f t="shared" ca="1" si="105"/>
        <v>判定外</v>
      </c>
      <c r="AE42" s="165" t="s">
        <v>260</v>
      </c>
      <c r="AF42" s="143"/>
      <c r="AL42" s="126" t="s">
        <v>394</v>
      </c>
      <c r="AM42" s="126" t="s">
        <v>365</v>
      </c>
    </row>
    <row r="43" spans="2:40" x14ac:dyDescent="0.15">
      <c r="B43" s="141"/>
      <c r="C43" s="167"/>
      <c r="D43" s="168" t="s">
        <v>36</v>
      </c>
      <c r="E43" s="265">
        <f ca="1">ROUND(SUMIF('9.経年データ（学部単位）'!A:A,R1,'9.経年データ（学部単位）'!C:C)/SUMIF('9.経年データ（学部単位）'!A:A,R1,'9.経年データ（学部単位）'!H:H),3)</f>
        <v>0.77400000000000002</v>
      </c>
      <c r="F43" s="265">
        <f ca="1">ROUND(SUMIF('9.経年データ（学部単位）'!A:A,S1,'9.経年データ（学部単位）'!C:C)/SUMIF('9.経年データ（学部単位）'!A:A,S1,'9.経年データ（学部単位）'!H:H),3)</f>
        <v>0.80700000000000005</v>
      </c>
      <c r="G43" s="265">
        <f ca="1">ROUND(SUMIF('9.経年データ（学部単位）'!A:A,T1,'9.経年データ（学部単位）'!C:C)/SUMIF('9.経年データ（学部単位）'!A:A,T1,'9.経年データ（学部単位）'!H:H),3)</f>
        <v>0.79500000000000004</v>
      </c>
      <c r="H43" s="265">
        <f ca="1">ROUND(SUMIF('9.経年データ（学部単位）'!A:A,U1,'9.経年データ（学部単位）'!C:C)/SUMIF('9.経年データ（学部単位）'!A:A,U1,'9.経年データ（学部単位）'!H:H),3)</f>
        <v>0.82699999999999996</v>
      </c>
      <c r="I43" s="265">
        <f ca="1">ROUND(SUMIF('9.経年データ（学部単位）'!A:A,V1,'9.経年データ（学部単位）'!C:C)/SUMIF('9.経年データ（学部単位）'!A:A,V1,'9.経年データ（学部単位）'!H:H),3)</f>
        <v>0.82499999999999996</v>
      </c>
      <c r="J43" s="157">
        <f t="shared" ca="1" si="86"/>
        <v>0.80559999999999987</v>
      </c>
      <c r="K43" s="158">
        <f t="shared" ca="1" si="87"/>
        <v>0.77559999999999985</v>
      </c>
      <c r="L43" s="158">
        <f t="shared" ca="1" si="88"/>
        <v>0.8355999999999999</v>
      </c>
      <c r="M43" s="147" t="str">
        <f t="shared" ca="1" si="89"/>
        <v>×</v>
      </c>
      <c r="N43" s="147" t="str">
        <f t="shared" ca="1" si="90"/>
        <v>○</v>
      </c>
      <c r="O43" s="147" t="str">
        <f t="shared" ca="1" si="91"/>
        <v>○</v>
      </c>
      <c r="P43" s="147" t="str">
        <f t="shared" ca="1" si="92"/>
        <v>○</v>
      </c>
      <c r="Q43" s="148" t="str">
        <f t="shared" ca="1" si="93"/>
        <v>○</v>
      </c>
      <c r="R43" s="159" t="str">
        <f t="shared" ca="1" si="94"/>
        <v>―</v>
      </c>
      <c r="S43" s="149" t="str">
        <f t="shared" ca="1" si="95"/>
        <v>↑</v>
      </c>
      <c r="T43" s="147" t="str">
        <f t="shared" ca="1" si="96"/>
        <v>↓</v>
      </c>
      <c r="U43" s="147" t="str">
        <f t="shared" ca="1" si="97"/>
        <v>↑</v>
      </c>
      <c r="V43" s="148" t="str">
        <f t="shared" ca="1" si="98"/>
        <v>↓</v>
      </c>
      <c r="W43" s="145" t="str">
        <f t="shared" ca="1" si="99"/>
        <v>↑↓↑↓</v>
      </c>
      <c r="X43" s="160" t="str" cm="1">
        <f t="array" aca="1" ref="X43" ca="1">INDEX($AM$2:$AM$82,MATCH(W43,$AL$2:$AL$82,0),0)</f>
        <v>隔年で増減</v>
      </c>
      <c r="Y43" s="161" t="str">
        <f t="shared" ca="1" si="100"/>
        <v>↑</v>
      </c>
      <c r="Z43" s="162" t="str">
        <f t="shared" ca="1" si="101"/>
        <v>判定外</v>
      </c>
      <c r="AA43" s="163" t="str">
        <f t="shared" ca="1" si="102"/>
        <v>判定外</v>
      </c>
      <c r="AB43" s="164" t="str">
        <f t="shared" ca="1" si="103"/>
        <v>↑</v>
      </c>
      <c r="AC43" s="162" t="str">
        <f t="shared" ca="1" si="104"/>
        <v>判定外</v>
      </c>
      <c r="AD43" s="160" t="str">
        <f t="shared" ca="1" si="105"/>
        <v>判定外</v>
      </c>
      <c r="AE43" s="170"/>
      <c r="AF43" s="143"/>
      <c r="AL43" s="126" t="s">
        <v>395</v>
      </c>
      <c r="AM43" s="126" t="s">
        <v>365</v>
      </c>
    </row>
    <row r="44" spans="2:40" x14ac:dyDescent="0.15">
      <c r="B44" s="141"/>
      <c r="C44" s="167"/>
      <c r="D44" s="168" t="s">
        <v>244</v>
      </c>
      <c r="E44" s="265">
        <f ca="1">ROUND(SUMIF('9.経年データ（学部単位）'!A:A,R1,'9.経年データ（学部単位）'!D:D)/SUMIF('9.経年データ（学部単位）'!A:A,R1,'9.経年データ（学部単位）'!H:H),3)</f>
        <v>0.09</v>
      </c>
      <c r="F44" s="265">
        <f ca="1">ROUND(SUMIF('9.経年データ（学部単位）'!A:A,S1,'9.経年データ（学部単位）'!D:D)/SUMIF('9.経年データ（学部単位）'!A:A,S1,'9.経年データ（学部単位）'!H:H),3)</f>
        <v>0.02</v>
      </c>
      <c r="G44" s="265">
        <f ca="1">ROUND(SUMIF('9.経年データ（学部単位）'!A:A,T1,'9.経年データ（学部単位）'!D:D)/SUMIF('9.経年データ（学部単位）'!A:A,T1,'9.経年データ（学部単位）'!H:H),3)</f>
        <v>3.3000000000000002E-2</v>
      </c>
      <c r="H44" s="265">
        <f ca="1">ROUND(SUMIF('9.経年データ（学部単位）'!A:A,U1,'9.経年データ（学部単位）'!D:D)/SUMIF('9.経年データ（学部単位）'!A:A,U1,'9.経年データ（学部単位）'!H:H),3)</f>
        <v>3.6999999999999998E-2</v>
      </c>
      <c r="I44" s="265">
        <f ca="1">ROUND(SUMIF('9.経年データ（学部単位）'!A:A,V1,'9.経年データ（学部単位）'!D:D)/SUMIF('9.経年データ（学部単位）'!A:A,V1,'9.経年データ（学部単位）'!H:H),3)</f>
        <v>3.1E-2</v>
      </c>
      <c r="J44" s="157">
        <f t="shared" ca="1" si="86"/>
        <v>4.2200000000000001E-2</v>
      </c>
      <c r="K44" s="158">
        <f ca="1">J44-0.03</f>
        <v>1.2200000000000003E-2</v>
      </c>
      <c r="L44" s="158">
        <f ca="1">J44+0.03</f>
        <v>7.22E-2</v>
      </c>
      <c r="M44" s="147" t="str">
        <f ca="1">IF(AND(E44&gt;J44-0.03,E44&lt;J44+0.03),"○","×")</f>
        <v>×</v>
      </c>
      <c r="N44" s="147" t="str">
        <f ca="1">IF(AND(F44&gt;J44-0.03,F44&lt;J44+0.03),"○","×")</f>
        <v>○</v>
      </c>
      <c r="O44" s="147" t="str">
        <f ca="1">IF(AND(G44&gt;J44-0.03,G44&lt;J44+0.03),"○","×")</f>
        <v>○</v>
      </c>
      <c r="P44" s="147" t="str">
        <f ca="1">IF(AND(H44&gt;J44-0.03,H44&lt;J44+0.03),"○","×")</f>
        <v>○</v>
      </c>
      <c r="Q44" s="148" t="str">
        <f ca="1">IF(AND(I44&gt;J44-0.03,I44&lt;J44+0.03),"○","×")</f>
        <v>○</v>
      </c>
      <c r="R44" s="159" t="str">
        <f ca="1">IF(COUNTIF(M44:Q44,"○")=5,"同程度","―")</f>
        <v>―</v>
      </c>
      <c r="S44" s="149" t="str">
        <f ca="1">IF(F44-E44&gt;0,"↑",IF(F44-E44&lt;0,"↓","－"))</f>
        <v>↓</v>
      </c>
      <c r="T44" s="147" t="str">
        <f ca="1">IF(G44-F44&gt;0,"↑",IF(G44-F44&lt;0,"↓","－"))</f>
        <v>↑</v>
      </c>
      <c r="U44" s="147" t="str">
        <f ca="1">IF(H44-G44&gt;0,"↑",IF(H44-G44&lt;0,"↓","－"))</f>
        <v>↑</v>
      </c>
      <c r="V44" s="148" t="str">
        <f ca="1">IF(I44-H44&gt;0,"↑",IF(I44-H44&lt;0,"↓","－"))</f>
        <v>↓</v>
      </c>
      <c r="W44" s="145" t="str">
        <f ca="1">S44&amp;T44&amp;U44&amp;V44</f>
        <v>↓↑↑↓</v>
      </c>
      <c r="X44" s="160" t="str" cm="1">
        <f t="array" aca="1" ref="X44" ca="1">INDEX($AM$2:$AM$82,MATCH(W44,$AL$2:$AL$82,0),0)</f>
        <v>年度により増減</v>
      </c>
      <c r="Y44" s="161" t="str">
        <f ca="1">IF(G44-E44&gt;0,"↑",IF(G44-E44&lt;0,"↓","－"))</f>
        <v>↓</v>
      </c>
      <c r="Z44" s="162" t="str">
        <f t="shared" ca="1" si="101"/>
        <v>判定外</v>
      </c>
      <c r="AA44" s="163" t="str">
        <f t="shared" ca="1" si="102"/>
        <v>判定外</v>
      </c>
      <c r="AB44" s="164" t="str">
        <f ca="1">IF(H44-F44&gt;0,"↑",IF(H44-F44&lt;0,"↓","－"))</f>
        <v>↑</v>
      </c>
      <c r="AC44" s="162" t="str">
        <f t="shared" ca="1" si="104"/>
        <v>判定外</v>
      </c>
      <c r="AD44" s="160" t="str">
        <f t="shared" ca="1" si="105"/>
        <v>判定外</v>
      </c>
      <c r="AE44" s="170"/>
      <c r="AF44" s="143"/>
      <c r="AL44" s="126" t="s">
        <v>396</v>
      </c>
      <c r="AM44" s="126" t="s">
        <v>393</v>
      </c>
    </row>
    <row r="45" spans="2:40" x14ac:dyDescent="0.15">
      <c r="B45" s="141"/>
      <c r="C45" s="171"/>
      <c r="D45" s="168" t="s">
        <v>245</v>
      </c>
      <c r="E45" s="265">
        <f ca="1">ROUND(SUMIF('9.経年データ（学部単位）'!A:A,R1,'9.経年データ（学部単位）'!E:E)/SUMIF('9.経年データ（学部単位）'!A:A,R1,'9.経年データ（学部単位）'!H:H),3)</f>
        <v>0</v>
      </c>
      <c r="F45" s="265">
        <f ca="1">ROUND(SUMIF('9.経年データ（学部単位）'!A:A,S1,'9.経年データ（学部単位）'!E:E)/SUMIF('9.経年データ（学部単位）'!A:A,S1,'9.経年データ（学部単位）'!H:H),3)</f>
        <v>0</v>
      </c>
      <c r="G45" s="265">
        <f ca="1">ROUND(SUMIF('9.経年データ（学部単位）'!A:A,T1,'9.経年データ（学部単位）'!E:E)/SUMIF('9.経年データ（学部単位）'!A:A,T1,'9.経年データ（学部単位）'!H:H),3)</f>
        <v>0</v>
      </c>
      <c r="H45" s="265">
        <f ca="1">ROUND(SUMIF('9.経年データ（学部単位）'!A:A,U1,'9.経年データ（学部単位）'!E:E)/SUMIF('9.経年データ（学部単位）'!A:A,U1,'9.経年データ（学部単位）'!H:H),3)</f>
        <v>0</v>
      </c>
      <c r="I45" s="265">
        <f ca="1">ROUND(SUMIF('9.経年データ（学部単位）'!A:A,V1,'9.経年データ（学部単位）'!E:E)/SUMIF('9.経年データ（学部単位）'!A:A,V1,'9.経年データ（学部単位）'!H:H),3)</f>
        <v>0</v>
      </c>
      <c r="J45" s="188">
        <f t="shared" ca="1" si="86"/>
        <v>0</v>
      </c>
      <c r="K45" s="158">
        <f t="shared" ref="K45:K47" ca="1" si="106">J45-0.03</f>
        <v>-0.03</v>
      </c>
      <c r="L45" s="158">
        <f t="shared" ref="L45:L47" ca="1" si="107">J45+0.03</f>
        <v>0.03</v>
      </c>
      <c r="M45" s="147" t="str">
        <f t="shared" ref="M45:M47" ca="1" si="108">IF(AND(E45&gt;J45-0.03,E45&lt;J45+0.03),"○","×")</f>
        <v>○</v>
      </c>
      <c r="N45" s="147" t="str">
        <f t="shared" ref="N45:N47" ca="1" si="109">IF(AND(F45&gt;J45-0.03,F45&lt;J45+0.03),"○","×")</f>
        <v>○</v>
      </c>
      <c r="O45" s="147" t="str">
        <f t="shared" ref="O45:O47" ca="1" si="110">IF(AND(G45&gt;J45-0.03,G45&lt;J45+0.03),"○","×")</f>
        <v>○</v>
      </c>
      <c r="P45" s="147" t="str">
        <f t="shared" ref="P45:P47" ca="1" si="111">IF(AND(H45&gt;J45-0.03,H45&lt;J45+0.03),"○","×")</f>
        <v>○</v>
      </c>
      <c r="Q45" s="148" t="str">
        <f t="shared" ref="Q45:Q47" ca="1" si="112">IF(AND(I45&gt;J45-0.03,I45&lt;J45+0.03),"○","×")</f>
        <v>○</v>
      </c>
      <c r="R45" s="159" t="str">
        <f t="shared" ref="R45:R47" ca="1" si="113">IF(COUNTIF(M45:Q45,"○")=5,"同程度","―")</f>
        <v>同程度</v>
      </c>
      <c r="S45" s="149" t="str">
        <f t="shared" ref="S45:S47" ca="1" si="114">IF(F45-E45&gt;0,"↑",IF(F45-E45&lt;0,"↓","－"))</f>
        <v>－</v>
      </c>
      <c r="T45" s="147" t="str">
        <f t="shared" ref="T45:T47" ca="1" si="115">IF(G45-F45&gt;0,"↑",IF(G45-F45&lt;0,"↓","－"))</f>
        <v>－</v>
      </c>
      <c r="U45" s="147" t="str">
        <f t="shared" ref="U45:U47" ca="1" si="116">IF(H45-G45&gt;0,"↑",IF(H45-G45&lt;0,"↓","－"))</f>
        <v>－</v>
      </c>
      <c r="V45" s="148" t="str">
        <f t="shared" ref="V45:V47" ca="1" si="117">IF(I45-H45&gt;0,"↑",IF(I45-H45&lt;0,"↓","－"))</f>
        <v>－</v>
      </c>
      <c r="W45" s="145" t="str">
        <f t="shared" ref="W45:W47" ca="1" si="118">S45&amp;T45&amp;U45&amp;V45</f>
        <v>－－－－</v>
      </c>
      <c r="X45" s="160" t="str" cm="1">
        <f t="array" aca="1" ref="X45" ca="1">INDEX($AM$2:$AM$82,MATCH(W45,$AL$2:$AL$82,0),0)</f>
        <v>同程度で推移</v>
      </c>
      <c r="Y45" s="161" t="str">
        <f t="shared" ref="Y45:Y47" ca="1" si="119">IF(G45-E45&gt;0,"↑",IF(G45-E45&lt;0,"↓","－"))</f>
        <v>－</v>
      </c>
      <c r="Z45" s="162" t="str">
        <f t="shared" ca="1" si="101"/>
        <v>判定外</v>
      </c>
      <c r="AA45" s="163" t="str">
        <f t="shared" ca="1" si="102"/>
        <v>判定外</v>
      </c>
      <c r="AB45" s="164" t="str">
        <f t="shared" ref="AB45:AB47" ca="1" si="120">IF(H45-F45&gt;0,"↑",IF(H45-F45&lt;0,"↓","－"))</f>
        <v>－</v>
      </c>
      <c r="AC45" s="162" t="str">
        <f t="shared" ca="1" si="104"/>
        <v>判定外</v>
      </c>
      <c r="AD45" s="160" t="str">
        <f t="shared" ca="1" si="105"/>
        <v>判定外</v>
      </c>
      <c r="AE45" s="170"/>
      <c r="AF45" s="143"/>
      <c r="AL45" s="126" t="s">
        <v>397</v>
      </c>
      <c r="AM45" s="126" t="s">
        <v>365</v>
      </c>
    </row>
    <row r="46" spans="2:40" x14ac:dyDescent="0.15">
      <c r="B46" s="141"/>
      <c r="C46" s="155" t="s">
        <v>246</v>
      </c>
      <c r="D46" s="155"/>
      <c r="E46" s="264">
        <f ca="1">ROUND(SUMIF('9.経年データ（学部単位）'!A:A,R1,'9.経年データ（学部単位）'!F:F)/SUMIF('9.経年データ（学部単位）'!A:A,R1,'9.経年データ（学部単位）'!H:H),3)</f>
        <v>9.2999999999999999E-2</v>
      </c>
      <c r="F46" s="264">
        <f ca="1">ROUND(SUMIF('9.経年データ（学部単位）'!A:A,S1,'9.経年データ（学部単位）'!F:F)/SUMIF('9.経年データ（学部単位）'!A:A,S1,'9.経年データ（学部単位）'!H:H),3)</f>
        <v>0.13</v>
      </c>
      <c r="G46" s="264">
        <f ca="1">ROUND(SUMIF('9.経年データ（学部単位）'!A:A,T1,'9.経年データ（学部単位）'!F:F)/SUMIF('9.経年データ（学部単位）'!A:A,T1,'9.経年データ（学部単位）'!H:H),3)</f>
        <v>0.11600000000000001</v>
      </c>
      <c r="H46" s="264">
        <f ca="1">ROUND(SUMIF('9.経年データ（学部単位）'!A:A,U1,'9.経年データ（学部単位）'!F:F)/SUMIF('9.経年データ（学部単位）'!A:A,U1,'9.経年データ（学部単位）'!H:H),3)</f>
        <v>0.107</v>
      </c>
      <c r="I46" s="264">
        <f ca="1">ROUND(SUMIF('9.経年データ（学部単位）'!A:A,V1,'9.経年データ（学部単位）'!F:F)/SUMIF('9.経年データ（学部単位）'!A:A,V1,'9.経年データ（学部単位）'!H:H),3)</f>
        <v>0.105</v>
      </c>
      <c r="J46" s="157">
        <f t="shared" ca="1" si="86"/>
        <v>0.11020000000000001</v>
      </c>
      <c r="K46" s="158">
        <f t="shared" ca="1" si="106"/>
        <v>8.0200000000000007E-2</v>
      </c>
      <c r="L46" s="158">
        <f t="shared" ca="1" si="107"/>
        <v>0.14019999999999999</v>
      </c>
      <c r="M46" s="147" t="str">
        <f t="shared" ca="1" si="108"/>
        <v>○</v>
      </c>
      <c r="N46" s="147" t="str">
        <f t="shared" ca="1" si="109"/>
        <v>○</v>
      </c>
      <c r="O46" s="147" t="str">
        <f t="shared" ca="1" si="110"/>
        <v>○</v>
      </c>
      <c r="P46" s="147" t="str">
        <f t="shared" ca="1" si="111"/>
        <v>○</v>
      </c>
      <c r="Q46" s="148" t="str">
        <f t="shared" ca="1" si="112"/>
        <v>○</v>
      </c>
      <c r="R46" s="159" t="str">
        <f t="shared" ca="1" si="113"/>
        <v>同程度</v>
      </c>
      <c r="S46" s="149" t="str">
        <f t="shared" ca="1" si="114"/>
        <v>↑</v>
      </c>
      <c r="T46" s="147" t="str">
        <f t="shared" ca="1" si="115"/>
        <v>↓</v>
      </c>
      <c r="U46" s="147" t="str">
        <f t="shared" ca="1" si="116"/>
        <v>↓</v>
      </c>
      <c r="V46" s="148" t="str">
        <f t="shared" ca="1" si="117"/>
        <v>↓</v>
      </c>
      <c r="W46" s="145" t="str">
        <f t="shared" ca="1" si="118"/>
        <v>↑↓↓↓</v>
      </c>
      <c r="X46" s="160" t="str" cm="1">
        <f t="array" aca="1" ref="X46" ca="1">INDEX($AM$2:$AM$82,MATCH(W46,$AL$2:$AL$82,0),0)</f>
        <v>減少傾向⤵</v>
      </c>
      <c r="Y46" s="161" t="str">
        <f t="shared" ca="1" si="119"/>
        <v>↑</v>
      </c>
      <c r="Z46" s="162" t="str">
        <f t="shared" ca="1" si="101"/>
        <v>判定外</v>
      </c>
      <c r="AA46" s="163" t="str">
        <f t="shared" ca="1" si="102"/>
        <v>判定外</v>
      </c>
      <c r="AB46" s="164" t="str">
        <f t="shared" ca="1" si="120"/>
        <v>↓</v>
      </c>
      <c r="AC46" s="162" t="str">
        <f t="shared" ca="1" si="104"/>
        <v>判定外</v>
      </c>
      <c r="AD46" s="160" t="str">
        <f t="shared" ca="1" si="105"/>
        <v>判定外</v>
      </c>
      <c r="AE46" s="170"/>
      <c r="AF46" s="143"/>
      <c r="AL46" s="126" t="s">
        <v>398</v>
      </c>
      <c r="AM46" s="126" t="s">
        <v>365</v>
      </c>
    </row>
    <row r="47" spans="2:40" x14ac:dyDescent="0.15">
      <c r="B47" s="141"/>
      <c r="C47" s="155" t="s">
        <v>242</v>
      </c>
      <c r="D47" s="155"/>
      <c r="E47" s="264">
        <f ca="1">ROUND(SUMIF('9.経年データ（学部単位）'!A:A,R1,'9.経年データ（学部単位）'!G:G)/SUMIF('9.経年データ（学部単位）'!A:A,R1,'9.経年データ（学部単位）'!H:H),3)</f>
        <v>7.0000000000000001E-3</v>
      </c>
      <c r="F47" s="264">
        <f ca="1">ROUND(SUMIF('9.経年データ（学部単位）'!A:A,S1,'9.経年データ（学部単位）'!G:G)/SUMIF('9.経年データ（学部単位）'!A:A,S1,'9.経年データ（学部単位）'!H:H),3)</f>
        <v>1.2E-2</v>
      </c>
      <c r="G47" s="264">
        <f ca="1">ROUND(SUMIF('9.経年データ（学部単位）'!A:A,T1,'9.経年データ（学部単位）'!G:G)/SUMIF('9.経年データ（学部単位）'!A:A,T1,'9.経年データ（学部単位）'!H:H),3)</f>
        <v>1.7000000000000001E-2</v>
      </c>
      <c r="H47" s="264">
        <f ca="1">ROUND(SUMIF('9.経年データ（学部単位）'!A:A,U1,'9.経年データ（学部単位）'!G:G)/SUMIF('9.経年データ（学部単位）'!A:A,U1,'9.経年データ（学部単位）'!H:H),3)</f>
        <v>1.0999999999999999E-2</v>
      </c>
      <c r="I47" s="264">
        <f ca="1">ROUND(SUMIF('9.経年データ（学部単位）'!A:A,V1,'9.経年データ（学部単位）'!G:G)/SUMIF('9.経年データ（学部単位）'!A:A,V1,'9.経年データ（学部単位）'!H:H),3)</f>
        <v>1.2E-2</v>
      </c>
      <c r="J47" s="157">
        <f t="shared" ref="J47" ca="1" si="121">AVERAGE(E47:I47)</f>
        <v>1.18E-2</v>
      </c>
      <c r="K47" s="158">
        <f t="shared" ca="1" si="106"/>
        <v>-1.8200000000000001E-2</v>
      </c>
      <c r="L47" s="158">
        <f t="shared" ca="1" si="107"/>
        <v>4.1799999999999997E-2</v>
      </c>
      <c r="M47" s="147" t="str">
        <f t="shared" ca="1" si="108"/>
        <v>○</v>
      </c>
      <c r="N47" s="147" t="str">
        <f t="shared" ca="1" si="109"/>
        <v>○</v>
      </c>
      <c r="O47" s="147" t="str">
        <f t="shared" ca="1" si="110"/>
        <v>○</v>
      </c>
      <c r="P47" s="147" t="str">
        <f t="shared" ca="1" si="111"/>
        <v>○</v>
      </c>
      <c r="Q47" s="148" t="str">
        <f t="shared" ca="1" si="112"/>
        <v>○</v>
      </c>
      <c r="R47" s="159" t="str">
        <f t="shared" ca="1" si="113"/>
        <v>同程度</v>
      </c>
      <c r="S47" s="149" t="str">
        <f t="shared" ca="1" si="114"/>
        <v>↑</v>
      </c>
      <c r="T47" s="147" t="str">
        <f t="shared" ca="1" si="115"/>
        <v>↑</v>
      </c>
      <c r="U47" s="147" t="str">
        <f t="shared" ca="1" si="116"/>
        <v>↓</v>
      </c>
      <c r="V47" s="148" t="str">
        <f t="shared" ca="1" si="117"/>
        <v>↑</v>
      </c>
      <c r="W47" s="145" t="str">
        <f t="shared" ca="1" si="118"/>
        <v>↑↑↓↑</v>
      </c>
      <c r="X47" s="160" t="str" cm="1">
        <f t="array" aca="1" ref="X47" ca="1">INDEX($AM$2:$AM$82,MATCH(W47,$AL$2:$AL$82,0),0)</f>
        <v>年度により増減</v>
      </c>
      <c r="Y47" s="161" t="str">
        <f t="shared" ca="1" si="119"/>
        <v>↑</v>
      </c>
      <c r="Z47" s="162" t="str">
        <f t="shared" ca="1" si="101"/>
        <v>判定外</v>
      </c>
      <c r="AA47" s="163" t="str">
        <f t="shared" ca="1" si="102"/>
        <v>判定外</v>
      </c>
      <c r="AB47" s="164" t="str">
        <f t="shared" ca="1" si="120"/>
        <v>↓</v>
      </c>
      <c r="AC47" s="162" t="str">
        <f t="shared" ca="1" si="104"/>
        <v>判定外</v>
      </c>
      <c r="AD47" s="160" t="str">
        <f t="shared" ca="1" si="105"/>
        <v>×</v>
      </c>
      <c r="AE47" s="170"/>
      <c r="AF47" s="143"/>
      <c r="AL47" s="126" t="s">
        <v>399</v>
      </c>
      <c r="AM47" s="126" t="s">
        <v>253</v>
      </c>
    </row>
    <row r="48" spans="2:40" s="154" customFormat="1" ht="14.25" thickBot="1" x14ac:dyDescent="0.2">
      <c r="B48" s="141"/>
      <c r="C48" s="142"/>
      <c r="D48" s="142"/>
      <c r="E48" s="263"/>
      <c r="F48" s="263"/>
      <c r="G48" s="263"/>
      <c r="H48" s="263"/>
      <c r="I48" s="263"/>
      <c r="J48" s="174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43"/>
      <c r="AG48" s="117"/>
      <c r="AH48" s="117"/>
      <c r="AI48" s="117"/>
      <c r="AJ48" s="117"/>
      <c r="AK48" s="117"/>
      <c r="AL48" s="126" t="s">
        <v>400</v>
      </c>
      <c r="AM48" s="126" t="s">
        <v>344</v>
      </c>
      <c r="AN48" s="117"/>
    </row>
    <row r="49" spans="2:39" x14ac:dyDescent="0.15">
      <c r="B49" s="186"/>
      <c r="C49" s="142"/>
      <c r="D49" s="142"/>
      <c r="E49" s="263"/>
      <c r="F49" s="263"/>
      <c r="G49" s="263"/>
      <c r="H49" s="263"/>
      <c r="I49" s="263"/>
      <c r="J49" s="370" t="s">
        <v>334</v>
      </c>
      <c r="K49" s="371"/>
      <c r="L49" s="371"/>
      <c r="M49" s="372"/>
      <c r="N49" s="372"/>
      <c r="O49" s="372"/>
      <c r="P49" s="372"/>
      <c r="Q49" s="373"/>
      <c r="R49" s="374" t="s">
        <v>335</v>
      </c>
      <c r="S49" s="371" t="s">
        <v>336</v>
      </c>
      <c r="T49" s="372"/>
      <c r="U49" s="372"/>
      <c r="V49" s="373"/>
      <c r="W49" s="376" t="s">
        <v>337</v>
      </c>
      <c r="X49" s="377"/>
      <c r="Y49" s="380" t="s">
        <v>338</v>
      </c>
      <c r="Z49" s="366" t="s">
        <v>339</v>
      </c>
      <c r="AA49" s="382"/>
      <c r="AB49" s="364" t="s">
        <v>340</v>
      </c>
      <c r="AC49" s="366" t="s">
        <v>341</v>
      </c>
      <c r="AD49" s="367"/>
      <c r="AE49" s="368" t="s">
        <v>342</v>
      </c>
      <c r="AF49" s="143"/>
      <c r="AL49" s="126" t="s">
        <v>401</v>
      </c>
      <c r="AM49" s="126" t="s">
        <v>344</v>
      </c>
    </row>
    <row r="50" spans="2:39" ht="27" x14ac:dyDescent="0.15">
      <c r="B50" s="141"/>
      <c r="C50" s="383" t="s">
        <v>287</v>
      </c>
      <c r="D50" s="384"/>
      <c r="E50" s="144" t="str">
        <f ca="1">R1&amp;"(n'="&amp;SUMIF('9.経年データ（学部単位）'!A:A,R1,'9.経年データ（学部単位）'!O:O)&amp;")"</f>
        <v>R2(n'=127)</v>
      </c>
      <c r="F50" s="144" t="str">
        <f ca="1">S1&amp;"(n'="&amp;SUMIF('9.経年データ（学部単位）'!A:A,S1,'9.経年データ（学部単位）'!O:O)&amp;")"</f>
        <v>R3(n'=137)</v>
      </c>
      <c r="G50" s="144" t="str">
        <f ca="1">T1&amp;"(n'="&amp;SUMIF('9.経年データ（学部単位）'!A:A,T1,'9.経年データ（学部単位）'!O:O)&amp;")"</f>
        <v>R4(n'=134)</v>
      </c>
      <c r="H50" s="144" t="str">
        <f ca="1">U1&amp;"(n'="&amp;SUMIF('9.経年データ（学部単位）'!A:A,U1,'9.経年データ（学部単位）'!O:O)&amp;")"</f>
        <v>R5(n'=134)</v>
      </c>
      <c r="I50" s="144" t="str">
        <f ca="1">V1&amp;"(n'="&amp;SUMIF('9.経年データ（学部単位）'!A:A,V1,'9.経年データ（学部単位）'!O:O)&amp;")"</f>
        <v>R6(n'=130)</v>
      </c>
      <c r="J50" s="145" t="s">
        <v>345</v>
      </c>
      <c r="K50" s="146">
        <v>-0.03</v>
      </c>
      <c r="L50" s="146">
        <v>0.03</v>
      </c>
      <c r="M50" s="259" t="str">
        <f ca="1">R1</f>
        <v>R2</v>
      </c>
      <c r="N50" s="259" t="str">
        <f ca="1">S1</f>
        <v>R3</v>
      </c>
      <c r="O50" s="259" t="str">
        <f ca="1">T1</f>
        <v>R4</v>
      </c>
      <c r="P50" s="259" t="str">
        <f ca="1">U1</f>
        <v>R5</v>
      </c>
      <c r="Q50" s="259" t="str">
        <f ca="1">V1</f>
        <v>R6</v>
      </c>
      <c r="R50" s="375"/>
      <c r="S50" s="149" t="s">
        <v>346</v>
      </c>
      <c r="T50" s="147" t="s">
        <v>347</v>
      </c>
      <c r="U50" s="147" t="s">
        <v>348</v>
      </c>
      <c r="V50" s="148" t="s">
        <v>349</v>
      </c>
      <c r="W50" s="378"/>
      <c r="X50" s="379"/>
      <c r="Y50" s="381"/>
      <c r="Z50" s="150" t="s">
        <v>350</v>
      </c>
      <c r="AA50" s="151" t="s">
        <v>351</v>
      </c>
      <c r="AB50" s="365"/>
      <c r="AC50" s="152" t="s">
        <v>352</v>
      </c>
      <c r="AD50" s="153" t="s">
        <v>353</v>
      </c>
      <c r="AE50" s="369"/>
      <c r="AF50" s="143"/>
      <c r="AL50" s="126" t="s">
        <v>402</v>
      </c>
      <c r="AM50" s="126" t="s">
        <v>393</v>
      </c>
    </row>
    <row r="51" spans="2:39" x14ac:dyDescent="0.15">
      <c r="B51" s="141"/>
      <c r="C51" s="155" t="s">
        <v>243</v>
      </c>
      <c r="D51" s="155"/>
      <c r="E51" s="264">
        <f ca="1">ROUND(SUMIF('9.経年データ（学部単位）'!A:A,R1,'9.経年データ（学部単位）'!I:I)/SUMIF('9.経年データ（学部単位）'!A:A,R1,'9.経年データ（学部単位）'!O:O),3)</f>
        <v>6.3E-2</v>
      </c>
      <c r="F51" s="264">
        <f ca="1">ROUND(SUMIF('9.経年データ（学部単位）'!A:A,S1,'9.経年データ（学部単位）'!I:I)/SUMIF('9.経年データ（学部単位）'!A:A,S1,'9.経年データ（学部単位）'!O:O),3)</f>
        <v>2.9000000000000001E-2</v>
      </c>
      <c r="G51" s="264">
        <f ca="1">ROUND(SUMIF('9.経年データ（学部単位）'!A:A,T1,'9.経年データ（学部単位）'!I:I)/SUMIF('9.経年データ（学部単位）'!A:A,T1,'9.経年データ（学部単位）'!O:O),3)</f>
        <v>9.7000000000000003E-2</v>
      </c>
      <c r="H51" s="264">
        <f ca="1">ROUND(SUMIF('9.経年データ（学部単位）'!A:A,U1,'9.経年データ（学部単位）'!I:I)/SUMIF('9.経年データ（学部単位）'!A:A,U1,'9.経年データ（学部単位）'!O:O),3)</f>
        <v>1.4999999999999999E-2</v>
      </c>
      <c r="I51" s="264">
        <f ca="1">ROUND(SUMIF('9.経年データ（学部単位）'!A:A,V1,'9.経年データ（学部単位）'!I:I)/SUMIF('9.経年データ（学部単位）'!A:A,V1,'9.経年データ（学部単位）'!O:O),3)</f>
        <v>5.3999999999999999E-2</v>
      </c>
      <c r="J51" s="157">
        <f t="shared" ref="J51:J53" ca="1" si="122">AVERAGE(E51:I51)</f>
        <v>5.16E-2</v>
      </c>
      <c r="K51" s="158">
        <f t="shared" ref="K51:K53" ca="1" si="123">J51-0.03</f>
        <v>2.1600000000000001E-2</v>
      </c>
      <c r="L51" s="158">
        <f t="shared" ref="L51:L53" ca="1" si="124">J51+0.03</f>
        <v>8.1600000000000006E-2</v>
      </c>
      <c r="M51" s="147" t="str">
        <f t="shared" ref="M51:M53" ca="1" si="125">IF(AND(E51&gt;J51-0.03,E51&lt;J51+0.03),"○","×")</f>
        <v>○</v>
      </c>
      <c r="N51" s="147" t="str">
        <f t="shared" ref="N51:N53" ca="1" si="126">IF(AND(F51&gt;J51-0.03,F51&lt;J51+0.03),"○","×")</f>
        <v>○</v>
      </c>
      <c r="O51" s="147" t="str">
        <f t="shared" ref="O51:O53" ca="1" si="127">IF(AND(G51&gt;J51-0.03,G51&lt;J51+0.03),"○","×")</f>
        <v>×</v>
      </c>
      <c r="P51" s="147" t="str">
        <f t="shared" ref="P51:P53" ca="1" si="128">IF(AND(H51&gt;J51-0.03,H51&lt;J51+0.03),"○","×")</f>
        <v>×</v>
      </c>
      <c r="Q51" s="148" t="str">
        <f t="shared" ref="Q51:Q53" ca="1" si="129">IF(AND(I51&gt;J51-0.03,I51&lt;J51+0.03),"○","×")</f>
        <v>○</v>
      </c>
      <c r="R51" s="159" t="str">
        <f t="shared" ref="R51:R53" ca="1" si="130">IF(COUNTIF(M51:Q51,"○")=5,"同程度","―")</f>
        <v>―</v>
      </c>
      <c r="S51" s="149" t="str">
        <f t="shared" ref="S51:S53" ca="1" si="131">IF(F51-E51&gt;0,"↑",IF(F51-E51&lt;0,"↓","－"))</f>
        <v>↓</v>
      </c>
      <c r="T51" s="147" t="str">
        <f t="shared" ref="T51:T53" ca="1" si="132">IF(G51-F51&gt;0,"↑",IF(G51-F51&lt;0,"↓","－"))</f>
        <v>↑</v>
      </c>
      <c r="U51" s="147" t="str">
        <f t="shared" ref="U51:U53" ca="1" si="133">IF(H51-G51&gt;0,"↑",IF(H51-G51&lt;0,"↓","－"))</f>
        <v>↓</v>
      </c>
      <c r="V51" s="148" t="str">
        <f t="shared" ref="V51:V53" ca="1" si="134">IF(I51-H51&gt;0,"↑",IF(I51-H51&lt;0,"↓","－"))</f>
        <v>↑</v>
      </c>
      <c r="W51" s="145" t="str">
        <f t="shared" ref="W51:W53" ca="1" si="135">S51&amp;T51&amp;U51&amp;V51</f>
        <v>↓↑↓↑</v>
      </c>
      <c r="X51" s="160" t="str" cm="1">
        <f t="array" aca="1" ref="X51" ca="1">INDEX($AM$2:$AM$82,MATCH(W51,$AL$2:$AL$82,0),0)</f>
        <v>隔年で増減</v>
      </c>
      <c r="Y51" s="161" t="str">
        <f t="shared" ref="Y51:Y53" ca="1" si="136">IF(G51-E51&gt;0,"↑",IF(G51-E51&lt;0,"↓","－"))</f>
        <v>↑</v>
      </c>
      <c r="Z51" s="162" t="str">
        <f t="shared" ref="Z51:Z57" ca="1" si="137">IF(W51="↓↑↓↓",IF(Y51="↓","減少傾向","×"),"判定外")</f>
        <v>判定外</v>
      </c>
      <c r="AA51" s="163" t="str">
        <f t="shared" ref="AA51:AA57" ca="1" si="138">IF(W51="↑↓↑↑",IF(Y51="↑","増加傾向","×"),"判定外")</f>
        <v>判定外</v>
      </c>
      <c r="AB51" s="164" t="str">
        <f t="shared" ref="AB51:AB53" ca="1" si="139">IF(H51-F51&gt;0,"↑",IF(H51-F51&lt;0,"↓","－"))</f>
        <v>↓</v>
      </c>
      <c r="AC51" s="162" t="str">
        <f t="shared" ref="AC51:AC57" ca="1" si="140">IF(W51="↓↓↑↓",IF(AB51="↓","減少傾向","×"),"判定外")</f>
        <v>判定外</v>
      </c>
      <c r="AD51" s="160" t="str">
        <f t="shared" ref="AD51:AD57" ca="1" si="141">IF(W51="↑↑↓↑",IF(AB51="↑","増加傾向","×"),"判定外")</f>
        <v>判定外</v>
      </c>
      <c r="AE51" s="165" t="s">
        <v>256</v>
      </c>
      <c r="AF51" s="143"/>
      <c r="AL51" s="126" t="s">
        <v>403</v>
      </c>
      <c r="AM51" s="126" t="s">
        <v>365</v>
      </c>
    </row>
    <row r="52" spans="2:39" x14ac:dyDescent="0.15">
      <c r="B52" s="141"/>
      <c r="C52" s="166" t="s">
        <v>40</v>
      </c>
      <c r="D52" s="155"/>
      <c r="E52" s="264">
        <f ca="1">SUM(E53:E55)</f>
        <v>0.8660000000000001</v>
      </c>
      <c r="F52" s="264">
        <f ca="1">SUM(F53:F55)</f>
        <v>0.89</v>
      </c>
      <c r="G52" s="264">
        <f ca="1">SUM(G53:G55)</f>
        <v>0.84299999999999997</v>
      </c>
      <c r="H52" s="264">
        <f ca="1">SUM(H53:H55)</f>
        <v>0.97</v>
      </c>
      <c r="I52" s="264">
        <f ca="1">SUM(I53:I55)</f>
        <v>0.90799999999999992</v>
      </c>
      <c r="J52" s="157">
        <f t="shared" ca="1" si="122"/>
        <v>0.89540000000000008</v>
      </c>
      <c r="K52" s="158">
        <f t="shared" ca="1" si="123"/>
        <v>0.86540000000000006</v>
      </c>
      <c r="L52" s="158">
        <f t="shared" ca="1" si="124"/>
        <v>0.92540000000000011</v>
      </c>
      <c r="M52" s="147" t="str">
        <f t="shared" ca="1" si="125"/>
        <v>○</v>
      </c>
      <c r="N52" s="147" t="str">
        <f t="shared" ca="1" si="126"/>
        <v>○</v>
      </c>
      <c r="O52" s="147" t="str">
        <f t="shared" ca="1" si="127"/>
        <v>×</v>
      </c>
      <c r="P52" s="147" t="str">
        <f t="shared" ca="1" si="128"/>
        <v>×</v>
      </c>
      <c r="Q52" s="148" t="str">
        <f t="shared" ca="1" si="129"/>
        <v>○</v>
      </c>
      <c r="R52" s="159" t="str">
        <f t="shared" ca="1" si="130"/>
        <v>―</v>
      </c>
      <c r="S52" s="149" t="str">
        <f t="shared" ca="1" si="131"/>
        <v>↑</v>
      </c>
      <c r="T52" s="147" t="str">
        <f t="shared" ca="1" si="132"/>
        <v>↓</v>
      </c>
      <c r="U52" s="147" t="str">
        <f t="shared" ca="1" si="133"/>
        <v>↑</v>
      </c>
      <c r="V52" s="148" t="str">
        <f t="shared" ca="1" si="134"/>
        <v>↓</v>
      </c>
      <c r="W52" s="145" t="str">
        <f t="shared" ca="1" si="135"/>
        <v>↑↓↑↓</v>
      </c>
      <c r="X52" s="160" t="str" cm="1">
        <f t="array" aca="1" ref="X52" ca="1">INDEX($AM$2:$AM$82,MATCH(W52,$AL$2:$AL$82,0),0)</f>
        <v>隔年で増減</v>
      </c>
      <c r="Y52" s="161" t="str">
        <f t="shared" ca="1" si="136"/>
        <v>↓</v>
      </c>
      <c r="Z52" s="162" t="str">
        <f t="shared" ca="1" si="137"/>
        <v>判定外</v>
      </c>
      <c r="AA52" s="163" t="str">
        <f t="shared" ca="1" si="138"/>
        <v>判定外</v>
      </c>
      <c r="AB52" s="164" t="str">
        <f t="shared" ca="1" si="139"/>
        <v>↑</v>
      </c>
      <c r="AC52" s="162" t="str">
        <f t="shared" ca="1" si="140"/>
        <v>判定外</v>
      </c>
      <c r="AD52" s="160" t="str">
        <f t="shared" ca="1" si="141"/>
        <v>判定外</v>
      </c>
      <c r="AE52" s="165" t="s">
        <v>256</v>
      </c>
      <c r="AF52" s="143"/>
      <c r="AL52" s="126" t="s">
        <v>404</v>
      </c>
      <c r="AM52" s="126" t="s">
        <v>365</v>
      </c>
    </row>
    <row r="53" spans="2:39" x14ac:dyDescent="0.15">
      <c r="B53" s="141"/>
      <c r="C53" s="167"/>
      <c r="D53" s="168" t="s">
        <v>36</v>
      </c>
      <c r="E53" s="265">
        <f ca="1">ROUND(SUMIF('9.経年データ（学部単位）'!A:A,R1,'9.経年データ（学部単位）'!J:J)/SUMIF('9.経年データ（学部単位）'!A:A,R1,'9.経年データ（学部単位）'!O:O),3)</f>
        <v>0.66900000000000004</v>
      </c>
      <c r="F53" s="265">
        <f ca="1">ROUND(SUMIF('9.経年データ（学部単位）'!A:A,S1,'9.経年データ（学部単位）'!J:J)/SUMIF('9.経年データ（学部単位）'!A:A,S1,'9.経年データ（学部単位）'!O:O),3)</f>
        <v>0.64200000000000002</v>
      </c>
      <c r="G53" s="265">
        <f ca="1">ROUND(SUMIF('9.経年データ（学部単位）'!A:A,T1,'9.経年データ（学部単位）'!J:J)/SUMIF('9.経年データ（学部単位）'!A:A,T1,'9.経年データ（学部単位）'!O:O),3)</f>
        <v>0.64200000000000002</v>
      </c>
      <c r="H53" s="265">
        <f ca="1">ROUND(SUMIF('9.経年データ（学部単位）'!A:A,U1,'9.経年データ（学部単位）'!J:J)/SUMIF('9.経年データ（学部単位）'!A:A,U1,'9.経年データ（学部単位）'!O:O),3)</f>
        <v>0.754</v>
      </c>
      <c r="I53" s="265">
        <f ca="1">ROUND(SUMIF('9.経年データ（学部単位）'!A:A,V1,'9.経年データ（学部単位）'!J:J)/SUMIF('9.経年データ（学部単位）'!A:A,V1,'9.経年データ（学部単位）'!O:O),3)</f>
        <v>0.72299999999999998</v>
      </c>
      <c r="J53" s="157">
        <f t="shared" ca="1" si="122"/>
        <v>0.68599999999999994</v>
      </c>
      <c r="K53" s="158">
        <f t="shared" ca="1" si="123"/>
        <v>0.65599999999999992</v>
      </c>
      <c r="L53" s="158">
        <f t="shared" ca="1" si="124"/>
        <v>0.71599999999999997</v>
      </c>
      <c r="M53" s="147" t="str">
        <f t="shared" ca="1" si="125"/>
        <v>○</v>
      </c>
      <c r="N53" s="147" t="str">
        <f t="shared" ca="1" si="126"/>
        <v>×</v>
      </c>
      <c r="O53" s="147" t="str">
        <f t="shared" ca="1" si="127"/>
        <v>×</v>
      </c>
      <c r="P53" s="147" t="str">
        <f t="shared" ca="1" si="128"/>
        <v>×</v>
      </c>
      <c r="Q53" s="148" t="str">
        <f t="shared" ca="1" si="129"/>
        <v>×</v>
      </c>
      <c r="R53" s="159" t="str">
        <f t="shared" ca="1" si="130"/>
        <v>―</v>
      </c>
      <c r="S53" s="149" t="str">
        <f t="shared" ca="1" si="131"/>
        <v>↓</v>
      </c>
      <c r="T53" s="147" t="str">
        <f t="shared" ca="1" si="132"/>
        <v>－</v>
      </c>
      <c r="U53" s="147" t="str">
        <f t="shared" ca="1" si="133"/>
        <v>↑</v>
      </c>
      <c r="V53" s="148" t="str">
        <f t="shared" ca="1" si="134"/>
        <v>↓</v>
      </c>
      <c r="W53" s="145" t="str">
        <f t="shared" ca="1" si="135"/>
        <v>↓－↑↓</v>
      </c>
      <c r="X53" s="160" t="str" cm="1">
        <f t="array" aca="1" ref="X53" ca="1">INDEX($AM$2:$AM$82,MATCH(W53,$AL$2:$AL$82,0),0)</f>
        <v>年度により増減</v>
      </c>
      <c r="Y53" s="161" t="str">
        <f t="shared" ca="1" si="136"/>
        <v>↓</v>
      </c>
      <c r="Z53" s="162" t="str">
        <f t="shared" ca="1" si="137"/>
        <v>判定外</v>
      </c>
      <c r="AA53" s="163" t="str">
        <f t="shared" ca="1" si="138"/>
        <v>判定外</v>
      </c>
      <c r="AB53" s="164" t="str">
        <f t="shared" ca="1" si="139"/>
        <v>↑</v>
      </c>
      <c r="AC53" s="162" t="str">
        <f t="shared" ca="1" si="140"/>
        <v>判定外</v>
      </c>
      <c r="AD53" s="160" t="str">
        <f t="shared" ca="1" si="141"/>
        <v>判定外</v>
      </c>
      <c r="AE53" s="170"/>
      <c r="AF53" s="143"/>
      <c r="AL53" s="126" t="s">
        <v>405</v>
      </c>
      <c r="AM53" s="126" t="s">
        <v>344</v>
      </c>
    </row>
    <row r="54" spans="2:39" x14ac:dyDescent="0.15">
      <c r="B54" s="141"/>
      <c r="C54" s="167"/>
      <c r="D54" s="168" t="s">
        <v>244</v>
      </c>
      <c r="E54" s="265">
        <f ca="1">ROUND(SUMIF('9.経年データ（学部単位）'!A:A,R1,'9.経年データ（学部単位）'!K:K)/SUMIF('9.経年データ（学部単位）'!A:A,R1,'9.経年データ（学部単位）'!O:O),3)</f>
        <v>0.19700000000000001</v>
      </c>
      <c r="F54" s="265">
        <f ca="1">ROUND(SUMIF('9.経年データ（学部単位）'!A:A,S1,'9.経年データ（学部単位）'!K:K)/SUMIF('9.経年データ（学部単位）'!A:A,S1,'9.経年データ（学部単位）'!O:O),3)</f>
        <v>0.248</v>
      </c>
      <c r="G54" s="265">
        <f ca="1">ROUND(SUMIF('9.経年データ（学部単位）'!A:A,T1,'9.経年データ（学部単位）'!K:K)/SUMIF('9.経年データ（学部単位）'!A:A,T1,'9.経年データ（学部単位）'!O:O),3)</f>
        <v>0.20100000000000001</v>
      </c>
      <c r="H54" s="265">
        <f ca="1">ROUND(SUMIF('9.経年データ（学部単位）'!A:A,U1,'9.経年データ（学部単位）'!K:K)/SUMIF('9.経年データ（学部単位）'!A:A,U1,'9.経年データ（学部単位）'!O:O),3)</f>
        <v>0.216</v>
      </c>
      <c r="I54" s="265">
        <f ca="1">ROUND(SUMIF('9.経年データ（学部単位）'!A:A,V1,'9.経年データ（学部単位）'!K:K)/SUMIF('9.経年データ（学部単位）'!A:A,V1,'9.経年データ（学部単位）'!O:O),3)</f>
        <v>0.185</v>
      </c>
      <c r="J54" s="157">
        <f ca="1">AVERAGE(E54:I54)</f>
        <v>0.20939999999999998</v>
      </c>
      <c r="K54" s="158">
        <f ca="1">J54-0.03</f>
        <v>0.17939999999999998</v>
      </c>
      <c r="L54" s="158">
        <f ca="1">J54+0.03</f>
        <v>0.23939999999999997</v>
      </c>
      <c r="M54" s="147" t="str">
        <f ca="1">IF(AND(E54&gt;J54-0.03,E54&lt;J54+0.03),"○","×")</f>
        <v>○</v>
      </c>
      <c r="N54" s="147" t="str">
        <f ca="1">IF(AND(F54&gt;J54-0.03,F54&lt;J54+0.03),"○","×")</f>
        <v>×</v>
      </c>
      <c r="O54" s="147" t="str">
        <f ca="1">IF(AND(G54&gt;J54-0.03,G54&lt;J54+0.03),"○","×")</f>
        <v>○</v>
      </c>
      <c r="P54" s="147" t="str">
        <f ca="1">IF(AND(H54&gt;J54-0.03,H54&lt;J54+0.03),"○","×")</f>
        <v>○</v>
      </c>
      <c r="Q54" s="148" t="str">
        <f ca="1">IF(AND(I54&gt;J54-0.03,I54&lt;J54+0.03),"○","×")</f>
        <v>○</v>
      </c>
      <c r="R54" s="159" t="str">
        <f ca="1">IF(COUNTIF(M54:Q54,"○")=5,"同程度","―")</f>
        <v>―</v>
      </c>
      <c r="S54" s="149" t="str">
        <f ca="1">IF(F54-E54&gt;0,"↑",IF(F54-E54&lt;0,"↓","－"))</f>
        <v>↑</v>
      </c>
      <c r="T54" s="147" t="str">
        <f ca="1">IF(G54-F54&gt;0,"↑",IF(G54-F54&lt;0,"↓","－"))</f>
        <v>↓</v>
      </c>
      <c r="U54" s="147" t="str">
        <f ca="1">IF(H54-G54&gt;0,"↑",IF(H54-G54&lt;0,"↓","－"))</f>
        <v>↑</v>
      </c>
      <c r="V54" s="148" t="str">
        <f ca="1">IF(I54-H54&gt;0,"↑",IF(I54-H54&lt;0,"↓","－"))</f>
        <v>↓</v>
      </c>
      <c r="W54" s="145" t="str">
        <f ca="1">S54&amp;T54&amp;U54&amp;V54</f>
        <v>↑↓↑↓</v>
      </c>
      <c r="X54" s="160" t="str" cm="1">
        <f t="array" aca="1" ref="X54" ca="1">INDEX($AM$2:$AM$82,MATCH(W54,$AL$2:$AL$82,0),0)</f>
        <v>隔年で増減</v>
      </c>
      <c r="Y54" s="161" t="str">
        <f ca="1">IF(G54-E54&gt;0,"↑",IF(G54-E54&lt;0,"↓","－"))</f>
        <v>↑</v>
      </c>
      <c r="Z54" s="162" t="str">
        <f t="shared" ca="1" si="137"/>
        <v>判定外</v>
      </c>
      <c r="AA54" s="163" t="str">
        <f t="shared" ca="1" si="138"/>
        <v>判定外</v>
      </c>
      <c r="AB54" s="164" t="str">
        <f ca="1">IF(H54-F54&gt;0,"↑",IF(H54-F54&lt;0,"↓","－"))</f>
        <v>↓</v>
      </c>
      <c r="AC54" s="162" t="str">
        <f t="shared" ca="1" si="140"/>
        <v>判定外</v>
      </c>
      <c r="AD54" s="160" t="str">
        <f t="shared" ca="1" si="141"/>
        <v>判定外</v>
      </c>
      <c r="AE54" s="170"/>
      <c r="AF54" s="143"/>
      <c r="AL54" s="126" t="s">
        <v>406</v>
      </c>
      <c r="AM54" s="126" t="s">
        <v>365</v>
      </c>
    </row>
    <row r="55" spans="2:39" x14ac:dyDescent="0.15">
      <c r="B55" s="141"/>
      <c r="C55" s="171"/>
      <c r="D55" s="168" t="s">
        <v>245</v>
      </c>
      <c r="E55" s="265">
        <f ca="1">ROUND(SUMIF('9.経年データ（学部単位）'!A:A,R1,'9.経年データ（学部単位）'!L:L)/SUMIF('9.経年データ（学部単位）'!A:A,R1,'9.経年データ（学部単位）'!O:O),3)</f>
        <v>0</v>
      </c>
      <c r="F55" s="265">
        <f ca="1">ROUND(SUMIF('9.経年データ（学部単位）'!A:A,S1,'9.経年データ（学部単位）'!L:L)/SUMIF('9.経年データ（学部単位）'!A:A,S1,'9.経年データ（学部単位）'!O:O),3)</f>
        <v>0</v>
      </c>
      <c r="G55" s="265">
        <f ca="1">ROUND(SUMIF('9.経年データ（学部単位）'!A:A,T1,'9.経年データ（学部単位）'!L:L)/SUMIF('9.経年データ（学部単位）'!A:A,T1,'9.経年データ（学部単位）'!O:O),3)</f>
        <v>0</v>
      </c>
      <c r="H55" s="265">
        <f ca="1">ROUND(SUMIF('9.経年データ（学部単位）'!A:A,U1,'9.経年データ（学部単位）'!L:L)/SUMIF('9.経年データ（学部単位）'!A:A,U1,'9.経年データ（学部単位）'!O:O),3)</f>
        <v>0</v>
      </c>
      <c r="I55" s="265">
        <f ca="1">ROUND(SUMIF('9.経年データ（学部単位）'!A:A,V1,'9.経年データ（学部単位）'!L:L)/SUMIF('9.経年データ（学部単位）'!A:A,V1,'9.経年データ（学部単位）'!O:O),3)</f>
        <v>0</v>
      </c>
      <c r="J55" s="188">
        <f t="shared" ref="J55:J57" ca="1" si="142">AVERAGE(E55:I55)</f>
        <v>0</v>
      </c>
      <c r="K55" s="158">
        <f t="shared" ref="K55:K57" ca="1" si="143">J55-0.03</f>
        <v>-0.03</v>
      </c>
      <c r="L55" s="158">
        <f t="shared" ref="L55:L57" ca="1" si="144">J55+0.03</f>
        <v>0.03</v>
      </c>
      <c r="M55" s="147" t="str">
        <f t="shared" ref="M55:M57" ca="1" si="145">IF(AND(E55&gt;J55-0.03,E55&lt;J55+0.03),"○","×")</f>
        <v>○</v>
      </c>
      <c r="N55" s="147" t="str">
        <f t="shared" ref="N55:N57" ca="1" si="146">IF(AND(F55&gt;J55-0.03,F55&lt;J55+0.03),"○","×")</f>
        <v>○</v>
      </c>
      <c r="O55" s="147" t="str">
        <f t="shared" ref="O55:O57" ca="1" si="147">IF(AND(G55&gt;J55-0.03,G55&lt;J55+0.03),"○","×")</f>
        <v>○</v>
      </c>
      <c r="P55" s="147" t="str">
        <f t="shared" ref="P55:P57" ca="1" si="148">IF(AND(H55&gt;J55-0.03,H55&lt;J55+0.03),"○","×")</f>
        <v>○</v>
      </c>
      <c r="Q55" s="148" t="str">
        <f t="shared" ref="Q55:Q57" ca="1" si="149">IF(AND(I55&gt;J55-0.03,I55&lt;J55+0.03),"○","×")</f>
        <v>○</v>
      </c>
      <c r="R55" s="159" t="str">
        <f t="shared" ref="R55:R57" ca="1" si="150">IF(COUNTIF(M55:Q55,"○")=5,"同程度","―")</f>
        <v>同程度</v>
      </c>
      <c r="S55" s="149" t="str">
        <f t="shared" ref="S55:S57" ca="1" si="151">IF(F55-E55&gt;0,"↑",IF(F55-E55&lt;0,"↓","－"))</f>
        <v>－</v>
      </c>
      <c r="T55" s="147" t="str">
        <f t="shared" ref="T55:T57" ca="1" si="152">IF(G55-F55&gt;0,"↑",IF(G55-F55&lt;0,"↓","－"))</f>
        <v>－</v>
      </c>
      <c r="U55" s="147" t="str">
        <f t="shared" ref="U55:U57" ca="1" si="153">IF(H55-G55&gt;0,"↑",IF(H55-G55&lt;0,"↓","－"))</f>
        <v>－</v>
      </c>
      <c r="V55" s="148" t="str">
        <f t="shared" ref="V55:V57" ca="1" si="154">IF(I55-H55&gt;0,"↑",IF(I55-H55&lt;0,"↓","－"))</f>
        <v>－</v>
      </c>
      <c r="W55" s="145" t="str">
        <f t="shared" ref="W55:W57" ca="1" si="155">S55&amp;T55&amp;U55&amp;V55</f>
        <v>－－－－</v>
      </c>
      <c r="X55" s="160" t="str" cm="1">
        <f t="array" aca="1" ref="X55" ca="1">INDEX($AM$2:$AM$82,MATCH(W55,$AL$2:$AL$82,0),0)</f>
        <v>同程度で推移</v>
      </c>
      <c r="Y55" s="161" t="str">
        <f t="shared" ref="Y55:Y57" ca="1" si="156">IF(G55-E55&gt;0,"↑",IF(G55-E55&lt;0,"↓","－"))</f>
        <v>－</v>
      </c>
      <c r="Z55" s="162" t="str">
        <f t="shared" ca="1" si="137"/>
        <v>判定外</v>
      </c>
      <c r="AA55" s="163" t="str">
        <f t="shared" ca="1" si="138"/>
        <v>判定外</v>
      </c>
      <c r="AB55" s="164" t="str">
        <f t="shared" ref="AB55:AB57" ca="1" si="157">IF(H55-F55&gt;0,"↑",IF(H55-F55&lt;0,"↓","－"))</f>
        <v>－</v>
      </c>
      <c r="AC55" s="162" t="str">
        <f t="shared" ca="1" si="140"/>
        <v>判定外</v>
      </c>
      <c r="AD55" s="160" t="str">
        <f t="shared" ca="1" si="141"/>
        <v>判定外</v>
      </c>
      <c r="AE55" s="170"/>
      <c r="AF55" s="143"/>
      <c r="AL55" s="126" t="s">
        <v>407</v>
      </c>
      <c r="AM55" s="126" t="s">
        <v>260</v>
      </c>
    </row>
    <row r="56" spans="2:39" x14ac:dyDescent="0.15">
      <c r="B56" s="141"/>
      <c r="C56" s="155" t="s">
        <v>246</v>
      </c>
      <c r="D56" s="155"/>
      <c r="E56" s="264">
        <f ca="1">ROUND(SUMIF('9.経年データ（学部単位）'!A:A,R1,'9.経年データ（学部単位）'!M:M)/SUMIF('9.経年データ（学部単位）'!A:A,R1,'9.経年データ（学部単位）'!O:O),3)</f>
        <v>7.0999999999999994E-2</v>
      </c>
      <c r="F56" s="264">
        <f ca="1">ROUND(SUMIF('9.経年データ（学部単位）'!A:A,S1,'9.経年データ（学部単位）'!M:M)/SUMIF('9.経年データ（学部単位）'!A:A,S1,'9.経年データ（学部単位）'!O:O),3)</f>
        <v>0.08</v>
      </c>
      <c r="G56" s="264">
        <f ca="1">ROUND(SUMIF('9.経年データ（学部単位）'!A:A,T1,'9.経年データ（学部単位）'!M:M)/SUMIF('9.経年データ（学部単位）'!A:A,T1,'9.経年データ（学部単位）'!O:O),3)</f>
        <v>4.4999999999999998E-2</v>
      </c>
      <c r="H56" s="264">
        <f ca="1">ROUND(SUMIF('9.経年データ（学部単位）'!A:A,U1,'9.経年データ（学部単位）'!M:M)/SUMIF('9.経年データ（学部単位）'!A:A,U1,'9.経年データ（学部単位）'!O:O),3)</f>
        <v>1.4999999999999999E-2</v>
      </c>
      <c r="I56" s="264">
        <f ca="1">ROUND(SUMIF('9.経年データ（学部単位）'!A:A,V1,'9.経年データ（学部単位）'!M:M)/SUMIF('9.経年データ（学部単位）'!A:A,V1,'9.経年データ（学部単位）'!O:O),3)</f>
        <v>3.7999999999999999E-2</v>
      </c>
      <c r="J56" s="157">
        <f t="shared" ca="1" si="142"/>
        <v>4.9800000000000004E-2</v>
      </c>
      <c r="K56" s="158">
        <f t="shared" ca="1" si="143"/>
        <v>1.9800000000000005E-2</v>
      </c>
      <c r="L56" s="158">
        <f t="shared" ca="1" si="144"/>
        <v>7.980000000000001E-2</v>
      </c>
      <c r="M56" s="147" t="str">
        <f t="shared" ca="1" si="145"/>
        <v>○</v>
      </c>
      <c r="N56" s="147" t="str">
        <f t="shared" ca="1" si="146"/>
        <v>×</v>
      </c>
      <c r="O56" s="147" t="str">
        <f t="shared" ca="1" si="147"/>
        <v>○</v>
      </c>
      <c r="P56" s="147" t="str">
        <f t="shared" ca="1" si="148"/>
        <v>×</v>
      </c>
      <c r="Q56" s="148" t="str">
        <f t="shared" ca="1" si="149"/>
        <v>○</v>
      </c>
      <c r="R56" s="159" t="str">
        <f t="shared" ca="1" si="150"/>
        <v>―</v>
      </c>
      <c r="S56" s="149" t="str">
        <f t="shared" ca="1" si="151"/>
        <v>↑</v>
      </c>
      <c r="T56" s="147" t="str">
        <f t="shared" ca="1" si="152"/>
        <v>↓</v>
      </c>
      <c r="U56" s="147" t="str">
        <f t="shared" ca="1" si="153"/>
        <v>↓</v>
      </c>
      <c r="V56" s="148" t="str">
        <f t="shared" ca="1" si="154"/>
        <v>↑</v>
      </c>
      <c r="W56" s="145" t="str">
        <f t="shared" ca="1" si="155"/>
        <v>↑↓↓↑</v>
      </c>
      <c r="X56" s="160" t="str" cm="1">
        <f t="array" aca="1" ref="X56" ca="1">INDEX($AM$2:$AM$82,MATCH(W56,$AL$2:$AL$82,0),0)</f>
        <v>年度により増減</v>
      </c>
      <c r="Y56" s="161" t="str">
        <f t="shared" ca="1" si="156"/>
        <v>↓</v>
      </c>
      <c r="Z56" s="162" t="str">
        <f t="shared" ca="1" si="137"/>
        <v>判定外</v>
      </c>
      <c r="AA56" s="163" t="str">
        <f t="shared" ca="1" si="138"/>
        <v>判定外</v>
      </c>
      <c r="AB56" s="164" t="str">
        <f t="shared" ca="1" si="157"/>
        <v>↓</v>
      </c>
      <c r="AC56" s="162" t="str">
        <f t="shared" ca="1" si="140"/>
        <v>判定外</v>
      </c>
      <c r="AD56" s="160" t="str">
        <f t="shared" ca="1" si="141"/>
        <v>判定外</v>
      </c>
      <c r="AE56" s="170"/>
      <c r="AF56" s="143"/>
      <c r="AL56" s="126" t="s">
        <v>408</v>
      </c>
      <c r="AM56" s="126" t="s">
        <v>327</v>
      </c>
    </row>
    <row r="57" spans="2:39" x14ac:dyDescent="0.15">
      <c r="B57" s="141"/>
      <c r="C57" s="155" t="s">
        <v>242</v>
      </c>
      <c r="D57" s="155"/>
      <c r="E57" s="264">
        <f ca="1">ROUND(SUMIF('9.経年データ（学部単位）'!A:A,R1,'9.経年データ（学部単位）'!N:N)/SUMIF('9.経年データ（学部単位）'!A:A,R1,'9.経年データ（学部単位）'!O:O),3)</f>
        <v>0</v>
      </c>
      <c r="F57" s="264">
        <f ca="1">ROUND(SUMIF('9.経年データ（学部単位）'!A:A,S1,'9.経年データ（学部単位）'!N:N)/SUMIF('9.経年データ（学部単位）'!A:A,S1,'9.経年データ（学部単位）'!O:O),3)</f>
        <v>0</v>
      </c>
      <c r="G57" s="264">
        <f ca="1">ROUND(SUMIF('9.経年データ（学部単位）'!A:A,T1,'9.経年データ（学部単位）'!N:N)/SUMIF('9.経年データ（学部単位）'!A:A,T1,'9.経年データ（学部単位）'!O:O),3)</f>
        <v>1.4999999999999999E-2</v>
      </c>
      <c r="H57" s="264">
        <f ca="1">ROUND(SUMIF('9.経年データ（学部単位）'!A:A,U1,'9.経年データ（学部単位）'!N:N)/SUMIF('9.経年データ（学部単位）'!A:A,U1,'9.経年データ（学部単位）'!O:O),3)</f>
        <v>0</v>
      </c>
      <c r="I57" s="264">
        <f ca="1">ROUND(SUMIF('9.経年データ（学部単位）'!A:A,V1,'9.経年データ（学部単位）'!N:N)/SUMIF('9.経年データ（学部単位）'!A:A,V1,'9.経年データ（学部単位）'!O:O),3)</f>
        <v>0</v>
      </c>
      <c r="J57" s="157">
        <f t="shared" ca="1" si="142"/>
        <v>3.0000000000000001E-3</v>
      </c>
      <c r="K57" s="158">
        <f t="shared" ca="1" si="143"/>
        <v>-2.7E-2</v>
      </c>
      <c r="L57" s="158">
        <f t="shared" ca="1" si="144"/>
        <v>3.3000000000000002E-2</v>
      </c>
      <c r="M57" s="147" t="str">
        <f t="shared" ca="1" si="145"/>
        <v>○</v>
      </c>
      <c r="N57" s="147" t="str">
        <f t="shared" ca="1" si="146"/>
        <v>○</v>
      </c>
      <c r="O57" s="147" t="str">
        <f t="shared" ca="1" si="147"/>
        <v>○</v>
      </c>
      <c r="P57" s="147" t="str">
        <f t="shared" ca="1" si="148"/>
        <v>○</v>
      </c>
      <c r="Q57" s="148" t="str">
        <f t="shared" ca="1" si="149"/>
        <v>○</v>
      </c>
      <c r="R57" s="159" t="str">
        <f t="shared" ca="1" si="150"/>
        <v>同程度</v>
      </c>
      <c r="S57" s="149" t="str">
        <f t="shared" ca="1" si="151"/>
        <v>－</v>
      </c>
      <c r="T57" s="147" t="str">
        <f t="shared" ca="1" si="152"/>
        <v>↑</v>
      </c>
      <c r="U57" s="147" t="str">
        <f t="shared" ca="1" si="153"/>
        <v>↓</v>
      </c>
      <c r="V57" s="148" t="str">
        <f t="shared" ca="1" si="154"/>
        <v>－</v>
      </c>
      <c r="W57" s="145" t="str">
        <f t="shared" ca="1" si="155"/>
        <v>－↑↓－</v>
      </c>
      <c r="X57" s="160" t="str" cm="1">
        <f t="array" aca="1" ref="X57" ca="1">INDEX($AM$2:$AM$82,MATCH(W57,$AL$2:$AL$82,0),0)</f>
        <v>年度により増減</v>
      </c>
      <c r="Y57" s="161" t="str">
        <f t="shared" ca="1" si="156"/>
        <v>↑</v>
      </c>
      <c r="Z57" s="162" t="str">
        <f t="shared" ca="1" si="137"/>
        <v>判定外</v>
      </c>
      <c r="AA57" s="163" t="str">
        <f t="shared" ca="1" si="138"/>
        <v>判定外</v>
      </c>
      <c r="AB57" s="164" t="str">
        <f t="shared" ca="1" si="157"/>
        <v>－</v>
      </c>
      <c r="AC57" s="162" t="str">
        <f t="shared" ca="1" si="140"/>
        <v>判定外</v>
      </c>
      <c r="AD57" s="160" t="str">
        <f t="shared" ca="1" si="141"/>
        <v>判定外</v>
      </c>
      <c r="AE57" s="170"/>
      <c r="AF57" s="143"/>
      <c r="AL57" s="126" t="s">
        <v>409</v>
      </c>
      <c r="AM57" s="126" t="s">
        <v>331</v>
      </c>
    </row>
    <row r="58" spans="2:39" ht="14.25" thickBot="1" x14ac:dyDescent="0.2">
      <c r="B58" s="141"/>
      <c r="C58" s="142"/>
      <c r="D58" s="142"/>
      <c r="E58" s="263"/>
      <c r="F58" s="263"/>
      <c r="G58" s="263"/>
      <c r="H58" s="263"/>
      <c r="I58" s="263"/>
      <c r="J58" s="174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43"/>
      <c r="AL58" s="126" t="s">
        <v>410</v>
      </c>
      <c r="AM58" s="126" t="s">
        <v>327</v>
      </c>
    </row>
    <row r="59" spans="2:39" x14ac:dyDescent="0.15">
      <c r="B59" s="141"/>
      <c r="C59" s="142"/>
      <c r="D59" s="142"/>
      <c r="E59" s="263"/>
      <c r="F59" s="263"/>
      <c r="G59" s="263"/>
      <c r="H59" s="263"/>
      <c r="I59" s="263"/>
      <c r="J59" s="370" t="s">
        <v>334</v>
      </c>
      <c r="K59" s="371"/>
      <c r="L59" s="371"/>
      <c r="M59" s="372"/>
      <c r="N59" s="372"/>
      <c r="O59" s="372"/>
      <c r="P59" s="372"/>
      <c r="Q59" s="373"/>
      <c r="R59" s="374" t="s">
        <v>335</v>
      </c>
      <c r="S59" s="371" t="s">
        <v>336</v>
      </c>
      <c r="T59" s="372"/>
      <c r="U59" s="372"/>
      <c r="V59" s="373"/>
      <c r="W59" s="376" t="s">
        <v>337</v>
      </c>
      <c r="X59" s="377"/>
      <c r="Y59" s="380" t="s">
        <v>338</v>
      </c>
      <c r="Z59" s="366" t="s">
        <v>339</v>
      </c>
      <c r="AA59" s="382"/>
      <c r="AB59" s="364" t="s">
        <v>340</v>
      </c>
      <c r="AC59" s="366" t="s">
        <v>341</v>
      </c>
      <c r="AD59" s="367"/>
      <c r="AE59" s="368" t="s">
        <v>342</v>
      </c>
      <c r="AF59" s="143"/>
      <c r="AL59" s="126" t="s">
        <v>411</v>
      </c>
      <c r="AM59" s="126" t="s">
        <v>344</v>
      </c>
    </row>
    <row r="60" spans="2:39" ht="25.5" customHeight="1" x14ac:dyDescent="0.15">
      <c r="B60" s="141"/>
      <c r="C60" s="383" t="s">
        <v>492</v>
      </c>
      <c r="D60" s="384"/>
      <c r="E60" s="144" t="str">
        <f ca="1">R1&amp;"(n'="&amp;SUMIF('9.経年データ（学部単位）'!A:A,R1,'9.経年データ（学部単位）'!V:V)&amp;")"</f>
        <v>R2(n'=241)</v>
      </c>
      <c r="F60" s="144" t="str">
        <f ca="1">S1&amp;"(n'="&amp;SUMIF('9.経年データ（学部単位）'!A:A,S1,'9.経年データ（学部単位）'!V:V)&amp;")"</f>
        <v>R3(n'=246)</v>
      </c>
      <c r="G60" s="144" t="str">
        <f ca="1">T1&amp;"(n'="&amp;SUMIF('9.経年データ（学部単位）'!A:A,T1,'9.経年データ（学部単位）'!V:V)&amp;")"</f>
        <v>R4(n'=244)</v>
      </c>
      <c r="H60" s="144" t="str">
        <f ca="1">U1&amp;"(n'="&amp;SUMIF('9.経年データ（学部単位）'!A:A,U1,'9.経年データ（学部単位）'!V:V)&amp;")"</f>
        <v>R5(n'=225)</v>
      </c>
      <c r="I60" s="144" t="str">
        <f ca="1">V1&amp;"(n'="&amp;SUMIF('9.経年データ（学部単位）'!A:A,V1,'9.経年データ（学部単位）'!V:V)&amp;")"</f>
        <v>R6(n'=211)</v>
      </c>
      <c r="J60" s="145" t="s">
        <v>345</v>
      </c>
      <c r="K60" s="146">
        <v>-0.03</v>
      </c>
      <c r="L60" s="146">
        <v>0.03</v>
      </c>
      <c r="M60" s="259" t="str">
        <f ca="1">R1</f>
        <v>R2</v>
      </c>
      <c r="N60" s="259" t="str">
        <f ca="1">S1</f>
        <v>R3</v>
      </c>
      <c r="O60" s="259" t="str">
        <f ca="1">T1</f>
        <v>R4</v>
      </c>
      <c r="P60" s="259" t="str">
        <f ca="1">U1</f>
        <v>R5</v>
      </c>
      <c r="Q60" s="259" t="str">
        <f ca="1">V1</f>
        <v>R6</v>
      </c>
      <c r="R60" s="375"/>
      <c r="S60" s="149" t="s">
        <v>346</v>
      </c>
      <c r="T60" s="147" t="s">
        <v>347</v>
      </c>
      <c r="U60" s="147" t="s">
        <v>348</v>
      </c>
      <c r="V60" s="148" t="s">
        <v>349</v>
      </c>
      <c r="W60" s="378"/>
      <c r="X60" s="379"/>
      <c r="Y60" s="381"/>
      <c r="Z60" s="150" t="s">
        <v>350</v>
      </c>
      <c r="AA60" s="151" t="s">
        <v>351</v>
      </c>
      <c r="AB60" s="365"/>
      <c r="AC60" s="152" t="s">
        <v>352</v>
      </c>
      <c r="AD60" s="153" t="s">
        <v>353</v>
      </c>
      <c r="AE60" s="369"/>
      <c r="AF60" s="143"/>
      <c r="AL60" s="126" t="s">
        <v>412</v>
      </c>
      <c r="AM60" s="126" t="s">
        <v>344</v>
      </c>
    </row>
    <row r="61" spans="2:39" x14ac:dyDescent="0.15">
      <c r="B61" s="141"/>
      <c r="C61" s="155" t="s">
        <v>243</v>
      </c>
      <c r="D61" s="155"/>
      <c r="E61" s="264">
        <f ca="1">ROUND(SUMIF('9.経年データ（学部単位）'!A:A,R1,'9.経年データ（学部単位）'!P:P)/SUMIF('9.経年データ（学部単位）'!A:A,R1,'9.経年データ（学部単位）'!V:V),3)</f>
        <v>0.34</v>
      </c>
      <c r="F61" s="264">
        <f ca="1">ROUND(SUMIF('9.経年データ（学部単位）'!A:A,S1,'9.経年データ（学部単位）'!P:P)/SUMIF('9.経年データ（学部単位）'!A:A,S1,'9.経年データ（学部単位）'!V:V),3)</f>
        <v>0.33300000000000002</v>
      </c>
      <c r="G61" s="264">
        <f ca="1">ROUND(SUMIF('9.経年データ（学部単位）'!A:A,T1,'9.経年データ（学部単位）'!P:P)/SUMIF('9.経年データ（学部単位）'!A:A,T1,'9.経年データ（学部単位）'!V:V),3)</f>
        <v>0.34</v>
      </c>
      <c r="H61" s="264">
        <f ca="1">ROUND(SUMIF('9.経年データ（学部単位）'!A:A,U1,'9.経年データ（学部単位）'!P:P)/SUMIF('9.経年データ（学部単位）'!A:A,U1,'9.経年データ（学部単位）'!V:V),3)</f>
        <v>0.33300000000000002</v>
      </c>
      <c r="I61" s="264">
        <f ca="1">ROUND(SUMIF('9.経年データ（学部単位）'!A:A,V1,'9.経年データ（学部単位）'!P:P)/SUMIF('9.経年データ（学部単位）'!A:A,V1,'9.経年データ（学部単位）'!V:V),3)</f>
        <v>0.40799999999999997</v>
      </c>
      <c r="J61" s="157">
        <f t="shared" ref="J61:J63" ca="1" si="158">AVERAGE(E61:I61)</f>
        <v>0.3508</v>
      </c>
      <c r="K61" s="158">
        <f t="shared" ref="K61:K63" ca="1" si="159">J61-0.03</f>
        <v>0.32079999999999997</v>
      </c>
      <c r="L61" s="158">
        <f t="shared" ref="L61:L63" ca="1" si="160">J61+0.03</f>
        <v>0.38080000000000003</v>
      </c>
      <c r="M61" s="147" t="str">
        <f t="shared" ref="M61:M63" ca="1" si="161">IF(AND(E61&gt;J61-0.03,E61&lt;J61+0.03),"○","×")</f>
        <v>○</v>
      </c>
      <c r="N61" s="147" t="str">
        <f t="shared" ref="N61:N63" ca="1" si="162">IF(AND(F61&gt;J61-0.03,F61&lt;J61+0.03),"○","×")</f>
        <v>○</v>
      </c>
      <c r="O61" s="147" t="str">
        <f t="shared" ref="O61:O63" ca="1" si="163">IF(AND(G61&gt;J61-0.03,G61&lt;J61+0.03),"○","×")</f>
        <v>○</v>
      </c>
      <c r="P61" s="147" t="str">
        <f t="shared" ref="P61:P63" ca="1" si="164">IF(AND(H61&gt;J61-0.03,H61&lt;J61+0.03),"○","×")</f>
        <v>○</v>
      </c>
      <c r="Q61" s="148" t="str">
        <f t="shared" ref="Q61:Q63" ca="1" si="165">IF(AND(I61&gt;J61-0.03,I61&lt;J61+0.03),"○","×")</f>
        <v>×</v>
      </c>
      <c r="R61" s="159" t="str">
        <f t="shared" ref="R61:R63" ca="1" si="166">IF(COUNTIF(M61:Q61,"○")=5,"同程度","―")</f>
        <v>―</v>
      </c>
      <c r="S61" s="149" t="str">
        <f t="shared" ref="S61:S63" ca="1" si="167">IF(F61-E61&gt;0,"↑",IF(F61-E61&lt;0,"↓","－"))</f>
        <v>↓</v>
      </c>
      <c r="T61" s="147" t="str">
        <f t="shared" ref="T61:T63" ca="1" si="168">IF(G61-F61&gt;0,"↑",IF(G61-F61&lt;0,"↓","－"))</f>
        <v>↑</v>
      </c>
      <c r="U61" s="147" t="str">
        <f t="shared" ref="U61:U63" ca="1" si="169">IF(H61-G61&gt;0,"↑",IF(H61-G61&lt;0,"↓","－"))</f>
        <v>↓</v>
      </c>
      <c r="V61" s="148" t="str">
        <f t="shared" ref="V61:V63" ca="1" si="170">IF(I61-H61&gt;0,"↑",IF(I61-H61&lt;0,"↓","－"))</f>
        <v>↑</v>
      </c>
      <c r="W61" s="145" t="str">
        <f t="shared" ref="W61:W63" ca="1" si="171">S61&amp;T61&amp;U61&amp;V61</f>
        <v>↓↑↓↑</v>
      </c>
      <c r="X61" s="160" t="str" cm="1">
        <f t="array" aca="1" ref="X61" ca="1">INDEX($AM$2:$AM$82,MATCH(W61,$AL$2:$AL$82,0),0)</f>
        <v>隔年で増減</v>
      </c>
      <c r="Y61" s="161" t="str">
        <f t="shared" ref="Y61:Y63" ca="1" si="172">IF(G61-E61&gt;0,"↑",IF(G61-E61&lt;0,"↓","－"))</f>
        <v>－</v>
      </c>
      <c r="Z61" s="162" t="str">
        <f t="shared" ref="Z61:Z67" ca="1" si="173">IF(W61="↓↑↓↓",IF(Y61="↓","減少傾向","×"),"判定外")</f>
        <v>判定外</v>
      </c>
      <c r="AA61" s="163" t="str">
        <f t="shared" ref="AA61:AA67" ca="1" si="174">IF(W61="↑↓↑↑",IF(Y61="↑","増加傾向","×"),"判定外")</f>
        <v>判定外</v>
      </c>
      <c r="AB61" s="164" t="str">
        <f t="shared" ref="AB61:AB63" ca="1" si="175">IF(H61-F61&gt;0,"↑",IF(H61-F61&lt;0,"↓","－"))</f>
        <v>－</v>
      </c>
      <c r="AC61" s="162" t="str">
        <f t="shared" ref="AC61:AC67" ca="1" si="176">IF(W61="↓↓↑↓",IF(AB61="↓","減少傾向","×"),"判定外")</f>
        <v>判定外</v>
      </c>
      <c r="AD61" s="160" t="str">
        <f t="shared" ref="AD61:AD67" ca="1" si="177">IF(W61="↑↑↓↑",IF(AB61="↑","増加傾向","×"),"判定外")</f>
        <v>判定外</v>
      </c>
      <c r="AE61" s="165" t="s">
        <v>256</v>
      </c>
      <c r="AF61" s="143"/>
      <c r="AL61" s="126" t="s">
        <v>413</v>
      </c>
      <c r="AM61" s="126" t="s">
        <v>344</v>
      </c>
    </row>
    <row r="62" spans="2:39" x14ac:dyDescent="0.15">
      <c r="B62" s="141"/>
      <c r="C62" s="166" t="s">
        <v>40</v>
      </c>
      <c r="D62" s="155"/>
      <c r="E62" s="264">
        <f ca="1">SUM(E63:E65)</f>
        <v>0.60600000000000009</v>
      </c>
      <c r="F62" s="264">
        <f ca="1">SUM(F63:F65)</f>
        <v>0.57700000000000007</v>
      </c>
      <c r="G62" s="264">
        <f ca="1">SUM(G63:G65)</f>
        <v>0.56100000000000005</v>
      </c>
      <c r="H62" s="264">
        <f ca="1">SUM(H63:H65)</f>
        <v>0.59100000000000008</v>
      </c>
      <c r="I62" s="264">
        <f ca="1">SUM(I63:I65)</f>
        <v>0.50700000000000001</v>
      </c>
      <c r="J62" s="157">
        <f t="shared" ca="1" si="158"/>
        <v>0.56840000000000013</v>
      </c>
      <c r="K62" s="158">
        <f t="shared" ca="1" si="159"/>
        <v>0.5384000000000001</v>
      </c>
      <c r="L62" s="158">
        <f t="shared" ca="1" si="160"/>
        <v>0.59840000000000015</v>
      </c>
      <c r="M62" s="147" t="str">
        <f t="shared" ca="1" si="161"/>
        <v>×</v>
      </c>
      <c r="N62" s="147" t="str">
        <f t="shared" ca="1" si="162"/>
        <v>○</v>
      </c>
      <c r="O62" s="147" t="str">
        <f t="shared" ca="1" si="163"/>
        <v>○</v>
      </c>
      <c r="P62" s="147" t="str">
        <f t="shared" ca="1" si="164"/>
        <v>○</v>
      </c>
      <c r="Q62" s="148" t="str">
        <f t="shared" ca="1" si="165"/>
        <v>×</v>
      </c>
      <c r="R62" s="159" t="str">
        <f t="shared" ca="1" si="166"/>
        <v>―</v>
      </c>
      <c r="S62" s="149" t="str">
        <f t="shared" ca="1" si="167"/>
        <v>↓</v>
      </c>
      <c r="T62" s="147" t="str">
        <f t="shared" ca="1" si="168"/>
        <v>↓</v>
      </c>
      <c r="U62" s="147" t="str">
        <f t="shared" ca="1" si="169"/>
        <v>↑</v>
      </c>
      <c r="V62" s="148" t="str">
        <f t="shared" ca="1" si="170"/>
        <v>↓</v>
      </c>
      <c r="W62" s="145" t="str">
        <f t="shared" ca="1" si="171"/>
        <v>↓↓↑↓</v>
      </c>
      <c r="X62" s="160" t="str" cm="1">
        <f t="array" aca="1" ref="X62" ca="1">INDEX($AM$2:$AM$82,MATCH(W62,$AL$2:$AL$82,0),0)</f>
        <v>年度により増減</v>
      </c>
      <c r="Y62" s="161" t="str">
        <f t="shared" ca="1" si="172"/>
        <v>↓</v>
      </c>
      <c r="Z62" s="162" t="str">
        <f t="shared" ca="1" si="173"/>
        <v>判定外</v>
      </c>
      <c r="AA62" s="163" t="str">
        <f t="shared" ca="1" si="174"/>
        <v>判定外</v>
      </c>
      <c r="AB62" s="164" t="str">
        <f t="shared" ca="1" si="175"/>
        <v>↑</v>
      </c>
      <c r="AC62" s="162" t="str">
        <f t="shared" ca="1" si="176"/>
        <v>×</v>
      </c>
      <c r="AD62" s="160" t="str">
        <f t="shared" ca="1" si="177"/>
        <v>判定外</v>
      </c>
      <c r="AE62" s="165" t="s">
        <v>344</v>
      </c>
      <c r="AF62" s="143"/>
      <c r="AL62" s="126" t="s">
        <v>414</v>
      </c>
      <c r="AM62" s="126" t="s">
        <v>327</v>
      </c>
    </row>
    <row r="63" spans="2:39" x14ac:dyDescent="0.15">
      <c r="B63" s="141"/>
      <c r="C63" s="167"/>
      <c r="D63" s="168" t="s">
        <v>36</v>
      </c>
      <c r="E63" s="265">
        <f ca="1">ROUND(SUMIF('9.経年データ（学部単位）'!A:A,R1,'9.経年データ（学部単位）'!Q:Q)/SUMIF('9.経年データ（学部単位）'!A:A,R1,'9.経年データ（学部単位）'!V:V),3)</f>
        <v>0.54800000000000004</v>
      </c>
      <c r="F63" s="265">
        <f ca="1">ROUND(SUMIF('9.経年データ（学部単位）'!A:A,S1,'9.経年データ（学部単位）'!Q:Q)/SUMIF('9.経年データ（学部単位）'!A:A,S1,'9.経年データ（学部単位）'!V:V),3)</f>
        <v>0.52800000000000002</v>
      </c>
      <c r="G63" s="265">
        <f ca="1">ROUND(SUMIF('9.経年データ（学部単位）'!A:A,T1,'9.経年データ（学部単位）'!Q:Q)/SUMIF('9.経年データ（学部単位）'!A:A,T1,'9.経年データ（学部単位）'!V:V),3)</f>
        <v>0.51600000000000001</v>
      </c>
      <c r="H63" s="265">
        <f ca="1">ROUND(SUMIF('9.経年データ（学部単位）'!A:A,U1,'9.経年データ（学部単位）'!Q:Q)/SUMIF('9.経年データ（学部単位）'!A:A,U1,'9.経年データ（学部単位）'!V:V),3)</f>
        <v>0.55100000000000005</v>
      </c>
      <c r="I63" s="265">
        <f ca="1">ROUND(SUMIF('9.経年データ（学部単位）'!A:A,V1,'9.経年データ（学部単位）'!Q:Q)/SUMIF('9.経年データ（学部単位）'!A:A,V1,'9.経年データ（学部単位）'!V:V),3)</f>
        <v>0.441</v>
      </c>
      <c r="J63" s="157">
        <f t="shared" ca="1" si="158"/>
        <v>0.51680000000000004</v>
      </c>
      <c r="K63" s="158">
        <f t="shared" ca="1" si="159"/>
        <v>0.48680000000000001</v>
      </c>
      <c r="L63" s="158">
        <f t="shared" ca="1" si="160"/>
        <v>0.54680000000000006</v>
      </c>
      <c r="M63" s="147" t="str">
        <f t="shared" ca="1" si="161"/>
        <v>×</v>
      </c>
      <c r="N63" s="147" t="str">
        <f t="shared" ca="1" si="162"/>
        <v>○</v>
      </c>
      <c r="O63" s="147" t="str">
        <f t="shared" ca="1" si="163"/>
        <v>○</v>
      </c>
      <c r="P63" s="147" t="str">
        <f t="shared" ca="1" si="164"/>
        <v>×</v>
      </c>
      <c r="Q63" s="148" t="str">
        <f t="shared" ca="1" si="165"/>
        <v>×</v>
      </c>
      <c r="R63" s="159" t="str">
        <f t="shared" ca="1" si="166"/>
        <v>―</v>
      </c>
      <c r="S63" s="149" t="str">
        <f t="shared" ca="1" si="167"/>
        <v>↓</v>
      </c>
      <c r="T63" s="147" t="str">
        <f t="shared" ca="1" si="168"/>
        <v>↓</v>
      </c>
      <c r="U63" s="147" t="str">
        <f t="shared" ca="1" si="169"/>
        <v>↑</v>
      </c>
      <c r="V63" s="148" t="str">
        <f t="shared" ca="1" si="170"/>
        <v>↓</v>
      </c>
      <c r="W63" s="145" t="str">
        <f t="shared" ca="1" si="171"/>
        <v>↓↓↑↓</v>
      </c>
      <c r="X63" s="160" t="str" cm="1">
        <f t="array" aca="1" ref="X63" ca="1">INDEX($AM$2:$AM$82,MATCH(W63,$AL$2:$AL$82,0),0)</f>
        <v>年度により増減</v>
      </c>
      <c r="Y63" s="161" t="str">
        <f t="shared" ca="1" si="172"/>
        <v>↓</v>
      </c>
      <c r="Z63" s="162" t="str">
        <f t="shared" ca="1" si="173"/>
        <v>判定外</v>
      </c>
      <c r="AA63" s="163" t="str">
        <f t="shared" ca="1" si="174"/>
        <v>判定外</v>
      </c>
      <c r="AB63" s="164" t="str">
        <f t="shared" ca="1" si="175"/>
        <v>↑</v>
      </c>
      <c r="AC63" s="162" t="str">
        <f t="shared" ca="1" si="176"/>
        <v>×</v>
      </c>
      <c r="AD63" s="160" t="str">
        <f t="shared" ca="1" si="177"/>
        <v>判定外</v>
      </c>
      <c r="AE63" s="170"/>
      <c r="AF63" s="143"/>
      <c r="AL63" s="126" t="s">
        <v>415</v>
      </c>
      <c r="AM63" s="126" t="s">
        <v>344</v>
      </c>
    </row>
    <row r="64" spans="2:39" x14ac:dyDescent="0.15">
      <c r="B64" s="141"/>
      <c r="C64" s="167"/>
      <c r="D64" s="168" t="s">
        <v>244</v>
      </c>
      <c r="E64" s="265">
        <f ca="1">ROUND(SUMIF('9.経年データ（学部単位）'!A:A,R1,'9.経年データ（学部単位）'!R:R)/SUMIF('9.経年データ（学部単位）'!A:A,R1,'9.経年データ（学部単位）'!V:V),3)</f>
        <v>5.8000000000000003E-2</v>
      </c>
      <c r="F64" s="265">
        <f ca="1">ROUND(SUMIF('9.経年データ（学部単位）'!A:A,S1,'9.経年データ（学部単位）'!R:R)/SUMIF('9.経年データ（学部単位）'!A:A,S1,'9.経年データ（学部単位）'!V:V),3)</f>
        <v>4.9000000000000002E-2</v>
      </c>
      <c r="G64" s="265">
        <f ca="1">ROUND(SUMIF('9.経年データ（学部単位）'!A:A,T1,'9.経年データ（学部単位）'!R:R)/SUMIF('9.経年データ（学部単位）'!A:A,T1,'9.経年データ（学部単位）'!V:V),3)</f>
        <v>4.4999999999999998E-2</v>
      </c>
      <c r="H64" s="265">
        <f ca="1">ROUND(SUMIF('9.経年データ（学部単位）'!A:A,U1,'9.経年データ（学部単位）'!R:R)/SUMIF('9.経年データ（学部単位）'!A:A,U1,'9.経年データ（学部単位）'!V:V),3)</f>
        <v>0.04</v>
      </c>
      <c r="I64" s="265">
        <f ca="1">ROUND(SUMIF('9.経年データ（学部単位）'!A:A,V1,'9.経年データ（学部単位）'!R:R)/SUMIF('9.経年データ（学部単位）'!A:A,V1,'9.経年データ（学部単位）'!V:V),3)</f>
        <v>6.6000000000000003E-2</v>
      </c>
      <c r="J64" s="157">
        <f ca="1">AVERAGE(E64:I64)</f>
        <v>5.16E-2</v>
      </c>
      <c r="K64" s="158">
        <f ca="1">J64-0.03</f>
        <v>2.1600000000000001E-2</v>
      </c>
      <c r="L64" s="158">
        <f ca="1">J64+0.03</f>
        <v>8.1600000000000006E-2</v>
      </c>
      <c r="M64" s="147" t="str">
        <f ca="1">IF(AND(E64&gt;J64-0.03,E64&lt;J64+0.03),"○","×")</f>
        <v>○</v>
      </c>
      <c r="N64" s="147" t="str">
        <f ca="1">IF(AND(F64&gt;J64-0.03,F64&lt;J64+0.03),"○","×")</f>
        <v>○</v>
      </c>
      <c r="O64" s="147" t="str">
        <f ca="1">IF(AND(G64&gt;J64-0.03,G64&lt;J64+0.03),"○","×")</f>
        <v>○</v>
      </c>
      <c r="P64" s="147" t="str">
        <f ca="1">IF(AND(H64&gt;J64-0.03,H64&lt;J64+0.03),"○","×")</f>
        <v>○</v>
      </c>
      <c r="Q64" s="148" t="str">
        <f ca="1">IF(AND(I64&gt;J64-0.03,I64&lt;J64+0.03),"○","×")</f>
        <v>○</v>
      </c>
      <c r="R64" s="159" t="str">
        <f ca="1">IF(COUNTIF(M64:Q64,"○")=5,"同程度","―")</f>
        <v>同程度</v>
      </c>
      <c r="S64" s="149" t="str">
        <f ca="1">IF(F64-E64&gt;0,"↑",IF(F64-E64&lt;0,"↓","－"))</f>
        <v>↓</v>
      </c>
      <c r="T64" s="147" t="str">
        <f ca="1">IF(G64-F64&gt;0,"↑",IF(G64-F64&lt;0,"↓","－"))</f>
        <v>↓</v>
      </c>
      <c r="U64" s="147" t="str">
        <f ca="1">IF(H64-G64&gt;0,"↑",IF(H64-G64&lt;0,"↓","－"))</f>
        <v>↓</v>
      </c>
      <c r="V64" s="148" t="str">
        <f ca="1">IF(I64-H64&gt;0,"↑",IF(I64-H64&lt;0,"↓","－"))</f>
        <v>↑</v>
      </c>
      <c r="W64" s="145" t="str">
        <f ca="1">S64&amp;T64&amp;U64&amp;V64</f>
        <v>↓↓↓↑</v>
      </c>
      <c r="X64" s="160" t="str" cm="1">
        <f t="array" aca="1" ref="X64" ca="1">INDEX($AM$2:$AM$82,MATCH(W64,$AL$2:$AL$82,0),0)</f>
        <v>最新年度のみ増加</v>
      </c>
      <c r="Y64" s="161" t="str">
        <f ca="1">IF(G64-E64&gt;0,"↑",IF(G64-E64&lt;0,"↓","－"))</f>
        <v>↓</v>
      </c>
      <c r="Z64" s="162" t="str">
        <f t="shared" ca="1" si="173"/>
        <v>判定外</v>
      </c>
      <c r="AA64" s="163" t="str">
        <f t="shared" ca="1" si="174"/>
        <v>判定外</v>
      </c>
      <c r="AB64" s="164" t="str">
        <f ca="1">IF(H64-F64&gt;0,"↑",IF(H64-F64&lt;0,"↓","－"))</f>
        <v>↓</v>
      </c>
      <c r="AC64" s="162" t="str">
        <f t="shared" ca="1" si="176"/>
        <v>判定外</v>
      </c>
      <c r="AD64" s="160" t="str">
        <f t="shared" ca="1" si="177"/>
        <v>判定外</v>
      </c>
      <c r="AE64" s="170"/>
      <c r="AF64" s="143"/>
      <c r="AL64" s="126" t="s">
        <v>416</v>
      </c>
      <c r="AM64" s="126" t="s">
        <v>260</v>
      </c>
    </row>
    <row r="65" spans="2:39" x14ac:dyDescent="0.15">
      <c r="B65" s="141"/>
      <c r="C65" s="171"/>
      <c r="D65" s="168" t="s">
        <v>245</v>
      </c>
      <c r="E65" s="265">
        <f ca="1">ROUND(SUMIF('9.経年データ（学部単位）'!A:A,R1,'9.経年データ（学部単位）'!S:S)/SUMIF('9.経年データ（学部単位）'!A:A,R1,'9.経年データ（学部単位）'!V:V),3)</f>
        <v>0</v>
      </c>
      <c r="F65" s="265">
        <f ca="1">ROUND(SUMIF('9.経年データ（学部単位）'!A:A,S1,'9.経年データ（学部単位）'!S:S)/SUMIF('9.経年データ（学部単位）'!A:A,S1,'9.経年データ（学部単位）'!V:V),3)</f>
        <v>0</v>
      </c>
      <c r="G65" s="265">
        <f ca="1">ROUND(SUMIF('9.経年データ（学部単位）'!A:A,T1,'9.経年データ（学部単位）'!S:S)/SUMIF('9.経年データ（学部単位）'!A:A,T1,'9.経年データ（学部単位）'!V:V),3)</f>
        <v>0</v>
      </c>
      <c r="H65" s="265">
        <f ca="1">ROUND(SUMIF('9.経年データ（学部単位）'!A:A,U1,'9.経年データ（学部単位）'!S:S)/SUMIF('9.経年データ（学部単位）'!A:A,U1,'9.経年データ（学部単位）'!V:V),3)</f>
        <v>0</v>
      </c>
      <c r="I65" s="265">
        <f ca="1">ROUND(SUMIF('9.経年データ（学部単位）'!A:A,V1,'9.経年データ（学部単位）'!S:S)/SUMIF('9.経年データ（学部単位）'!A:A,V1,'9.経年データ（学部単位）'!V:V),3)</f>
        <v>0</v>
      </c>
      <c r="J65" s="188">
        <f t="shared" ref="J65:J67" ca="1" si="178">AVERAGE(E65:I65)</f>
        <v>0</v>
      </c>
      <c r="K65" s="158">
        <f t="shared" ref="K65:K67" ca="1" si="179">J65-0.03</f>
        <v>-0.03</v>
      </c>
      <c r="L65" s="158">
        <f t="shared" ref="L65:L67" ca="1" si="180">J65+0.03</f>
        <v>0.03</v>
      </c>
      <c r="M65" s="147" t="str">
        <f t="shared" ref="M65:M67" ca="1" si="181">IF(AND(E65&gt;J65-0.03,E65&lt;J65+0.03),"○","×")</f>
        <v>○</v>
      </c>
      <c r="N65" s="147" t="str">
        <f t="shared" ref="N65:N67" ca="1" si="182">IF(AND(F65&gt;J65-0.03,F65&lt;J65+0.03),"○","×")</f>
        <v>○</v>
      </c>
      <c r="O65" s="147" t="str">
        <f t="shared" ref="O65:O67" ca="1" si="183">IF(AND(G65&gt;J65-0.03,G65&lt;J65+0.03),"○","×")</f>
        <v>○</v>
      </c>
      <c r="P65" s="147" t="str">
        <f t="shared" ref="P65:P67" ca="1" si="184">IF(AND(H65&gt;J65-0.03,H65&lt;J65+0.03),"○","×")</f>
        <v>○</v>
      </c>
      <c r="Q65" s="148" t="str">
        <f t="shared" ref="Q65:Q67" ca="1" si="185">IF(AND(I65&gt;J65-0.03,I65&lt;J65+0.03),"○","×")</f>
        <v>○</v>
      </c>
      <c r="R65" s="159" t="str">
        <f t="shared" ref="R65:R67" ca="1" si="186">IF(COUNTIF(M65:Q65,"○")=5,"同程度","―")</f>
        <v>同程度</v>
      </c>
      <c r="S65" s="149" t="str">
        <f t="shared" ref="S65:S67" ca="1" si="187">IF(F65-E65&gt;0,"↑",IF(F65-E65&lt;0,"↓","－"))</f>
        <v>－</v>
      </c>
      <c r="T65" s="147" t="str">
        <f t="shared" ref="T65:T67" ca="1" si="188">IF(G65-F65&gt;0,"↑",IF(G65-F65&lt;0,"↓","－"))</f>
        <v>－</v>
      </c>
      <c r="U65" s="147" t="str">
        <f t="shared" ref="U65:U67" ca="1" si="189">IF(H65-G65&gt;0,"↑",IF(H65-G65&lt;0,"↓","－"))</f>
        <v>－</v>
      </c>
      <c r="V65" s="148" t="str">
        <f t="shared" ref="V65:V67" ca="1" si="190">IF(I65-H65&gt;0,"↑",IF(I65-H65&lt;0,"↓","－"))</f>
        <v>－</v>
      </c>
      <c r="W65" s="145" t="str">
        <f t="shared" ref="W65:W67" ca="1" si="191">S65&amp;T65&amp;U65&amp;V65</f>
        <v>－－－－</v>
      </c>
      <c r="X65" s="160" t="str" cm="1">
        <f t="array" aca="1" ref="X65" ca="1">INDEX($AM$2:$AM$82,MATCH(W65,$AL$2:$AL$82,0),0)</f>
        <v>同程度で推移</v>
      </c>
      <c r="Y65" s="161" t="str">
        <f t="shared" ref="Y65:Y67" ca="1" si="192">IF(G65-E65&gt;0,"↑",IF(G65-E65&lt;0,"↓","－"))</f>
        <v>－</v>
      </c>
      <c r="Z65" s="162" t="str">
        <f t="shared" ca="1" si="173"/>
        <v>判定外</v>
      </c>
      <c r="AA65" s="163" t="str">
        <f t="shared" ca="1" si="174"/>
        <v>判定外</v>
      </c>
      <c r="AB65" s="164" t="str">
        <f t="shared" ref="AB65:AB67" ca="1" si="193">IF(H65-F65&gt;0,"↑",IF(H65-F65&lt;0,"↓","－"))</f>
        <v>－</v>
      </c>
      <c r="AC65" s="162" t="str">
        <f t="shared" ca="1" si="176"/>
        <v>判定外</v>
      </c>
      <c r="AD65" s="160" t="str">
        <f t="shared" ca="1" si="177"/>
        <v>判定外</v>
      </c>
      <c r="AE65" s="170"/>
      <c r="AF65" s="143"/>
      <c r="AL65" s="126" t="s">
        <v>417</v>
      </c>
      <c r="AM65" s="126" t="s">
        <v>344</v>
      </c>
    </row>
    <row r="66" spans="2:39" x14ac:dyDescent="0.15">
      <c r="B66" s="141"/>
      <c r="C66" s="155" t="s">
        <v>246</v>
      </c>
      <c r="D66" s="155"/>
      <c r="E66" s="264">
        <f ca="1">ROUND(SUMIF('9.経年データ（学部単位）'!A:A,R1,'9.経年データ（学部単位）'!T:T)/SUMIF('9.経年データ（学部単位）'!A:A,R1,'9.経年データ（学部単位）'!V:V),3)</f>
        <v>5.3999999999999999E-2</v>
      </c>
      <c r="F66" s="264">
        <f ca="1">ROUND(SUMIF('9.経年データ（学部単位）'!A:A,S1,'9.経年データ（学部単位）'!T:T)/SUMIF('9.経年データ（学部単位）'!A:A,S1,'9.経年データ（学部単位）'!V:V),3)</f>
        <v>8.5000000000000006E-2</v>
      </c>
      <c r="G66" s="264">
        <f ca="1">ROUND(SUMIF('9.経年データ（学部単位）'!A:A,T1,'9.経年データ（学部単位）'!T:T)/SUMIF('9.経年データ（学部単位）'!A:A,T1,'9.経年データ（学部単位）'!V:V),3)</f>
        <v>9.8000000000000004E-2</v>
      </c>
      <c r="H66" s="264">
        <f ca="1">ROUND(SUMIF('9.経年データ（学部単位）'!A:A,U1,'9.経年データ（学部単位）'!T:T)/SUMIF('9.経年データ（学部単位）'!A:A,U1,'9.経年データ（学部単位）'!V:V),3)</f>
        <v>7.0999999999999994E-2</v>
      </c>
      <c r="I66" s="264">
        <f ca="1">ROUND(SUMIF('9.経年データ（学部単位）'!A:A,V1,'9.経年データ（学部単位）'!T:T)/SUMIF('9.経年データ（学部単位）'!A:A,V1,'9.経年データ（学部単位）'!V:V),3)</f>
        <v>8.5000000000000006E-2</v>
      </c>
      <c r="J66" s="157">
        <f t="shared" ca="1" si="178"/>
        <v>7.8600000000000003E-2</v>
      </c>
      <c r="K66" s="158">
        <f t="shared" ca="1" si="179"/>
        <v>4.8600000000000004E-2</v>
      </c>
      <c r="L66" s="158">
        <f t="shared" ca="1" si="180"/>
        <v>0.1086</v>
      </c>
      <c r="M66" s="147" t="str">
        <f t="shared" ca="1" si="181"/>
        <v>○</v>
      </c>
      <c r="N66" s="147" t="str">
        <f t="shared" ca="1" si="182"/>
        <v>○</v>
      </c>
      <c r="O66" s="147" t="str">
        <f t="shared" ca="1" si="183"/>
        <v>○</v>
      </c>
      <c r="P66" s="147" t="str">
        <f t="shared" ca="1" si="184"/>
        <v>○</v>
      </c>
      <c r="Q66" s="148" t="str">
        <f t="shared" ca="1" si="185"/>
        <v>○</v>
      </c>
      <c r="R66" s="159" t="str">
        <f t="shared" ca="1" si="186"/>
        <v>同程度</v>
      </c>
      <c r="S66" s="149" t="str">
        <f t="shared" ca="1" si="187"/>
        <v>↑</v>
      </c>
      <c r="T66" s="147" t="str">
        <f t="shared" ca="1" si="188"/>
        <v>↑</v>
      </c>
      <c r="U66" s="147" t="str">
        <f t="shared" ca="1" si="189"/>
        <v>↓</v>
      </c>
      <c r="V66" s="148" t="str">
        <f t="shared" ca="1" si="190"/>
        <v>↑</v>
      </c>
      <c r="W66" s="145" t="str">
        <f t="shared" ca="1" si="191"/>
        <v>↑↑↓↑</v>
      </c>
      <c r="X66" s="160" t="str" cm="1">
        <f t="array" aca="1" ref="X66" ca="1">INDEX($AM$2:$AM$82,MATCH(W66,$AL$2:$AL$82,0),0)</f>
        <v>年度により増減</v>
      </c>
      <c r="Y66" s="161" t="str">
        <f t="shared" ca="1" si="192"/>
        <v>↑</v>
      </c>
      <c r="Z66" s="162" t="str">
        <f t="shared" ca="1" si="173"/>
        <v>判定外</v>
      </c>
      <c r="AA66" s="163" t="str">
        <f t="shared" ca="1" si="174"/>
        <v>判定外</v>
      </c>
      <c r="AB66" s="164" t="str">
        <f t="shared" ca="1" si="193"/>
        <v>↓</v>
      </c>
      <c r="AC66" s="162" t="str">
        <f t="shared" ca="1" si="176"/>
        <v>判定外</v>
      </c>
      <c r="AD66" s="160" t="str">
        <f t="shared" ca="1" si="177"/>
        <v>×</v>
      </c>
      <c r="AE66" s="170"/>
      <c r="AF66" s="143"/>
      <c r="AL66" s="126" t="s">
        <v>418</v>
      </c>
      <c r="AM66" s="126" t="s">
        <v>344</v>
      </c>
    </row>
    <row r="67" spans="2:39" x14ac:dyDescent="0.15">
      <c r="B67" s="141"/>
      <c r="C67" s="155" t="s">
        <v>242</v>
      </c>
      <c r="D67" s="155"/>
      <c r="E67" s="264">
        <f ca="1">ROUND(SUMIF('9.経年データ（学部単位）'!A:A,R1,'9.経年データ（学部単位）'!U:U)/SUMIF('9.経年データ（学部単位）'!A:A,R1,'9.経年データ（学部単位）'!V:V),3)</f>
        <v>0</v>
      </c>
      <c r="F67" s="264">
        <f ca="1">ROUND(SUMIF('9.経年データ（学部単位）'!A:A,S1,'9.経年データ（学部単位）'!U:U)/SUMIF('9.経年データ（学部単位）'!A:A,S1,'9.経年データ（学部単位）'!V:V),3)</f>
        <v>4.0000000000000001E-3</v>
      </c>
      <c r="G67" s="264">
        <f ca="1">ROUND(SUMIF('9.経年データ（学部単位）'!A:A,T1,'9.経年データ（学部単位）'!U:U)/SUMIF('9.経年データ（学部単位）'!A:A,T1,'9.経年データ（学部単位）'!V:V),3)</f>
        <v>0</v>
      </c>
      <c r="H67" s="264">
        <f ca="1">ROUND(SUMIF('9.経年データ（学部単位）'!A:A,U1,'9.経年データ（学部単位）'!U:U)/SUMIF('9.経年データ（学部単位）'!A:A,U1,'9.経年データ（学部単位）'!V:V),3)</f>
        <v>4.0000000000000001E-3</v>
      </c>
      <c r="I67" s="264">
        <f ca="1">ROUND(SUMIF('9.経年データ（学部単位）'!A:A,V1,'9.経年データ（学部単位）'!U:U)/SUMIF('9.経年データ（学部単位）'!A:A,V1,'9.経年データ（学部単位）'!V:V),3)</f>
        <v>0</v>
      </c>
      <c r="J67" s="157">
        <f t="shared" ca="1" si="178"/>
        <v>1.6000000000000001E-3</v>
      </c>
      <c r="K67" s="158">
        <f t="shared" ca="1" si="179"/>
        <v>-2.8399999999999998E-2</v>
      </c>
      <c r="L67" s="158">
        <f t="shared" ca="1" si="180"/>
        <v>3.1599999999999996E-2</v>
      </c>
      <c r="M67" s="147" t="str">
        <f t="shared" ca="1" si="181"/>
        <v>○</v>
      </c>
      <c r="N67" s="147" t="str">
        <f t="shared" ca="1" si="182"/>
        <v>○</v>
      </c>
      <c r="O67" s="147" t="str">
        <f t="shared" ca="1" si="183"/>
        <v>○</v>
      </c>
      <c r="P67" s="147" t="str">
        <f t="shared" ca="1" si="184"/>
        <v>○</v>
      </c>
      <c r="Q67" s="148" t="str">
        <f t="shared" ca="1" si="185"/>
        <v>○</v>
      </c>
      <c r="R67" s="159" t="str">
        <f t="shared" ca="1" si="186"/>
        <v>同程度</v>
      </c>
      <c r="S67" s="149" t="str">
        <f t="shared" ca="1" si="187"/>
        <v>↑</v>
      </c>
      <c r="T67" s="147" t="str">
        <f t="shared" ca="1" si="188"/>
        <v>↓</v>
      </c>
      <c r="U67" s="147" t="str">
        <f t="shared" ca="1" si="189"/>
        <v>↑</v>
      </c>
      <c r="V67" s="148" t="str">
        <f t="shared" ca="1" si="190"/>
        <v>↓</v>
      </c>
      <c r="W67" s="145" t="str">
        <f t="shared" ca="1" si="191"/>
        <v>↑↓↑↓</v>
      </c>
      <c r="X67" s="160" t="str" cm="1">
        <f t="array" aca="1" ref="X67" ca="1">INDEX($AM$2:$AM$82,MATCH(W67,$AL$2:$AL$82,0),0)</f>
        <v>隔年で増減</v>
      </c>
      <c r="Y67" s="161" t="str">
        <f t="shared" ca="1" si="192"/>
        <v>－</v>
      </c>
      <c r="Z67" s="162" t="str">
        <f t="shared" ca="1" si="173"/>
        <v>判定外</v>
      </c>
      <c r="AA67" s="163" t="str">
        <f t="shared" ca="1" si="174"/>
        <v>判定外</v>
      </c>
      <c r="AB67" s="164" t="str">
        <f t="shared" ca="1" si="193"/>
        <v>－</v>
      </c>
      <c r="AC67" s="162" t="str">
        <f t="shared" ca="1" si="176"/>
        <v>判定外</v>
      </c>
      <c r="AD67" s="160" t="str">
        <f t="shared" ca="1" si="177"/>
        <v>判定外</v>
      </c>
      <c r="AE67" s="170"/>
      <c r="AF67" s="143"/>
      <c r="AL67" s="126" t="s">
        <v>419</v>
      </c>
      <c r="AM67" s="126" t="s">
        <v>344</v>
      </c>
    </row>
    <row r="68" spans="2:39" ht="14.25" thickBot="1" x14ac:dyDescent="0.2">
      <c r="B68" s="141"/>
      <c r="C68" s="142"/>
      <c r="D68" s="142"/>
      <c r="E68" s="263"/>
      <c r="F68" s="263"/>
      <c r="G68" s="263"/>
      <c r="H68" s="263"/>
      <c r="I68" s="263"/>
      <c r="J68" s="174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43"/>
      <c r="AL68" s="126" t="s">
        <v>420</v>
      </c>
      <c r="AM68" s="126" t="s">
        <v>393</v>
      </c>
    </row>
    <row r="69" spans="2:39" x14ac:dyDescent="0.15">
      <c r="B69" s="141"/>
      <c r="C69" s="142"/>
      <c r="D69" s="142"/>
      <c r="E69" s="263"/>
      <c r="F69" s="263"/>
      <c r="G69" s="263"/>
      <c r="H69" s="263"/>
      <c r="I69" s="263"/>
      <c r="J69" s="370" t="s">
        <v>334</v>
      </c>
      <c r="K69" s="371"/>
      <c r="L69" s="371"/>
      <c r="M69" s="372"/>
      <c r="N69" s="372"/>
      <c r="O69" s="372"/>
      <c r="P69" s="372"/>
      <c r="Q69" s="373"/>
      <c r="R69" s="374" t="s">
        <v>335</v>
      </c>
      <c r="S69" s="371" t="s">
        <v>336</v>
      </c>
      <c r="T69" s="372"/>
      <c r="U69" s="372"/>
      <c r="V69" s="373"/>
      <c r="W69" s="376" t="s">
        <v>337</v>
      </c>
      <c r="X69" s="377"/>
      <c r="Y69" s="380" t="s">
        <v>338</v>
      </c>
      <c r="Z69" s="366" t="s">
        <v>339</v>
      </c>
      <c r="AA69" s="382"/>
      <c r="AB69" s="364" t="s">
        <v>340</v>
      </c>
      <c r="AC69" s="366" t="s">
        <v>341</v>
      </c>
      <c r="AD69" s="367"/>
      <c r="AE69" s="368" t="s">
        <v>342</v>
      </c>
      <c r="AF69" s="143"/>
      <c r="AL69" s="126" t="s">
        <v>421</v>
      </c>
      <c r="AM69" s="126" t="s">
        <v>365</v>
      </c>
    </row>
    <row r="70" spans="2:39" ht="27" x14ac:dyDescent="0.15">
      <c r="B70" s="141"/>
      <c r="C70" s="383" t="s">
        <v>288</v>
      </c>
      <c r="D70" s="384"/>
      <c r="E70" s="144" t="str">
        <f ca="1">R1&amp;"(n'="&amp;SUMIF('9.経年データ（学部単位）'!A:A,R1,'9.経年データ（学部単位）'!AC:AC)&amp;")"</f>
        <v>R2(n'=174)</v>
      </c>
      <c r="F70" s="144" t="str">
        <f ca="1">S1&amp;"(n'="&amp;SUMIF('9.経年データ（学部単位）'!A:A,S1,'9.経年データ（学部単位）'!AC:AC)&amp;")"</f>
        <v>R3(n'=192)</v>
      </c>
      <c r="G70" s="144" t="str">
        <f ca="1">T1&amp;"(n'="&amp;SUMIF('9.経年データ（学部単位）'!A:A,T1,'9.経年データ（学部単位）'!AC:AC)&amp;")"</f>
        <v>R4(n'=174)</v>
      </c>
      <c r="H70" s="144" t="str">
        <f ca="1">U1&amp;"(n'="&amp;SUMIF('9.経年データ（学部単位）'!A:A,U1,'9.経年データ（学部単位）'!AC:AC)&amp;")"</f>
        <v>R5(n'=195)</v>
      </c>
      <c r="I70" s="144" t="str">
        <f ca="1">V1&amp;"(n'="&amp;SUMIF('9.経年データ（学部単位）'!A:A,V1,'9.経年データ（学部単位）'!AC:AC)&amp;")"</f>
        <v>R6(n'=183)</v>
      </c>
      <c r="J70" s="145" t="s">
        <v>345</v>
      </c>
      <c r="K70" s="146">
        <v>-0.03</v>
      </c>
      <c r="L70" s="146">
        <v>0.03</v>
      </c>
      <c r="M70" s="259" t="str">
        <f ca="1">R1</f>
        <v>R2</v>
      </c>
      <c r="N70" s="259" t="str">
        <f ca="1">S1</f>
        <v>R3</v>
      </c>
      <c r="O70" s="259" t="str">
        <f ca="1">T1</f>
        <v>R4</v>
      </c>
      <c r="P70" s="259" t="str">
        <f ca="1">U1</f>
        <v>R5</v>
      </c>
      <c r="Q70" s="259" t="str">
        <f ca="1">V1</f>
        <v>R6</v>
      </c>
      <c r="R70" s="375"/>
      <c r="S70" s="149" t="s">
        <v>346</v>
      </c>
      <c r="T70" s="147" t="s">
        <v>347</v>
      </c>
      <c r="U70" s="147" t="s">
        <v>348</v>
      </c>
      <c r="V70" s="148" t="s">
        <v>349</v>
      </c>
      <c r="W70" s="378"/>
      <c r="X70" s="379"/>
      <c r="Y70" s="381"/>
      <c r="Z70" s="150" t="s">
        <v>350</v>
      </c>
      <c r="AA70" s="151" t="s">
        <v>351</v>
      </c>
      <c r="AB70" s="365"/>
      <c r="AC70" s="152" t="s">
        <v>352</v>
      </c>
      <c r="AD70" s="153" t="s">
        <v>353</v>
      </c>
      <c r="AE70" s="369"/>
      <c r="AF70" s="143"/>
      <c r="AL70" s="126" t="s">
        <v>422</v>
      </c>
      <c r="AM70" s="126" t="s">
        <v>365</v>
      </c>
    </row>
    <row r="71" spans="2:39" x14ac:dyDescent="0.15">
      <c r="B71" s="141"/>
      <c r="C71" s="155" t="s">
        <v>243</v>
      </c>
      <c r="D71" s="155"/>
      <c r="E71" s="264">
        <f ca="1">ROUND(SUMIF('9.経年データ（学部単位）'!A:A,R1,'9.経年データ（学部単位）'!W:W)/SUMIF('9.経年データ（学部単位）'!A:A,R1,'9.経年データ（学部単位）'!AC:AC),3)</f>
        <v>2.9000000000000001E-2</v>
      </c>
      <c r="F71" s="264">
        <f ca="1">ROUND(SUMIF('9.経年データ（学部単位）'!A:A,S1,'9.経年データ（学部単位）'!W:W)/SUMIF('9.経年データ（学部単位）'!A:A,S1,'9.経年データ（学部単位）'!AC:AC),3)</f>
        <v>2.5999999999999999E-2</v>
      </c>
      <c r="G71" s="264">
        <f ca="1">ROUND(SUMIF('9.経年データ（学部単位）'!A:A,T1,'9.経年データ（学部単位）'!W:W)/SUMIF('9.経年データ（学部単位）'!A:A,T1,'9.経年データ（学部単位）'!AC:AC),3)</f>
        <v>2.3E-2</v>
      </c>
      <c r="H71" s="264">
        <f ca="1">ROUND(SUMIF('9.経年データ（学部単位）'!A:A,U1,'9.経年データ（学部単位）'!W:W)/SUMIF('9.経年データ（学部単位）'!A:A,U1,'9.経年データ（学部単位）'!AC:AC),3)</f>
        <v>1.4999999999999999E-2</v>
      </c>
      <c r="I71" s="264">
        <f ca="1">ROUND(SUMIF('9.経年データ（学部単位）'!A:A,V1,'9.経年データ（学部単位）'!W:W)/SUMIF('9.経年データ（学部単位）'!A:A,V1,'9.経年データ（学部単位）'!AC:AC),3)</f>
        <v>2.7E-2</v>
      </c>
      <c r="J71" s="157">
        <f t="shared" ref="J71:J73" ca="1" si="194">AVERAGE(E71:I71)</f>
        <v>2.4E-2</v>
      </c>
      <c r="K71" s="158">
        <f t="shared" ref="K71:K73" ca="1" si="195">J71-0.03</f>
        <v>-5.9999999999999984E-3</v>
      </c>
      <c r="L71" s="158">
        <f t="shared" ref="L71:L73" ca="1" si="196">J71+0.03</f>
        <v>5.3999999999999999E-2</v>
      </c>
      <c r="M71" s="147" t="str">
        <f t="shared" ref="M71:M73" ca="1" si="197">IF(AND(E71&gt;J71-0.03,E71&lt;J71+0.03),"○","×")</f>
        <v>○</v>
      </c>
      <c r="N71" s="147" t="str">
        <f t="shared" ref="N71:N73" ca="1" si="198">IF(AND(F71&gt;J71-0.03,F71&lt;J71+0.03),"○","×")</f>
        <v>○</v>
      </c>
      <c r="O71" s="147" t="str">
        <f t="shared" ref="O71:O73" ca="1" si="199">IF(AND(G71&gt;J71-0.03,G71&lt;J71+0.03),"○","×")</f>
        <v>○</v>
      </c>
      <c r="P71" s="147" t="str">
        <f t="shared" ref="P71:P73" ca="1" si="200">IF(AND(H71&gt;J71-0.03,H71&lt;J71+0.03),"○","×")</f>
        <v>○</v>
      </c>
      <c r="Q71" s="148" t="str">
        <f t="shared" ref="Q71:Q73" ca="1" si="201">IF(AND(I71&gt;J71-0.03,I71&lt;J71+0.03),"○","×")</f>
        <v>○</v>
      </c>
      <c r="R71" s="159" t="str">
        <f t="shared" ref="R71:R73" ca="1" si="202">IF(COUNTIF(M71:Q71,"○")=5,"同程度","―")</f>
        <v>同程度</v>
      </c>
      <c r="S71" s="149" t="str">
        <f t="shared" ref="S71:S73" ca="1" si="203">IF(F71-E71&gt;0,"↑",IF(F71-E71&lt;0,"↓","－"))</f>
        <v>↓</v>
      </c>
      <c r="T71" s="147" t="str">
        <f t="shared" ref="T71:T73" ca="1" si="204">IF(G71-F71&gt;0,"↑",IF(G71-F71&lt;0,"↓","－"))</f>
        <v>↓</v>
      </c>
      <c r="U71" s="147" t="str">
        <f t="shared" ref="U71:U73" ca="1" si="205">IF(H71-G71&gt;0,"↑",IF(H71-G71&lt;0,"↓","－"))</f>
        <v>↓</v>
      </c>
      <c r="V71" s="148" t="str">
        <f t="shared" ref="V71:V73" ca="1" si="206">IF(I71-H71&gt;0,"↑",IF(I71-H71&lt;0,"↓","－"))</f>
        <v>↑</v>
      </c>
      <c r="W71" s="145" t="str">
        <f t="shared" ref="W71:W73" ca="1" si="207">S71&amp;T71&amp;U71&amp;V71</f>
        <v>↓↓↓↑</v>
      </c>
      <c r="X71" s="160" t="str" cm="1">
        <f t="array" aca="1" ref="X71" ca="1">INDEX($AM$2:$AM$82,MATCH(W71,$AL$2:$AL$82,0),0)</f>
        <v>最新年度のみ増加</v>
      </c>
      <c r="Y71" s="161" t="str">
        <f t="shared" ref="Y71:Y73" ca="1" si="208">IF(G71-E71&gt;0,"↑",IF(G71-E71&lt;0,"↓","－"))</f>
        <v>↓</v>
      </c>
      <c r="Z71" s="162" t="str">
        <f t="shared" ref="Z71:Z77" ca="1" si="209">IF(W71="↓↑↓↓",IF(Y71="↓","減少傾向","×"),"判定外")</f>
        <v>判定外</v>
      </c>
      <c r="AA71" s="163" t="str">
        <f t="shared" ref="AA71:AA77" ca="1" si="210">IF(W71="↑↓↑↑",IF(Y71="↑","増加傾向","×"),"判定外")</f>
        <v>判定外</v>
      </c>
      <c r="AB71" s="164" t="str">
        <f t="shared" ref="AB71:AB73" ca="1" si="211">IF(H71-F71&gt;0,"↑",IF(H71-F71&lt;0,"↓","－"))</f>
        <v>↓</v>
      </c>
      <c r="AC71" s="162" t="str">
        <f t="shared" ref="AC71:AC77" ca="1" si="212">IF(W71="↓↓↑↓",IF(AB71="↓","減少傾向","×"),"判定外")</f>
        <v>判定外</v>
      </c>
      <c r="AD71" s="160" t="str">
        <f t="shared" ref="AD71:AD77" ca="1" si="213">IF(W71="↑↑↓↑",IF(AB71="↑","増加傾向","×"),"判定外")</f>
        <v>判定外</v>
      </c>
      <c r="AE71" s="165" t="s">
        <v>273</v>
      </c>
      <c r="AF71" s="143"/>
      <c r="AL71" s="126" t="s">
        <v>423</v>
      </c>
      <c r="AM71" s="126" t="s">
        <v>344</v>
      </c>
    </row>
    <row r="72" spans="2:39" x14ac:dyDescent="0.15">
      <c r="B72" s="141"/>
      <c r="C72" s="166" t="s">
        <v>40</v>
      </c>
      <c r="D72" s="155"/>
      <c r="E72" s="264">
        <f ca="1">SUM(E73:E75)</f>
        <v>0.373</v>
      </c>
      <c r="F72" s="264">
        <f ca="1">SUM(F73:F75)</f>
        <v>0.312</v>
      </c>
      <c r="G72" s="264">
        <f ca="1">SUM(G73:G75)</f>
        <v>0.34500000000000003</v>
      </c>
      <c r="H72" s="264">
        <f ca="1">SUM(H73:H75)</f>
        <v>0.34299999999999997</v>
      </c>
      <c r="I72" s="264">
        <f ca="1">SUM(I73:I75)</f>
        <v>0.32200000000000001</v>
      </c>
      <c r="J72" s="157">
        <f t="shared" ca="1" si="194"/>
        <v>0.33900000000000002</v>
      </c>
      <c r="K72" s="158">
        <f t="shared" ca="1" si="195"/>
        <v>0.30900000000000005</v>
      </c>
      <c r="L72" s="158">
        <f t="shared" ca="1" si="196"/>
        <v>0.36899999999999999</v>
      </c>
      <c r="M72" s="147" t="str">
        <f t="shared" ca="1" si="197"/>
        <v>×</v>
      </c>
      <c r="N72" s="147" t="str">
        <f t="shared" ca="1" si="198"/>
        <v>○</v>
      </c>
      <c r="O72" s="147" t="str">
        <f t="shared" ca="1" si="199"/>
        <v>○</v>
      </c>
      <c r="P72" s="147" t="str">
        <f t="shared" ca="1" si="200"/>
        <v>○</v>
      </c>
      <c r="Q72" s="148" t="str">
        <f t="shared" ca="1" si="201"/>
        <v>○</v>
      </c>
      <c r="R72" s="159" t="str">
        <f t="shared" ca="1" si="202"/>
        <v>―</v>
      </c>
      <c r="S72" s="149" t="str">
        <f t="shared" ca="1" si="203"/>
        <v>↓</v>
      </c>
      <c r="T72" s="147" t="str">
        <f t="shared" ca="1" si="204"/>
        <v>↑</v>
      </c>
      <c r="U72" s="147" t="str">
        <f t="shared" ca="1" si="205"/>
        <v>↓</v>
      </c>
      <c r="V72" s="148" t="str">
        <f t="shared" ca="1" si="206"/>
        <v>↓</v>
      </c>
      <c r="W72" s="145" t="str">
        <f t="shared" ca="1" si="207"/>
        <v>↓↑↓↓</v>
      </c>
      <c r="X72" s="160" t="str" cm="1">
        <f t="array" aca="1" ref="X72" ca="1">INDEX($AM$2:$AM$82,MATCH(W72,$AL$2:$AL$82,0),0)</f>
        <v>年度により増減</v>
      </c>
      <c r="Y72" s="161" t="str">
        <f t="shared" ca="1" si="208"/>
        <v>↓</v>
      </c>
      <c r="Z72" s="162" t="str">
        <f t="shared" ca="1" si="209"/>
        <v>減少傾向</v>
      </c>
      <c r="AA72" s="163" t="str">
        <f t="shared" ca="1" si="210"/>
        <v>判定外</v>
      </c>
      <c r="AB72" s="164" t="str">
        <f t="shared" ca="1" si="211"/>
        <v>↑</v>
      </c>
      <c r="AC72" s="162" t="str">
        <f t="shared" ca="1" si="212"/>
        <v>判定外</v>
      </c>
      <c r="AD72" s="160" t="str">
        <f t="shared" ca="1" si="213"/>
        <v>判定外</v>
      </c>
      <c r="AE72" s="165" t="s">
        <v>255</v>
      </c>
      <c r="AF72" s="143"/>
      <c r="AL72" s="126" t="s">
        <v>424</v>
      </c>
      <c r="AM72" s="126" t="s">
        <v>365</v>
      </c>
    </row>
    <row r="73" spans="2:39" x14ac:dyDescent="0.15">
      <c r="B73" s="141"/>
      <c r="C73" s="167"/>
      <c r="D73" s="168" t="s">
        <v>36</v>
      </c>
      <c r="E73" s="265">
        <f ca="1">ROUND(SUMIF('9.経年データ（学部単位）'!A:A,R1,'9.経年データ（学部単位）'!X:X)/SUMIF('9.経年データ（学部単位）'!A:A,R1,'9.経年データ（学部単位）'!AC:AC),3)</f>
        <v>0.33900000000000002</v>
      </c>
      <c r="F73" s="265">
        <f ca="1">ROUND(SUMIF('9.経年データ（学部単位）'!A:A,S1,'9.経年データ（学部単位）'!X:X)/SUMIF('9.経年データ（学部単位）'!A:A,S1,'9.経年データ（学部単位）'!AC:AC),3)</f>
        <v>0.28599999999999998</v>
      </c>
      <c r="G73" s="265">
        <f ca="1">ROUND(SUMIF('9.経年データ（学部単位）'!A:A,T1,'9.経年データ（学部単位）'!X:X)/SUMIF('9.経年データ（学部単位）'!A:A,T1,'9.経年データ（学部単位）'!AC:AC),3)</f>
        <v>0.32200000000000001</v>
      </c>
      <c r="H73" s="265">
        <f ca="1">ROUND(SUMIF('9.経年データ（学部単位）'!A:A,U1,'9.経年データ（学部単位）'!X:X)/SUMIF('9.経年データ（学部単位）'!A:A,U1,'9.経年データ（学部単位）'!AC:AC),3)</f>
        <v>0.29699999999999999</v>
      </c>
      <c r="I73" s="265">
        <f ca="1">ROUND(SUMIF('9.経年データ（学部単位）'!A:A,V1,'9.経年データ（学部単位）'!X:X)/SUMIF('9.経年データ（学部単位）'!A:A,V1,'9.経年データ（学部単位）'!AC:AC),3)</f>
        <v>0.29499999999999998</v>
      </c>
      <c r="J73" s="157">
        <f t="shared" ca="1" si="194"/>
        <v>0.30779999999999996</v>
      </c>
      <c r="K73" s="158">
        <f t="shared" ca="1" si="195"/>
        <v>0.27779999999999994</v>
      </c>
      <c r="L73" s="158">
        <f t="shared" ca="1" si="196"/>
        <v>0.33779999999999999</v>
      </c>
      <c r="M73" s="147" t="str">
        <f t="shared" ca="1" si="197"/>
        <v>×</v>
      </c>
      <c r="N73" s="147" t="str">
        <f t="shared" ca="1" si="198"/>
        <v>○</v>
      </c>
      <c r="O73" s="147" t="str">
        <f t="shared" ca="1" si="199"/>
        <v>○</v>
      </c>
      <c r="P73" s="147" t="str">
        <f t="shared" ca="1" si="200"/>
        <v>○</v>
      </c>
      <c r="Q73" s="148" t="str">
        <f t="shared" ca="1" si="201"/>
        <v>○</v>
      </c>
      <c r="R73" s="159" t="str">
        <f t="shared" ca="1" si="202"/>
        <v>―</v>
      </c>
      <c r="S73" s="149" t="str">
        <f t="shared" ca="1" si="203"/>
        <v>↓</v>
      </c>
      <c r="T73" s="147" t="str">
        <f t="shared" ca="1" si="204"/>
        <v>↑</v>
      </c>
      <c r="U73" s="147" t="str">
        <f t="shared" ca="1" si="205"/>
        <v>↓</v>
      </c>
      <c r="V73" s="148" t="str">
        <f t="shared" ca="1" si="206"/>
        <v>↓</v>
      </c>
      <c r="W73" s="145" t="str">
        <f t="shared" ca="1" si="207"/>
        <v>↓↑↓↓</v>
      </c>
      <c r="X73" s="160" t="str" cm="1">
        <f t="array" aca="1" ref="X73" ca="1">INDEX($AM$2:$AM$82,MATCH(W73,$AL$2:$AL$82,0),0)</f>
        <v>年度により増減</v>
      </c>
      <c r="Y73" s="161" t="str">
        <f t="shared" ca="1" si="208"/>
        <v>↓</v>
      </c>
      <c r="Z73" s="162" t="str">
        <f t="shared" ca="1" si="209"/>
        <v>減少傾向</v>
      </c>
      <c r="AA73" s="163" t="str">
        <f t="shared" ca="1" si="210"/>
        <v>判定外</v>
      </c>
      <c r="AB73" s="164" t="str">
        <f t="shared" ca="1" si="211"/>
        <v>↑</v>
      </c>
      <c r="AC73" s="162" t="str">
        <f t="shared" ca="1" si="212"/>
        <v>判定外</v>
      </c>
      <c r="AD73" s="160" t="str">
        <f t="shared" ca="1" si="213"/>
        <v>判定外</v>
      </c>
      <c r="AE73" s="170"/>
      <c r="AF73" s="143"/>
      <c r="AL73" s="126" t="s">
        <v>425</v>
      </c>
      <c r="AM73" s="126" t="s">
        <v>260</v>
      </c>
    </row>
    <row r="74" spans="2:39" x14ac:dyDescent="0.15">
      <c r="B74" s="141"/>
      <c r="C74" s="167"/>
      <c r="D74" s="168" t="s">
        <v>244</v>
      </c>
      <c r="E74" s="265">
        <f ca="1">ROUND(SUMIF('9.経年データ（学部単位）'!A:A,R1,'9.経年データ（学部単位）'!Y:Y)/SUMIF('9.経年データ（学部単位）'!A:A,R1,'9.経年データ（学部単位）'!AC:AC),3)</f>
        <v>3.4000000000000002E-2</v>
      </c>
      <c r="F74" s="265">
        <f ca="1">ROUND(SUMIF('9.経年データ（学部単位）'!A:A,S1,'9.経年データ（学部単位）'!Y:Y)/SUMIF('9.経年データ（学部単位）'!A:A,S1,'9.経年データ（学部単位）'!AC:AC),3)</f>
        <v>2.5999999999999999E-2</v>
      </c>
      <c r="G74" s="265">
        <f ca="1">ROUND(SUMIF('9.経年データ（学部単位）'!A:A,T1,'9.経年データ（学部単位）'!Y:Y)/SUMIF('9.経年データ（学部単位）'!A:A,T1,'9.経年データ（学部単位）'!AC:AC),3)</f>
        <v>2.3E-2</v>
      </c>
      <c r="H74" s="265">
        <f ca="1">ROUND(SUMIF('9.経年データ（学部単位）'!A:A,U1,'9.経年データ（学部単位）'!Y:Y)/SUMIF('9.経年データ（学部単位）'!A:A,U1,'9.経年データ（学部単位）'!AC:AC),3)</f>
        <v>4.5999999999999999E-2</v>
      </c>
      <c r="I74" s="265">
        <f ca="1">ROUND(SUMIF('9.経年データ（学部単位）'!A:A,V1,'9.経年データ（学部単位）'!Y:Y)/SUMIF('9.経年データ（学部単位）'!A:A,V1,'9.経年データ（学部単位）'!AC:AC),3)</f>
        <v>2.7E-2</v>
      </c>
      <c r="J74" s="157">
        <f ca="1">AVERAGE(E74:I74)</f>
        <v>3.1199999999999999E-2</v>
      </c>
      <c r="K74" s="158">
        <f ca="1">J74-0.03</f>
        <v>1.1999999999999997E-3</v>
      </c>
      <c r="L74" s="158">
        <f ca="1">J74+0.03</f>
        <v>6.1199999999999997E-2</v>
      </c>
      <c r="M74" s="147" t="str">
        <f ca="1">IF(AND(E74&gt;J74-0.03,E74&lt;J74+0.03),"○","×")</f>
        <v>○</v>
      </c>
      <c r="N74" s="147" t="str">
        <f ca="1">IF(AND(F74&gt;J74-0.03,F74&lt;J74+0.03),"○","×")</f>
        <v>○</v>
      </c>
      <c r="O74" s="147" t="str">
        <f ca="1">IF(AND(G74&gt;J74-0.03,G74&lt;J74+0.03),"○","×")</f>
        <v>○</v>
      </c>
      <c r="P74" s="147" t="str">
        <f ca="1">IF(AND(H74&gt;J74-0.03,H74&lt;J74+0.03),"○","×")</f>
        <v>○</v>
      </c>
      <c r="Q74" s="148" t="str">
        <f ca="1">IF(AND(I74&gt;J74-0.03,I74&lt;J74+0.03),"○","×")</f>
        <v>○</v>
      </c>
      <c r="R74" s="159" t="str">
        <f ca="1">IF(COUNTIF(M74:Q74,"○")=5,"同程度","―")</f>
        <v>同程度</v>
      </c>
      <c r="S74" s="149" t="str">
        <f ca="1">IF(F74-E74&gt;0,"↑",IF(F74-E74&lt;0,"↓","－"))</f>
        <v>↓</v>
      </c>
      <c r="T74" s="147" t="str">
        <f ca="1">IF(G74-F74&gt;0,"↑",IF(G74-F74&lt;0,"↓","－"))</f>
        <v>↓</v>
      </c>
      <c r="U74" s="147" t="str">
        <f ca="1">IF(H74-G74&gt;0,"↑",IF(H74-G74&lt;0,"↓","－"))</f>
        <v>↑</v>
      </c>
      <c r="V74" s="148" t="str">
        <f ca="1">IF(I74-H74&gt;0,"↑",IF(I74-H74&lt;0,"↓","－"))</f>
        <v>↓</v>
      </c>
      <c r="W74" s="145" t="str">
        <f ca="1">S74&amp;T74&amp;U74&amp;V74</f>
        <v>↓↓↑↓</v>
      </c>
      <c r="X74" s="160" t="str" cm="1">
        <f t="array" aca="1" ref="X74" ca="1">INDEX($AM$2:$AM$82,MATCH(W74,$AL$2:$AL$82,0),0)</f>
        <v>年度により増減</v>
      </c>
      <c r="Y74" s="161" t="str">
        <f ca="1">IF(G74-E74&gt;0,"↑",IF(G74-E74&lt;0,"↓","－"))</f>
        <v>↓</v>
      </c>
      <c r="Z74" s="162" t="str">
        <f t="shared" ca="1" si="209"/>
        <v>判定外</v>
      </c>
      <c r="AA74" s="163" t="str">
        <f t="shared" ca="1" si="210"/>
        <v>判定外</v>
      </c>
      <c r="AB74" s="164" t="str">
        <f ca="1">IF(H74-F74&gt;0,"↑",IF(H74-F74&lt;0,"↓","－"))</f>
        <v>↑</v>
      </c>
      <c r="AC74" s="162" t="str">
        <f t="shared" ca="1" si="212"/>
        <v>×</v>
      </c>
      <c r="AD74" s="160" t="str">
        <f t="shared" ca="1" si="213"/>
        <v>判定外</v>
      </c>
      <c r="AE74" s="170"/>
      <c r="AF74" s="143"/>
      <c r="AL74" s="126" t="s">
        <v>426</v>
      </c>
      <c r="AM74" s="126" t="s">
        <v>327</v>
      </c>
    </row>
    <row r="75" spans="2:39" x14ac:dyDescent="0.15">
      <c r="B75" s="141"/>
      <c r="C75" s="171"/>
      <c r="D75" s="168" t="s">
        <v>245</v>
      </c>
      <c r="E75" s="265">
        <f ca="1">ROUND(SUMIF('9.経年データ（学部単位）'!A:A,R1,'9.経年データ（学部単位）'!Z:Z)/SUMIF('9.経年データ（学部単位）'!A:A,R1,'9.経年データ（学部単位）'!AC:AC),3)</f>
        <v>0</v>
      </c>
      <c r="F75" s="265">
        <f ca="1">ROUND(SUMIF('9.経年データ（学部単位）'!A:A,S1,'9.経年データ（学部単位）'!Z:Z)/SUMIF('9.経年データ（学部単位）'!A:A,S1,'9.経年データ（学部単位）'!AC:AC),3)</f>
        <v>0</v>
      </c>
      <c r="G75" s="265">
        <f ca="1">ROUND(SUMIF('9.経年データ（学部単位）'!A:A,T1,'9.経年データ（学部単位）'!Z:Z)/SUMIF('9.経年データ（学部単位）'!A:A,T1,'9.経年データ（学部単位）'!AC:AC),3)</f>
        <v>0</v>
      </c>
      <c r="H75" s="265">
        <f ca="1">ROUND(SUMIF('9.経年データ（学部単位）'!A:A,U1,'9.経年データ（学部単位）'!Z:Z)/SUMIF('9.経年データ（学部単位）'!A:A,U1,'9.経年データ（学部単位）'!AC:AC),3)</f>
        <v>0</v>
      </c>
      <c r="I75" s="265">
        <f ca="1">ROUND(SUMIF('9.経年データ（学部単位）'!A:A,V1,'9.経年データ（学部単位）'!Z:Z)/SUMIF('9.経年データ（学部単位）'!A:A,V1,'9.経年データ（学部単位）'!AC:AC),3)</f>
        <v>0</v>
      </c>
      <c r="J75" s="188">
        <f t="shared" ref="J75:J77" ca="1" si="214">AVERAGE(E75:I75)</f>
        <v>0</v>
      </c>
      <c r="K75" s="158">
        <f t="shared" ref="K75:K77" ca="1" si="215">J75-0.03</f>
        <v>-0.03</v>
      </c>
      <c r="L75" s="158">
        <f t="shared" ref="L75:L77" ca="1" si="216">J75+0.03</f>
        <v>0.03</v>
      </c>
      <c r="M75" s="147" t="str">
        <f t="shared" ref="M75:M77" ca="1" si="217">IF(AND(E75&gt;J75-0.03,E75&lt;J75+0.03),"○","×")</f>
        <v>○</v>
      </c>
      <c r="N75" s="147" t="str">
        <f t="shared" ref="N75:N77" ca="1" si="218">IF(AND(F75&gt;J75-0.03,F75&lt;J75+0.03),"○","×")</f>
        <v>○</v>
      </c>
      <c r="O75" s="147" t="str">
        <f t="shared" ref="O75:O77" ca="1" si="219">IF(AND(G75&gt;J75-0.03,G75&lt;J75+0.03),"○","×")</f>
        <v>○</v>
      </c>
      <c r="P75" s="147" t="str">
        <f t="shared" ref="P75:P77" ca="1" si="220">IF(AND(H75&gt;J75-0.03,H75&lt;J75+0.03),"○","×")</f>
        <v>○</v>
      </c>
      <c r="Q75" s="148" t="str">
        <f t="shared" ref="Q75:Q77" ca="1" si="221">IF(AND(I75&gt;J75-0.03,I75&lt;J75+0.03),"○","×")</f>
        <v>○</v>
      </c>
      <c r="R75" s="159" t="str">
        <f t="shared" ref="R75:R77" ca="1" si="222">IF(COUNTIF(M75:Q75,"○")=5,"同程度","―")</f>
        <v>同程度</v>
      </c>
      <c r="S75" s="149" t="str">
        <f t="shared" ref="S75:S77" ca="1" si="223">IF(F75-E75&gt;0,"↑",IF(F75-E75&lt;0,"↓","－"))</f>
        <v>－</v>
      </c>
      <c r="T75" s="147" t="str">
        <f t="shared" ref="T75:T77" ca="1" si="224">IF(G75-F75&gt;0,"↑",IF(G75-F75&lt;0,"↓","－"))</f>
        <v>－</v>
      </c>
      <c r="U75" s="147" t="str">
        <f t="shared" ref="U75:U77" ca="1" si="225">IF(H75-G75&gt;0,"↑",IF(H75-G75&lt;0,"↓","－"))</f>
        <v>－</v>
      </c>
      <c r="V75" s="148" t="str">
        <f t="shared" ref="V75:V77" ca="1" si="226">IF(I75-H75&gt;0,"↑",IF(I75-H75&lt;0,"↓","－"))</f>
        <v>－</v>
      </c>
      <c r="W75" s="145" t="str">
        <f t="shared" ref="W75:W77" ca="1" si="227">S75&amp;T75&amp;U75&amp;V75</f>
        <v>－－－－</v>
      </c>
      <c r="X75" s="160" t="str" cm="1">
        <f t="array" aca="1" ref="X75" ca="1">INDEX($AM$2:$AM$82,MATCH(W75,$AL$2:$AL$82,0),0)</f>
        <v>同程度で推移</v>
      </c>
      <c r="Y75" s="161" t="str">
        <f t="shared" ref="Y75:Y77" ca="1" si="228">IF(G75-E75&gt;0,"↑",IF(G75-E75&lt;0,"↓","－"))</f>
        <v>－</v>
      </c>
      <c r="Z75" s="162" t="str">
        <f t="shared" ca="1" si="209"/>
        <v>判定外</v>
      </c>
      <c r="AA75" s="163" t="str">
        <f t="shared" ca="1" si="210"/>
        <v>判定外</v>
      </c>
      <c r="AB75" s="164" t="str">
        <f t="shared" ref="AB75:AB77" ca="1" si="229">IF(H75-F75&gt;0,"↑",IF(H75-F75&lt;0,"↓","－"))</f>
        <v>－</v>
      </c>
      <c r="AC75" s="162" t="str">
        <f t="shared" ca="1" si="212"/>
        <v>判定外</v>
      </c>
      <c r="AD75" s="160" t="str">
        <f t="shared" ca="1" si="213"/>
        <v>判定外</v>
      </c>
      <c r="AE75" s="170"/>
      <c r="AF75" s="143"/>
      <c r="AL75" s="126" t="s">
        <v>427</v>
      </c>
      <c r="AM75" s="126" t="s">
        <v>344</v>
      </c>
    </row>
    <row r="76" spans="2:39" x14ac:dyDescent="0.15">
      <c r="B76" s="141"/>
      <c r="C76" s="155" t="s">
        <v>246</v>
      </c>
      <c r="D76" s="155"/>
      <c r="E76" s="264">
        <f ca="1">ROUND(SUMIF('9.経年データ（学部単位）'!A:A,R1,'9.経年データ（学部単位）'!AA:AA)/SUMIF('9.経年データ（学部単位）'!A:A,R1,'9.経年データ（学部単位）'!AC:AC),3)</f>
        <v>4.5999999999999999E-2</v>
      </c>
      <c r="F76" s="264">
        <f ca="1">ROUND(SUMIF('9.経年データ（学部単位）'!A:A,S1,'9.経年データ（学部単位）'!AA:AA)/SUMIF('9.経年データ（学部単位）'!A:A,S1,'9.経年データ（学部単位）'!AC:AC),3)</f>
        <v>4.7E-2</v>
      </c>
      <c r="G76" s="264">
        <f ca="1">ROUND(SUMIF('9.経年データ（学部単位）'!A:A,T1,'9.経年データ（学部単位）'!AA:AA)/SUMIF('9.経年データ（学部単位）'!A:A,T1,'9.経年データ（学部単位）'!AC:AC),3)</f>
        <v>4.5999999999999999E-2</v>
      </c>
      <c r="H76" s="264">
        <f ca="1">ROUND(SUMIF('9.経年データ（学部単位）'!A:A,U1,'9.経年データ（学部単位）'!AA:AA)/SUMIF('9.経年データ（学部単位）'!A:A,U1,'9.経年データ（学部単位）'!AC:AC),3)</f>
        <v>1.4999999999999999E-2</v>
      </c>
      <c r="I76" s="264">
        <f ca="1">ROUND(SUMIF('9.経年データ（学部単位）'!A:A,V1,'9.経年データ（学部単位）'!AA:AA)/SUMIF('9.経年データ（学部単位）'!A:A,V1,'9.経年データ（学部単位）'!AC:AC),3)</f>
        <v>4.9000000000000002E-2</v>
      </c>
      <c r="J76" s="157">
        <f t="shared" ca="1" si="214"/>
        <v>4.0600000000000004E-2</v>
      </c>
      <c r="K76" s="158">
        <f t="shared" ca="1" si="215"/>
        <v>1.0600000000000005E-2</v>
      </c>
      <c r="L76" s="158">
        <f t="shared" ca="1" si="216"/>
        <v>7.0599999999999996E-2</v>
      </c>
      <c r="M76" s="147" t="str">
        <f t="shared" ca="1" si="217"/>
        <v>○</v>
      </c>
      <c r="N76" s="147" t="str">
        <f t="shared" ca="1" si="218"/>
        <v>○</v>
      </c>
      <c r="O76" s="147" t="str">
        <f t="shared" ca="1" si="219"/>
        <v>○</v>
      </c>
      <c r="P76" s="147" t="str">
        <f t="shared" ca="1" si="220"/>
        <v>○</v>
      </c>
      <c r="Q76" s="148" t="str">
        <f t="shared" ca="1" si="221"/>
        <v>○</v>
      </c>
      <c r="R76" s="159" t="str">
        <f t="shared" ca="1" si="222"/>
        <v>同程度</v>
      </c>
      <c r="S76" s="149" t="str">
        <f t="shared" ca="1" si="223"/>
        <v>↑</v>
      </c>
      <c r="T76" s="147" t="str">
        <f t="shared" ca="1" si="224"/>
        <v>↓</v>
      </c>
      <c r="U76" s="147" t="str">
        <f t="shared" ca="1" si="225"/>
        <v>↓</v>
      </c>
      <c r="V76" s="148" t="str">
        <f t="shared" ca="1" si="226"/>
        <v>↑</v>
      </c>
      <c r="W76" s="145" t="str">
        <f t="shared" ca="1" si="227"/>
        <v>↑↓↓↑</v>
      </c>
      <c r="X76" s="160" t="str" cm="1">
        <f t="array" aca="1" ref="X76" ca="1">INDEX($AM$2:$AM$82,MATCH(W76,$AL$2:$AL$82,0),0)</f>
        <v>年度により増減</v>
      </c>
      <c r="Y76" s="161" t="str">
        <f t="shared" ca="1" si="228"/>
        <v>－</v>
      </c>
      <c r="Z76" s="162" t="str">
        <f t="shared" ca="1" si="209"/>
        <v>判定外</v>
      </c>
      <c r="AA76" s="163" t="str">
        <f t="shared" ca="1" si="210"/>
        <v>判定外</v>
      </c>
      <c r="AB76" s="164" t="str">
        <f t="shared" ca="1" si="229"/>
        <v>↓</v>
      </c>
      <c r="AC76" s="162" t="str">
        <f t="shared" ca="1" si="212"/>
        <v>判定外</v>
      </c>
      <c r="AD76" s="160" t="str">
        <f t="shared" ca="1" si="213"/>
        <v>判定外</v>
      </c>
      <c r="AE76" s="170"/>
      <c r="AF76" s="143"/>
      <c r="AL76" s="126" t="s">
        <v>428</v>
      </c>
      <c r="AM76" s="126" t="s">
        <v>260</v>
      </c>
    </row>
    <row r="77" spans="2:39" x14ac:dyDescent="0.15">
      <c r="B77" s="141"/>
      <c r="C77" s="155" t="s">
        <v>242</v>
      </c>
      <c r="D77" s="155"/>
      <c r="E77" s="264">
        <f ca="1">ROUND(SUMIF('9.経年データ（学部単位）'!A:A,R1,'9.経年データ（学部単位）'!AB:AB)/SUMIF('9.経年データ（学部単位）'!A:A,R1,'9.経年データ（学部単位）'!AC:AC),3)</f>
        <v>0.55200000000000005</v>
      </c>
      <c r="F77" s="264">
        <f ca="1">ROUND(SUMIF('9.経年データ（学部単位）'!A:A,S1,'9.経年データ（学部単位）'!AB:AB)/SUMIF('9.経年データ（学部単位）'!A:A,S1,'9.経年データ（学部単位）'!AC:AC),3)</f>
        <v>0.61499999999999999</v>
      </c>
      <c r="G77" s="264">
        <f ca="1">ROUND(SUMIF('9.経年データ（学部単位）'!A:A,T1,'9.経年データ（学部単位）'!AB:AB)/SUMIF('9.経年データ（学部単位）'!A:A,T1,'9.経年データ（学部単位）'!AC:AC),3)</f>
        <v>0.58599999999999997</v>
      </c>
      <c r="H77" s="264">
        <f ca="1">ROUND(SUMIF('9.経年データ（学部単位）'!A:A,U1,'9.経年データ（学部単位）'!AB:AB)/SUMIF('9.経年データ（学部単位）'!A:A,U1,'9.経年データ（学部単位）'!AC:AC),3)</f>
        <v>0.626</v>
      </c>
      <c r="I77" s="264">
        <f ca="1">ROUND(SUMIF('9.経年データ（学部単位）'!A:A,V1,'9.経年データ（学部単位）'!AB:AB)/SUMIF('9.経年データ（学部単位）'!A:A,V1,'9.経年データ（学部単位）'!AC:AC),3)</f>
        <v>0.60099999999999998</v>
      </c>
      <c r="J77" s="157">
        <f t="shared" ca="1" si="214"/>
        <v>0.59599999999999997</v>
      </c>
      <c r="K77" s="158">
        <f t="shared" ca="1" si="215"/>
        <v>0.56599999999999995</v>
      </c>
      <c r="L77" s="158">
        <f t="shared" ca="1" si="216"/>
        <v>0.626</v>
      </c>
      <c r="M77" s="147" t="str">
        <f t="shared" ca="1" si="217"/>
        <v>×</v>
      </c>
      <c r="N77" s="147" t="str">
        <f t="shared" ca="1" si="218"/>
        <v>○</v>
      </c>
      <c r="O77" s="147" t="str">
        <f t="shared" ca="1" si="219"/>
        <v>○</v>
      </c>
      <c r="P77" s="147" t="str">
        <f t="shared" ca="1" si="220"/>
        <v>×</v>
      </c>
      <c r="Q77" s="148" t="str">
        <f t="shared" ca="1" si="221"/>
        <v>○</v>
      </c>
      <c r="R77" s="159" t="str">
        <f t="shared" ca="1" si="222"/>
        <v>―</v>
      </c>
      <c r="S77" s="149" t="str">
        <f t="shared" ca="1" si="223"/>
        <v>↑</v>
      </c>
      <c r="T77" s="147" t="str">
        <f t="shared" ca="1" si="224"/>
        <v>↓</v>
      </c>
      <c r="U77" s="147" t="str">
        <f t="shared" ca="1" si="225"/>
        <v>↑</v>
      </c>
      <c r="V77" s="148" t="str">
        <f t="shared" ca="1" si="226"/>
        <v>↓</v>
      </c>
      <c r="W77" s="145" t="str">
        <f t="shared" ca="1" si="227"/>
        <v>↑↓↑↓</v>
      </c>
      <c r="X77" s="160" t="str" cm="1">
        <f t="array" aca="1" ref="X77" ca="1">INDEX($AM$2:$AM$82,MATCH(W77,$AL$2:$AL$82,0),0)</f>
        <v>隔年で増減</v>
      </c>
      <c r="Y77" s="161" t="str">
        <f t="shared" ca="1" si="228"/>
        <v>↑</v>
      </c>
      <c r="Z77" s="162" t="str">
        <f t="shared" ca="1" si="209"/>
        <v>判定外</v>
      </c>
      <c r="AA77" s="163" t="str">
        <f t="shared" ca="1" si="210"/>
        <v>判定外</v>
      </c>
      <c r="AB77" s="164" t="str">
        <f t="shared" ca="1" si="229"/>
        <v>↑</v>
      </c>
      <c r="AC77" s="162" t="str">
        <f t="shared" ca="1" si="212"/>
        <v>判定外</v>
      </c>
      <c r="AD77" s="160" t="str">
        <f t="shared" ca="1" si="213"/>
        <v>判定外</v>
      </c>
      <c r="AE77" s="170"/>
      <c r="AF77" s="143"/>
      <c r="AL77" s="126" t="s">
        <v>429</v>
      </c>
      <c r="AM77" s="126" t="s">
        <v>344</v>
      </c>
    </row>
    <row r="78" spans="2:39" ht="14.25" thickBot="1" x14ac:dyDescent="0.2">
      <c r="B78" s="141"/>
      <c r="C78" s="142"/>
      <c r="D78" s="142"/>
      <c r="E78" s="263"/>
      <c r="F78" s="263"/>
      <c r="G78" s="263"/>
      <c r="H78" s="263"/>
      <c r="I78" s="263"/>
      <c r="J78" s="189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43"/>
      <c r="AL78" s="126" t="s">
        <v>430</v>
      </c>
      <c r="AM78" s="126" t="s">
        <v>365</v>
      </c>
    </row>
    <row r="79" spans="2:39" x14ac:dyDescent="0.15">
      <c r="B79" s="141"/>
      <c r="C79" s="142"/>
      <c r="D79" s="142"/>
      <c r="E79" s="263"/>
      <c r="F79" s="263"/>
      <c r="G79" s="263"/>
      <c r="H79" s="263"/>
      <c r="I79" s="263"/>
      <c r="J79" s="370" t="s">
        <v>334</v>
      </c>
      <c r="K79" s="371"/>
      <c r="L79" s="371"/>
      <c r="M79" s="372"/>
      <c r="N79" s="372"/>
      <c r="O79" s="372"/>
      <c r="P79" s="372"/>
      <c r="Q79" s="373"/>
      <c r="R79" s="374" t="s">
        <v>335</v>
      </c>
      <c r="S79" s="371" t="s">
        <v>336</v>
      </c>
      <c r="T79" s="372"/>
      <c r="U79" s="372"/>
      <c r="V79" s="373"/>
      <c r="W79" s="376" t="s">
        <v>337</v>
      </c>
      <c r="X79" s="377"/>
      <c r="Y79" s="380" t="s">
        <v>338</v>
      </c>
      <c r="Z79" s="366" t="s">
        <v>339</v>
      </c>
      <c r="AA79" s="382"/>
      <c r="AB79" s="364" t="s">
        <v>340</v>
      </c>
      <c r="AC79" s="366" t="s">
        <v>341</v>
      </c>
      <c r="AD79" s="367"/>
      <c r="AE79" s="368" t="s">
        <v>342</v>
      </c>
      <c r="AF79" s="143"/>
      <c r="AL79" s="126" t="s">
        <v>431</v>
      </c>
      <c r="AM79" s="126" t="s">
        <v>260</v>
      </c>
    </row>
    <row r="80" spans="2:39" ht="27.75" customHeight="1" x14ac:dyDescent="0.15">
      <c r="B80" s="141"/>
      <c r="C80" s="383" t="s">
        <v>493</v>
      </c>
      <c r="D80" s="384"/>
      <c r="E80" s="144" t="str">
        <f ca="1">R1&amp;"(n'="&amp;SUMIF('9.経年データ（学部単位）'!A:A,R1,'9.経年データ（学部単位）'!AJ:AJ)&amp;")"</f>
        <v>R2(n'=185)</v>
      </c>
      <c r="F80" s="144" t="str">
        <f ca="1">S1&amp;"(n'="&amp;SUMIF('9.経年データ（学部単位）'!A:A,S1,'9.経年データ（学部単位）'!AJ:AJ)&amp;")"</f>
        <v>R3(n'=200)</v>
      </c>
      <c r="G80" s="144" t="str">
        <f ca="1">T1&amp;"(n'="&amp;SUMIF('9.経年データ（学部単位）'!A:A,T1,'9.経年データ（学部単位）'!AJ:AJ)&amp;")"</f>
        <v>R4(n'=193)</v>
      </c>
      <c r="H80" s="144" t="str">
        <f ca="1">U1&amp;"(n'="&amp;SUMIF('9.経年データ（学部単位）'!A:A,U1,'9.経年データ（学部単位）'!AJ:AJ)&amp;")"</f>
        <v>R5(n'=192)</v>
      </c>
      <c r="I80" s="144" t="str">
        <f ca="1">V1&amp;"(n'="&amp;SUMIF('9.経年データ（学部単位）'!A:A,V1,'9.経年データ（学部単位）'!AJ:AJ)&amp;")"</f>
        <v>R6(n'=182)</v>
      </c>
      <c r="J80" s="145" t="s">
        <v>345</v>
      </c>
      <c r="K80" s="146">
        <v>-0.03</v>
      </c>
      <c r="L80" s="146">
        <v>0.03</v>
      </c>
      <c r="M80" s="259" t="str">
        <f ca="1">R1</f>
        <v>R2</v>
      </c>
      <c r="N80" s="259" t="str">
        <f ca="1">S1</f>
        <v>R3</v>
      </c>
      <c r="O80" s="259" t="str">
        <f ca="1">T1</f>
        <v>R4</v>
      </c>
      <c r="P80" s="259" t="str">
        <f ca="1">U1</f>
        <v>R5</v>
      </c>
      <c r="Q80" s="259" t="str">
        <f ca="1">V1</f>
        <v>R6</v>
      </c>
      <c r="R80" s="375"/>
      <c r="S80" s="149" t="s">
        <v>346</v>
      </c>
      <c r="T80" s="147" t="s">
        <v>347</v>
      </c>
      <c r="U80" s="147" t="s">
        <v>348</v>
      </c>
      <c r="V80" s="148" t="s">
        <v>349</v>
      </c>
      <c r="W80" s="378"/>
      <c r="X80" s="379"/>
      <c r="Y80" s="381"/>
      <c r="Z80" s="150" t="s">
        <v>350</v>
      </c>
      <c r="AA80" s="151" t="s">
        <v>351</v>
      </c>
      <c r="AB80" s="365"/>
      <c r="AC80" s="152" t="s">
        <v>352</v>
      </c>
      <c r="AD80" s="153" t="s">
        <v>353</v>
      </c>
      <c r="AE80" s="369"/>
      <c r="AF80" s="143"/>
      <c r="AL80" s="126" t="s">
        <v>432</v>
      </c>
      <c r="AM80" s="126" t="s">
        <v>260</v>
      </c>
    </row>
    <row r="81" spans="2:39" x14ac:dyDescent="0.15">
      <c r="B81" s="141"/>
      <c r="C81" s="155" t="s">
        <v>243</v>
      </c>
      <c r="D81" s="155"/>
      <c r="E81" s="264">
        <f ca="1">ROUND(SUMIF('9.経年データ（学部単位）'!A:A,R1,'9.経年データ（学部単位）'!AD:AD)/SUMIF('9.経年データ（学部単位）'!A:A,R1,'9.経年データ（学部単位）'!AJ:AJ),3)</f>
        <v>0.27</v>
      </c>
      <c r="F81" s="264">
        <f ca="1">ROUND(SUMIF('9.経年データ（学部単位）'!A:A,S1,'9.経年データ（学部単位）'!AD:AD)/SUMIF('9.経年データ（学部単位）'!A:A,S1,'9.経年データ（学部単位）'!AJ:AJ),3)</f>
        <v>0.27</v>
      </c>
      <c r="G81" s="264">
        <f ca="1">ROUND(SUMIF('9.経年データ（学部単位）'!A:A,T1,'9.経年データ（学部単位）'!AD:AD)/SUMIF('9.経年データ（学部単位）'!A:A,T1,'9.経年データ（学部単位）'!AJ:AJ),3)</f>
        <v>0.26900000000000002</v>
      </c>
      <c r="H81" s="264">
        <f ca="1">ROUND(SUMIF('9.経年データ（学部単位）'!A:A,U1,'9.経年データ（学部単位）'!AD:AD)/SUMIF('9.経年データ（学部単位）'!A:A,U1,'9.経年データ（学部単位）'!AJ:AJ),3)</f>
        <v>0.29699999999999999</v>
      </c>
      <c r="I81" s="264">
        <f ca="1">ROUND(SUMIF('9.経年データ（学部単位）'!A:A,V1,'9.経年データ（学部単位）'!AD:AD)/SUMIF('9.経年データ（学部単位）'!A:A,V1,'9.経年データ（学部単位）'!AJ:AJ),3)</f>
        <v>0.31900000000000001</v>
      </c>
      <c r="J81" s="157">
        <f t="shared" ref="J81:J83" ca="1" si="230">AVERAGE(E81:I81)</f>
        <v>0.28500000000000003</v>
      </c>
      <c r="K81" s="158">
        <f t="shared" ref="K81:K83" ca="1" si="231">J81-0.03</f>
        <v>0.255</v>
      </c>
      <c r="L81" s="158">
        <f t="shared" ref="L81:L83" ca="1" si="232">J81+0.03</f>
        <v>0.31500000000000006</v>
      </c>
      <c r="M81" s="147" t="str">
        <f t="shared" ref="M81:M83" ca="1" si="233">IF(AND(E81&gt;J81-0.03,E81&lt;J81+0.03),"○","×")</f>
        <v>○</v>
      </c>
      <c r="N81" s="147" t="str">
        <f t="shared" ref="N81:N83" ca="1" si="234">IF(AND(F81&gt;J81-0.03,F81&lt;J81+0.03),"○","×")</f>
        <v>○</v>
      </c>
      <c r="O81" s="147" t="str">
        <f t="shared" ref="O81:O83" ca="1" si="235">IF(AND(G81&gt;J81-0.03,G81&lt;J81+0.03),"○","×")</f>
        <v>○</v>
      </c>
      <c r="P81" s="147" t="str">
        <f t="shared" ref="P81:P83" ca="1" si="236">IF(AND(H81&gt;J81-0.03,H81&lt;J81+0.03),"○","×")</f>
        <v>○</v>
      </c>
      <c r="Q81" s="148" t="str">
        <f t="shared" ref="Q81:Q83" ca="1" si="237">IF(AND(I81&gt;J81-0.03,I81&lt;J81+0.03),"○","×")</f>
        <v>×</v>
      </c>
      <c r="R81" s="159" t="str">
        <f t="shared" ref="R81:R83" ca="1" si="238">IF(COUNTIF(M81:Q81,"○")=5,"同程度","―")</f>
        <v>―</v>
      </c>
      <c r="S81" s="149" t="str">
        <f t="shared" ref="S81:S83" ca="1" si="239">IF(F81-E81&gt;0,"↑",IF(F81-E81&lt;0,"↓","－"))</f>
        <v>－</v>
      </c>
      <c r="T81" s="147" t="str">
        <f t="shared" ref="T81:T83" ca="1" si="240">IF(G81-F81&gt;0,"↑",IF(G81-F81&lt;0,"↓","－"))</f>
        <v>↓</v>
      </c>
      <c r="U81" s="147" t="str">
        <f t="shared" ref="U81:U83" ca="1" si="241">IF(H81-G81&gt;0,"↑",IF(H81-G81&lt;0,"↓","－"))</f>
        <v>↑</v>
      </c>
      <c r="V81" s="148" t="str">
        <f t="shared" ref="V81:V83" ca="1" si="242">IF(I81-H81&gt;0,"↑",IF(I81-H81&lt;0,"↓","－"))</f>
        <v>↑</v>
      </c>
      <c r="W81" s="145" t="str">
        <f t="shared" ref="W81:W83" ca="1" si="243">S81&amp;T81&amp;U81&amp;V81</f>
        <v>－↓↑↑</v>
      </c>
      <c r="X81" s="160" t="str" cm="1">
        <f t="array" aca="1" ref="X81" ca="1">INDEX($AM$2:$AM$82,MATCH(W81,$AL$2:$AL$82,0),0)</f>
        <v>年度により増減</v>
      </c>
      <c r="Y81" s="161" t="str">
        <f t="shared" ref="Y81:Y83" ca="1" si="244">IF(G81-E81&gt;0,"↑",IF(G81-E81&lt;0,"↓","－"))</f>
        <v>↓</v>
      </c>
      <c r="Z81" s="162" t="str">
        <f t="shared" ref="Z81:Z87" ca="1" si="245">IF(W81="↓↑↓↓",IF(Y81="↓","減少傾向","×"),"判定外")</f>
        <v>判定外</v>
      </c>
      <c r="AA81" s="163" t="str">
        <f t="shared" ref="AA81:AA87" ca="1" si="246">IF(W81="↑↓↑↑",IF(Y81="↑","増加傾向","×"),"判定外")</f>
        <v>判定外</v>
      </c>
      <c r="AB81" s="164" t="str">
        <f t="shared" ref="AB81:AB83" ca="1" si="247">IF(H81-F81&gt;0,"↑",IF(H81-F81&lt;0,"↓","－"))</f>
        <v>↑</v>
      </c>
      <c r="AC81" s="162" t="str">
        <f t="shared" ref="AC81:AC87" ca="1" si="248">IF(W81="↓↓↑↓",IF(AB81="↓","減少傾向","×"),"判定外")</f>
        <v>判定外</v>
      </c>
      <c r="AD81" s="160" t="str">
        <f t="shared" ref="AD81:AD87" ca="1" si="249">IF(W81="↑↑↓↑",IF(AB81="↑","増加傾向","×"),"判定外")</f>
        <v>判定外</v>
      </c>
      <c r="AE81" s="165" t="s">
        <v>344</v>
      </c>
      <c r="AF81" s="143"/>
      <c r="AL81" s="126" t="s">
        <v>433</v>
      </c>
      <c r="AM81" s="126" t="s">
        <v>260</v>
      </c>
    </row>
    <row r="82" spans="2:39" x14ac:dyDescent="0.15">
      <c r="B82" s="141"/>
      <c r="C82" s="166" t="s">
        <v>40</v>
      </c>
      <c r="D82" s="155"/>
      <c r="E82" s="264">
        <f ca="1">SUM(E83:E85)</f>
        <v>0.68700000000000006</v>
      </c>
      <c r="F82" s="264">
        <f ca="1">SUM(F83:F85)</f>
        <v>0.66500000000000004</v>
      </c>
      <c r="G82" s="264">
        <f ca="1">SUM(G83:G85)</f>
        <v>0.622</v>
      </c>
      <c r="H82" s="264">
        <f ca="1">SUM(H83:H85)</f>
        <v>0.60899999999999999</v>
      </c>
      <c r="I82" s="264">
        <f ca="1">SUM(I83:I85)</f>
        <v>0.63700000000000001</v>
      </c>
      <c r="J82" s="157">
        <f t="shared" ca="1" si="230"/>
        <v>0.64400000000000002</v>
      </c>
      <c r="K82" s="158">
        <f t="shared" ca="1" si="231"/>
        <v>0.61399999999999999</v>
      </c>
      <c r="L82" s="158">
        <f t="shared" ca="1" si="232"/>
        <v>0.67400000000000004</v>
      </c>
      <c r="M82" s="147" t="str">
        <f t="shared" ca="1" si="233"/>
        <v>×</v>
      </c>
      <c r="N82" s="147" t="str">
        <f t="shared" ca="1" si="234"/>
        <v>○</v>
      </c>
      <c r="O82" s="147" t="str">
        <f t="shared" ca="1" si="235"/>
        <v>○</v>
      </c>
      <c r="P82" s="147" t="str">
        <f t="shared" ca="1" si="236"/>
        <v>×</v>
      </c>
      <c r="Q82" s="148" t="str">
        <f t="shared" ca="1" si="237"/>
        <v>○</v>
      </c>
      <c r="R82" s="159" t="str">
        <f t="shared" ca="1" si="238"/>
        <v>―</v>
      </c>
      <c r="S82" s="149" t="str">
        <f t="shared" ca="1" si="239"/>
        <v>↓</v>
      </c>
      <c r="T82" s="147" t="str">
        <f t="shared" ca="1" si="240"/>
        <v>↓</v>
      </c>
      <c r="U82" s="147" t="str">
        <f t="shared" ca="1" si="241"/>
        <v>↓</v>
      </c>
      <c r="V82" s="148" t="str">
        <f t="shared" ca="1" si="242"/>
        <v>↑</v>
      </c>
      <c r="W82" s="145" t="str">
        <f t="shared" ca="1" si="243"/>
        <v>↓↓↓↑</v>
      </c>
      <c r="X82" s="160" t="str" cm="1">
        <f t="array" aca="1" ref="X82" ca="1">INDEX($AM$2:$AM$82,MATCH(W82,$AL$2:$AL$82,0),0)</f>
        <v>最新年度のみ増加</v>
      </c>
      <c r="Y82" s="161" t="str">
        <f t="shared" ca="1" si="244"/>
        <v>↓</v>
      </c>
      <c r="Z82" s="162" t="str">
        <f t="shared" ca="1" si="245"/>
        <v>判定外</v>
      </c>
      <c r="AA82" s="163" t="str">
        <f t="shared" ca="1" si="246"/>
        <v>判定外</v>
      </c>
      <c r="AB82" s="164" t="str">
        <f t="shared" ca="1" si="247"/>
        <v>↓</v>
      </c>
      <c r="AC82" s="162" t="str">
        <f t="shared" ca="1" si="248"/>
        <v>判定外</v>
      </c>
      <c r="AD82" s="160" t="str">
        <f t="shared" ca="1" si="249"/>
        <v>判定外</v>
      </c>
      <c r="AE82" s="165" t="s">
        <v>435</v>
      </c>
      <c r="AF82" s="143"/>
      <c r="AL82" s="126" t="s">
        <v>434</v>
      </c>
      <c r="AM82" s="126" t="s">
        <v>260</v>
      </c>
    </row>
    <row r="83" spans="2:39" x14ac:dyDescent="0.15">
      <c r="B83" s="141"/>
      <c r="C83" s="167"/>
      <c r="D83" s="168" t="s">
        <v>36</v>
      </c>
      <c r="E83" s="265">
        <f ca="1">ROUND(SUMIF('9.経年データ（学部単位）'!A:A,R1,'9.経年データ（学部単位）'!AE:AE)/SUMIF('9.経年データ（学部単位）'!A:A,R1,'9.経年データ（学部単位）'!AJ:AJ),3)</f>
        <v>0.67600000000000005</v>
      </c>
      <c r="F83" s="265">
        <f ca="1">ROUND(SUMIF('9.経年データ（学部単位）'!A:A,S1,'9.経年データ（学部単位）'!AE:AE)/SUMIF('9.経年データ（学部単位）'!A:A,S1,'9.経年データ（学部単位）'!AJ:AJ),3)</f>
        <v>0.65500000000000003</v>
      </c>
      <c r="G83" s="265">
        <f ca="1">ROUND(SUMIF('9.経年データ（学部単位）'!A:A,T1,'9.経年データ（学部単位）'!AE:AE)/SUMIF('9.経年データ（学部単位）'!A:A,T1,'9.経年データ（学部単位）'!AJ:AJ),3)</f>
        <v>0.622</v>
      </c>
      <c r="H83" s="265">
        <f ca="1">ROUND(SUMIF('9.経年データ（学部単位）'!A:A,U1,'9.経年データ（学部単位）'!AE:AE)/SUMIF('9.経年データ（学部単位）'!A:A,U1,'9.経年データ（学部単位）'!AJ:AJ),3)</f>
        <v>0.60899999999999999</v>
      </c>
      <c r="I83" s="265">
        <f ca="1">ROUND(SUMIF('9.経年データ（学部単位）'!A:A,V1,'9.経年データ（学部単位）'!AE:AE)/SUMIF('9.経年データ（学部単位）'!A:A,V1,'9.経年データ（学部単位）'!AJ:AJ),3)</f>
        <v>0.621</v>
      </c>
      <c r="J83" s="157">
        <f t="shared" ca="1" si="230"/>
        <v>0.63659999999999994</v>
      </c>
      <c r="K83" s="158">
        <f t="shared" ca="1" si="231"/>
        <v>0.60659999999999992</v>
      </c>
      <c r="L83" s="158">
        <f t="shared" ca="1" si="232"/>
        <v>0.66659999999999997</v>
      </c>
      <c r="M83" s="147" t="str">
        <f t="shared" ca="1" si="233"/>
        <v>×</v>
      </c>
      <c r="N83" s="147" t="str">
        <f t="shared" ca="1" si="234"/>
        <v>○</v>
      </c>
      <c r="O83" s="147" t="str">
        <f t="shared" ca="1" si="235"/>
        <v>○</v>
      </c>
      <c r="P83" s="147" t="str">
        <f t="shared" ca="1" si="236"/>
        <v>○</v>
      </c>
      <c r="Q83" s="148" t="str">
        <f t="shared" ca="1" si="237"/>
        <v>○</v>
      </c>
      <c r="R83" s="159" t="str">
        <f t="shared" ca="1" si="238"/>
        <v>―</v>
      </c>
      <c r="S83" s="149" t="str">
        <f t="shared" ca="1" si="239"/>
        <v>↓</v>
      </c>
      <c r="T83" s="147" t="str">
        <f t="shared" ca="1" si="240"/>
        <v>↓</v>
      </c>
      <c r="U83" s="147" t="str">
        <f t="shared" ca="1" si="241"/>
        <v>↓</v>
      </c>
      <c r="V83" s="148" t="str">
        <f t="shared" ca="1" si="242"/>
        <v>↑</v>
      </c>
      <c r="W83" s="145" t="str">
        <f t="shared" ca="1" si="243"/>
        <v>↓↓↓↑</v>
      </c>
      <c r="X83" s="160" t="str" cm="1">
        <f t="array" aca="1" ref="X83" ca="1">INDEX($AM$2:$AM$82,MATCH(W83,$AL$2:$AL$82,0),0)</f>
        <v>最新年度のみ増加</v>
      </c>
      <c r="Y83" s="161" t="str">
        <f t="shared" ca="1" si="244"/>
        <v>↓</v>
      </c>
      <c r="Z83" s="162" t="str">
        <f t="shared" ca="1" si="245"/>
        <v>判定外</v>
      </c>
      <c r="AA83" s="163" t="str">
        <f t="shared" ca="1" si="246"/>
        <v>判定外</v>
      </c>
      <c r="AB83" s="164" t="str">
        <f t="shared" ca="1" si="247"/>
        <v>↓</v>
      </c>
      <c r="AC83" s="162" t="str">
        <f t="shared" ca="1" si="248"/>
        <v>判定外</v>
      </c>
      <c r="AD83" s="160" t="str">
        <f t="shared" ca="1" si="249"/>
        <v>判定外</v>
      </c>
      <c r="AE83" s="170"/>
      <c r="AF83" s="143"/>
    </row>
    <row r="84" spans="2:39" x14ac:dyDescent="0.15">
      <c r="B84" s="141"/>
      <c r="C84" s="167"/>
      <c r="D84" s="168" t="s">
        <v>244</v>
      </c>
      <c r="E84" s="265">
        <f ca="1">ROUND(SUMIF('9.経年データ（学部単位）'!A:A,R1,'9.経年データ（学部単位）'!AF:AF)/SUMIF('9.経年データ（学部単位）'!A:A,R1,'9.経年データ（学部単位）'!AJ:AJ),3)</f>
        <v>1.0999999999999999E-2</v>
      </c>
      <c r="F84" s="265">
        <f ca="1">ROUND(SUMIF('9.経年データ（学部単位）'!A:A,S1,'9.経年データ（学部単位）'!AF:AF)/SUMIF('9.経年データ（学部単位）'!A:A,S1,'9.経年データ（学部単位）'!AJ:AJ),3)</f>
        <v>0.01</v>
      </c>
      <c r="G84" s="265">
        <f ca="1">ROUND(SUMIF('9.経年データ（学部単位）'!A:A,T1,'9.経年データ（学部単位）'!AF:AF)/SUMIF('9.経年データ（学部単位）'!A:A,T1,'9.経年データ（学部単位）'!AJ:AJ),3)</f>
        <v>0</v>
      </c>
      <c r="H84" s="265">
        <f ca="1">ROUND(SUMIF('9.経年データ（学部単位）'!A:A,U1,'9.経年データ（学部単位）'!AF:AF)/SUMIF('9.経年データ（学部単位）'!A:A,U1,'9.経年データ（学部単位）'!AJ:AJ),3)</f>
        <v>0</v>
      </c>
      <c r="I84" s="265">
        <f ca="1">ROUND(SUMIF('9.経年データ（学部単位）'!A:A,V1,'9.経年データ（学部単位）'!AF:AF)/SUMIF('9.経年データ（学部単位）'!A:A,V1,'9.経年データ（学部単位）'!AJ:AJ),3)</f>
        <v>1.6E-2</v>
      </c>
      <c r="J84" s="157">
        <f ca="1">AVERAGE(E84:I84)</f>
        <v>7.3999999999999995E-3</v>
      </c>
      <c r="K84" s="158">
        <f ca="1">J84-0.03</f>
        <v>-2.2599999999999999E-2</v>
      </c>
      <c r="L84" s="158">
        <f ca="1">J84+0.03</f>
        <v>3.7399999999999996E-2</v>
      </c>
      <c r="M84" s="147" t="str">
        <f ca="1">IF(AND(E84&gt;J84-0.03,E84&lt;J84+0.03),"○","×")</f>
        <v>○</v>
      </c>
      <c r="N84" s="147" t="str">
        <f ca="1">IF(AND(F84&gt;J84-0.03,F84&lt;J84+0.03),"○","×")</f>
        <v>○</v>
      </c>
      <c r="O84" s="147" t="str">
        <f ca="1">IF(AND(G84&gt;J84-0.03,G84&lt;J84+0.03),"○","×")</f>
        <v>○</v>
      </c>
      <c r="P84" s="147" t="str">
        <f ca="1">IF(AND(H84&gt;J84-0.03,H84&lt;J84+0.03),"○","×")</f>
        <v>○</v>
      </c>
      <c r="Q84" s="148" t="str">
        <f ca="1">IF(AND(I84&gt;J84-0.03,I84&lt;J84+0.03),"○","×")</f>
        <v>○</v>
      </c>
      <c r="R84" s="159" t="str">
        <f ca="1">IF(COUNTIF(M84:Q84,"○")=5,"同程度","―")</f>
        <v>同程度</v>
      </c>
      <c r="S84" s="149" t="str">
        <f ca="1">IF(F84-E84&gt;0,"↑",IF(F84-E84&lt;0,"↓","－"))</f>
        <v>↓</v>
      </c>
      <c r="T84" s="147" t="str">
        <f ca="1">IF(G84-F84&gt;0,"↑",IF(G84-F84&lt;0,"↓","－"))</f>
        <v>↓</v>
      </c>
      <c r="U84" s="147" t="str">
        <f ca="1">IF(H84-G84&gt;0,"↑",IF(H84-G84&lt;0,"↓","－"))</f>
        <v>－</v>
      </c>
      <c r="V84" s="148" t="str">
        <f ca="1">IF(I84-H84&gt;0,"↑",IF(I84-H84&lt;0,"↓","－"))</f>
        <v>↑</v>
      </c>
      <c r="W84" s="145" t="str">
        <f ca="1">S84&amp;T84&amp;U84&amp;V84</f>
        <v>↓↓－↑</v>
      </c>
      <c r="X84" s="160" t="str" cm="1">
        <f t="array" aca="1" ref="X84" ca="1">INDEX($AM$2:$AM$82,MATCH(W84,$AL$2:$AL$82,0),0)</f>
        <v>最新年度のみ増加</v>
      </c>
      <c r="Y84" s="161" t="str">
        <f ca="1">IF(G84-E84&gt;0,"↑",IF(G84-E84&lt;0,"↓","－"))</f>
        <v>↓</v>
      </c>
      <c r="Z84" s="162" t="str">
        <f t="shared" ca="1" si="245"/>
        <v>判定外</v>
      </c>
      <c r="AA84" s="163" t="str">
        <f t="shared" ca="1" si="246"/>
        <v>判定外</v>
      </c>
      <c r="AB84" s="164" t="str">
        <f ca="1">IF(H84-F84&gt;0,"↑",IF(H84-F84&lt;0,"↓","－"))</f>
        <v>↓</v>
      </c>
      <c r="AC84" s="162" t="str">
        <f t="shared" ca="1" si="248"/>
        <v>判定外</v>
      </c>
      <c r="AD84" s="160" t="str">
        <f t="shared" ca="1" si="249"/>
        <v>判定外</v>
      </c>
      <c r="AE84" s="170"/>
      <c r="AF84" s="143"/>
    </row>
    <row r="85" spans="2:39" x14ac:dyDescent="0.15">
      <c r="B85" s="141"/>
      <c r="C85" s="171"/>
      <c r="D85" s="168" t="s">
        <v>245</v>
      </c>
      <c r="E85" s="265">
        <f ca="1">ROUND(SUMIF('9.経年データ（学部単位）'!A:A,R1,'9.経年データ（学部単位）'!AG:AG)/SUMIF('9.経年データ（学部単位）'!A:A,R1,'9.経年データ（学部単位）'!AJ:AJ),3)</f>
        <v>0</v>
      </c>
      <c r="F85" s="265">
        <f ca="1">ROUND(SUMIF('9.経年データ（学部単位）'!A:A,S1,'9.経年データ（学部単位）'!AG:AG)/SUMIF('9.経年データ（学部単位）'!A:A,S1,'9.経年データ（学部単位）'!AJ:AJ),3)</f>
        <v>0</v>
      </c>
      <c r="G85" s="265">
        <f ca="1">ROUND(SUMIF('9.経年データ（学部単位）'!A:A,T1,'9.経年データ（学部単位）'!AG:AG)/SUMIF('9.経年データ（学部単位）'!A:A,T1,'9.経年データ（学部単位）'!AJ:AJ),3)</f>
        <v>0</v>
      </c>
      <c r="H85" s="265">
        <f ca="1">ROUND(SUMIF('9.経年データ（学部単位）'!A:A,U1,'9.経年データ（学部単位）'!AG:AG)/SUMIF('9.経年データ（学部単位）'!A:A,U1,'9.経年データ（学部単位）'!AJ:AJ),3)</f>
        <v>0</v>
      </c>
      <c r="I85" s="265">
        <f ca="1">ROUND(SUMIF('9.経年データ（学部単位）'!A:A,V1,'9.経年データ（学部単位）'!AG:AG)/SUMIF('9.経年データ（学部単位）'!A:A,V1,'9.経年データ（学部単位）'!AJ:AJ),3)</f>
        <v>0</v>
      </c>
      <c r="J85" s="188">
        <f t="shared" ref="J85:J87" ca="1" si="250">AVERAGE(E85:I85)</f>
        <v>0</v>
      </c>
      <c r="K85" s="158">
        <f t="shared" ref="K85:K87" ca="1" si="251">J85-0.03</f>
        <v>-0.03</v>
      </c>
      <c r="L85" s="158">
        <f t="shared" ref="L85:L87" ca="1" si="252">J85+0.03</f>
        <v>0.03</v>
      </c>
      <c r="M85" s="147" t="str">
        <f t="shared" ref="M85:M87" ca="1" si="253">IF(AND(E85&gt;J85-0.03,E85&lt;J85+0.03),"○","×")</f>
        <v>○</v>
      </c>
      <c r="N85" s="147" t="str">
        <f t="shared" ref="N85:N87" ca="1" si="254">IF(AND(F85&gt;J85-0.03,F85&lt;J85+0.03),"○","×")</f>
        <v>○</v>
      </c>
      <c r="O85" s="147" t="str">
        <f t="shared" ref="O85:O87" ca="1" si="255">IF(AND(G85&gt;J85-0.03,G85&lt;J85+0.03),"○","×")</f>
        <v>○</v>
      </c>
      <c r="P85" s="147" t="str">
        <f t="shared" ref="P85:P87" ca="1" si="256">IF(AND(H85&gt;J85-0.03,H85&lt;J85+0.03),"○","×")</f>
        <v>○</v>
      </c>
      <c r="Q85" s="148" t="str">
        <f t="shared" ref="Q85:Q87" ca="1" si="257">IF(AND(I85&gt;J85-0.03,I85&lt;J85+0.03),"○","×")</f>
        <v>○</v>
      </c>
      <c r="R85" s="159" t="str">
        <f t="shared" ref="R85:R87" ca="1" si="258">IF(COUNTIF(M85:Q85,"○")=5,"同程度","―")</f>
        <v>同程度</v>
      </c>
      <c r="S85" s="149" t="str">
        <f t="shared" ref="S85:S87" ca="1" si="259">IF(F85-E85&gt;0,"↑",IF(F85-E85&lt;0,"↓","－"))</f>
        <v>－</v>
      </c>
      <c r="T85" s="147" t="str">
        <f t="shared" ref="T85:T87" ca="1" si="260">IF(G85-F85&gt;0,"↑",IF(G85-F85&lt;0,"↓","－"))</f>
        <v>－</v>
      </c>
      <c r="U85" s="147" t="str">
        <f t="shared" ref="U85:U87" ca="1" si="261">IF(H85-G85&gt;0,"↑",IF(H85-G85&lt;0,"↓","－"))</f>
        <v>－</v>
      </c>
      <c r="V85" s="148" t="str">
        <f t="shared" ref="V85:V87" ca="1" si="262">IF(I85-H85&gt;0,"↑",IF(I85-H85&lt;0,"↓","－"))</f>
        <v>－</v>
      </c>
      <c r="W85" s="145" t="str">
        <f t="shared" ref="W85:W87" ca="1" si="263">S85&amp;T85&amp;U85&amp;V85</f>
        <v>－－－－</v>
      </c>
      <c r="X85" s="160" t="str" cm="1">
        <f t="array" aca="1" ref="X85" ca="1">INDEX($AM$2:$AM$82,MATCH(W85,$AL$2:$AL$82,0),0)</f>
        <v>同程度で推移</v>
      </c>
      <c r="Y85" s="161" t="str">
        <f t="shared" ref="Y85:Y87" ca="1" si="264">IF(G85-E85&gt;0,"↑",IF(G85-E85&lt;0,"↓","－"))</f>
        <v>－</v>
      </c>
      <c r="Z85" s="162" t="str">
        <f t="shared" ca="1" si="245"/>
        <v>判定外</v>
      </c>
      <c r="AA85" s="163" t="str">
        <f t="shared" ca="1" si="246"/>
        <v>判定外</v>
      </c>
      <c r="AB85" s="164" t="str">
        <f t="shared" ref="AB85:AB87" ca="1" si="265">IF(H85-F85&gt;0,"↑",IF(H85-F85&lt;0,"↓","－"))</f>
        <v>－</v>
      </c>
      <c r="AC85" s="162" t="str">
        <f t="shared" ca="1" si="248"/>
        <v>判定外</v>
      </c>
      <c r="AD85" s="160" t="str">
        <f t="shared" ca="1" si="249"/>
        <v>判定外</v>
      </c>
      <c r="AE85" s="170"/>
      <c r="AF85" s="143"/>
    </row>
    <row r="86" spans="2:39" x14ac:dyDescent="0.15">
      <c r="B86" s="141"/>
      <c r="C86" s="155" t="s">
        <v>246</v>
      </c>
      <c r="D86" s="155"/>
      <c r="E86" s="264">
        <f ca="1">ROUND(SUMIF('9.経年データ（学部単位）'!A:A,R1,'9.経年データ（学部単位）'!AH:AH)/SUMIF('9.経年データ（学部単位）'!A:A,R1,'9.経年データ（学部単位）'!AJ:AJ),3)</f>
        <v>4.2999999999999997E-2</v>
      </c>
      <c r="F86" s="264">
        <f ca="1">ROUND(SUMIF('9.経年データ（学部単位）'!A:A,S1,'9.経年データ（学部単位）'!AH:AH)/SUMIF('9.経年データ（学部単位）'!A:A,S1,'9.経年データ（学部単位）'!AJ:AJ),3)</f>
        <v>0.06</v>
      </c>
      <c r="G86" s="264">
        <f ca="1">ROUND(SUMIF('9.経年データ（学部単位）'!A:A,T1,'9.経年データ（学部単位）'!AH:AH)/SUMIF('9.経年データ（学部単位）'!A:A,T1,'9.経年データ（学部単位）'!AJ:AJ),3)</f>
        <v>0.109</v>
      </c>
      <c r="H86" s="264">
        <f ca="1">ROUND(SUMIF('9.経年データ（学部単位）'!A:A,U1,'9.経年データ（学部単位）'!AH:AH)/SUMIF('9.経年データ（学部単位）'!A:A,U1,'9.経年データ（学部単位）'!AJ:AJ),3)</f>
        <v>9.4E-2</v>
      </c>
      <c r="I86" s="264">
        <f ca="1">ROUND(SUMIF('9.経年データ（学部単位）'!A:A,V1,'9.経年データ（学部単位）'!AH:AH)/SUMIF('9.経年データ（学部単位）'!A:A,V1,'9.経年データ（学部単位）'!AJ:AJ),3)</f>
        <v>4.3999999999999997E-2</v>
      </c>
      <c r="J86" s="157">
        <f t="shared" ca="1" si="250"/>
        <v>6.9999999999999993E-2</v>
      </c>
      <c r="K86" s="158">
        <f t="shared" ca="1" si="251"/>
        <v>3.9999999999999994E-2</v>
      </c>
      <c r="L86" s="158">
        <f t="shared" ca="1" si="252"/>
        <v>9.9999999999999992E-2</v>
      </c>
      <c r="M86" s="147" t="str">
        <f t="shared" ca="1" si="253"/>
        <v>○</v>
      </c>
      <c r="N86" s="147" t="str">
        <f t="shared" ca="1" si="254"/>
        <v>○</v>
      </c>
      <c r="O86" s="147" t="str">
        <f t="shared" ca="1" si="255"/>
        <v>×</v>
      </c>
      <c r="P86" s="147" t="str">
        <f t="shared" ca="1" si="256"/>
        <v>○</v>
      </c>
      <c r="Q86" s="148" t="str">
        <f t="shared" ca="1" si="257"/>
        <v>○</v>
      </c>
      <c r="R86" s="159" t="str">
        <f t="shared" ca="1" si="258"/>
        <v>―</v>
      </c>
      <c r="S86" s="149" t="str">
        <f t="shared" ca="1" si="259"/>
        <v>↑</v>
      </c>
      <c r="T86" s="147" t="str">
        <f t="shared" ca="1" si="260"/>
        <v>↑</v>
      </c>
      <c r="U86" s="147" t="str">
        <f t="shared" ca="1" si="261"/>
        <v>↓</v>
      </c>
      <c r="V86" s="148" t="str">
        <f t="shared" ca="1" si="262"/>
        <v>↓</v>
      </c>
      <c r="W86" s="145" t="str">
        <f t="shared" ca="1" si="263"/>
        <v>↑↑↓↓</v>
      </c>
      <c r="X86" s="160" t="str" cm="1">
        <f t="array" aca="1" ref="X86" ca="1">INDEX($AM$2:$AM$82,MATCH(W86,$AL$2:$AL$82,0),0)</f>
        <v>年度により増減</v>
      </c>
      <c r="Y86" s="161" t="str">
        <f t="shared" ca="1" si="264"/>
        <v>↑</v>
      </c>
      <c r="Z86" s="162" t="str">
        <f t="shared" ca="1" si="245"/>
        <v>判定外</v>
      </c>
      <c r="AA86" s="163" t="str">
        <f t="shared" ca="1" si="246"/>
        <v>判定外</v>
      </c>
      <c r="AB86" s="164" t="str">
        <f t="shared" ca="1" si="265"/>
        <v>↑</v>
      </c>
      <c r="AC86" s="162" t="str">
        <f t="shared" ca="1" si="248"/>
        <v>判定外</v>
      </c>
      <c r="AD86" s="160" t="str">
        <f t="shared" ca="1" si="249"/>
        <v>判定外</v>
      </c>
      <c r="AE86" s="170"/>
      <c r="AF86" s="143"/>
    </row>
    <row r="87" spans="2:39" x14ac:dyDescent="0.15">
      <c r="B87" s="141"/>
      <c r="C87" s="155" t="s">
        <v>242</v>
      </c>
      <c r="D87" s="155"/>
      <c r="E87" s="264">
        <f ca="1">ROUND(SUMIF('9.経年データ（学部単位）'!A:A,R1,'9.経年データ（学部単位）'!AI:AI)/SUMIF('9.経年データ（学部単位）'!A:A,R1,'9.経年データ（学部単位）'!AJ:AJ),3)</f>
        <v>0</v>
      </c>
      <c r="F87" s="264">
        <f ca="1">ROUND(SUMIF('9.経年データ（学部単位）'!A:A,S1,'9.経年データ（学部単位）'!AI:AI)/SUMIF('9.経年データ（学部単位）'!A:A,S1,'9.経年データ（学部単位）'!AJ:AJ),3)</f>
        <v>5.0000000000000001E-3</v>
      </c>
      <c r="G87" s="264">
        <f ca="1">ROUND(SUMIF('9.経年データ（学部単位）'!A:A,T1,'9.経年データ（学部単位）'!AI:AI)/SUMIF('9.経年データ（学部単位）'!A:A,T1,'9.経年データ（学部単位）'!AJ:AJ),3)</f>
        <v>0</v>
      </c>
      <c r="H87" s="264">
        <f ca="1">ROUND(SUMIF('9.経年データ（学部単位）'!A:A,U1,'9.経年データ（学部単位）'!AI:AI)/SUMIF('9.経年データ（学部単位）'!A:A,U1,'9.経年データ（学部単位）'!AJ:AJ),3)</f>
        <v>0</v>
      </c>
      <c r="I87" s="264">
        <f ca="1">ROUND(SUMIF('9.経年データ（学部単位）'!A:A,V1,'9.経年データ（学部単位）'!AI:AI)/SUMIF('9.経年データ（学部単位）'!A:A,V1,'9.経年データ（学部単位）'!AJ:AJ),3)</f>
        <v>0</v>
      </c>
      <c r="J87" s="157">
        <f t="shared" ca="1" si="250"/>
        <v>1E-3</v>
      </c>
      <c r="K87" s="158">
        <f t="shared" ca="1" si="251"/>
        <v>-2.8999999999999998E-2</v>
      </c>
      <c r="L87" s="158">
        <f t="shared" ca="1" si="252"/>
        <v>3.1E-2</v>
      </c>
      <c r="M87" s="147" t="str">
        <f t="shared" ca="1" si="253"/>
        <v>○</v>
      </c>
      <c r="N87" s="147" t="str">
        <f t="shared" ca="1" si="254"/>
        <v>○</v>
      </c>
      <c r="O87" s="147" t="str">
        <f t="shared" ca="1" si="255"/>
        <v>○</v>
      </c>
      <c r="P87" s="147" t="str">
        <f t="shared" ca="1" si="256"/>
        <v>○</v>
      </c>
      <c r="Q87" s="148" t="str">
        <f t="shared" ca="1" si="257"/>
        <v>○</v>
      </c>
      <c r="R87" s="159" t="str">
        <f t="shared" ca="1" si="258"/>
        <v>同程度</v>
      </c>
      <c r="S87" s="149" t="str">
        <f t="shared" ca="1" si="259"/>
        <v>↑</v>
      </c>
      <c r="T87" s="147" t="str">
        <f t="shared" ca="1" si="260"/>
        <v>↓</v>
      </c>
      <c r="U87" s="147" t="str">
        <f t="shared" ca="1" si="261"/>
        <v>－</v>
      </c>
      <c r="V87" s="148" t="str">
        <f t="shared" ca="1" si="262"/>
        <v>－</v>
      </c>
      <c r="W87" s="145" t="str">
        <f t="shared" ca="1" si="263"/>
        <v>↑↓－－</v>
      </c>
      <c r="X87" s="160" t="str" cm="1">
        <f t="array" aca="1" ref="X87" ca="1">INDEX($AM$2:$AM$82,MATCH(W87,$AL$2:$AL$82,0),0)</f>
        <v>減少傾向⤵</v>
      </c>
      <c r="Y87" s="161" t="str">
        <f t="shared" ca="1" si="264"/>
        <v>－</v>
      </c>
      <c r="Z87" s="162" t="str">
        <f t="shared" ca="1" si="245"/>
        <v>判定外</v>
      </c>
      <c r="AA87" s="163" t="str">
        <f t="shared" ca="1" si="246"/>
        <v>判定外</v>
      </c>
      <c r="AB87" s="164" t="str">
        <f t="shared" ca="1" si="265"/>
        <v>↓</v>
      </c>
      <c r="AC87" s="162" t="str">
        <f t="shared" ca="1" si="248"/>
        <v>判定外</v>
      </c>
      <c r="AD87" s="160" t="str">
        <f t="shared" ca="1" si="249"/>
        <v>判定外</v>
      </c>
      <c r="AE87" s="170"/>
      <c r="AF87" s="143"/>
    </row>
    <row r="88" spans="2:39" s="154" customFormat="1" ht="14.25" thickBot="1" x14ac:dyDescent="0.2">
      <c r="B88" s="141"/>
      <c r="C88" s="142"/>
      <c r="D88" s="142"/>
      <c r="E88" s="263"/>
      <c r="F88" s="263"/>
      <c r="G88" s="263"/>
      <c r="H88" s="263"/>
      <c r="I88" s="263"/>
      <c r="J88" s="189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43"/>
      <c r="AG88" s="117"/>
      <c r="AH88" s="117"/>
      <c r="AI88" s="117"/>
      <c r="AJ88" s="117"/>
      <c r="AK88" s="117"/>
      <c r="AL88" s="117"/>
      <c r="AM88" s="117"/>
    </row>
    <row r="89" spans="2:39" x14ac:dyDescent="0.15">
      <c r="B89" s="186"/>
      <c r="C89" s="142"/>
      <c r="D89" s="142"/>
      <c r="E89" s="263"/>
      <c r="F89" s="263"/>
      <c r="G89" s="263"/>
      <c r="H89" s="263"/>
      <c r="I89" s="263"/>
      <c r="J89" s="370" t="s">
        <v>458</v>
      </c>
      <c r="K89" s="371"/>
      <c r="L89" s="371"/>
      <c r="M89" s="372"/>
      <c r="N89" s="372"/>
      <c r="O89" s="372"/>
      <c r="P89" s="372"/>
      <c r="Q89" s="373"/>
      <c r="R89" s="374" t="s">
        <v>335</v>
      </c>
      <c r="S89" s="371" t="s">
        <v>336</v>
      </c>
      <c r="T89" s="372"/>
      <c r="U89" s="372"/>
      <c r="V89" s="373"/>
      <c r="W89" s="376" t="s">
        <v>337</v>
      </c>
      <c r="X89" s="377"/>
      <c r="Y89" s="380" t="s">
        <v>338</v>
      </c>
      <c r="Z89" s="366" t="s">
        <v>339</v>
      </c>
      <c r="AA89" s="382"/>
      <c r="AB89" s="364" t="s">
        <v>340</v>
      </c>
      <c r="AC89" s="366" t="s">
        <v>341</v>
      </c>
      <c r="AD89" s="367"/>
      <c r="AE89" s="368" t="s">
        <v>342</v>
      </c>
      <c r="AF89" s="143"/>
    </row>
    <row r="90" spans="2:39" x14ac:dyDescent="0.15">
      <c r="B90" s="141"/>
      <c r="C90" s="383" t="s">
        <v>289</v>
      </c>
      <c r="D90" s="384"/>
      <c r="E90" s="144" t="str">
        <f ca="1">R1&amp;"(n'="&amp;SUMIF('9.経年データ（学部単位）'!A:A,R1,'9.経年データ（学部単位）'!AQ:AQ)&amp;")"</f>
        <v>R2(n'=45)</v>
      </c>
      <c r="F90" s="144" t="str">
        <f ca="1">S1&amp;"(n'="&amp;SUMIF('9.経年データ（学部単位）'!A:A,S1,'9.経年データ（学部単位）'!AQ:AQ)&amp;")"</f>
        <v>R3(n'=63)</v>
      </c>
      <c r="G90" s="144" t="str">
        <f ca="1">T1&amp;"(n'="&amp;SUMIF('9.経年データ（学部単位）'!A:A,T1,'9.経年データ（学部単位）'!AQ:AQ)&amp;")"</f>
        <v>R4(n'=51)</v>
      </c>
      <c r="H90" s="144" t="str">
        <f ca="1">U1&amp;"(n'="&amp;SUMIF('9.経年データ（学部単位）'!A:A,U1,'9.経年データ（学部単位）'!AQ:AQ)&amp;")"</f>
        <v>R5(n'=66)</v>
      </c>
      <c r="I90" s="144" t="str">
        <f ca="1">V1&amp;"(n'="&amp;SUMIF('9.経年データ（学部単位）'!A:A,V1,'9.経年データ（学部単位）'!AQ:AQ)&amp;")"</f>
        <v>R6(n'=73)</v>
      </c>
      <c r="J90" s="145" t="s">
        <v>459</v>
      </c>
      <c r="K90" s="146">
        <v>-0.03</v>
      </c>
      <c r="L90" s="146">
        <v>0.03</v>
      </c>
      <c r="M90" s="259" t="str">
        <f ca="1">R1</f>
        <v>R2</v>
      </c>
      <c r="N90" s="259" t="str">
        <f ca="1">S1</f>
        <v>R3</v>
      </c>
      <c r="O90" s="259" t="str">
        <f ca="1">T1</f>
        <v>R4</v>
      </c>
      <c r="P90" s="259" t="str">
        <f ca="1">U1</f>
        <v>R5</v>
      </c>
      <c r="Q90" s="259" t="str">
        <f ca="1">V1</f>
        <v>R6</v>
      </c>
      <c r="R90" s="375"/>
      <c r="S90" s="149" t="s">
        <v>346</v>
      </c>
      <c r="T90" s="147" t="s">
        <v>347</v>
      </c>
      <c r="U90" s="147" t="s">
        <v>348</v>
      </c>
      <c r="V90" s="148" t="s">
        <v>349</v>
      </c>
      <c r="W90" s="378"/>
      <c r="X90" s="379"/>
      <c r="Y90" s="381"/>
      <c r="Z90" s="150" t="s">
        <v>350</v>
      </c>
      <c r="AA90" s="151" t="s">
        <v>351</v>
      </c>
      <c r="AB90" s="365"/>
      <c r="AC90" s="152" t="s">
        <v>352</v>
      </c>
      <c r="AD90" s="153" t="s">
        <v>353</v>
      </c>
      <c r="AE90" s="369"/>
      <c r="AF90" s="143"/>
    </row>
    <row r="91" spans="2:39" x14ac:dyDescent="0.15">
      <c r="B91" s="141"/>
      <c r="C91" s="155" t="s">
        <v>243</v>
      </c>
      <c r="D91" s="155"/>
      <c r="E91" s="264">
        <f ca="1">ROUND(SUMIF('9.経年データ（学部単位）'!A:A,R1,'9.経年データ（学部単位）'!AK:AK)/SUMIF('9.経年データ（学部単位）'!A:A,R1,'9.経年データ（学部単位）'!AQ:AQ),3)</f>
        <v>4.3999999999999997E-2</v>
      </c>
      <c r="F91" s="264">
        <f ca="1">ROUND(SUMIF('9.経年データ（学部単位）'!A:A,S1,'9.経年データ（学部単位）'!AK:AK)/SUMIF('9.経年データ（学部単位）'!A:A,S1,'9.経年データ（学部単位）'!AQ:AQ),3)</f>
        <v>3.2000000000000001E-2</v>
      </c>
      <c r="G91" s="264">
        <f ca="1">ROUND(SUMIF('9.経年データ（学部単位）'!A:A,T1,'9.経年データ（学部単位）'!AK:AK)/SUMIF('9.経年データ（学部単位）'!A:A,T1,'9.経年データ（学部単位）'!AQ:AQ),3)</f>
        <v>5.8999999999999997E-2</v>
      </c>
      <c r="H91" s="264">
        <f ca="1">ROUND(SUMIF('9.経年データ（学部単位）'!A:A,U1,'9.経年データ（学部単位）'!AK:AK)/SUMIF('9.経年データ（学部単位）'!A:A,U1,'9.経年データ（学部単位）'!AQ:AQ),3)</f>
        <v>0.03</v>
      </c>
      <c r="I91" s="264">
        <f ca="1">ROUND(SUMIF('9.経年データ（学部単位）'!A:A,V1,'9.経年データ（学部単位）'!AK:AK)/SUMIF('9.経年データ（学部単位）'!A:A,V1,'9.経年データ（学部単位）'!AQ:AQ),3)</f>
        <v>2.7E-2</v>
      </c>
      <c r="J91" s="157">
        <f t="shared" ref="J91:J93" ca="1" si="266">AVERAGE(E91:I91)</f>
        <v>3.8400000000000004E-2</v>
      </c>
      <c r="K91" s="158">
        <f t="shared" ref="K91:K93" ca="1" si="267">J91-0.03</f>
        <v>8.4000000000000047E-3</v>
      </c>
      <c r="L91" s="158">
        <f t="shared" ref="L91:L93" ca="1" si="268">J91+0.03</f>
        <v>6.8400000000000002E-2</v>
      </c>
      <c r="M91" s="147" t="str">
        <f t="shared" ref="M91:M93" ca="1" si="269">IF(AND(E91&gt;J91-0.03,E91&lt;J91+0.03),"○","×")</f>
        <v>○</v>
      </c>
      <c r="N91" s="147" t="str">
        <f t="shared" ref="N91:N93" ca="1" si="270">IF(AND(F91&gt;J91-0.03,F91&lt;J91+0.03),"○","×")</f>
        <v>○</v>
      </c>
      <c r="O91" s="147" t="str">
        <f t="shared" ref="O91:O93" ca="1" si="271">IF(AND(G91&gt;J91-0.03,G91&lt;J91+0.03),"○","×")</f>
        <v>○</v>
      </c>
      <c r="P91" s="147" t="str">
        <f t="shared" ref="P91:P93" ca="1" si="272">IF(AND(H91&gt;J91-0.03,H91&lt;J91+0.03),"○","×")</f>
        <v>○</v>
      </c>
      <c r="Q91" s="148" t="str">
        <f t="shared" ref="Q91:Q93" ca="1" si="273">IF(AND(I91&gt;J91-0.03,I91&lt;J91+0.03),"○","×")</f>
        <v>○</v>
      </c>
      <c r="R91" s="159" t="str">
        <f t="shared" ref="R91:R93" ca="1" si="274">IF(COUNTIF(M91:Q91,"○")=5,"同程度","―")</f>
        <v>同程度</v>
      </c>
      <c r="S91" s="149" t="str">
        <f t="shared" ref="S91:S93" ca="1" si="275">IF(F91-E91&gt;0,"↑",IF(F91-E91&lt;0,"↓","－"))</f>
        <v>↓</v>
      </c>
      <c r="T91" s="147" t="str">
        <f t="shared" ref="T91:T93" ca="1" si="276">IF(G91-F91&gt;0,"↑",IF(G91-F91&lt;0,"↓","－"))</f>
        <v>↑</v>
      </c>
      <c r="U91" s="147" t="str">
        <f t="shared" ref="U91:U93" ca="1" si="277">IF(H91-G91&gt;0,"↑",IF(H91-G91&lt;0,"↓","－"))</f>
        <v>↓</v>
      </c>
      <c r="V91" s="148" t="str">
        <f t="shared" ref="V91:V93" ca="1" si="278">IF(I91-H91&gt;0,"↑",IF(I91-H91&lt;0,"↓","－"))</f>
        <v>↓</v>
      </c>
      <c r="W91" s="145" t="str">
        <f t="shared" ref="W91:W93" ca="1" si="279">S91&amp;T91&amp;U91&amp;V91</f>
        <v>↓↑↓↓</v>
      </c>
      <c r="X91" s="160" t="str" cm="1">
        <f t="array" aca="1" ref="X91" ca="1">INDEX($AM$2:$AM$82,MATCH(W91,$AL$2:$AL$82,0),0)</f>
        <v>年度により増減</v>
      </c>
      <c r="Y91" s="161" t="str">
        <f t="shared" ref="Y91:Y93" ca="1" si="280">IF(G91-E91&gt;0,"↑",IF(G91-E91&lt;0,"↓","－"))</f>
        <v>↑</v>
      </c>
      <c r="Z91" s="162" t="str">
        <f t="shared" ref="Z91:Z97" ca="1" si="281">IF(W91="↓↑↓↓",IF(Y91="↓","減少傾向","×"),"判定外")</f>
        <v>×</v>
      </c>
      <c r="AA91" s="163" t="str">
        <f t="shared" ref="AA91:AA97" ca="1" si="282">IF(W91="↑↓↑↑",IF(Y91="↑","増加傾向","×"),"判定外")</f>
        <v>判定外</v>
      </c>
      <c r="AB91" s="164" t="str">
        <f t="shared" ref="AB91:AB93" ca="1" si="283">IF(H91-F91&gt;0,"↑",IF(H91-F91&lt;0,"↓","－"))</f>
        <v>↓</v>
      </c>
      <c r="AC91" s="162" t="str">
        <f t="shared" ref="AC91:AC97" ca="1" si="284">IF(W91="↓↓↑↓",IF(AB91="↓","減少傾向","×"),"判定外")</f>
        <v>判定外</v>
      </c>
      <c r="AD91" s="160" t="str">
        <f t="shared" ref="AD91:AD97" ca="1" si="285">IF(W91="↑↑↓↑",IF(AB91="↑","増加傾向","×"),"判定外")</f>
        <v>判定外</v>
      </c>
      <c r="AE91" s="165" t="s">
        <v>273</v>
      </c>
      <c r="AF91" s="143"/>
    </row>
    <row r="92" spans="2:39" x14ac:dyDescent="0.15">
      <c r="B92" s="141"/>
      <c r="C92" s="166" t="s">
        <v>40</v>
      </c>
      <c r="D92" s="155"/>
      <c r="E92" s="264">
        <f ca="1">SUM(E93:E95)</f>
        <v>0.95500000000000007</v>
      </c>
      <c r="F92" s="264">
        <f ca="1">SUM(F93:F95)</f>
        <v>0.81</v>
      </c>
      <c r="G92" s="264">
        <f ca="1">SUM(G93:G95)</f>
        <v>0.92100000000000004</v>
      </c>
      <c r="H92" s="264">
        <f ca="1">SUM(H93:H95)</f>
        <v>0.92400000000000004</v>
      </c>
      <c r="I92" s="264">
        <f ca="1">SUM(I93:I95)</f>
        <v>0.89</v>
      </c>
      <c r="J92" s="157">
        <f t="shared" ca="1" si="266"/>
        <v>0.9</v>
      </c>
      <c r="K92" s="158">
        <f t="shared" ca="1" si="267"/>
        <v>0.87</v>
      </c>
      <c r="L92" s="158">
        <f t="shared" ca="1" si="268"/>
        <v>0.93</v>
      </c>
      <c r="M92" s="147" t="str">
        <f t="shared" ca="1" si="269"/>
        <v>×</v>
      </c>
      <c r="N92" s="147" t="str">
        <f t="shared" ca="1" si="270"/>
        <v>×</v>
      </c>
      <c r="O92" s="147" t="str">
        <f t="shared" ca="1" si="271"/>
        <v>○</v>
      </c>
      <c r="P92" s="147" t="str">
        <f t="shared" ca="1" si="272"/>
        <v>○</v>
      </c>
      <c r="Q92" s="148" t="str">
        <f t="shared" ca="1" si="273"/>
        <v>○</v>
      </c>
      <c r="R92" s="159" t="str">
        <f t="shared" ca="1" si="274"/>
        <v>―</v>
      </c>
      <c r="S92" s="149" t="str">
        <f t="shared" ca="1" si="275"/>
        <v>↓</v>
      </c>
      <c r="T92" s="147" t="str">
        <f t="shared" ca="1" si="276"/>
        <v>↑</v>
      </c>
      <c r="U92" s="147" t="str">
        <f t="shared" ca="1" si="277"/>
        <v>↑</v>
      </c>
      <c r="V92" s="148" t="str">
        <f t="shared" ca="1" si="278"/>
        <v>↓</v>
      </c>
      <c r="W92" s="145" t="str">
        <f t="shared" ca="1" si="279"/>
        <v>↓↑↑↓</v>
      </c>
      <c r="X92" s="160" t="str" cm="1">
        <f t="array" aca="1" ref="X92" ca="1">INDEX($AM$2:$AM$82,MATCH(W92,$AL$2:$AL$82,0),0)</f>
        <v>年度により増減</v>
      </c>
      <c r="Y92" s="161" t="str">
        <f t="shared" ca="1" si="280"/>
        <v>↓</v>
      </c>
      <c r="Z92" s="162" t="str">
        <f t="shared" ca="1" si="281"/>
        <v>判定外</v>
      </c>
      <c r="AA92" s="163" t="str">
        <f t="shared" ca="1" si="282"/>
        <v>判定外</v>
      </c>
      <c r="AB92" s="164" t="str">
        <f t="shared" ca="1" si="283"/>
        <v>↑</v>
      </c>
      <c r="AC92" s="162" t="str">
        <f t="shared" ca="1" si="284"/>
        <v>判定外</v>
      </c>
      <c r="AD92" s="160" t="str">
        <f t="shared" ca="1" si="285"/>
        <v>判定外</v>
      </c>
      <c r="AE92" s="165" t="s">
        <v>344</v>
      </c>
      <c r="AF92" s="143"/>
    </row>
    <row r="93" spans="2:39" x14ac:dyDescent="0.15">
      <c r="B93" s="141"/>
      <c r="C93" s="167"/>
      <c r="D93" s="168" t="s">
        <v>36</v>
      </c>
      <c r="E93" s="265">
        <f ca="1">ROUND(SUMIF('9.経年データ（学部単位）'!A:A,R1,'9.経年データ（学部単位）'!AL:AL)/SUMIF('9.経年データ（学部単位）'!A:A,R1,'9.経年データ（学部単位）'!AQ:AQ),3)</f>
        <v>0.93300000000000005</v>
      </c>
      <c r="F93" s="265">
        <f ca="1">ROUND(SUMIF('9.経年データ（学部単位）'!A:A,S1,'9.経年データ（学部単位）'!AL:AL)/SUMIF('9.経年データ（学部単位）'!A:A,S1,'9.経年データ（学部単位）'!AQ:AQ),3)</f>
        <v>0.79400000000000004</v>
      </c>
      <c r="G93" s="265">
        <f ca="1">ROUND(SUMIF('9.経年データ（学部単位）'!A:A,T1,'9.経年データ（学部単位）'!AL:AL)/SUMIF('9.経年データ（学部単位）'!A:A,T1,'9.経年データ（学部単位）'!AQ:AQ),3)</f>
        <v>0.88200000000000001</v>
      </c>
      <c r="H93" s="265">
        <f ca="1">ROUND(SUMIF('9.経年データ（学部単位）'!A:A,U1,'9.経年データ（学部単位）'!AL:AL)/SUMIF('9.経年データ（学部単位）'!A:A,U1,'9.経年データ（学部単位）'!AQ:AQ),3)</f>
        <v>0.92400000000000004</v>
      </c>
      <c r="I93" s="265">
        <f ca="1">ROUND(SUMIF('9.経年データ（学部単位）'!A:A,V1,'9.経年データ（学部単位）'!AL:AL)/SUMIF('9.経年データ（学部単位）'!A:A,V1,'9.経年データ（学部単位）'!AQ:AQ),3)</f>
        <v>0.89</v>
      </c>
      <c r="J93" s="157">
        <f t="shared" ca="1" si="266"/>
        <v>0.88460000000000005</v>
      </c>
      <c r="K93" s="158">
        <f t="shared" ca="1" si="267"/>
        <v>0.85460000000000003</v>
      </c>
      <c r="L93" s="158">
        <f t="shared" ca="1" si="268"/>
        <v>0.91460000000000008</v>
      </c>
      <c r="M93" s="147" t="str">
        <f t="shared" ca="1" si="269"/>
        <v>×</v>
      </c>
      <c r="N93" s="147" t="str">
        <f t="shared" ca="1" si="270"/>
        <v>×</v>
      </c>
      <c r="O93" s="147" t="str">
        <f t="shared" ca="1" si="271"/>
        <v>○</v>
      </c>
      <c r="P93" s="147" t="str">
        <f t="shared" ca="1" si="272"/>
        <v>×</v>
      </c>
      <c r="Q93" s="148" t="str">
        <f t="shared" ca="1" si="273"/>
        <v>○</v>
      </c>
      <c r="R93" s="159" t="str">
        <f t="shared" ca="1" si="274"/>
        <v>―</v>
      </c>
      <c r="S93" s="149" t="str">
        <f t="shared" ca="1" si="275"/>
        <v>↓</v>
      </c>
      <c r="T93" s="147" t="str">
        <f t="shared" ca="1" si="276"/>
        <v>↑</v>
      </c>
      <c r="U93" s="147" t="str">
        <f t="shared" ca="1" si="277"/>
        <v>↑</v>
      </c>
      <c r="V93" s="148" t="str">
        <f t="shared" ca="1" si="278"/>
        <v>↓</v>
      </c>
      <c r="W93" s="145" t="str">
        <f t="shared" ca="1" si="279"/>
        <v>↓↑↑↓</v>
      </c>
      <c r="X93" s="160" t="str" cm="1">
        <f t="array" aca="1" ref="X93" ca="1">INDEX($AM$2:$AM$82,MATCH(W93,$AL$2:$AL$82,0),0)</f>
        <v>年度により増減</v>
      </c>
      <c r="Y93" s="161" t="str">
        <f t="shared" ca="1" si="280"/>
        <v>↓</v>
      </c>
      <c r="Z93" s="162" t="str">
        <f t="shared" ca="1" si="281"/>
        <v>判定外</v>
      </c>
      <c r="AA93" s="163" t="str">
        <f t="shared" ca="1" si="282"/>
        <v>判定外</v>
      </c>
      <c r="AB93" s="164" t="str">
        <f t="shared" ca="1" si="283"/>
        <v>↑</v>
      </c>
      <c r="AC93" s="162" t="str">
        <f t="shared" ca="1" si="284"/>
        <v>判定外</v>
      </c>
      <c r="AD93" s="160" t="str">
        <f t="shared" ca="1" si="285"/>
        <v>判定外</v>
      </c>
      <c r="AE93" s="170"/>
      <c r="AF93" s="143"/>
    </row>
    <row r="94" spans="2:39" x14ac:dyDescent="0.15">
      <c r="B94" s="141"/>
      <c r="C94" s="167"/>
      <c r="D94" s="168" t="s">
        <v>244</v>
      </c>
      <c r="E94" s="265">
        <f ca="1">ROUND(SUMIF('9.経年データ（学部単位）'!A:A,R1,'9.経年データ（学部単位）'!AM:AM)/SUMIF('9.経年データ（学部単位）'!A:A,R1,'9.経年データ（学部単位）'!AQ:AQ),3)</f>
        <v>0</v>
      </c>
      <c r="F94" s="265">
        <f ca="1">ROUND(SUMIF('9.経年データ（学部単位）'!A:A,S1,'9.経年データ（学部単位）'!AM:AM)/SUMIF('9.経年データ（学部単位）'!A:A,S1,'9.経年データ（学部単位）'!AQ:AQ),3)</f>
        <v>1.6E-2</v>
      </c>
      <c r="G94" s="265">
        <f ca="1">ROUND(SUMIF('9.経年データ（学部単位）'!A:A,T1,'9.経年データ（学部単位）'!AM:AM)/SUMIF('9.経年データ（学部単位）'!A:A,T1,'9.経年データ（学部単位）'!AQ:AQ),3)</f>
        <v>3.9E-2</v>
      </c>
      <c r="H94" s="265">
        <f ca="1">ROUND(SUMIF('9.経年データ（学部単位）'!A:A,U1,'9.経年データ（学部単位）'!AM:AM)/SUMIF('9.経年データ（学部単位）'!A:A,U1,'9.経年データ（学部単位）'!AQ:AQ),3)</f>
        <v>0</v>
      </c>
      <c r="I94" s="265">
        <f ca="1">ROUND(SUMIF('9.経年データ（学部単位）'!A:A,V1,'9.経年データ（学部単位）'!AM:AM)/SUMIF('9.経年データ（学部単位）'!A:A,V1,'9.経年データ（学部単位）'!AQ:AQ),3)</f>
        <v>0</v>
      </c>
      <c r="J94" s="157">
        <f ca="1">AVERAGE(E94:I94)</f>
        <v>1.0999999999999999E-2</v>
      </c>
      <c r="K94" s="158">
        <f ca="1">J94-0.03</f>
        <v>-1.9E-2</v>
      </c>
      <c r="L94" s="158">
        <f ca="1">J94+0.03</f>
        <v>4.0999999999999995E-2</v>
      </c>
      <c r="M94" s="147" t="str">
        <f ca="1">IF(AND(E94&gt;J94-0.03,E94&lt;J94+0.03),"○","×")</f>
        <v>○</v>
      </c>
      <c r="N94" s="147" t="str">
        <f ca="1">IF(AND(F94&gt;J94-0.03,F94&lt;J94+0.03),"○","×")</f>
        <v>○</v>
      </c>
      <c r="O94" s="147" t="str">
        <f ca="1">IF(AND(G94&gt;J94-0.03,G94&lt;J94+0.03),"○","×")</f>
        <v>○</v>
      </c>
      <c r="P94" s="147" t="str">
        <f ca="1">IF(AND(H94&gt;J94-0.03,H94&lt;J94+0.03),"○","×")</f>
        <v>○</v>
      </c>
      <c r="Q94" s="148" t="str">
        <f ca="1">IF(AND(I94&gt;J94-0.03,I94&lt;J94+0.03),"○","×")</f>
        <v>○</v>
      </c>
      <c r="R94" s="159" t="str">
        <f ca="1">IF(COUNTIF(M94:Q94,"○")=5,"同程度","―")</f>
        <v>同程度</v>
      </c>
      <c r="S94" s="149" t="str">
        <f ca="1">IF(F94-E94&gt;0,"↑",IF(F94-E94&lt;0,"↓","－"))</f>
        <v>↑</v>
      </c>
      <c r="T94" s="147" t="str">
        <f ca="1">IF(G94-F94&gt;0,"↑",IF(G94-F94&lt;0,"↓","－"))</f>
        <v>↑</v>
      </c>
      <c r="U94" s="147" t="str">
        <f ca="1">IF(H94-G94&gt;0,"↑",IF(H94-G94&lt;0,"↓","－"))</f>
        <v>↓</v>
      </c>
      <c r="V94" s="148" t="str">
        <f ca="1">IF(I94-H94&gt;0,"↑",IF(I94-H94&lt;0,"↓","－"))</f>
        <v>－</v>
      </c>
      <c r="W94" s="145" t="str">
        <f ca="1">S94&amp;T94&amp;U94&amp;V94</f>
        <v>↑↑↓－</v>
      </c>
      <c r="X94" s="160" t="str" cm="1">
        <f t="array" aca="1" ref="X94" ca="1">INDEX($AM$2:$AM$82,MATCH(W94,$AL$2:$AL$82,0),0)</f>
        <v>年度により増減</v>
      </c>
      <c r="Y94" s="161" t="str">
        <f ca="1">IF(G94-E94&gt;0,"↑",IF(G94-E94&lt;0,"↓","－"))</f>
        <v>↑</v>
      </c>
      <c r="Z94" s="162" t="str">
        <f t="shared" ca="1" si="281"/>
        <v>判定外</v>
      </c>
      <c r="AA94" s="163" t="str">
        <f t="shared" ca="1" si="282"/>
        <v>判定外</v>
      </c>
      <c r="AB94" s="164" t="str">
        <f ca="1">IF(H94-F94&gt;0,"↑",IF(H94-F94&lt;0,"↓","－"))</f>
        <v>↓</v>
      </c>
      <c r="AC94" s="162" t="str">
        <f t="shared" ca="1" si="284"/>
        <v>判定外</v>
      </c>
      <c r="AD94" s="160" t="str">
        <f t="shared" ca="1" si="285"/>
        <v>判定外</v>
      </c>
      <c r="AE94" s="170"/>
      <c r="AF94" s="143"/>
    </row>
    <row r="95" spans="2:39" x14ac:dyDescent="0.15">
      <c r="B95" s="141"/>
      <c r="C95" s="171"/>
      <c r="D95" s="168" t="s">
        <v>245</v>
      </c>
      <c r="E95" s="265">
        <f ca="1">ROUND(SUMIF('9.経年データ（学部単位）'!A:A,R1,'9.経年データ（学部単位）'!AN:AN)/SUMIF('9.経年データ（学部単位）'!A:A,R1,'9.経年データ（学部単位）'!AQ:AQ),3)</f>
        <v>2.1999999999999999E-2</v>
      </c>
      <c r="F95" s="265">
        <f ca="1">ROUND(SUMIF('9.経年データ（学部単位）'!A:A,S1,'9.経年データ（学部単位）'!AN:AN)/SUMIF('9.経年データ（学部単位）'!A:A,S1,'9.経年データ（学部単位）'!AQ:AQ),3)</f>
        <v>0</v>
      </c>
      <c r="G95" s="265">
        <f ca="1">ROUND(SUMIF('9.経年データ（学部単位）'!A:A,T1,'9.経年データ（学部単位）'!AN:AN)/SUMIF('9.経年データ（学部単位）'!A:A,T1,'9.経年データ（学部単位）'!AQ:AQ),3)</f>
        <v>0</v>
      </c>
      <c r="H95" s="265">
        <f ca="1">ROUND(SUMIF('9.経年データ（学部単位）'!A:A,U1,'9.経年データ（学部単位）'!AN:AN)/SUMIF('9.経年データ（学部単位）'!A:A,U1,'9.経年データ（学部単位）'!AQ:AQ),3)</f>
        <v>0</v>
      </c>
      <c r="I95" s="265">
        <f ca="1">ROUND(SUMIF('9.経年データ（学部単位）'!A:A,V1,'9.経年データ（学部単位）'!AN:AN)/SUMIF('9.経年データ（学部単位）'!A:A,V1,'9.経年データ（学部単位）'!AQ:AQ),3)</f>
        <v>0</v>
      </c>
      <c r="J95" s="157">
        <f t="shared" ref="J95:J97" ca="1" si="286">AVERAGE(E95:I95)</f>
        <v>4.3999999999999994E-3</v>
      </c>
      <c r="K95" s="158">
        <f t="shared" ref="K95:K97" ca="1" si="287">J95-0.03</f>
        <v>-2.5599999999999998E-2</v>
      </c>
      <c r="L95" s="158">
        <f t="shared" ref="L95:L97" ca="1" si="288">J95+0.03</f>
        <v>3.44E-2</v>
      </c>
      <c r="M95" s="147" t="str">
        <f t="shared" ref="M95:M97" ca="1" si="289">IF(AND(E95&gt;J95-0.03,E95&lt;J95+0.03),"○","×")</f>
        <v>○</v>
      </c>
      <c r="N95" s="147" t="str">
        <f t="shared" ref="N95:N97" ca="1" si="290">IF(AND(F95&gt;J95-0.03,F95&lt;J95+0.03),"○","×")</f>
        <v>○</v>
      </c>
      <c r="O95" s="147" t="str">
        <f t="shared" ref="O95:O97" ca="1" si="291">IF(AND(G95&gt;J95-0.03,G95&lt;J95+0.03),"○","×")</f>
        <v>○</v>
      </c>
      <c r="P95" s="147" t="str">
        <f t="shared" ref="P95:P97" ca="1" si="292">IF(AND(H95&gt;J95-0.03,H95&lt;J95+0.03),"○","×")</f>
        <v>○</v>
      </c>
      <c r="Q95" s="148" t="str">
        <f t="shared" ref="Q95:Q97" ca="1" si="293">IF(AND(I95&gt;J95-0.03,I95&lt;J95+0.03),"○","×")</f>
        <v>○</v>
      </c>
      <c r="R95" s="159" t="str">
        <f t="shared" ref="R95:R97" ca="1" si="294">IF(COUNTIF(M95:Q95,"○")=5,"同程度","―")</f>
        <v>同程度</v>
      </c>
      <c r="S95" s="149" t="str">
        <f t="shared" ref="S95:S97" ca="1" si="295">IF(F95-E95&gt;0,"↑",IF(F95-E95&lt;0,"↓","－"))</f>
        <v>↓</v>
      </c>
      <c r="T95" s="147" t="str">
        <f t="shared" ref="T95:T97" ca="1" si="296">IF(G95-F95&gt;0,"↑",IF(G95-F95&lt;0,"↓","－"))</f>
        <v>－</v>
      </c>
      <c r="U95" s="147" t="str">
        <f t="shared" ref="U95:U97" ca="1" si="297">IF(H95-G95&gt;0,"↑",IF(H95-G95&lt;0,"↓","－"))</f>
        <v>－</v>
      </c>
      <c r="V95" s="148" t="str">
        <f t="shared" ref="V95:V97" ca="1" si="298">IF(I95-H95&gt;0,"↑",IF(I95-H95&lt;0,"↓","－"))</f>
        <v>－</v>
      </c>
      <c r="W95" s="145" t="str">
        <f t="shared" ref="W95:W97" ca="1" si="299">S95&amp;T95&amp;U95&amp;V95</f>
        <v>↓－－－</v>
      </c>
      <c r="X95" s="160" t="str" cm="1">
        <f t="array" aca="1" ref="X95" ca="1">INDEX($AM$2:$AM$82,MATCH(W95,$AL$2:$AL$82,0),0)</f>
        <v>同程度で推移</v>
      </c>
      <c r="Y95" s="161" t="str">
        <f t="shared" ref="Y95:Y97" ca="1" si="300">IF(G95-E95&gt;0,"↑",IF(G95-E95&lt;0,"↓","－"))</f>
        <v>↓</v>
      </c>
      <c r="Z95" s="162" t="str">
        <f t="shared" ca="1" si="281"/>
        <v>判定外</v>
      </c>
      <c r="AA95" s="163" t="str">
        <f t="shared" ca="1" si="282"/>
        <v>判定外</v>
      </c>
      <c r="AB95" s="164" t="str">
        <f t="shared" ref="AB95:AB97" ca="1" si="301">IF(H95-F95&gt;0,"↑",IF(H95-F95&lt;0,"↓","－"))</f>
        <v>－</v>
      </c>
      <c r="AC95" s="162" t="str">
        <f t="shared" ca="1" si="284"/>
        <v>判定外</v>
      </c>
      <c r="AD95" s="160" t="str">
        <f t="shared" ca="1" si="285"/>
        <v>判定外</v>
      </c>
      <c r="AE95" s="170"/>
      <c r="AF95" s="143"/>
    </row>
    <row r="96" spans="2:39" x14ac:dyDescent="0.15">
      <c r="B96" s="141"/>
      <c r="C96" s="155" t="s">
        <v>246</v>
      </c>
      <c r="D96" s="155"/>
      <c r="E96" s="264">
        <f ca="1">ROUND(SUMIF('9.経年データ（学部単位）'!A:A,R1,'9.経年データ（学部単位）'!AO:AO)/SUMIF('9.経年データ（学部単位）'!A:A,R1,'9.経年データ（学部単位）'!AQ:AQ),3)</f>
        <v>0</v>
      </c>
      <c r="F96" s="264">
        <f ca="1">ROUND(SUMIF('9.経年データ（学部単位）'!A:A,S1,'9.経年データ（学部単位）'!AO:AO)/SUMIF('9.経年データ（学部単位）'!A:A,S1,'9.経年データ（学部単位）'!AQ:AQ),3)</f>
        <v>0.111</v>
      </c>
      <c r="G96" s="264">
        <f ca="1">ROUND(SUMIF('9.経年データ（学部単位）'!A:A,T1,'9.経年データ（学部単位）'!AO:AO)/SUMIF('9.経年データ（学部単位）'!A:A,T1,'9.経年データ（学部単位）'!AQ:AQ),3)</f>
        <v>0.02</v>
      </c>
      <c r="H96" s="264">
        <f ca="1">ROUND(SUMIF('9.経年データ（学部単位）'!A:A,U1,'9.経年データ（学部単位）'!AO:AO)/SUMIF('9.経年データ（学部単位）'!A:A,U1,'9.経年データ（学部単位）'!AQ:AQ),3)</f>
        <v>4.4999999999999998E-2</v>
      </c>
      <c r="I96" s="264">
        <f ca="1">ROUND(SUMIF('9.経年データ（学部単位）'!A:A,V1,'9.経年データ（学部単位）'!AO:AO)/SUMIF('9.経年データ（学部単位）'!A:A,V1,'9.経年データ（学部単位）'!AQ:AQ),3)</f>
        <v>8.2000000000000003E-2</v>
      </c>
      <c r="J96" s="157">
        <f t="shared" ca="1" si="286"/>
        <v>5.16E-2</v>
      </c>
      <c r="K96" s="158">
        <f t="shared" ca="1" si="287"/>
        <v>2.1600000000000001E-2</v>
      </c>
      <c r="L96" s="158">
        <f t="shared" ca="1" si="288"/>
        <v>8.1600000000000006E-2</v>
      </c>
      <c r="M96" s="147" t="str">
        <f t="shared" ca="1" si="289"/>
        <v>×</v>
      </c>
      <c r="N96" s="147" t="str">
        <f t="shared" ca="1" si="290"/>
        <v>×</v>
      </c>
      <c r="O96" s="147" t="str">
        <f t="shared" ca="1" si="291"/>
        <v>×</v>
      </c>
      <c r="P96" s="147" t="str">
        <f t="shared" ca="1" si="292"/>
        <v>○</v>
      </c>
      <c r="Q96" s="148" t="str">
        <f t="shared" ca="1" si="293"/>
        <v>×</v>
      </c>
      <c r="R96" s="159" t="str">
        <f t="shared" ca="1" si="294"/>
        <v>―</v>
      </c>
      <c r="S96" s="149" t="str">
        <f t="shared" ca="1" si="295"/>
        <v>↑</v>
      </c>
      <c r="T96" s="147" t="str">
        <f t="shared" ca="1" si="296"/>
        <v>↓</v>
      </c>
      <c r="U96" s="147" t="str">
        <f t="shared" ca="1" si="297"/>
        <v>↑</v>
      </c>
      <c r="V96" s="148" t="str">
        <f t="shared" ca="1" si="298"/>
        <v>↑</v>
      </c>
      <c r="W96" s="145" t="str">
        <f t="shared" ca="1" si="299"/>
        <v>↑↓↑↑</v>
      </c>
      <c r="X96" s="160" t="str" cm="1">
        <f t="array" aca="1" ref="X96" ca="1">INDEX($AM$2:$AM$82,MATCH(W96,$AL$2:$AL$82,0),0)</f>
        <v>年度により増減</v>
      </c>
      <c r="Y96" s="161" t="str">
        <f t="shared" ca="1" si="300"/>
        <v>↑</v>
      </c>
      <c r="Z96" s="162" t="str">
        <f t="shared" ca="1" si="281"/>
        <v>判定外</v>
      </c>
      <c r="AA96" s="163" t="str">
        <f t="shared" ca="1" si="282"/>
        <v>増加傾向</v>
      </c>
      <c r="AB96" s="164" t="str">
        <f t="shared" ca="1" si="301"/>
        <v>↓</v>
      </c>
      <c r="AC96" s="162" t="str">
        <f t="shared" ca="1" si="284"/>
        <v>判定外</v>
      </c>
      <c r="AD96" s="160" t="str">
        <f t="shared" ca="1" si="285"/>
        <v>判定外</v>
      </c>
      <c r="AE96" s="170"/>
      <c r="AF96" s="143"/>
    </row>
    <row r="97" spans="2:32" x14ac:dyDescent="0.15">
      <c r="B97" s="141"/>
      <c r="C97" s="155" t="s">
        <v>242</v>
      </c>
      <c r="D97" s="155"/>
      <c r="E97" s="264">
        <f ca="1">ROUND(SUMIF('9.経年データ（学部単位）'!A:A,R1,'9.経年データ（学部単位）'!AP:AP)/SUMIF('9.経年データ（学部単位）'!A:A,R1,'9.経年データ（学部単位）'!AQ:AQ),3)</f>
        <v>0</v>
      </c>
      <c r="F97" s="264">
        <f ca="1">ROUND(SUMIF('9.経年データ（学部単位）'!A:A,S1,'9.経年データ（学部単位）'!AP:AP)/SUMIF('9.経年データ（学部単位）'!A:A,S1,'9.経年データ（学部単位）'!AQ:AQ),3)</f>
        <v>4.8000000000000001E-2</v>
      </c>
      <c r="G97" s="264">
        <f ca="1">ROUND(SUMIF('9.経年データ（学部単位）'!A:A,T1,'9.経年データ（学部単位）'!AP:AP)/SUMIF('9.経年データ（学部単位）'!A:A,T1,'9.経年データ（学部単位）'!AQ:AQ),3)</f>
        <v>0</v>
      </c>
      <c r="H97" s="264">
        <f ca="1">ROUND(SUMIF('9.経年データ（学部単位）'!A:A,U1,'9.経年データ（学部単位）'!AP:AP)/SUMIF('9.経年データ（学部単位）'!A:A,U1,'9.経年データ（学部単位）'!AQ:AQ),3)</f>
        <v>0</v>
      </c>
      <c r="I97" s="264">
        <f ca="1">ROUND(SUMIF('9.経年データ（学部単位）'!A:A,V1,'9.経年データ（学部単位）'!AP:AP)/SUMIF('9.経年データ（学部単位）'!A:A,V1,'9.経年データ（学部単位）'!AQ:AQ),3)</f>
        <v>0</v>
      </c>
      <c r="J97" s="157">
        <f t="shared" ca="1" si="286"/>
        <v>9.6000000000000009E-3</v>
      </c>
      <c r="K97" s="158">
        <f t="shared" ca="1" si="287"/>
        <v>-2.0399999999999998E-2</v>
      </c>
      <c r="L97" s="158">
        <f t="shared" ca="1" si="288"/>
        <v>3.9599999999999996E-2</v>
      </c>
      <c r="M97" s="147" t="str">
        <f t="shared" ca="1" si="289"/>
        <v>○</v>
      </c>
      <c r="N97" s="147" t="str">
        <f t="shared" ca="1" si="290"/>
        <v>×</v>
      </c>
      <c r="O97" s="147" t="str">
        <f t="shared" ca="1" si="291"/>
        <v>○</v>
      </c>
      <c r="P97" s="147" t="str">
        <f t="shared" ca="1" si="292"/>
        <v>○</v>
      </c>
      <c r="Q97" s="148" t="str">
        <f t="shared" ca="1" si="293"/>
        <v>○</v>
      </c>
      <c r="R97" s="159" t="str">
        <f t="shared" ca="1" si="294"/>
        <v>―</v>
      </c>
      <c r="S97" s="149" t="str">
        <f t="shared" ca="1" si="295"/>
        <v>↑</v>
      </c>
      <c r="T97" s="147" t="str">
        <f t="shared" ca="1" si="296"/>
        <v>↓</v>
      </c>
      <c r="U97" s="147" t="str">
        <f t="shared" ca="1" si="297"/>
        <v>－</v>
      </c>
      <c r="V97" s="148" t="str">
        <f t="shared" ca="1" si="298"/>
        <v>－</v>
      </c>
      <c r="W97" s="145" t="str">
        <f t="shared" ca="1" si="299"/>
        <v>↑↓－－</v>
      </c>
      <c r="X97" s="160" t="str" cm="1">
        <f t="array" aca="1" ref="X97" ca="1">INDEX($AM$2:$AM$82,MATCH(W97,$AL$2:$AL$82,0),0)</f>
        <v>減少傾向⤵</v>
      </c>
      <c r="Y97" s="161" t="str">
        <f t="shared" ca="1" si="300"/>
        <v>－</v>
      </c>
      <c r="Z97" s="162" t="str">
        <f t="shared" ca="1" si="281"/>
        <v>判定外</v>
      </c>
      <c r="AA97" s="163" t="str">
        <f t="shared" ca="1" si="282"/>
        <v>判定外</v>
      </c>
      <c r="AB97" s="164" t="str">
        <f t="shared" ca="1" si="301"/>
        <v>↓</v>
      </c>
      <c r="AC97" s="162" t="str">
        <f t="shared" ca="1" si="284"/>
        <v>判定外</v>
      </c>
      <c r="AD97" s="160" t="str">
        <f t="shared" ca="1" si="285"/>
        <v>判定外</v>
      </c>
      <c r="AE97" s="170"/>
      <c r="AF97" s="143"/>
    </row>
    <row r="98" spans="2:32" ht="14.25" thickBot="1" x14ac:dyDescent="0.2">
      <c r="B98" s="178"/>
      <c r="C98" s="179"/>
      <c r="D98" s="179"/>
      <c r="E98" s="270"/>
      <c r="F98" s="270"/>
      <c r="G98" s="270"/>
      <c r="H98" s="270"/>
      <c r="I98" s="270"/>
      <c r="J98" s="191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2"/>
    </row>
    <row r="99" spans="2:32" ht="14.25" thickBot="1" x14ac:dyDescent="0.2"/>
    <row r="100" spans="2:32" ht="14.25" thickBot="1" x14ac:dyDescent="0.2">
      <c r="B100" s="193" t="s">
        <v>439</v>
      </c>
      <c r="C100" s="194"/>
      <c r="D100" s="194"/>
      <c r="E100" s="271"/>
      <c r="F100" s="271"/>
      <c r="G100" s="271"/>
      <c r="H100" s="271"/>
      <c r="I100" s="271"/>
      <c r="J100" s="196"/>
      <c r="K100" s="195"/>
      <c r="L100" s="195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  <c r="X100" s="195"/>
      <c r="Y100" s="195"/>
      <c r="Z100" s="195"/>
      <c r="AA100" s="195"/>
      <c r="AB100" s="195"/>
      <c r="AC100" s="195"/>
      <c r="AD100" s="195"/>
      <c r="AE100" s="195"/>
      <c r="AF100" s="197"/>
    </row>
    <row r="101" spans="2:32" x14ac:dyDescent="0.15">
      <c r="B101" s="198"/>
      <c r="C101" s="199"/>
      <c r="D101" s="199"/>
      <c r="E101" s="272"/>
      <c r="F101" s="272"/>
      <c r="G101" s="272"/>
      <c r="H101" s="272"/>
      <c r="I101" s="272"/>
      <c r="J101" s="370" t="s">
        <v>334</v>
      </c>
      <c r="K101" s="371"/>
      <c r="L101" s="371"/>
      <c r="M101" s="372"/>
      <c r="N101" s="372"/>
      <c r="O101" s="372"/>
      <c r="P101" s="372"/>
      <c r="Q101" s="373"/>
      <c r="R101" s="374" t="s">
        <v>335</v>
      </c>
      <c r="S101" s="371" t="s">
        <v>336</v>
      </c>
      <c r="T101" s="372"/>
      <c r="U101" s="372"/>
      <c r="V101" s="373"/>
      <c r="W101" s="376" t="s">
        <v>337</v>
      </c>
      <c r="X101" s="377"/>
      <c r="Y101" s="380" t="s">
        <v>338</v>
      </c>
      <c r="Z101" s="366" t="s">
        <v>339</v>
      </c>
      <c r="AA101" s="382"/>
      <c r="AB101" s="364" t="s">
        <v>340</v>
      </c>
      <c r="AC101" s="366" t="s">
        <v>341</v>
      </c>
      <c r="AD101" s="367"/>
      <c r="AE101" s="368" t="s">
        <v>342</v>
      </c>
      <c r="AF101" s="201"/>
    </row>
    <row r="102" spans="2:32" ht="27" x14ac:dyDescent="0.15">
      <c r="B102" s="198"/>
      <c r="C102" s="202" t="s">
        <v>18</v>
      </c>
      <c r="D102" s="202"/>
      <c r="E102" s="144" t="str" cm="1">
        <f t="array" aca="1" ref="E102" ca="1">R1&amp;"(n'="&amp;INDEX('9-2.2020'!K:K,MATCH("F139110110504",'9-2.2020'!A:A,0),0)&amp;")"</f>
        <v>R2(n'=122)</v>
      </c>
      <c r="F102" s="144" t="str" cm="1">
        <f t="array" aca="1" ref="F102" ca="1">S1&amp;"(n'="&amp;INDEX('9-2.2021'!K:K,MATCH("F139110110504",'9-2.2021'!A:A,0),0)&amp;")"</f>
        <v>R3(n'=122)</v>
      </c>
      <c r="G102" s="144" t="str" cm="1">
        <f t="array" aca="1" ref="G102" ca="1">T1&amp;"(n'="&amp;INDEX('9-2.2022'!K:K,MATCH("F139110110504",'9-2.2022'!A:A,0),0)&amp;")"</f>
        <v>R4(n'=132)</v>
      </c>
      <c r="H102" s="144" t="str" cm="1">
        <f t="array" aca="1" ref="H102" ca="1">U1&amp;"(n'="&amp;INDEX('9-2.2023'!K:K,MATCH("F139110110504",'9-2.2023'!A:A,0),0)&amp;")"</f>
        <v>R5(n'=131)</v>
      </c>
      <c r="I102" s="144" t="str" cm="1">
        <f t="array" aca="1" ref="I102" ca="1">V1&amp;"(n'="&amp;INDEX('9-2.2024'!K:K,MATCH("F139110110504",'9-2.2024'!A:A,0),0)&amp;")"</f>
        <v>R6(n'=150)</v>
      </c>
      <c r="J102" s="145" t="s">
        <v>345</v>
      </c>
      <c r="K102" s="146">
        <v>-0.03</v>
      </c>
      <c r="L102" s="146">
        <v>0.03</v>
      </c>
      <c r="M102" s="259" t="str">
        <f ca="1">R1</f>
        <v>R2</v>
      </c>
      <c r="N102" s="259" t="str">
        <f ca="1">S1</f>
        <v>R3</v>
      </c>
      <c r="O102" s="259" t="str">
        <f ca="1">T1</f>
        <v>R4</v>
      </c>
      <c r="P102" s="259" t="str">
        <f ca="1">U1</f>
        <v>R5</v>
      </c>
      <c r="Q102" s="259" t="str">
        <f ca="1">V1</f>
        <v>R6</v>
      </c>
      <c r="R102" s="375"/>
      <c r="S102" s="149" t="s">
        <v>346</v>
      </c>
      <c r="T102" s="147" t="s">
        <v>347</v>
      </c>
      <c r="U102" s="147" t="s">
        <v>348</v>
      </c>
      <c r="V102" s="148" t="s">
        <v>349</v>
      </c>
      <c r="W102" s="378"/>
      <c r="X102" s="379"/>
      <c r="Y102" s="381"/>
      <c r="Z102" s="150" t="s">
        <v>350</v>
      </c>
      <c r="AA102" s="151" t="s">
        <v>351</v>
      </c>
      <c r="AB102" s="365"/>
      <c r="AC102" s="152" t="s">
        <v>352</v>
      </c>
      <c r="AD102" s="153" t="s">
        <v>353</v>
      </c>
      <c r="AE102" s="369"/>
      <c r="AF102" s="201"/>
    </row>
    <row r="103" spans="2:32" x14ac:dyDescent="0.15">
      <c r="B103" s="198"/>
      <c r="C103" s="155" t="s">
        <v>243</v>
      </c>
      <c r="D103" s="155"/>
      <c r="E103" s="264" cm="1">
        <f t="array" ref="E103">ROUND(INDEX('9-2.2020'!D:D,MATCH("F139110110504",'9-2.2020'!A:A,0),0)/INDEX('9-2.2020'!K:K,MATCH("F139110110504",'9-2.2020'!A:A,0),0),3)</f>
        <v>9.8000000000000004E-2</v>
      </c>
      <c r="F103" s="264" cm="1">
        <f t="array" ref="F103">ROUND(INDEX('9-2.2021'!D:D,MATCH("F139110110504",'9-2.2021'!A:A,0),0)/INDEX('9-2.2021'!K:K,MATCH("F139110110504",'9-2.2021'!A:A,0),0),3)</f>
        <v>8.2000000000000003E-2</v>
      </c>
      <c r="G103" s="264" cm="1">
        <f t="array" ref="G103">ROUND(INDEX('9-2.2022'!D:D,MATCH("F139110110504",'9-2.2022'!A:A,0),0)/INDEX('9-2.2022'!K:K,MATCH("F139110110504",'9-2.2022'!A:A,0),0),3)</f>
        <v>9.0999999999999998E-2</v>
      </c>
      <c r="H103" s="264" cm="1">
        <f t="array" ref="H103">ROUND(INDEX('9-2.2023'!D:D,MATCH("F139110110504",'9-2.2023'!A:A,0),0)/INDEX('9-2.2023'!K:K,MATCH("F139110110504",'9-2.2023'!A:A,0),0),3)</f>
        <v>9.9000000000000005E-2</v>
      </c>
      <c r="I103" s="264" cm="1">
        <f t="array" ref="I103">ROUND(INDEX('9-2.2024'!D:D,MATCH("F139110110504",'9-2.2024'!A:A,0),0)/INDEX('9-2.2024'!K:K,MATCH("F139110110504",'9-2.2024'!A:A,0),0),3)</f>
        <v>0.113</v>
      </c>
      <c r="J103" s="157">
        <f t="shared" ref="J103:J105" si="302">AVERAGE(E103:I103)</f>
        <v>9.6599999999999991E-2</v>
      </c>
      <c r="K103" s="158">
        <f t="shared" ref="K103:K105" si="303">J103-0.03</f>
        <v>6.6599999999999993E-2</v>
      </c>
      <c r="L103" s="158">
        <f t="shared" ref="L103:L105" si="304">J103+0.03</f>
        <v>0.12659999999999999</v>
      </c>
      <c r="M103" s="147" t="str">
        <f t="shared" ref="M103:M105" si="305">IF(AND(E103&gt;J103-0.03,E103&lt;J103+0.03),"○","×")</f>
        <v>○</v>
      </c>
      <c r="N103" s="147" t="str">
        <f t="shared" ref="N103:N105" si="306">IF(AND(F103&gt;J103-0.03,F103&lt;J103+0.03),"○","×")</f>
        <v>○</v>
      </c>
      <c r="O103" s="147" t="str">
        <f t="shared" ref="O103:O105" si="307">IF(AND(G103&gt;J103-0.03,G103&lt;J103+0.03),"○","×")</f>
        <v>○</v>
      </c>
      <c r="P103" s="147" t="str">
        <f t="shared" ref="P103:P105" si="308">IF(AND(H103&gt;J103-0.03,H103&lt;J103+0.03),"○","×")</f>
        <v>○</v>
      </c>
      <c r="Q103" s="148" t="str">
        <f t="shared" ref="Q103:Q105" si="309">IF(AND(I103&gt;J103-0.03,I103&lt;J103+0.03),"○","×")</f>
        <v>○</v>
      </c>
      <c r="R103" s="159" t="str">
        <f t="shared" ref="R103:R105" si="310">IF(COUNTIF(M103:Q103,"○")=5,"同程度","―")</f>
        <v>同程度</v>
      </c>
      <c r="S103" s="149" t="str">
        <f t="shared" ref="S103:S105" si="311">IF(F103-E103&gt;0,"↑",IF(F103-E103&lt;0,"↓","－"))</f>
        <v>↓</v>
      </c>
      <c r="T103" s="147" t="str">
        <f t="shared" ref="T103:T105" si="312">IF(G103-F103&gt;0,"↑",IF(G103-F103&lt;0,"↓","－"))</f>
        <v>↑</v>
      </c>
      <c r="U103" s="147" t="str">
        <f t="shared" ref="U103:U105" si="313">IF(H103-G103&gt;0,"↑",IF(H103-G103&lt;0,"↓","－"))</f>
        <v>↑</v>
      </c>
      <c r="V103" s="148" t="str">
        <f t="shared" ref="V103:V105" si="314">IF(I103-H103&gt;0,"↑",IF(I103-H103&lt;0,"↓","－"))</f>
        <v>↑</v>
      </c>
      <c r="W103" s="145" t="str">
        <f t="shared" ref="W103:W105" si="315">S103&amp;T103&amp;U103&amp;V103</f>
        <v>↓↑↑↑</v>
      </c>
      <c r="X103" s="160" t="str" cm="1">
        <f t="array" ref="X103">INDEX($AM$2:$AM$82,MATCH(W103,$AL$2:$AL$82,0),0)</f>
        <v>増加傾向⤴</v>
      </c>
      <c r="Y103" s="161" t="str">
        <f t="shared" ref="Y103:Y105" si="316">IF(G103-E103&gt;0,"↑",IF(G103-E103&lt;0,"↓","－"))</f>
        <v>↓</v>
      </c>
      <c r="Z103" s="162" t="str">
        <f t="shared" ref="Z103:Z109" si="317">IF(W103="↓↑↓↓",IF(Y103="↓","減少傾向","×"),"判定外")</f>
        <v>判定外</v>
      </c>
      <c r="AA103" s="163" t="str">
        <f t="shared" ref="AA103:AA109" si="318">IF(W103="↑↓↑↑",IF(Y103="↑","増加傾向","×"),"判定外")</f>
        <v>判定外</v>
      </c>
      <c r="AB103" s="164" t="str">
        <f t="shared" ref="AB103:AB105" si="319">IF(H103-F103&gt;0,"↑",IF(H103-F103&lt;0,"↓","－"))</f>
        <v>↑</v>
      </c>
      <c r="AC103" s="162" t="str">
        <f t="shared" ref="AC103:AC109" si="320">IF(W103="↓↓↑↓",IF(AB103="↓","減少傾向","×"),"判定外")</f>
        <v>判定外</v>
      </c>
      <c r="AD103" s="160" t="str">
        <f t="shared" ref="AD103:AD109" si="321">IF(W103="↑↑↓↑",IF(AB103="↑","増加傾向","×"),"判定外")</f>
        <v>判定外</v>
      </c>
      <c r="AE103" s="165" t="s">
        <v>260</v>
      </c>
      <c r="AF103" s="201"/>
    </row>
    <row r="104" spans="2:32" x14ac:dyDescent="0.15">
      <c r="B104" s="198"/>
      <c r="C104" s="166" t="s">
        <v>40</v>
      </c>
      <c r="D104" s="155"/>
      <c r="E104" s="264">
        <f>SUM(E105:E107)</f>
        <v>0.85199999999999998</v>
      </c>
      <c r="F104" s="264">
        <f>SUM(F105:F107)</f>
        <v>0.85199999999999998</v>
      </c>
      <c r="G104" s="264">
        <f>SUM(G105:G107)</f>
        <v>0.83300000000000007</v>
      </c>
      <c r="H104" s="264">
        <f>SUM(H105:H107)</f>
        <v>0.85500000000000009</v>
      </c>
      <c r="I104" s="264">
        <f>SUM(I105:I107)</f>
        <v>0.78</v>
      </c>
      <c r="J104" s="157">
        <f t="shared" si="302"/>
        <v>0.83439999999999992</v>
      </c>
      <c r="K104" s="158">
        <f t="shared" si="303"/>
        <v>0.80439999999999989</v>
      </c>
      <c r="L104" s="158">
        <f t="shared" si="304"/>
        <v>0.86439999999999995</v>
      </c>
      <c r="M104" s="147" t="str">
        <f t="shared" si="305"/>
        <v>○</v>
      </c>
      <c r="N104" s="147" t="str">
        <f t="shared" si="306"/>
        <v>○</v>
      </c>
      <c r="O104" s="147" t="str">
        <f t="shared" si="307"/>
        <v>○</v>
      </c>
      <c r="P104" s="147" t="str">
        <f t="shared" si="308"/>
        <v>○</v>
      </c>
      <c r="Q104" s="148" t="str">
        <f t="shared" si="309"/>
        <v>×</v>
      </c>
      <c r="R104" s="159" t="str">
        <f t="shared" si="310"/>
        <v>―</v>
      </c>
      <c r="S104" s="149" t="str">
        <f t="shared" si="311"/>
        <v>－</v>
      </c>
      <c r="T104" s="147" t="str">
        <f t="shared" si="312"/>
        <v>↓</v>
      </c>
      <c r="U104" s="147" t="str">
        <f t="shared" si="313"/>
        <v>↑</v>
      </c>
      <c r="V104" s="148" t="str">
        <f t="shared" si="314"/>
        <v>↓</v>
      </c>
      <c r="W104" s="145" t="str">
        <f t="shared" si="315"/>
        <v>－↓↑↓</v>
      </c>
      <c r="X104" s="160" t="str" cm="1">
        <f t="array" ref="X104">INDEX($AM$2:$AM$82,MATCH(W104,$AL$2:$AL$82,0),0)</f>
        <v>年度により増減</v>
      </c>
      <c r="Y104" s="161" t="str">
        <f t="shared" si="316"/>
        <v>↓</v>
      </c>
      <c r="Z104" s="162" t="str">
        <f t="shared" si="317"/>
        <v>判定外</v>
      </c>
      <c r="AA104" s="163" t="str">
        <f t="shared" si="318"/>
        <v>判定外</v>
      </c>
      <c r="AB104" s="164" t="str">
        <f t="shared" si="319"/>
        <v>↑</v>
      </c>
      <c r="AC104" s="162" t="str">
        <f t="shared" si="320"/>
        <v>判定外</v>
      </c>
      <c r="AD104" s="160" t="str">
        <f t="shared" si="321"/>
        <v>判定外</v>
      </c>
      <c r="AE104" s="165" t="s">
        <v>344</v>
      </c>
      <c r="AF104" s="201"/>
    </row>
    <row r="105" spans="2:32" x14ac:dyDescent="0.15">
      <c r="B105" s="198"/>
      <c r="C105" s="167"/>
      <c r="D105" s="168" t="s">
        <v>36</v>
      </c>
      <c r="E105" s="265" cm="1">
        <f t="array" ref="E105">ROUND(INDEX('9-2.2020'!F:F,MATCH("F139110110504",'9-2.2020'!A:A,0),0)/INDEX('9-2.2020'!K:K,MATCH("F139110110504",'9-2.2020'!A:A,0),0),3)</f>
        <v>0.77</v>
      </c>
      <c r="F105" s="265" cm="1">
        <f t="array" ref="F105">ROUND(INDEX('9-2.2021'!F:F,MATCH("F139110110504",'9-2.2021'!A:A,0),0)/INDEX('9-2.2021'!K:K,MATCH("F139110110504",'9-2.2021'!A:A,0),0),3)</f>
        <v>0.83599999999999997</v>
      </c>
      <c r="G105" s="265" cm="1">
        <f t="array" ref="G105">ROUND(INDEX('9-2.2022'!F:F,MATCH("F139110110504",'9-2.2022'!A:A,0),0)/INDEX('9-2.2022'!K:K,MATCH("F139110110504",'9-2.2022'!A:A,0),0),3)</f>
        <v>0.78</v>
      </c>
      <c r="H105" s="265" cm="1">
        <f t="array" ref="H105">ROUND(INDEX('9-2.2023'!F:F,MATCH("F139110110504",'9-2.2023'!A:A,0),0)/INDEX('9-2.2023'!K:K,MATCH("F139110110504",'9-2.2023'!A:A,0),0),3)</f>
        <v>0.80200000000000005</v>
      </c>
      <c r="I105" s="265" cm="1">
        <f t="array" ref="I105">ROUND(INDEX('9-2.2024'!F:F,MATCH("F139110110504",'9-2.2024'!A:A,0),0)/INDEX('9-2.2024'!K:K,MATCH("F139110110504",'9-2.2024'!A:A,0),0),3)</f>
        <v>0.74</v>
      </c>
      <c r="J105" s="157">
        <f t="shared" si="302"/>
        <v>0.78559999999999997</v>
      </c>
      <c r="K105" s="158">
        <f t="shared" si="303"/>
        <v>0.75559999999999994</v>
      </c>
      <c r="L105" s="158">
        <f t="shared" si="304"/>
        <v>0.81559999999999999</v>
      </c>
      <c r="M105" s="147" t="str">
        <f t="shared" si="305"/>
        <v>○</v>
      </c>
      <c r="N105" s="147" t="str">
        <f t="shared" si="306"/>
        <v>×</v>
      </c>
      <c r="O105" s="147" t="str">
        <f t="shared" si="307"/>
        <v>○</v>
      </c>
      <c r="P105" s="147" t="str">
        <f t="shared" si="308"/>
        <v>○</v>
      </c>
      <c r="Q105" s="148" t="str">
        <f t="shared" si="309"/>
        <v>×</v>
      </c>
      <c r="R105" s="159" t="str">
        <f t="shared" si="310"/>
        <v>―</v>
      </c>
      <c r="S105" s="149" t="str">
        <f t="shared" si="311"/>
        <v>↑</v>
      </c>
      <c r="T105" s="147" t="str">
        <f t="shared" si="312"/>
        <v>↓</v>
      </c>
      <c r="U105" s="147" t="str">
        <f t="shared" si="313"/>
        <v>↑</v>
      </c>
      <c r="V105" s="148" t="str">
        <f t="shared" si="314"/>
        <v>↓</v>
      </c>
      <c r="W105" s="145" t="str">
        <f t="shared" si="315"/>
        <v>↑↓↑↓</v>
      </c>
      <c r="X105" s="160" t="str" cm="1">
        <f t="array" ref="X105">INDEX($AM$2:$AM$82,MATCH(W105,$AL$2:$AL$82,0),0)</f>
        <v>隔年で増減</v>
      </c>
      <c r="Y105" s="161" t="str">
        <f t="shared" si="316"/>
        <v>↑</v>
      </c>
      <c r="Z105" s="162" t="str">
        <f t="shared" si="317"/>
        <v>判定外</v>
      </c>
      <c r="AA105" s="163" t="str">
        <f t="shared" si="318"/>
        <v>判定外</v>
      </c>
      <c r="AB105" s="164" t="str">
        <f t="shared" si="319"/>
        <v>↓</v>
      </c>
      <c r="AC105" s="162" t="str">
        <f t="shared" si="320"/>
        <v>判定外</v>
      </c>
      <c r="AD105" s="160" t="str">
        <f t="shared" si="321"/>
        <v>判定外</v>
      </c>
      <c r="AE105" s="170"/>
      <c r="AF105" s="201"/>
    </row>
    <row r="106" spans="2:32" x14ac:dyDescent="0.15">
      <c r="B106" s="198"/>
      <c r="C106" s="167"/>
      <c r="D106" s="168" t="s">
        <v>244</v>
      </c>
      <c r="E106" s="265" cm="1">
        <f t="array" ref="E106">ROUND(INDEX('9-2.2020'!G:G,MATCH("F139110110504",'9-2.2020'!A:A,0),0)/INDEX('9-2.2020'!K:K,MATCH("F139110110504",'9-2.2020'!A:A,0),0),3)</f>
        <v>8.2000000000000003E-2</v>
      </c>
      <c r="F106" s="265" cm="1">
        <f t="array" ref="F106">ROUND(INDEX('9-2.2021'!G:G,MATCH("F139110110504",'9-2.2021'!A:A,0),0)/INDEX('9-2.2021'!K:K,MATCH("F139110110504",'9-2.2021'!A:A,0),0),3)</f>
        <v>1.6E-2</v>
      </c>
      <c r="G106" s="265" cm="1">
        <f t="array" ref="G106">ROUND(INDEX('9-2.2022'!G:G,MATCH("F139110110504",'9-2.2022'!A:A,0),0)/INDEX('9-2.2022'!K:K,MATCH("F139110110504",'9-2.2022'!A:A,0),0),3)</f>
        <v>5.2999999999999999E-2</v>
      </c>
      <c r="H106" s="265" cm="1">
        <f t="array" ref="H106">ROUND(INDEX('9-2.2023'!G:G,MATCH("F139110110504",'9-2.2023'!A:A,0),0)/INDEX('9-2.2023'!K:K,MATCH("F139110110504",'9-2.2023'!A:A,0),0),3)</f>
        <v>5.2999999999999999E-2</v>
      </c>
      <c r="I106" s="265" cm="1">
        <f t="array" ref="I106">ROUND(INDEX('9-2.2024'!G:G,MATCH("F139110110504",'9-2.2024'!A:A,0),0)/INDEX('9-2.2024'!K:K,MATCH("F139110110504",'9-2.2024'!A:A,0),0),3)</f>
        <v>3.3000000000000002E-2</v>
      </c>
      <c r="J106" s="157">
        <f>AVERAGE(E106:I106)</f>
        <v>4.7399999999999998E-2</v>
      </c>
      <c r="K106" s="158">
        <f>J106-0.03</f>
        <v>1.7399999999999999E-2</v>
      </c>
      <c r="L106" s="158">
        <f>J106+0.03</f>
        <v>7.7399999999999997E-2</v>
      </c>
      <c r="M106" s="147" t="str">
        <f>IF(AND(E106&gt;J106-0.03,E106&lt;J106+0.03),"○","×")</f>
        <v>×</v>
      </c>
      <c r="N106" s="147" t="str">
        <f>IF(AND(F106&gt;J106-0.03,F106&lt;J106+0.03),"○","×")</f>
        <v>×</v>
      </c>
      <c r="O106" s="147" t="str">
        <f>IF(AND(G106&gt;J106-0.03,G106&lt;J106+0.03),"○","×")</f>
        <v>○</v>
      </c>
      <c r="P106" s="147" t="str">
        <f>IF(AND(H106&gt;J106-0.03,H106&lt;J106+0.03),"○","×")</f>
        <v>○</v>
      </c>
      <c r="Q106" s="148" t="str">
        <f>IF(AND(I106&gt;J106-0.03,I106&lt;J106+0.03),"○","×")</f>
        <v>○</v>
      </c>
      <c r="R106" s="159" t="str">
        <f>IF(COUNTIF(M106:Q106,"○")=5,"同程度","―")</f>
        <v>―</v>
      </c>
      <c r="S106" s="149" t="str">
        <f>IF(F106-E106&gt;0,"↑",IF(F106-E106&lt;0,"↓","－"))</f>
        <v>↓</v>
      </c>
      <c r="T106" s="147" t="str">
        <f>IF(G106-F106&gt;0,"↑",IF(G106-F106&lt;0,"↓","－"))</f>
        <v>↑</v>
      </c>
      <c r="U106" s="147" t="str">
        <f>IF(H106-G106&gt;0,"↑",IF(H106-G106&lt;0,"↓","－"))</f>
        <v>－</v>
      </c>
      <c r="V106" s="148" t="str">
        <f>IF(I106-H106&gt;0,"↑",IF(I106-H106&lt;0,"↓","－"))</f>
        <v>↓</v>
      </c>
      <c r="W106" s="145" t="str">
        <f>S106&amp;T106&amp;U106&amp;V106</f>
        <v>↓↑－↓</v>
      </c>
      <c r="X106" s="160" t="str" cm="1">
        <f t="array" ref="X106">INDEX($AM$2:$AM$82,MATCH(W106,$AL$2:$AL$82,0),0)</f>
        <v>年度により増減</v>
      </c>
      <c r="Y106" s="161" t="str">
        <f>IF(G106-E106&gt;0,"↑",IF(G106-E106&lt;0,"↓","－"))</f>
        <v>↓</v>
      </c>
      <c r="Z106" s="162" t="str">
        <f t="shared" si="317"/>
        <v>判定外</v>
      </c>
      <c r="AA106" s="163" t="str">
        <f t="shared" si="318"/>
        <v>判定外</v>
      </c>
      <c r="AB106" s="164" t="str">
        <f>IF(H106-F106&gt;0,"↑",IF(H106-F106&lt;0,"↓","－"))</f>
        <v>↑</v>
      </c>
      <c r="AC106" s="162" t="str">
        <f t="shared" si="320"/>
        <v>判定外</v>
      </c>
      <c r="AD106" s="160" t="str">
        <f t="shared" si="321"/>
        <v>判定外</v>
      </c>
      <c r="AE106" s="170"/>
      <c r="AF106" s="201"/>
    </row>
    <row r="107" spans="2:32" x14ac:dyDescent="0.15">
      <c r="B107" s="198"/>
      <c r="C107" s="171"/>
      <c r="D107" s="168" t="s">
        <v>245</v>
      </c>
      <c r="E107" s="265" cm="1">
        <f t="array" ref="E107">ROUND(INDEX('9-2.2020'!H:H,MATCH("F139110110504",'9-2.2020'!A:A,0),0)/INDEX('9-2.2020'!K:K,MATCH("F139110110504",'9-2.2020'!A:A,0),0),3)</f>
        <v>0</v>
      </c>
      <c r="F107" s="265" cm="1">
        <f t="array" ref="F107">ROUND(INDEX('9-2.2021'!H:H,MATCH("F139110110504",'9-2.2021'!A:A,0),0)/INDEX('9-2.2021'!K:K,MATCH("F139110110504",'9-2.2021'!A:A,0),0),3)</f>
        <v>0</v>
      </c>
      <c r="G107" s="265" cm="1">
        <f t="array" ref="G107">ROUND(INDEX('9-2.2022'!H:H,MATCH("F139110110504",'9-2.2022'!A:A,0),0)/INDEX('9-2.2022'!K:K,MATCH("F139110110504",'9-2.2022'!A:A,0),0),3)</f>
        <v>0</v>
      </c>
      <c r="H107" s="265" cm="1">
        <f t="array" ref="H107">ROUND(INDEX('9-2.2023'!H:H,MATCH("F139110110504",'9-2.2023'!A:A,0),0)/INDEX('9-2.2023'!K:K,MATCH("F139110110504",'9-2.2023'!A:A,0),0),3)</f>
        <v>0</v>
      </c>
      <c r="I107" s="265" cm="1">
        <f t="array" ref="I107">ROUND(INDEX('9-2.2024'!H:H,MATCH("F139110110504",'9-2.2024'!A:A,0),0)/INDEX('9-2.2024'!K:K,MATCH("F139110110504",'9-2.2024'!A:A,0),0),3)</f>
        <v>7.0000000000000001E-3</v>
      </c>
      <c r="J107" s="157">
        <f t="shared" ref="J107:J109" si="322">AVERAGE(E107:I107)</f>
        <v>1.4E-3</v>
      </c>
      <c r="K107" s="158">
        <f t="shared" ref="K107:K109" si="323">J107-0.03</f>
        <v>-2.86E-2</v>
      </c>
      <c r="L107" s="158">
        <f t="shared" ref="L107:L109" si="324">J107+0.03</f>
        <v>3.1399999999999997E-2</v>
      </c>
      <c r="M107" s="147" t="str">
        <f t="shared" ref="M107:M109" si="325">IF(AND(E107&gt;J107-0.03,E107&lt;J107+0.03),"○","×")</f>
        <v>○</v>
      </c>
      <c r="N107" s="147" t="str">
        <f t="shared" ref="N107:N109" si="326">IF(AND(F107&gt;J107-0.03,F107&lt;J107+0.03),"○","×")</f>
        <v>○</v>
      </c>
      <c r="O107" s="147" t="str">
        <f t="shared" ref="O107:O109" si="327">IF(AND(G107&gt;J107-0.03,G107&lt;J107+0.03),"○","×")</f>
        <v>○</v>
      </c>
      <c r="P107" s="147" t="str">
        <f t="shared" ref="P107:P109" si="328">IF(AND(H107&gt;J107-0.03,H107&lt;J107+0.03),"○","×")</f>
        <v>○</v>
      </c>
      <c r="Q107" s="148" t="str">
        <f t="shared" ref="Q107:Q109" si="329">IF(AND(I107&gt;J107-0.03,I107&lt;J107+0.03),"○","×")</f>
        <v>○</v>
      </c>
      <c r="R107" s="159" t="str">
        <f t="shared" ref="R107:R109" si="330">IF(COUNTIF(M107:Q107,"○")=5,"同程度","―")</f>
        <v>同程度</v>
      </c>
      <c r="S107" s="149" t="str">
        <f t="shared" ref="S107:S109" si="331">IF(F107-E107&gt;0,"↑",IF(F107-E107&lt;0,"↓","－"))</f>
        <v>－</v>
      </c>
      <c r="T107" s="147" t="str">
        <f t="shared" ref="T107:T109" si="332">IF(G107-F107&gt;0,"↑",IF(G107-F107&lt;0,"↓","－"))</f>
        <v>－</v>
      </c>
      <c r="U107" s="147" t="str">
        <f t="shared" ref="U107:U109" si="333">IF(H107-G107&gt;0,"↑",IF(H107-G107&lt;0,"↓","－"))</f>
        <v>－</v>
      </c>
      <c r="V107" s="148" t="str">
        <f t="shared" ref="V107:V109" si="334">IF(I107-H107&gt;0,"↑",IF(I107-H107&lt;0,"↓","－"))</f>
        <v>↑</v>
      </c>
      <c r="W107" s="145" t="str">
        <f t="shared" ref="W107:W109" si="335">S107&amp;T107&amp;U107&amp;V107</f>
        <v>－－－↑</v>
      </c>
      <c r="X107" s="160" t="str" cm="1">
        <f t="array" ref="X107">INDEX($AM$2:$AM$82,MATCH(W107,$AL$2:$AL$82,0),0)</f>
        <v>同程度で推移</v>
      </c>
      <c r="Y107" s="161" t="str">
        <f t="shared" ref="Y107:Y109" si="336">IF(G107-E107&gt;0,"↑",IF(G107-E107&lt;0,"↓","－"))</f>
        <v>－</v>
      </c>
      <c r="Z107" s="162" t="str">
        <f t="shared" si="317"/>
        <v>判定外</v>
      </c>
      <c r="AA107" s="163" t="str">
        <f t="shared" si="318"/>
        <v>判定外</v>
      </c>
      <c r="AB107" s="164" t="str">
        <f t="shared" ref="AB107:AB109" si="337">IF(H107-F107&gt;0,"↑",IF(H107-F107&lt;0,"↓","－"))</f>
        <v>－</v>
      </c>
      <c r="AC107" s="162" t="str">
        <f t="shared" si="320"/>
        <v>判定外</v>
      </c>
      <c r="AD107" s="160" t="str">
        <f t="shared" si="321"/>
        <v>判定外</v>
      </c>
      <c r="AE107" s="170"/>
      <c r="AF107" s="201"/>
    </row>
    <row r="108" spans="2:32" x14ac:dyDescent="0.15">
      <c r="B108" s="198"/>
      <c r="C108" s="155" t="s">
        <v>246</v>
      </c>
      <c r="D108" s="155"/>
      <c r="E108" s="264" cm="1">
        <f t="array" ref="E108">ROUND(INDEX('9-2.2020'!I:I,MATCH("F139110110504",'9-2.2020'!A:A,0),0)/INDEX('9-2.2020'!K:K,MATCH("F139110110504",'9-2.2020'!A:A,0),0),3)</f>
        <v>4.1000000000000002E-2</v>
      </c>
      <c r="F108" s="264" cm="1">
        <f t="array" ref="F108">ROUND(INDEX('9-2.2021'!I:I,MATCH("F139110110504",'9-2.2021'!A:A,0),0)/INDEX('9-2.2021'!K:K,MATCH("F139110110504",'9-2.2021'!A:A,0),0),3)</f>
        <v>4.9000000000000002E-2</v>
      </c>
      <c r="G108" s="264" cm="1">
        <f t="array" ref="G108">ROUND(INDEX('9-2.2022'!I:I,MATCH("F139110110504",'9-2.2022'!A:A,0),0)/INDEX('9-2.2022'!K:K,MATCH("F139110110504",'9-2.2022'!A:A,0),0),3)</f>
        <v>7.5999999999999998E-2</v>
      </c>
      <c r="H108" s="264" cm="1">
        <f t="array" ref="H108">ROUND(INDEX('9-2.2023'!I:I,MATCH("F139110110504",'9-2.2023'!A:A,0),0)/INDEX('9-2.2023'!K:K,MATCH("F139110110504",'9-2.2023'!A:A,0),0),3)</f>
        <v>4.5999999999999999E-2</v>
      </c>
      <c r="I108" s="264" cm="1">
        <f t="array" ref="I108">ROUND(INDEX('9-2.2024'!I:I,MATCH("F139110110504",'9-2.2024'!A:A,0),0)/INDEX('9-2.2024'!K:K,MATCH("F139110110504",'9-2.2024'!A:A,0),0),3)</f>
        <v>0.107</v>
      </c>
      <c r="J108" s="157">
        <f t="shared" si="322"/>
        <v>6.3799999999999996E-2</v>
      </c>
      <c r="K108" s="158">
        <f t="shared" si="323"/>
        <v>3.3799999999999997E-2</v>
      </c>
      <c r="L108" s="158">
        <f t="shared" si="324"/>
        <v>9.3799999999999994E-2</v>
      </c>
      <c r="M108" s="147" t="str">
        <f t="shared" si="325"/>
        <v>○</v>
      </c>
      <c r="N108" s="147" t="str">
        <f t="shared" si="326"/>
        <v>○</v>
      </c>
      <c r="O108" s="147" t="str">
        <f t="shared" si="327"/>
        <v>○</v>
      </c>
      <c r="P108" s="147" t="str">
        <f t="shared" si="328"/>
        <v>○</v>
      </c>
      <c r="Q108" s="148" t="str">
        <f t="shared" si="329"/>
        <v>×</v>
      </c>
      <c r="R108" s="159" t="str">
        <f t="shared" si="330"/>
        <v>―</v>
      </c>
      <c r="S108" s="149" t="str">
        <f t="shared" si="331"/>
        <v>↑</v>
      </c>
      <c r="T108" s="147" t="str">
        <f t="shared" si="332"/>
        <v>↑</v>
      </c>
      <c r="U108" s="147" t="str">
        <f t="shared" si="333"/>
        <v>↓</v>
      </c>
      <c r="V108" s="148" t="str">
        <f t="shared" si="334"/>
        <v>↑</v>
      </c>
      <c r="W108" s="145" t="str">
        <f t="shared" si="335"/>
        <v>↑↑↓↑</v>
      </c>
      <c r="X108" s="160" t="str" cm="1">
        <f t="array" ref="X108">INDEX($AM$2:$AM$82,MATCH(W108,$AL$2:$AL$82,0),0)</f>
        <v>年度により増減</v>
      </c>
      <c r="Y108" s="161" t="str">
        <f t="shared" si="336"/>
        <v>↑</v>
      </c>
      <c r="Z108" s="162" t="str">
        <f t="shared" si="317"/>
        <v>判定外</v>
      </c>
      <c r="AA108" s="163" t="str">
        <f t="shared" si="318"/>
        <v>判定外</v>
      </c>
      <c r="AB108" s="164" t="str">
        <f t="shared" si="337"/>
        <v>↓</v>
      </c>
      <c r="AC108" s="162" t="str">
        <f t="shared" si="320"/>
        <v>判定外</v>
      </c>
      <c r="AD108" s="160" t="str">
        <f t="shared" si="321"/>
        <v>×</v>
      </c>
      <c r="AE108" s="170"/>
      <c r="AF108" s="201"/>
    </row>
    <row r="109" spans="2:32" x14ac:dyDescent="0.15">
      <c r="B109" s="198"/>
      <c r="C109" s="155" t="s">
        <v>242</v>
      </c>
      <c r="D109" s="155"/>
      <c r="E109" s="264" cm="1">
        <f t="array" ref="E109">ROUND(INDEX('9-2.2020'!J:J,MATCH("F139110110504",'9-2.2020'!A:A,0),0)/INDEX('9-2.2020'!K:K,MATCH("F139110110504",'9-2.2020'!A:A,0),0),3)</f>
        <v>8.0000000000000002E-3</v>
      </c>
      <c r="F109" s="264" cm="1">
        <f t="array" ref="F109">ROUND(INDEX('9-2.2021'!J:J,MATCH("F139110110504",'9-2.2021'!A:A,0),0)/INDEX('9-2.2021'!K:K,MATCH("F139110110504",'9-2.2021'!A:A,0),0),3)</f>
        <v>1.6E-2</v>
      </c>
      <c r="G109" s="264" cm="1">
        <f t="array" ref="G109">ROUND(INDEX('9-2.2022'!J:J,MATCH("F139110110504",'9-2.2022'!A:A,0),0)/INDEX('9-2.2022'!K:K,MATCH("F139110110504",'9-2.2022'!A:A,0),0),3)</f>
        <v>0</v>
      </c>
      <c r="H109" s="264" cm="1">
        <f t="array" ref="H109">ROUND(INDEX('9-2.2023'!J:J,MATCH("F139110110504",'9-2.2023'!A:A,0),0)/INDEX('9-2.2023'!K:K,MATCH("F139110110504",'9-2.2023'!A:A,0),0),3)</f>
        <v>0</v>
      </c>
      <c r="I109" s="264" cm="1">
        <f t="array" ref="I109">ROUND(INDEX('9-2.2024'!J:J,MATCH("F139110110504",'9-2.2024'!A:A,0),0)/INDEX('9-2.2024'!K:K,MATCH("F139110110504",'9-2.2024'!A:A,0),0),3)</f>
        <v>0</v>
      </c>
      <c r="J109" s="157">
        <f t="shared" si="322"/>
        <v>4.8000000000000004E-3</v>
      </c>
      <c r="K109" s="158">
        <f t="shared" si="323"/>
        <v>-2.52E-2</v>
      </c>
      <c r="L109" s="158">
        <f t="shared" si="324"/>
        <v>3.4799999999999998E-2</v>
      </c>
      <c r="M109" s="147" t="str">
        <f t="shared" si="325"/>
        <v>○</v>
      </c>
      <c r="N109" s="147" t="str">
        <f t="shared" si="326"/>
        <v>○</v>
      </c>
      <c r="O109" s="147" t="str">
        <f t="shared" si="327"/>
        <v>○</v>
      </c>
      <c r="P109" s="147" t="str">
        <f t="shared" si="328"/>
        <v>○</v>
      </c>
      <c r="Q109" s="148" t="str">
        <f t="shared" si="329"/>
        <v>○</v>
      </c>
      <c r="R109" s="159" t="str">
        <f t="shared" si="330"/>
        <v>同程度</v>
      </c>
      <c r="S109" s="149" t="str">
        <f t="shared" si="331"/>
        <v>↑</v>
      </c>
      <c r="T109" s="147" t="str">
        <f t="shared" si="332"/>
        <v>↓</v>
      </c>
      <c r="U109" s="147" t="str">
        <f t="shared" si="333"/>
        <v>－</v>
      </c>
      <c r="V109" s="148" t="str">
        <f t="shared" si="334"/>
        <v>－</v>
      </c>
      <c r="W109" s="145" t="str">
        <f t="shared" si="335"/>
        <v>↑↓－－</v>
      </c>
      <c r="X109" s="160" t="str" cm="1">
        <f t="array" ref="X109">INDEX($AM$2:$AM$82,MATCH(W109,$AL$2:$AL$82,0),0)</f>
        <v>減少傾向⤵</v>
      </c>
      <c r="Y109" s="161" t="str">
        <f t="shared" si="336"/>
        <v>↓</v>
      </c>
      <c r="Z109" s="162" t="str">
        <f t="shared" si="317"/>
        <v>判定外</v>
      </c>
      <c r="AA109" s="163" t="str">
        <f t="shared" si="318"/>
        <v>判定外</v>
      </c>
      <c r="AB109" s="164" t="str">
        <f t="shared" si="337"/>
        <v>↓</v>
      </c>
      <c r="AC109" s="162" t="str">
        <f t="shared" si="320"/>
        <v>判定外</v>
      </c>
      <c r="AD109" s="160" t="str">
        <f t="shared" si="321"/>
        <v>判定外</v>
      </c>
      <c r="AE109" s="170"/>
      <c r="AF109" s="201"/>
    </row>
    <row r="110" spans="2:32" ht="14.25" thickBot="1" x14ac:dyDescent="0.2">
      <c r="B110" s="198"/>
      <c r="C110" s="199"/>
      <c r="D110" s="199"/>
      <c r="E110" s="272"/>
      <c r="F110" s="272"/>
      <c r="G110" s="272"/>
      <c r="H110" s="272"/>
      <c r="I110" s="272"/>
      <c r="J110" s="203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1"/>
    </row>
    <row r="111" spans="2:32" x14ac:dyDescent="0.15">
      <c r="B111" s="198"/>
      <c r="C111" s="199"/>
      <c r="D111" s="199"/>
      <c r="E111" s="272"/>
      <c r="F111" s="272"/>
      <c r="G111" s="272"/>
      <c r="H111" s="272"/>
      <c r="I111" s="272"/>
      <c r="J111" s="370" t="s">
        <v>334</v>
      </c>
      <c r="K111" s="371"/>
      <c r="L111" s="371"/>
      <c r="M111" s="372"/>
      <c r="N111" s="372"/>
      <c r="O111" s="372"/>
      <c r="P111" s="372"/>
      <c r="Q111" s="373"/>
      <c r="R111" s="374" t="s">
        <v>335</v>
      </c>
      <c r="S111" s="371" t="s">
        <v>336</v>
      </c>
      <c r="T111" s="372"/>
      <c r="U111" s="372"/>
      <c r="V111" s="373"/>
      <c r="W111" s="376" t="s">
        <v>337</v>
      </c>
      <c r="X111" s="377"/>
      <c r="Y111" s="380" t="s">
        <v>338</v>
      </c>
      <c r="Z111" s="366" t="s">
        <v>339</v>
      </c>
      <c r="AA111" s="382"/>
      <c r="AB111" s="364" t="s">
        <v>340</v>
      </c>
      <c r="AC111" s="366" t="s">
        <v>341</v>
      </c>
      <c r="AD111" s="367"/>
      <c r="AE111" s="368" t="s">
        <v>342</v>
      </c>
      <c r="AF111" s="201"/>
    </row>
    <row r="112" spans="2:32" ht="27" x14ac:dyDescent="0.15">
      <c r="B112" s="198"/>
      <c r="C112" s="204" t="s">
        <v>19</v>
      </c>
      <c r="D112" s="204"/>
      <c r="E112" s="144" t="str">
        <f ca="1">R1&amp;"(n'="&amp;'9-2.2020'!K101&amp;")"</f>
        <v>R2(n'=43588)</v>
      </c>
      <c r="F112" s="144" t="str">
        <f ca="1">S1&amp;"(n'="&amp;'9-2.2021'!K101&amp;")"</f>
        <v>R3(n'=41952)</v>
      </c>
      <c r="G112" s="144" t="str">
        <f ca="1">T1&amp;"(n'="&amp;'9-2.2022'!K101&amp;")"</f>
        <v>R4(n'=41941)</v>
      </c>
      <c r="H112" s="144" t="str">
        <f ca="1">U1&amp;"(n'="&amp;'9-2.2023'!K101&amp;")"</f>
        <v>R5(n'=41990)</v>
      </c>
      <c r="I112" s="144" t="str">
        <f ca="1">V1&amp;"(n'="&amp;'9-2.2024'!K101&amp;")"</f>
        <v>R6(n'=43245)</v>
      </c>
      <c r="J112" s="145" t="s">
        <v>345</v>
      </c>
      <c r="K112" s="146">
        <v>-0.03</v>
      </c>
      <c r="L112" s="146">
        <v>0.03</v>
      </c>
      <c r="M112" s="259" t="str">
        <f ca="1">R1</f>
        <v>R2</v>
      </c>
      <c r="N112" s="259" t="str">
        <f ca="1">S1</f>
        <v>R3</v>
      </c>
      <c r="O112" s="259" t="str">
        <f ca="1">T1</f>
        <v>R4</v>
      </c>
      <c r="P112" s="259" t="str">
        <f ca="1">U1</f>
        <v>R5</v>
      </c>
      <c r="Q112" s="259" t="str">
        <f ca="1">V1</f>
        <v>R6</v>
      </c>
      <c r="R112" s="375"/>
      <c r="S112" s="149" t="s">
        <v>346</v>
      </c>
      <c r="T112" s="147" t="s">
        <v>347</v>
      </c>
      <c r="U112" s="147" t="s">
        <v>348</v>
      </c>
      <c r="V112" s="148" t="s">
        <v>349</v>
      </c>
      <c r="W112" s="378"/>
      <c r="X112" s="379"/>
      <c r="Y112" s="381"/>
      <c r="Z112" s="150" t="s">
        <v>350</v>
      </c>
      <c r="AA112" s="151" t="s">
        <v>351</v>
      </c>
      <c r="AB112" s="365"/>
      <c r="AC112" s="152" t="s">
        <v>352</v>
      </c>
      <c r="AD112" s="153" t="s">
        <v>353</v>
      </c>
      <c r="AE112" s="369"/>
      <c r="AF112" s="201"/>
    </row>
    <row r="113" spans="2:39" x14ac:dyDescent="0.15">
      <c r="B113" s="198"/>
      <c r="C113" s="155" t="s">
        <v>243</v>
      </c>
      <c r="D113" s="155"/>
      <c r="E113" s="264">
        <f>ROUND('9-2.2020'!D101/'9-2.2020'!K101,3)</f>
        <v>0.113</v>
      </c>
      <c r="F113" s="264">
        <f>ROUND('9-2.2021'!D101/'9-2.2021'!K101,3)</f>
        <v>0.11799999999999999</v>
      </c>
      <c r="G113" s="264">
        <f>ROUND('9-2.2022'!D101/'9-2.2022'!K101,3)</f>
        <v>0.122</v>
      </c>
      <c r="H113" s="264">
        <f>ROUND('9-2.2023'!D101/'9-2.2023'!K101,3)</f>
        <v>0.121</v>
      </c>
      <c r="I113" s="264">
        <f>ROUND('9-2.2024'!D101/'9-2.2024'!K101,3)</f>
        <v>0.13200000000000001</v>
      </c>
      <c r="J113" s="157">
        <f t="shared" ref="J113:J115" si="338">AVERAGE(E113:I113)</f>
        <v>0.1212</v>
      </c>
      <c r="K113" s="158">
        <f t="shared" ref="K113:K115" si="339">J113-0.03</f>
        <v>9.1200000000000003E-2</v>
      </c>
      <c r="L113" s="158">
        <f t="shared" ref="L113:L115" si="340">J113+0.03</f>
        <v>0.1512</v>
      </c>
      <c r="M113" s="147" t="str">
        <f t="shared" ref="M113:M115" si="341">IF(AND(E113&gt;J113-0.03,E113&lt;J113+0.03),"○","×")</f>
        <v>○</v>
      </c>
      <c r="N113" s="147" t="str">
        <f t="shared" ref="N113:N115" si="342">IF(AND(F113&gt;J113-0.03,F113&lt;J113+0.03),"○","×")</f>
        <v>○</v>
      </c>
      <c r="O113" s="147" t="str">
        <f t="shared" ref="O113:O115" si="343">IF(AND(G113&gt;J113-0.03,G113&lt;J113+0.03),"○","×")</f>
        <v>○</v>
      </c>
      <c r="P113" s="147" t="str">
        <f t="shared" ref="P113:P115" si="344">IF(AND(H113&gt;J113-0.03,H113&lt;J113+0.03),"○","×")</f>
        <v>○</v>
      </c>
      <c r="Q113" s="148" t="str">
        <f t="shared" ref="Q113:Q115" si="345">IF(AND(I113&gt;J113-0.03,I113&lt;J113+0.03),"○","×")</f>
        <v>○</v>
      </c>
      <c r="R113" s="159" t="str">
        <f t="shared" ref="R113:R115" si="346">IF(COUNTIF(M113:Q113,"○")=5,"同程度","―")</f>
        <v>同程度</v>
      </c>
      <c r="S113" s="149" t="str">
        <f t="shared" ref="S113:S115" si="347">IF(F113-E113&gt;0,"↑",IF(F113-E113&lt;0,"↓","－"))</f>
        <v>↑</v>
      </c>
      <c r="T113" s="147" t="str">
        <f t="shared" ref="T113:T115" si="348">IF(G113-F113&gt;0,"↑",IF(G113-F113&lt;0,"↓","－"))</f>
        <v>↑</v>
      </c>
      <c r="U113" s="147" t="str">
        <f t="shared" ref="U113:U115" si="349">IF(H113-G113&gt;0,"↑",IF(H113-G113&lt;0,"↓","－"))</f>
        <v>↓</v>
      </c>
      <c r="V113" s="148" t="str">
        <f t="shared" ref="V113:V115" si="350">IF(I113-H113&gt;0,"↑",IF(I113-H113&lt;0,"↓","－"))</f>
        <v>↑</v>
      </c>
      <c r="W113" s="145" t="str">
        <f t="shared" ref="W113:W115" si="351">S113&amp;T113&amp;U113&amp;V113</f>
        <v>↑↑↓↑</v>
      </c>
      <c r="X113" s="160" t="str" cm="1">
        <f t="array" ref="X113">INDEX($AM$2:$AM$82,MATCH(W113,$AL$2:$AL$82,0),0)</f>
        <v>年度により増減</v>
      </c>
      <c r="Y113" s="161" t="str">
        <f t="shared" ref="Y113:Y115" si="352">IF(G113-E113&gt;0,"↑",IF(G113-E113&lt;0,"↓","－"))</f>
        <v>↑</v>
      </c>
      <c r="Z113" s="162" t="str">
        <f t="shared" ref="Z113:Z119" si="353">IF(W113="↓↑↓↓",IF(Y113="↓","減少傾向","×"),"判定外")</f>
        <v>判定外</v>
      </c>
      <c r="AA113" s="163" t="str">
        <f t="shared" ref="AA113:AA119" si="354">IF(W113="↑↓↑↑",IF(Y113="↑","増加傾向","×"),"判定外")</f>
        <v>判定外</v>
      </c>
      <c r="AB113" s="164" t="str">
        <f t="shared" ref="AB113:AB115" si="355">IF(H113-F113&gt;0,"↑",IF(H113-F113&lt;0,"↓","－"))</f>
        <v>↑</v>
      </c>
      <c r="AC113" s="162" t="str">
        <f t="shared" ref="AC113:AC119" si="356">IF(W113="↓↓↑↓",IF(AB113="↓","減少傾向","×"),"判定外")</f>
        <v>判定外</v>
      </c>
      <c r="AD113" s="160" t="str">
        <f t="shared" ref="AD113:AD119" si="357">IF(W113="↑↑↓↑",IF(AB113="↑","増加傾向","×"),"判定外")</f>
        <v>増加傾向</v>
      </c>
      <c r="AE113" s="165" t="s">
        <v>260</v>
      </c>
      <c r="AF113" s="201"/>
      <c r="AL113" s="154"/>
      <c r="AM113" s="154"/>
    </row>
    <row r="114" spans="2:39" x14ac:dyDescent="0.15">
      <c r="B114" s="198"/>
      <c r="C114" s="166" t="s">
        <v>40</v>
      </c>
      <c r="D114" s="155"/>
      <c r="E114" s="264">
        <f>SUM(E115:E117)</f>
        <v>0.79600000000000004</v>
      </c>
      <c r="F114" s="264">
        <f>SUM(F115:F117)</f>
        <v>0.78</v>
      </c>
      <c r="G114" s="264">
        <f>SUM(G115:G117)</f>
        <v>0.78300000000000003</v>
      </c>
      <c r="H114" s="264">
        <f>SUM(H115:H117)</f>
        <v>0.78900000000000003</v>
      </c>
      <c r="I114" s="264">
        <f>SUM(I115:I117)</f>
        <v>0.79200000000000004</v>
      </c>
      <c r="J114" s="157">
        <f t="shared" si="338"/>
        <v>0.78800000000000003</v>
      </c>
      <c r="K114" s="158">
        <f t="shared" si="339"/>
        <v>0.75800000000000001</v>
      </c>
      <c r="L114" s="158">
        <f t="shared" si="340"/>
        <v>0.81800000000000006</v>
      </c>
      <c r="M114" s="147" t="str">
        <f t="shared" si="341"/>
        <v>○</v>
      </c>
      <c r="N114" s="147" t="str">
        <f t="shared" si="342"/>
        <v>○</v>
      </c>
      <c r="O114" s="147" t="str">
        <f t="shared" si="343"/>
        <v>○</v>
      </c>
      <c r="P114" s="147" t="str">
        <f t="shared" si="344"/>
        <v>○</v>
      </c>
      <c r="Q114" s="148" t="str">
        <f t="shared" si="345"/>
        <v>○</v>
      </c>
      <c r="R114" s="159" t="str">
        <f t="shared" si="346"/>
        <v>同程度</v>
      </c>
      <c r="S114" s="149" t="str">
        <f t="shared" si="347"/>
        <v>↓</v>
      </c>
      <c r="T114" s="147" t="str">
        <f t="shared" si="348"/>
        <v>↑</v>
      </c>
      <c r="U114" s="147" t="str">
        <f t="shared" si="349"/>
        <v>↑</v>
      </c>
      <c r="V114" s="148" t="str">
        <f t="shared" si="350"/>
        <v>↑</v>
      </c>
      <c r="W114" s="145" t="str">
        <f t="shared" si="351"/>
        <v>↓↑↑↑</v>
      </c>
      <c r="X114" s="160" t="str" cm="1">
        <f t="array" ref="X114">INDEX($AM$2:$AM$82,MATCH(W114,$AL$2:$AL$82,0),0)</f>
        <v>増加傾向⤴</v>
      </c>
      <c r="Y114" s="161" t="str">
        <f t="shared" si="352"/>
        <v>↓</v>
      </c>
      <c r="Z114" s="162" t="str">
        <f t="shared" si="353"/>
        <v>判定外</v>
      </c>
      <c r="AA114" s="163" t="str">
        <f t="shared" si="354"/>
        <v>判定外</v>
      </c>
      <c r="AB114" s="164" t="str">
        <f t="shared" si="355"/>
        <v>↑</v>
      </c>
      <c r="AC114" s="162" t="str">
        <f t="shared" si="356"/>
        <v>判定外</v>
      </c>
      <c r="AD114" s="160" t="str">
        <f t="shared" si="357"/>
        <v>判定外</v>
      </c>
      <c r="AE114" s="165" t="s">
        <v>260</v>
      </c>
      <c r="AF114" s="201"/>
      <c r="AG114" s="154"/>
      <c r="AH114" s="154"/>
      <c r="AJ114" s="154"/>
      <c r="AK114" s="154"/>
    </row>
    <row r="115" spans="2:39" x14ac:dyDescent="0.15">
      <c r="B115" s="198"/>
      <c r="C115" s="167"/>
      <c r="D115" s="168" t="s">
        <v>36</v>
      </c>
      <c r="E115" s="265">
        <f>ROUND('9-2.2020'!F101/'9-2.2020'!K101,3)</f>
        <v>0.76500000000000001</v>
      </c>
      <c r="F115" s="265">
        <f>ROUND('9-2.2021'!F101/'9-2.2021'!K101,3)</f>
        <v>0.748</v>
      </c>
      <c r="G115" s="265">
        <f>ROUND('9-2.2022'!F101/'9-2.2022'!K101,3)</f>
        <v>0.75</v>
      </c>
      <c r="H115" s="265">
        <f>ROUND('9-2.2023'!F101/'9-2.2023'!K101,3)</f>
        <v>0.75800000000000001</v>
      </c>
      <c r="I115" s="265">
        <f>ROUND('9-2.2024'!F101/'9-2.2024'!K101,3)</f>
        <v>0.76</v>
      </c>
      <c r="J115" s="157">
        <f t="shared" si="338"/>
        <v>0.75619999999999998</v>
      </c>
      <c r="K115" s="158">
        <f t="shared" si="339"/>
        <v>0.72619999999999996</v>
      </c>
      <c r="L115" s="158">
        <f t="shared" si="340"/>
        <v>0.78620000000000001</v>
      </c>
      <c r="M115" s="147" t="str">
        <f t="shared" si="341"/>
        <v>○</v>
      </c>
      <c r="N115" s="147" t="str">
        <f t="shared" si="342"/>
        <v>○</v>
      </c>
      <c r="O115" s="147" t="str">
        <f t="shared" si="343"/>
        <v>○</v>
      </c>
      <c r="P115" s="147" t="str">
        <f t="shared" si="344"/>
        <v>○</v>
      </c>
      <c r="Q115" s="148" t="str">
        <f t="shared" si="345"/>
        <v>○</v>
      </c>
      <c r="R115" s="159" t="str">
        <f t="shared" si="346"/>
        <v>同程度</v>
      </c>
      <c r="S115" s="149" t="str">
        <f t="shared" si="347"/>
        <v>↓</v>
      </c>
      <c r="T115" s="147" t="str">
        <f t="shared" si="348"/>
        <v>↑</v>
      </c>
      <c r="U115" s="147" t="str">
        <f t="shared" si="349"/>
        <v>↑</v>
      </c>
      <c r="V115" s="148" t="str">
        <f t="shared" si="350"/>
        <v>↑</v>
      </c>
      <c r="W115" s="145" t="str">
        <f t="shared" si="351"/>
        <v>↓↑↑↑</v>
      </c>
      <c r="X115" s="160" t="str" cm="1">
        <f t="array" ref="X115">INDEX($AM$2:$AM$82,MATCH(W115,$AL$2:$AL$82,0),0)</f>
        <v>増加傾向⤴</v>
      </c>
      <c r="Y115" s="161" t="str">
        <f t="shared" si="352"/>
        <v>↓</v>
      </c>
      <c r="Z115" s="162" t="str">
        <f t="shared" si="353"/>
        <v>判定外</v>
      </c>
      <c r="AA115" s="163" t="str">
        <f t="shared" si="354"/>
        <v>判定外</v>
      </c>
      <c r="AB115" s="164" t="str">
        <f t="shared" si="355"/>
        <v>↑</v>
      </c>
      <c r="AC115" s="162" t="str">
        <f t="shared" si="356"/>
        <v>判定外</v>
      </c>
      <c r="AD115" s="160" t="str">
        <f t="shared" si="357"/>
        <v>判定外</v>
      </c>
      <c r="AE115" s="170"/>
      <c r="AF115" s="201"/>
    </row>
    <row r="116" spans="2:39" x14ac:dyDescent="0.15">
      <c r="B116" s="198"/>
      <c r="C116" s="167"/>
      <c r="D116" s="168" t="s">
        <v>244</v>
      </c>
      <c r="E116" s="265">
        <f>ROUND('9-2.2020'!G101/'9-2.2020'!K101,3)</f>
        <v>2.9000000000000001E-2</v>
      </c>
      <c r="F116" s="265">
        <f>ROUND('9-2.2021'!G101/'9-2.2021'!K101,3)</f>
        <v>3.1E-2</v>
      </c>
      <c r="G116" s="265">
        <f>ROUND('9-2.2022'!G101/'9-2.2022'!K101,3)</f>
        <v>3.2000000000000001E-2</v>
      </c>
      <c r="H116" s="265">
        <f>ROUND('9-2.2023'!G101/'9-2.2023'!K101,3)</f>
        <v>0.03</v>
      </c>
      <c r="I116" s="265">
        <f>ROUND('9-2.2024'!G101/'9-2.2024'!K101,3)</f>
        <v>3.1E-2</v>
      </c>
      <c r="J116" s="157">
        <f>AVERAGE(E116:I116)</f>
        <v>3.0599999999999999E-2</v>
      </c>
      <c r="K116" s="158">
        <f>J116-0.03</f>
        <v>5.9999999999999984E-4</v>
      </c>
      <c r="L116" s="158">
        <f>J116+0.03</f>
        <v>6.0600000000000001E-2</v>
      </c>
      <c r="M116" s="147" t="str">
        <f>IF(AND(E116&gt;J116-0.03,E116&lt;J116+0.03),"○","×")</f>
        <v>○</v>
      </c>
      <c r="N116" s="147" t="str">
        <f>IF(AND(F116&gt;J116-0.03,F116&lt;J116+0.03),"○","×")</f>
        <v>○</v>
      </c>
      <c r="O116" s="147" t="str">
        <f>IF(AND(G116&gt;J116-0.03,G116&lt;J116+0.03),"○","×")</f>
        <v>○</v>
      </c>
      <c r="P116" s="147" t="str">
        <f>IF(AND(H116&gt;J116-0.03,H116&lt;J116+0.03),"○","×")</f>
        <v>○</v>
      </c>
      <c r="Q116" s="148" t="str">
        <f>IF(AND(I116&gt;J116-0.03,I116&lt;J116+0.03),"○","×")</f>
        <v>○</v>
      </c>
      <c r="R116" s="159" t="str">
        <f>IF(COUNTIF(M116:Q116,"○")=5,"同程度","―")</f>
        <v>同程度</v>
      </c>
      <c r="S116" s="149" t="str">
        <f>IF(F116-E116&gt;0,"↑",IF(F116-E116&lt;0,"↓","－"))</f>
        <v>↑</v>
      </c>
      <c r="T116" s="147" t="str">
        <f>IF(G116-F116&gt;0,"↑",IF(G116-F116&lt;0,"↓","－"))</f>
        <v>↑</v>
      </c>
      <c r="U116" s="147" t="str">
        <f>IF(H116-G116&gt;0,"↑",IF(H116-G116&lt;0,"↓","－"))</f>
        <v>↓</v>
      </c>
      <c r="V116" s="148" t="str">
        <f>IF(I116-H116&gt;0,"↑",IF(I116-H116&lt;0,"↓","－"))</f>
        <v>↑</v>
      </c>
      <c r="W116" s="145" t="str">
        <f>S116&amp;T116&amp;U116&amp;V116</f>
        <v>↑↑↓↑</v>
      </c>
      <c r="X116" s="160" t="str" cm="1">
        <f t="array" ref="X116">INDEX($AM$2:$AM$82,MATCH(W116,$AL$2:$AL$82,0),0)</f>
        <v>年度により増減</v>
      </c>
      <c r="Y116" s="161" t="str">
        <f>IF(G116-E116&gt;0,"↑",IF(G116-E116&lt;0,"↓","－"))</f>
        <v>↑</v>
      </c>
      <c r="Z116" s="162" t="str">
        <f t="shared" si="353"/>
        <v>判定外</v>
      </c>
      <c r="AA116" s="163" t="str">
        <f t="shared" si="354"/>
        <v>判定外</v>
      </c>
      <c r="AB116" s="164" t="str">
        <f>IF(H116-F116&gt;0,"↑",IF(H116-F116&lt;0,"↓","－"))</f>
        <v>↓</v>
      </c>
      <c r="AC116" s="162" t="str">
        <f t="shared" si="356"/>
        <v>判定外</v>
      </c>
      <c r="AD116" s="160" t="str">
        <f t="shared" si="357"/>
        <v>×</v>
      </c>
      <c r="AE116" s="170"/>
      <c r="AF116" s="201"/>
    </row>
    <row r="117" spans="2:39" x14ac:dyDescent="0.15">
      <c r="B117" s="198"/>
      <c r="C117" s="171"/>
      <c r="D117" s="168" t="s">
        <v>245</v>
      </c>
      <c r="E117" s="265">
        <f>ROUND('9-2.2020'!H101/'9-2.2020'!K101,3)</f>
        <v>2E-3</v>
      </c>
      <c r="F117" s="265">
        <f>ROUND('9-2.2021'!H101/'9-2.2021'!K101,3)</f>
        <v>1E-3</v>
      </c>
      <c r="G117" s="265">
        <f>ROUND('9-2.2022'!H101/'9-2.2022'!K101,3)</f>
        <v>1E-3</v>
      </c>
      <c r="H117" s="265">
        <f>ROUND('9-2.2023'!H101/'9-2.2023'!K101,3)</f>
        <v>1E-3</v>
      </c>
      <c r="I117" s="265">
        <f>ROUND('9-2.2024'!H101/'9-2.2024'!K101,3)</f>
        <v>1E-3</v>
      </c>
      <c r="J117" s="157">
        <f t="shared" ref="J117:J119" si="358">AVERAGE(E117:I117)</f>
        <v>1.2000000000000001E-3</v>
      </c>
      <c r="K117" s="158">
        <f t="shared" ref="K117:K119" si="359">J117-0.03</f>
        <v>-2.8799999999999999E-2</v>
      </c>
      <c r="L117" s="158">
        <f t="shared" ref="L117:L119" si="360">J117+0.03</f>
        <v>3.1199999999999999E-2</v>
      </c>
      <c r="M117" s="147" t="str">
        <f t="shared" ref="M117:M119" si="361">IF(AND(E117&gt;J117-0.03,E117&lt;J117+0.03),"○","×")</f>
        <v>○</v>
      </c>
      <c r="N117" s="147" t="str">
        <f t="shared" ref="N117:N119" si="362">IF(AND(F117&gt;J117-0.03,F117&lt;J117+0.03),"○","×")</f>
        <v>○</v>
      </c>
      <c r="O117" s="147" t="str">
        <f t="shared" ref="O117:O119" si="363">IF(AND(G117&gt;J117-0.03,G117&lt;J117+0.03),"○","×")</f>
        <v>○</v>
      </c>
      <c r="P117" s="147" t="str">
        <f t="shared" ref="P117:P119" si="364">IF(AND(H117&gt;J117-0.03,H117&lt;J117+0.03),"○","×")</f>
        <v>○</v>
      </c>
      <c r="Q117" s="148" t="str">
        <f t="shared" ref="Q117:Q119" si="365">IF(AND(I117&gt;J117-0.03,I117&lt;J117+0.03),"○","×")</f>
        <v>○</v>
      </c>
      <c r="R117" s="159" t="str">
        <f t="shared" ref="R117:R119" si="366">IF(COUNTIF(M117:Q117,"○")=5,"同程度","―")</f>
        <v>同程度</v>
      </c>
      <c r="S117" s="149" t="str">
        <f t="shared" ref="S117:S119" si="367">IF(F117-E117&gt;0,"↑",IF(F117-E117&lt;0,"↓","－"))</f>
        <v>↓</v>
      </c>
      <c r="T117" s="147" t="str">
        <f t="shared" ref="T117:T119" si="368">IF(G117-F117&gt;0,"↑",IF(G117-F117&lt;0,"↓","－"))</f>
        <v>－</v>
      </c>
      <c r="U117" s="147" t="str">
        <f t="shared" ref="U117:U119" si="369">IF(H117-G117&gt;0,"↑",IF(H117-G117&lt;0,"↓","－"))</f>
        <v>－</v>
      </c>
      <c r="V117" s="148" t="str">
        <f t="shared" ref="V117:V119" si="370">IF(I117-H117&gt;0,"↑",IF(I117-H117&lt;0,"↓","－"))</f>
        <v>－</v>
      </c>
      <c r="W117" s="145" t="str">
        <f t="shared" ref="W117:W119" si="371">S117&amp;T117&amp;U117&amp;V117</f>
        <v>↓－－－</v>
      </c>
      <c r="X117" s="160" t="str" cm="1">
        <f t="array" ref="X117">INDEX($AM$2:$AM$82,MATCH(W117,$AL$2:$AL$82,0),0)</f>
        <v>同程度で推移</v>
      </c>
      <c r="Y117" s="161" t="str">
        <f t="shared" ref="Y117:Y119" si="372">IF(G117-E117&gt;0,"↑",IF(G117-E117&lt;0,"↓","－"))</f>
        <v>↓</v>
      </c>
      <c r="Z117" s="162" t="str">
        <f t="shared" si="353"/>
        <v>判定外</v>
      </c>
      <c r="AA117" s="163" t="str">
        <f t="shared" si="354"/>
        <v>判定外</v>
      </c>
      <c r="AB117" s="164" t="str">
        <f t="shared" ref="AB117:AB119" si="373">IF(H117-F117&gt;0,"↑",IF(H117-F117&lt;0,"↓","－"))</f>
        <v>－</v>
      </c>
      <c r="AC117" s="162" t="str">
        <f t="shared" si="356"/>
        <v>判定外</v>
      </c>
      <c r="AD117" s="160" t="str">
        <f t="shared" si="357"/>
        <v>判定外</v>
      </c>
      <c r="AE117" s="170"/>
      <c r="AF117" s="201"/>
    </row>
    <row r="118" spans="2:39" x14ac:dyDescent="0.15">
      <c r="B118" s="198"/>
      <c r="C118" s="155" t="s">
        <v>246</v>
      </c>
      <c r="D118" s="155"/>
      <c r="E118" s="264">
        <f>ROUND('9-2.2020'!I101/'9-2.2020'!K101,3)</f>
        <v>7.8E-2</v>
      </c>
      <c r="F118" s="264">
        <f>ROUND('9-2.2021'!I101/'9-2.2021'!K101,3)</f>
        <v>9.4E-2</v>
      </c>
      <c r="G118" s="264">
        <f>ROUND('9-2.2022'!I101/'9-2.2022'!K101,3)</f>
        <v>9.0999999999999998E-2</v>
      </c>
      <c r="H118" s="264">
        <f>ROUND('9-2.2023'!I101/'9-2.2023'!K101,3)</f>
        <v>8.7999999999999995E-2</v>
      </c>
      <c r="I118" s="264">
        <f>ROUND('9-2.2024'!I101/'9-2.2024'!K101,3)</f>
        <v>7.1999999999999995E-2</v>
      </c>
      <c r="J118" s="157">
        <f t="shared" si="358"/>
        <v>8.4599999999999995E-2</v>
      </c>
      <c r="K118" s="158">
        <f t="shared" si="359"/>
        <v>5.4599999999999996E-2</v>
      </c>
      <c r="L118" s="158">
        <f t="shared" si="360"/>
        <v>0.11459999999999999</v>
      </c>
      <c r="M118" s="147" t="str">
        <f t="shared" si="361"/>
        <v>○</v>
      </c>
      <c r="N118" s="147" t="str">
        <f t="shared" si="362"/>
        <v>○</v>
      </c>
      <c r="O118" s="147" t="str">
        <f t="shared" si="363"/>
        <v>○</v>
      </c>
      <c r="P118" s="147" t="str">
        <f t="shared" si="364"/>
        <v>○</v>
      </c>
      <c r="Q118" s="148" t="str">
        <f t="shared" si="365"/>
        <v>○</v>
      </c>
      <c r="R118" s="159" t="str">
        <f t="shared" si="366"/>
        <v>同程度</v>
      </c>
      <c r="S118" s="149" t="str">
        <f t="shared" si="367"/>
        <v>↑</v>
      </c>
      <c r="T118" s="147" t="str">
        <f t="shared" si="368"/>
        <v>↓</v>
      </c>
      <c r="U118" s="147" t="str">
        <f t="shared" si="369"/>
        <v>↓</v>
      </c>
      <c r="V118" s="148" t="str">
        <f t="shared" si="370"/>
        <v>↓</v>
      </c>
      <c r="W118" s="145" t="str">
        <f t="shared" si="371"/>
        <v>↑↓↓↓</v>
      </c>
      <c r="X118" s="160" t="str" cm="1">
        <f t="array" ref="X118">INDEX($AM$2:$AM$82,MATCH(W118,$AL$2:$AL$82,0),0)</f>
        <v>減少傾向⤵</v>
      </c>
      <c r="Y118" s="161" t="str">
        <f t="shared" si="372"/>
        <v>↑</v>
      </c>
      <c r="Z118" s="162" t="str">
        <f t="shared" si="353"/>
        <v>判定外</v>
      </c>
      <c r="AA118" s="163" t="str">
        <f t="shared" si="354"/>
        <v>判定外</v>
      </c>
      <c r="AB118" s="164" t="str">
        <f t="shared" si="373"/>
        <v>↓</v>
      </c>
      <c r="AC118" s="162" t="str">
        <f t="shared" si="356"/>
        <v>判定外</v>
      </c>
      <c r="AD118" s="160" t="str">
        <f t="shared" si="357"/>
        <v>判定外</v>
      </c>
      <c r="AE118" s="170"/>
      <c r="AF118" s="201"/>
    </row>
    <row r="119" spans="2:39" x14ac:dyDescent="0.15">
      <c r="B119" s="198"/>
      <c r="C119" s="155" t="s">
        <v>242</v>
      </c>
      <c r="D119" s="155"/>
      <c r="E119" s="264">
        <f>ROUND('9-2.2020'!J101/'9-2.2020'!K101,3)</f>
        <v>1.4E-2</v>
      </c>
      <c r="F119" s="264">
        <f>ROUND('9-2.2021'!J101/'9-2.2021'!K101,3)</f>
        <v>8.9999999999999993E-3</v>
      </c>
      <c r="G119" s="264">
        <f>ROUND('9-2.2022'!J101/'9-2.2022'!K101,3)</f>
        <v>4.0000000000000001E-3</v>
      </c>
      <c r="H119" s="264">
        <f>ROUND('9-2.2023'!J101/'9-2.2023'!K101,3)</f>
        <v>3.0000000000000001E-3</v>
      </c>
      <c r="I119" s="264">
        <f>ROUND('9-2.2024'!J101/'9-2.2024'!K101,3)</f>
        <v>4.0000000000000001E-3</v>
      </c>
      <c r="J119" s="157">
        <f t="shared" si="358"/>
        <v>6.8000000000000005E-3</v>
      </c>
      <c r="K119" s="158">
        <f t="shared" si="359"/>
        <v>-2.3199999999999998E-2</v>
      </c>
      <c r="L119" s="158">
        <f t="shared" si="360"/>
        <v>3.6799999999999999E-2</v>
      </c>
      <c r="M119" s="147" t="str">
        <f t="shared" si="361"/>
        <v>○</v>
      </c>
      <c r="N119" s="147" t="str">
        <f t="shared" si="362"/>
        <v>○</v>
      </c>
      <c r="O119" s="147" t="str">
        <f t="shared" si="363"/>
        <v>○</v>
      </c>
      <c r="P119" s="147" t="str">
        <f t="shared" si="364"/>
        <v>○</v>
      </c>
      <c r="Q119" s="148" t="str">
        <f t="shared" si="365"/>
        <v>○</v>
      </c>
      <c r="R119" s="159" t="str">
        <f t="shared" si="366"/>
        <v>同程度</v>
      </c>
      <c r="S119" s="149" t="str">
        <f t="shared" si="367"/>
        <v>↓</v>
      </c>
      <c r="T119" s="147" t="str">
        <f t="shared" si="368"/>
        <v>↓</v>
      </c>
      <c r="U119" s="147" t="str">
        <f t="shared" si="369"/>
        <v>↓</v>
      </c>
      <c r="V119" s="148" t="str">
        <f t="shared" si="370"/>
        <v>↑</v>
      </c>
      <c r="W119" s="145" t="str">
        <f t="shared" si="371"/>
        <v>↓↓↓↑</v>
      </c>
      <c r="X119" s="160" t="str" cm="1">
        <f t="array" ref="X119">INDEX($AM$2:$AM$82,MATCH(W119,$AL$2:$AL$82,0),0)</f>
        <v>最新年度のみ増加</v>
      </c>
      <c r="Y119" s="161" t="str">
        <f t="shared" si="372"/>
        <v>↓</v>
      </c>
      <c r="Z119" s="162" t="str">
        <f t="shared" si="353"/>
        <v>判定外</v>
      </c>
      <c r="AA119" s="163" t="str">
        <f t="shared" si="354"/>
        <v>判定外</v>
      </c>
      <c r="AB119" s="164" t="str">
        <f t="shared" si="373"/>
        <v>↓</v>
      </c>
      <c r="AC119" s="162" t="str">
        <f t="shared" si="356"/>
        <v>判定外</v>
      </c>
      <c r="AD119" s="160" t="str">
        <f t="shared" si="357"/>
        <v>判定外</v>
      </c>
      <c r="AE119" s="170"/>
      <c r="AF119" s="201"/>
    </row>
    <row r="120" spans="2:39" x14ac:dyDescent="0.15">
      <c r="B120" s="198"/>
      <c r="C120" s="155" t="s">
        <v>303</v>
      </c>
      <c r="D120" s="155"/>
      <c r="E120" s="175">
        <f>COUNT('9-2.2020'!D14:D99)</f>
        <v>85</v>
      </c>
      <c r="F120" s="175">
        <f>COUNT('9-2.2021'!D14:D99)</f>
        <v>85</v>
      </c>
      <c r="G120" s="175">
        <f>COUNT('9-2.2022'!D14:D99)</f>
        <v>85</v>
      </c>
      <c r="H120" s="175">
        <f>COUNT('9-2.2023'!D14:D99)</f>
        <v>84</v>
      </c>
      <c r="I120" s="175">
        <f>COUNT('9-2.2024'!D14:D99)</f>
        <v>84</v>
      </c>
      <c r="J120" s="203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1"/>
    </row>
    <row r="121" spans="2:39" ht="14.25" thickBot="1" x14ac:dyDescent="0.2">
      <c r="B121" s="198"/>
      <c r="C121" s="199"/>
      <c r="D121" s="199"/>
      <c r="E121" s="272"/>
      <c r="F121" s="272"/>
      <c r="G121" s="272"/>
      <c r="H121" s="272"/>
      <c r="I121" s="272"/>
      <c r="J121" s="203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1"/>
    </row>
    <row r="122" spans="2:39" x14ac:dyDescent="0.15">
      <c r="B122" s="198"/>
      <c r="C122" s="199"/>
      <c r="D122" s="199"/>
      <c r="E122" s="272"/>
      <c r="F122" s="272"/>
      <c r="G122" s="272"/>
      <c r="H122" s="272"/>
      <c r="I122" s="272"/>
      <c r="J122" s="370" t="s">
        <v>334</v>
      </c>
      <c r="K122" s="371"/>
      <c r="L122" s="371"/>
      <c r="M122" s="372"/>
      <c r="N122" s="372"/>
      <c r="O122" s="372"/>
      <c r="P122" s="372"/>
      <c r="Q122" s="373"/>
      <c r="R122" s="374" t="s">
        <v>335</v>
      </c>
      <c r="S122" s="371" t="s">
        <v>336</v>
      </c>
      <c r="T122" s="372"/>
      <c r="U122" s="372"/>
      <c r="V122" s="373"/>
      <c r="W122" s="376" t="s">
        <v>337</v>
      </c>
      <c r="X122" s="377"/>
      <c r="Y122" s="380" t="s">
        <v>338</v>
      </c>
      <c r="Z122" s="366" t="s">
        <v>339</v>
      </c>
      <c r="AA122" s="382"/>
      <c r="AB122" s="364" t="s">
        <v>340</v>
      </c>
      <c r="AC122" s="366" t="s">
        <v>341</v>
      </c>
      <c r="AD122" s="367"/>
      <c r="AE122" s="368" t="s">
        <v>342</v>
      </c>
      <c r="AF122" s="201"/>
    </row>
    <row r="123" spans="2:39" ht="27" x14ac:dyDescent="0.15">
      <c r="B123" s="198"/>
      <c r="C123" s="155" t="s">
        <v>257</v>
      </c>
      <c r="D123" s="155"/>
      <c r="E123" s="144" t="str">
        <f ca="1">R1&amp;"(n'="&amp;'9-2.2020'!$K$8&amp;")"</f>
        <v>R2(n'=346.1)</v>
      </c>
      <c r="F123" s="144" t="str">
        <f ca="1">S1&amp;"(n'="&amp;'9-2.2021'!$K$8&amp;")"</f>
        <v>R3(n'=343.5)</v>
      </c>
      <c r="G123" s="144" t="str">
        <f ca="1">T1&amp;"(n'="&amp;'9-2.2022'!$K$8&amp;")"</f>
        <v>R4(n'=327.7)</v>
      </c>
      <c r="H123" s="144" t="str">
        <f ca="1">U1&amp;"(n'="&amp;'9-2.2023'!$K$8&amp;")"</f>
        <v>R5(n'=346.7)</v>
      </c>
      <c r="I123" s="144" t="str">
        <f ca="1">V1&amp;"(n'="&amp;'9-2.2024'!$K$8&amp;")"</f>
        <v>R6(n'=366.6)</v>
      </c>
      <c r="J123" s="145" t="s">
        <v>345</v>
      </c>
      <c r="K123" s="146">
        <v>-0.03</v>
      </c>
      <c r="L123" s="146">
        <v>0.03</v>
      </c>
      <c r="M123" s="259" t="str">
        <f ca="1">R1</f>
        <v>R2</v>
      </c>
      <c r="N123" s="259" t="str">
        <f ca="1">S1</f>
        <v>R3</v>
      </c>
      <c r="O123" s="259" t="str">
        <f ca="1">T1</f>
        <v>R4</v>
      </c>
      <c r="P123" s="259" t="str">
        <f ca="1">U1</f>
        <v>R5</v>
      </c>
      <c r="Q123" s="259" t="str">
        <f ca="1">V1</f>
        <v>R6</v>
      </c>
      <c r="R123" s="375"/>
      <c r="S123" s="149" t="s">
        <v>346</v>
      </c>
      <c r="T123" s="147" t="s">
        <v>347</v>
      </c>
      <c r="U123" s="147" t="s">
        <v>348</v>
      </c>
      <c r="V123" s="148" t="s">
        <v>349</v>
      </c>
      <c r="W123" s="378"/>
      <c r="X123" s="379"/>
      <c r="Y123" s="381"/>
      <c r="Z123" s="150" t="s">
        <v>350</v>
      </c>
      <c r="AA123" s="151" t="s">
        <v>351</v>
      </c>
      <c r="AB123" s="365"/>
      <c r="AC123" s="152" t="s">
        <v>352</v>
      </c>
      <c r="AD123" s="153" t="s">
        <v>353</v>
      </c>
      <c r="AE123" s="369"/>
      <c r="AF123" s="201"/>
    </row>
    <row r="124" spans="2:39" x14ac:dyDescent="0.15">
      <c r="B124" s="198"/>
      <c r="C124" s="155" t="s">
        <v>243</v>
      </c>
      <c r="D124" s="155"/>
      <c r="E124" s="264">
        <f>ROUND('9-2.2020'!D8/'9-2.2020'!$K$8,3)</f>
        <v>5.8999999999999997E-2</v>
      </c>
      <c r="F124" s="264">
        <f>ROUND('9-2.2021'!D8/'9-2.2021'!$K$8,3)</f>
        <v>6.0999999999999999E-2</v>
      </c>
      <c r="G124" s="264">
        <f>ROUND('9-2.2022'!D8/'9-2.2022'!$K$8,3)</f>
        <v>6.5000000000000002E-2</v>
      </c>
      <c r="H124" s="264">
        <f>ROUND('9-2.2023'!D8/'9-2.2023'!$K$8,3)</f>
        <v>7.0000000000000007E-2</v>
      </c>
      <c r="I124" s="264">
        <f>ROUND('9-2.2024'!D8/'9-2.2024'!$K$8,3)</f>
        <v>7.0000000000000007E-2</v>
      </c>
      <c r="J124" s="157">
        <f t="shared" ref="J124:J126" si="374">AVERAGE(E124:I124)</f>
        <v>6.5000000000000002E-2</v>
      </c>
      <c r="K124" s="158">
        <f t="shared" ref="K124:K126" si="375">J124-0.03</f>
        <v>3.5000000000000003E-2</v>
      </c>
      <c r="L124" s="158">
        <f t="shared" ref="L124:L126" si="376">J124+0.03</f>
        <v>9.5000000000000001E-2</v>
      </c>
      <c r="M124" s="147" t="str">
        <f t="shared" ref="M124:M126" si="377">IF(AND(E124&gt;J124-0.03,E124&lt;J124+0.03),"○","×")</f>
        <v>○</v>
      </c>
      <c r="N124" s="147" t="str">
        <f t="shared" ref="N124:N126" si="378">IF(AND(F124&gt;J124-0.03,F124&lt;J124+0.03),"○","×")</f>
        <v>○</v>
      </c>
      <c r="O124" s="147" t="str">
        <f t="shared" ref="O124:O126" si="379">IF(AND(G124&gt;J124-0.03,G124&lt;J124+0.03),"○","×")</f>
        <v>○</v>
      </c>
      <c r="P124" s="147" t="str">
        <f t="shared" ref="P124:P126" si="380">IF(AND(H124&gt;J124-0.03,H124&lt;J124+0.03),"○","×")</f>
        <v>○</v>
      </c>
      <c r="Q124" s="148" t="str">
        <f t="shared" ref="Q124:Q126" si="381">IF(AND(I124&gt;J124-0.03,I124&lt;J124+0.03),"○","×")</f>
        <v>○</v>
      </c>
      <c r="R124" s="159" t="str">
        <f t="shared" ref="R124:R126" si="382">IF(COUNTIF(M124:Q124,"○")=5,"同程度","―")</f>
        <v>同程度</v>
      </c>
      <c r="S124" s="149" t="str">
        <f t="shared" ref="S124:S126" si="383">IF(F124-E124&gt;0,"↑",IF(F124-E124&lt;0,"↓","－"))</f>
        <v>↑</v>
      </c>
      <c r="T124" s="147" t="str">
        <f t="shared" ref="T124:T126" si="384">IF(G124-F124&gt;0,"↑",IF(G124-F124&lt;0,"↓","－"))</f>
        <v>↑</v>
      </c>
      <c r="U124" s="147" t="str">
        <f t="shared" ref="U124:U126" si="385">IF(H124-G124&gt;0,"↑",IF(H124-G124&lt;0,"↓","－"))</f>
        <v>↑</v>
      </c>
      <c r="V124" s="148" t="str">
        <f t="shared" ref="V124:V126" si="386">IF(I124-H124&gt;0,"↑",IF(I124-H124&lt;0,"↓","－"))</f>
        <v>－</v>
      </c>
      <c r="W124" s="145" t="str">
        <f t="shared" ref="W124:W126" si="387">S124&amp;T124&amp;U124&amp;V124</f>
        <v>↑↑↑－</v>
      </c>
      <c r="X124" s="160" t="str" cm="1">
        <f t="array" ref="X124">INDEX($AM$2:$AM$82,MATCH(W124,$AL$2:$AL$82,0),0)</f>
        <v>増加傾向⤴</v>
      </c>
      <c r="Y124" s="161" t="str">
        <f t="shared" ref="Y124:Y126" si="388">IF(G124-E124&gt;0,"↑",IF(G124-E124&lt;0,"↓","－"))</f>
        <v>↑</v>
      </c>
      <c r="Z124" s="162" t="str">
        <f t="shared" ref="Z124:Z130" si="389">IF(W124="↓↑↓↓",IF(Y124="↓","減少傾向","×"),"判定外")</f>
        <v>判定外</v>
      </c>
      <c r="AA124" s="163" t="str">
        <f t="shared" ref="AA124:AA130" si="390">IF(W124="↑↓↑↑",IF(Y124="↑","増加傾向","×"),"判定外")</f>
        <v>判定外</v>
      </c>
      <c r="AB124" s="164" t="str">
        <f t="shared" ref="AB124:AB126" si="391">IF(H124-F124&gt;0,"↑",IF(H124-F124&lt;0,"↓","－"))</f>
        <v>↑</v>
      </c>
      <c r="AC124" s="162" t="str">
        <f t="shared" ref="AC124:AC130" si="392">IF(W124="↓↓↑↓",IF(AB124="↓","減少傾向","×"),"判定外")</f>
        <v>判定外</v>
      </c>
      <c r="AD124" s="160" t="str">
        <f t="shared" ref="AD124:AD130" si="393">IF(W124="↑↑↓↑",IF(AB124="↑","増加傾向","×"),"判定外")</f>
        <v>判定外</v>
      </c>
      <c r="AE124" s="165" t="s">
        <v>260</v>
      </c>
      <c r="AF124" s="201"/>
    </row>
    <row r="125" spans="2:39" x14ac:dyDescent="0.15">
      <c r="B125" s="198"/>
      <c r="C125" s="166" t="s">
        <v>40</v>
      </c>
      <c r="D125" s="155"/>
      <c r="E125" s="264">
        <f>SUM(E126:E128)</f>
        <v>0.88300000000000001</v>
      </c>
      <c r="F125" s="264">
        <f>SUM(F126:F128)</f>
        <v>0.87</v>
      </c>
      <c r="G125" s="264">
        <f>SUM(G126:G128)</f>
        <v>0.874</v>
      </c>
      <c r="H125" s="264">
        <f>SUM(H126:H128)</f>
        <v>0.877</v>
      </c>
      <c r="I125" s="264">
        <f>SUM(I126:I128)</f>
        <v>0.88800000000000001</v>
      </c>
      <c r="J125" s="157">
        <f t="shared" si="374"/>
        <v>0.87840000000000007</v>
      </c>
      <c r="K125" s="158">
        <f t="shared" si="375"/>
        <v>0.84840000000000004</v>
      </c>
      <c r="L125" s="158">
        <f t="shared" si="376"/>
        <v>0.9084000000000001</v>
      </c>
      <c r="M125" s="147" t="str">
        <f t="shared" si="377"/>
        <v>○</v>
      </c>
      <c r="N125" s="147" t="str">
        <f t="shared" si="378"/>
        <v>○</v>
      </c>
      <c r="O125" s="147" t="str">
        <f t="shared" si="379"/>
        <v>○</v>
      </c>
      <c r="P125" s="147" t="str">
        <f t="shared" si="380"/>
        <v>○</v>
      </c>
      <c r="Q125" s="148" t="str">
        <f t="shared" si="381"/>
        <v>○</v>
      </c>
      <c r="R125" s="159" t="str">
        <f t="shared" si="382"/>
        <v>同程度</v>
      </c>
      <c r="S125" s="149" t="str">
        <f t="shared" si="383"/>
        <v>↓</v>
      </c>
      <c r="T125" s="147" t="str">
        <f t="shared" si="384"/>
        <v>↑</v>
      </c>
      <c r="U125" s="147" t="str">
        <f t="shared" si="385"/>
        <v>↑</v>
      </c>
      <c r="V125" s="148" t="str">
        <f t="shared" si="386"/>
        <v>↑</v>
      </c>
      <c r="W125" s="145" t="str">
        <f t="shared" si="387"/>
        <v>↓↑↑↑</v>
      </c>
      <c r="X125" s="160" t="str" cm="1">
        <f t="array" ref="X125">INDEX($AM$2:$AM$82,MATCH(W125,$AL$2:$AL$82,0),0)</f>
        <v>増加傾向⤴</v>
      </c>
      <c r="Y125" s="161" t="str">
        <f t="shared" si="388"/>
        <v>↓</v>
      </c>
      <c r="Z125" s="162" t="str">
        <f t="shared" si="389"/>
        <v>判定外</v>
      </c>
      <c r="AA125" s="163" t="str">
        <f t="shared" si="390"/>
        <v>判定外</v>
      </c>
      <c r="AB125" s="164" t="str">
        <f t="shared" si="391"/>
        <v>↑</v>
      </c>
      <c r="AC125" s="162" t="str">
        <f t="shared" si="392"/>
        <v>判定外</v>
      </c>
      <c r="AD125" s="160" t="str">
        <f t="shared" si="393"/>
        <v>判定外</v>
      </c>
      <c r="AE125" s="165" t="s">
        <v>260</v>
      </c>
      <c r="AF125" s="201"/>
    </row>
    <row r="126" spans="2:39" x14ac:dyDescent="0.15">
      <c r="B126" s="198"/>
      <c r="C126" s="167"/>
      <c r="D126" s="168" t="s">
        <v>36</v>
      </c>
      <c r="E126" s="265">
        <f>ROUND('9-2.2020'!F8/'9-2.2020'!$K$8,3)</f>
        <v>0.86199999999999999</v>
      </c>
      <c r="F126" s="265">
        <f>ROUND('9-2.2021'!F8/'9-2.2021'!$K$8,3)</f>
        <v>0.84599999999999997</v>
      </c>
      <c r="G126" s="265">
        <f>ROUND('9-2.2022'!F8/'9-2.2022'!$K$8,3)</f>
        <v>0.85399999999999998</v>
      </c>
      <c r="H126" s="265">
        <f>ROUND('9-2.2023'!F8/'9-2.2023'!$K$8,3)</f>
        <v>0.85699999999999998</v>
      </c>
      <c r="I126" s="265">
        <f>ROUND('9-2.2024'!F8/'9-2.2024'!$K$8,3)</f>
        <v>0.86399999999999999</v>
      </c>
      <c r="J126" s="157">
        <f t="shared" si="374"/>
        <v>0.85659999999999992</v>
      </c>
      <c r="K126" s="158">
        <f t="shared" si="375"/>
        <v>0.82659999999999989</v>
      </c>
      <c r="L126" s="158">
        <f t="shared" si="376"/>
        <v>0.88659999999999994</v>
      </c>
      <c r="M126" s="147" t="str">
        <f t="shared" si="377"/>
        <v>○</v>
      </c>
      <c r="N126" s="147" t="str">
        <f t="shared" si="378"/>
        <v>○</v>
      </c>
      <c r="O126" s="147" t="str">
        <f t="shared" si="379"/>
        <v>○</v>
      </c>
      <c r="P126" s="147" t="str">
        <f t="shared" si="380"/>
        <v>○</v>
      </c>
      <c r="Q126" s="148" t="str">
        <f t="shared" si="381"/>
        <v>○</v>
      </c>
      <c r="R126" s="159" t="str">
        <f t="shared" si="382"/>
        <v>同程度</v>
      </c>
      <c r="S126" s="149" t="str">
        <f t="shared" si="383"/>
        <v>↓</v>
      </c>
      <c r="T126" s="147" t="str">
        <f t="shared" si="384"/>
        <v>↑</v>
      </c>
      <c r="U126" s="147" t="str">
        <f t="shared" si="385"/>
        <v>↑</v>
      </c>
      <c r="V126" s="148" t="str">
        <f t="shared" si="386"/>
        <v>↑</v>
      </c>
      <c r="W126" s="145" t="str">
        <f t="shared" si="387"/>
        <v>↓↑↑↑</v>
      </c>
      <c r="X126" s="160" t="str" cm="1">
        <f t="array" ref="X126">INDEX($AM$2:$AM$82,MATCH(W126,$AL$2:$AL$82,0),0)</f>
        <v>増加傾向⤴</v>
      </c>
      <c r="Y126" s="161" t="str">
        <f t="shared" si="388"/>
        <v>↓</v>
      </c>
      <c r="Z126" s="162" t="str">
        <f t="shared" si="389"/>
        <v>判定外</v>
      </c>
      <c r="AA126" s="163" t="str">
        <f t="shared" si="390"/>
        <v>判定外</v>
      </c>
      <c r="AB126" s="164" t="str">
        <f t="shared" si="391"/>
        <v>↑</v>
      </c>
      <c r="AC126" s="162" t="str">
        <f t="shared" si="392"/>
        <v>判定外</v>
      </c>
      <c r="AD126" s="160" t="str">
        <f t="shared" si="393"/>
        <v>判定外</v>
      </c>
      <c r="AE126" s="170"/>
      <c r="AF126" s="201"/>
    </row>
    <row r="127" spans="2:39" x14ac:dyDescent="0.15">
      <c r="B127" s="198"/>
      <c r="C127" s="167"/>
      <c r="D127" s="168" t="s">
        <v>244</v>
      </c>
      <c r="E127" s="265">
        <f>ROUND('9-2.2020'!G8/'9-2.2020'!$K$8,3)</f>
        <v>0.02</v>
      </c>
      <c r="F127" s="265">
        <f>ROUND('9-2.2021'!G8/'9-2.2021'!$K$8,3)</f>
        <v>2.3E-2</v>
      </c>
      <c r="G127" s="265">
        <f>ROUND('9-2.2022'!G8/'9-2.2022'!$K$8,3)</f>
        <v>0.02</v>
      </c>
      <c r="H127" s="265">
        <f>ROUND('9-2.2023'!G8/'9-2.2023'!$K$8,3)</f>
        <v>1.9E-2</v>
      </c>
      <c r="I127" s="265">
        <f>ROUND('9-2.2024'!G8/'9-2.2024'!$K$8,3)</f>
        <v>2.3E-2</v>
      </c>
      <c r="J127" s="157">
        <f>AVERAGE(E127:I127)</f>
        <v>2.1000000000000001E-2</v>
      </c>
      <c r="K127" s="158">
        <f>J127-0.03</f>
        <v>-8.9999999999999976E-3</v>
      </c>
      <c r="L127" s="158">
        <f>J127+0.03</f>
        <v>5.1000000000000004E-2</v>
      </c>
      <c r="M127" s="147" t="str">
        <f>IF(AND(E127&gt;J127-0.03,E127&lt;J127+0.03),"○","×")</f>
        <v>○</v>
      </c>
      <c r="N127" s="147" t="str">
        <f>IF(AND(F127&gt;J127-0.03,F127&lt;J127+0.03),"○","×")</f>
        <v>○</v>
      </c>
      <c r="O127" s="147" t="str">
        <f>IF(AND(G127&gt;J127-0.03,G127&lt;J127+0.03),"○","×")</f>
        <v>○</v>
      </c>
      <c r="P127" s="147" t="str">
        <f>IF(AND(H127&gt;J127-0.03,H127&lt;J127+0.03),"○","×")</f>
        <v>○</v>
      </c>
      <c r="Q127" s="148" t="str">
        <f>IF(AND(I127&gt;J127-0.03,I127&lt;J127+0.03),"○","×")</f>
        <v>○</v>
      </c>
      <c r="R127" s="159" t="str">
        <f>IF(COUNTIF(M127:Q127,"○")=5,"同程度","―")</f>
        <v>同程度</v>
      </c>
      <c r="S127" s="149" t="str">
        <f>IF(F127-E127&gt;0,"↑",IF(F127-E127&lt;0,"↓","－"))</f>
        <v>↑</v>
      </c>
      <c r="T127" s="147" t="str">
        <f>IF(G127-F127&gt;0,"↑",IF(G127-F127&lt;0,"↓","－"))</f>
        <v>↓</v>
      </c>
      <c r="U127" s="147" t="str">
        <f>IF(H127-G127&gt;0,"↑",IF(H127-G127&lt;0,"↓","－"))</f>
        <v>↓</v>
      </c>
      <c r="V127" s="148" t="str">
        <f>IF(I127-H127&gt;0,"↑",IF(I127-H127&lt;0,"↓","－"))</f>
        <v>↑</v>
      </c>
      <c r="W127" s="145" t="str">
        <f>S127&amp;T127&amp;U127&amp;V127</f>
        <v>↑↓↓↑</v>
      </c>
      <c r="X127" s="160" t="str" cm="1">
        <f t="array" ref="X127">INDEX($AM$2:$AM$82,MATCH(W127,$AL$2:$AL$82,0),0)</f>
        <v>年度により増減</v>
      </c>
      <c r="Y127" s="161" t="str">
        <f>IF(G127-E127&gt;0,"↑",IF(G127-E127&lt;0,"↓","－"))</f>
        <v>－</v>
      </c>
      <c r="Z127" s="162" t="str">
        <f t="shared" si="389"/>
        <v>判定外</v>
      </c>
      <c r="AA127" s="163" t="str">
        <f t="shared" si="390"/>
        <v>判定外</v>
      </c>
      <c r="AB127" s="164" t="str">
        <f>IF(H127-F127&gt;0,"↑",IF(H127-F127&lt;0,"↓","－"))</f>
        <v>↓</v>
      </c>
      <c r="AC127" s="162" t="str">
        <f t="shared" si="392"/>
        <v>判定外</v>
      </c>
      <c r="AD127" s="160" t="str">
        <f t="shared" si="393"/>
        <v>判定外</v>
      </c>
      <c r="AE127" s="170"/>
      <c r="AF127" s="201"/>
    </row>
    <row r="128" spans="2:39" x14ac:dyDescent="0.15">
      <c r="B128" s="198"/>
      <c r="C128" s="171"/>
      <c r="D128" s="168" t="s">
        <v>245</v>
      </c>
      <c r="E128" s="265">
        <f>ROUND('9-2.2020'!H8/'9-2.2020'!$K$8,3)</f>
        <v>1E-3</v>
      </c>
      <c r="F128" s="265">
        <f>ROUND('9-2.2021'!H8/'9-2.2021'!$K$8,3)</f>
        <v>1E-3</v>
      </c>
      <c r="G128" s="265">
        <f>ROUND('9-2.2022'!H8/'9-2.2022'!$K$8,3)</f>
        <v>0</v>
      </c>
      <c r="H128" s="265">
        <f>ROUND('9-2.2023'!H8/'9-2.2023'!$K$8,3)</f>
        <v>1E-3</v>
      </c>
      <c r="I128" s="265">
        <f>ROUND('9-2.2024'!H8/'9-2.2024'!$K$8,3)</f>
        <v>1E-3</v>
      </c>
      <c r="J128" s="157">
        <f t="shared" ref="J128:J130" si="394">AVERAGE(E128:I128)</f>
        <v>8.0000000000000004E-4</v>
      </c>
      <c r="K128" s="158">
        <f t="shared" ref="K128:K130" si="395">J128-0.03</f>
        <v>-2.92E-2</v>
      </c>
      <c r="L128" s="158">
        <f t="shared" ref="L128:L130" si="396">J128+0.03</f>
        <v>3.0799999999999998E-2</v>
      </c>
      <c r="M128" s="147" t="str">
        <f t="shared" ref="M128:M130" si="397">IF(AND(E128&gt;J128-0.03,E128&lt;J128+0.03),"○","×")</f>
        <v>○</v>
      </c>
      <c r="N128" s="147" t="str">
        <f t="shared" ref="N128:N130" si="398">IF(AND(F128&gt;J128-0.03,F128&lt;J128+0.03),"○","×")</f>
        <v>○</v>
      </c>
      <c r="O128" s="147" t="str">
        <f t="shared" ref="O128:O130" si="399">IF(AND(G128&gt;J128-0.03,G128&lt;J128+0.03),"○","×")</f>
        <v>○</v>
      </c>
      <c r="P128" s="147" t="str">
        <f t="shared" ref="P128:P130" si="400">IF(AND(H128&gt;J128-0.03,H128&lt;J128+0.03),"○","×")</f>
        <v>○</v>
      </c>
      <c r="Q128" s="148" t="str">
        <f t="shared" ref="Q128:Q130" si="401">IF(AND(I128&gt;J128-0.03,I128&lt;J128+0.03),"○","×")</f>
        <v>○</v>
      </c>
      <c r="R128" s="159" t="str">
        <f t="shared" ref="R128:R130" si="402">IF(COUNTIF(M128:Q128,"○")=5,"同程度","―")</f>
        <v>同程度</v>
      </c>
      <c r="S128" s="149" t="str">
        <f t="shared" ref="S128:S130" si="403">IF(F128-E128&gt;0,"↑",IF(F128-E128&lt;0,"↓","－"))</f>
        <v>－</v>
      </c>
      <c r="T128" s="147" t="str">
        <f t="shared" ref="T128:T130" si="404">IF(G128-F128&gt;0,"↑",IF(G128-F128&lt;0,"↓","－"))</f>
        <v>↓</v>
      </c>
      <c r="U128" s="147" t="str">
        <f t="shared" ref="U128:U130" si="405">IF(H128-G128&gt;0,"↑",IF(H128-G128&lt;0,"↓","－"))</f>
        <v>↑</v>
      </c>
      <c r="V128" s="148" t="str">
        <f t="shared" ref="V128:V130" si="406">IF(I128-H128&gt;0,"↑",IF(I128-H128&lt;0,"↓","－"))</f>
        <v>－</v>
      </c>
      <c r="W128" s="145" t="str">
        <f t="shared" ref="W128:W130" si="407">S128&amp;T128&amp;U128&amp;V128</f>
        <v>－↓↑－</v>
      </c>
      <c r="X128" s="160" t="str" cm="1">
        <f t="array" ref="X128">INDEX($AM$2:$AM$82,MATCH(W128,$AL$2:$AL$82,0),0)</f>
        <v>年度により増減</v>
      </c>
      <c r="Y128" s="161" t="str">
        <f t="shared" ref="Y128:Y130" si="408">IF(G128-E128&gt;0,"↑",IF(G128-E128&lt;0,"↓","－"))</f>
        <v>↓</v>
      </c>
      <c r="Z128" s="162" t="str">
        <f t="shared" si="389"/>
        <v>判定外</v>
      </c>
      <c r="AA128" s="163" t="str">
        <f t="shared" si="390"/>
        <v>判定外</v>
      </c>
      <c r="AB128" s="164" t="str">
        <f t="shared" ref="AB128:AB130" si="409">IF(H128-F128&gt;0,"↑",IF(H128-F128&lt;0,"↓","－"))</f>
        <v>－</v>
      </c>
      <c r="AC128" s="162" t="str">
        <f t="shared" si="392"/>
        <v>判定外</v>
      </c>
      <c r="AD128" s="160" t="str">
        <f t="shared" si="393"/>
        <v>判定外</v>
      </c>
      <c r="AE128" s="170"/>
      <c r="AF128" s="201"/>
    </row>
    <row r="129" spans="2:47" x14ac:dyDescent="0.15">
      <c r="B129" s="198"/>
      <c r="C129" s="155" t="s">
        <v>246</v>
      </c>
      <c r="D129" s="155"/>
      <c r="E129" s="264">
        <f>ROUND('9-2.2020'!I8/'9-2.2020'!$K$8,3)</f>
        <v>5.1999999999999998E-2</v>
      </c>
      <c r="F129" s="264">
        <f>ROUND('9-2.2021'!I8/'9-2.2021'!$K$8,3)</f>
        <v>6.5000000000000002E-2</v>
      </c>
      <c r="G129" s="264">
        <f>ROUND('9-2.2022'!I8/'9-2.2022'!$K$8,3)</f>
        <v>5.8000000000000003E-2</v>
      </c>
      <c r="H129" s="264">
        <f>ROUND('9-2.2023'!I8/'9-2.2023'!$K$8,3)</f>
        <v>0.05</v>
      </c>
      <c r="I129" s="264">
        <f>ROUND('9-2.2024'!I8/'9-2.2024'!$K$8,3)</f>
        <v>0.04</v>
      </c>
      <c r="J129" s="157">
        <f t="shared" si="394"/>
        <v>5.2999999999999992E-2</v>
      </c>
      <c r="K129" s="158">
        <f t="shared" si="395"/>
        <v>2.2999999999999993E-2</v>
      </c>
      <c r="L129" s="158">
        <f t="shared" si="396"/>
        <v>8.299999999999999E-2</v>
      </c>
      <c r="M129" s="147" t="str">
        <f t="shared" si="397"/>
        <v>○</v>
      </c>
      <c r="N129" s="147" t="str">
        <f t="shared" si="398"/>
        <v>○</v>
      </c>
      <c r="O129" s="147" t="str">
        <f t="shared" si="399"/>
        <v>○</v>
      </c>
      <c r="P129" s="147" t="str">
        <f t="shared" si="400"/>
        <v>○</v>
      </c>
      <c r="Q129" s="148" t="str">
        <f t="shared" si="401"/>
        <v>○</v>
      </c>
      <c r="R129" s="159" t="str">
        <f t="shared" si="402"/>
        <v>同程度</v>
      </c>
      <c r="S129" s="149" t="str">
        <f t="shared" si="403"/>
        <v>↑</v>
      </c>
      <c r="T129" s="147" t="str">
        <f t="shared" si="404"/>
        <v>↓</v>
      </c>
      <c r="U129" s="147" t="str">
        <f t="shared" si="405"/>
        <v>↓</v>
      </c>
      <c r="V129" s="148" t="str">
        <f t="shared" si="406"/>
        <v>↓</v>
      </c>
      <c r="W129" s="145" t="str">
        <f t="shared" si="407"/>
        <v>↑↓↓↓</v>
      </c>
      <c r="X129" s="160" t="str" cm="1">
        <f t="array" ref="X129">INDEX($AM$2:$AM$82,MATCH(W129,$AL$2:$AL$82,0),0)</f>
        <v>減少傾向⤵</v>
      </c>
      <c r="Y129" s="161" t="str">
        <f t="shared" si="408"/>
        <v>↑</v>
      </c>
      <c r="Z129" s="162" t="str">
        <f t="shared" si="389"/>
        <v>判定外</v>
      </c>
      <c r="AA129" s="163" t="str">
        <f t="shared" si="390"/>
        <v>判定外</v>
      </c>
      <c r="AB129" s="164" t="str">
        <f t="shared" si="409"/>
        <v>↓</v>
      </c>
      <c r="AC129" s="162" t="str">
        <f t="shared" si="392"/>
        <v>判定外</v>
      </c>
      <c r="AD129" s="160" t="str">
        <f t="shared" si="393"/>
        <v>判定外</v>
      </c>
      <c r="AE129" s="170"/>
      <c r="AF129" s="201"/>
    </row>
    <row r="130" spans="2:47" x14ac:dyDescent="0.15">
      <c r="B130" s="198"/>
      <c r="C130" s="155" t="s">
        <v>242</v>
      </c>
      <c r="D130" s="155"/>
      <c r="E130" s="264">
        <f>ROUND('9-2.2020'!J8/'9-2.2020'!$K$8,3)</f>
        <v>6.0000000000000001E-3</v>
      </c>
      <c r="F130" s="264">
        <f>ROUND('9-2.2021'!J8/'9-2.2021'!$K$8,3)</f>
        <v>4.0000000000000001E-3</v>
      </c>
      <c r="G130" s="264">
        <f>ROUND('9-2.2022'!J8/'9-2.2022'!$K$8,3)</f>
        <v>3.0000000000000001E-3</v>
      </c>
      <c r="H130" s="264">
        <f>ROUND('9-2.2023'!J8/'9-2.2023'!$K$8,3)</f>
        <v>3.0000000000000001E-3</v>
      </c>
      <c r="I130" s="264">
        <f>ROUND('9-2.2024'!J8/'9-2.2024'!$K$8,3)</f>
        <v>2E-3</v>
      </c>
      <c r="J130" s="157">
        <f t="shared" si="394"/>
        <v>3.6000000000000003E-3</v>
      </c>
      <c r="K130" s="158">
        <f t="shared" si="395"/>
        <v>-2.64E-2</v>
      </c>
      <c r="L130" s="158">
        <f t="shared" si="396"/>
        <v>3.3599999999999998E-2</v>
      </c>
      <c r="M130" s="147" t="str">
        <f t="shared" si="397"/>
        <v>○</v>
      </c>
      <c r="N130" s="147" t="str">
        <f t="shared" si="398"/>
        <v>○</v>
      </c>
      <c r="O130" s="147" t="str">
        <f t="shared" si="399"/>
        <v>○</v>
      </c>
      <c r="P130" s="147" t="str">
        <f t="shared" si="400"/>
        <v>○</v>
      </c>
      <c r="Q130" s="148" t="str">
        <f t="shared" si="401"/>
        <v>○</v>
      </c>
      <c r="R130" s="159" t="str">
        <f t="shared" si="402"/>
        <v>同程度</v>
      </c>
      <c r="S130" s="149" t="str">
        <f t="shared" si="403"/>
        <v>↓</v>
      </c>
      <c r="T130" s="147" t="str">
        <f t="shared" si="404"/>
        <v>↓</v>
      </c>
      <c r="U130" s="147" t="str">
        <f t="shared" si="405"/>
        <v>－</v>
      </c>
      <c r="V130" s="148" t="str">
        <f t="shared" si="406"/>
        <v>↓</v>
      </c>
      <c r="W130" s="145" t="str">
        <f t="shared" si="407"/>
        <v>↓↓－↓</v>
      </c>
      <c r="X130" s="160" t="str" cm="1">
        <f t="array" ref="X130">INDEX($AM$2:$AM$82,MATCH(W130,$AL$2:$AL$82,0),0)</f>
        <v>減少傾向⤵</v>
      </c>
      <c r="Y130" s="161" t="str">
        <f t="shared" si="408"/>
        <v>↓</v>
      </c>
      <c r="Z130" s="162" t="str">
        <f t="shared" si="389"/>
        <v>判定外</v>
      </c>
      <c r="AA130" s="163" t="str">
        <f t="shared" si="390"/>
        <v>判定外</v>
      </c>
      <c r="AB130" s="164" t="str">
        <f t="shared" si="409"/>
        <v>↓</v>
      </c>
      <c r="AC130" s="162" t="str">
        <f t="shared" si="392"/>
        <v>判定外</v>
      </c>
      <c r="AD130" s="160" t="str">
        <f t="shared" si="393"/>
        <v>判定外</v>
      </c>
      <c r="AE130" s="170"/>
      <c r="AF130" s="201"/>
    </row>
    <row r="131" spans="2:47" x14ac:dyDescent="0.15">
      <c r="B131" s="198"/>
      <c r="C131" s="155" t="s">
        <v>303</v>
      </c>
      <c r="D131" s="155"/>
      <c r="E131" s="176">
        <f>COUNTIFS('9-2.2020'!B14:B99,"G",'9-2.2020'!D14:D99,"&lt;&gt;")</f>
        <v>25</v>
      </c>
      <c r="F131" s="176">
        <f>COUNTIFS('9-2.2021'!B14:B99,"G",'9-2.2021'!D14:D99,"&lt;&gt;")</f>
        <v>25</v>
      </c>
      <c r="G131" s="176">
        <f>COUNTIFS('9-2.2022'!B14:B99,"G",'9-2.2022'!D14:D99,"&lt;&gt;")</f>
        <v>25</v>
      </c>
      <c r="H131" s="176">
        <f>COUNTIFS('9-2.2023'!B14:B99,"G",'9-2.2023'!D14:D99,"&lt;&gt;")</f>
        <v>25</v>
      </c>
      <c r="I131" s="176">
        <f>COUNTIFS('9-2.2024'!B14:B99,"G",'9-2.2024'!D14:D99,"&lt;&gt;")</f>
        <v>25</v>
      </c>
      <c r="J131" s="203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1"/>
    </row>
    <row r="132" spans="2:47" ht="14.25" thickBot="1" x14ac:dyDescent="0.2">
      <c r="B132" s="205"/>
      <c r="C132" s="206"/>
      <c r="D132" s="206"/>
      <c r="E132" s="273"/>
      <c r="F132" s="273"/>
      <c r="G132" s="273"/>
      <c r="H132" s="273"/>
      <c r="I132" s="273"/>
      <c r="J132" s="208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9"/>
    </row>
    <row r="133" spans="2:47" ht="14.25" thickBot="1" x14ac:dyDescent="0.2"/>
    <row r="134" spans="2:47" s="154" customFormat="1" ht="14.25" thickBot="1" x14ac:dyDescent="0.2">
      <c r="B134" s="193" t="s">
        <v>438</v>
      </c>
      <c r="C134" s="194"/>
      <c r="D134" s="194"/>
      <c r="E134" s="271"/>
      <c r="F134" s="271"/>
      <c r="G134" s="271"/>
      <c r="H134" s="271"/>
      <c r="I134" s="271"/>
      <c r="J134" s="196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</row>
    <row r="135" spans="2:47" x14ac:dyDescent="0.15">
      <c r="B135" s="198"/>
      <c r="C135" s="199"/>
      <c r="D135" s="199"/>
      <c r="E135" s="272"/>
      <c r="F135" s="272"/>
      <c r="G135" s="272"/>
      <c r="H135" s="272"/>
      <c r="I135" s="272"/>
      <c r="J135" s="370" t="s">
        <v>334</v>
      </c>
      <c r="K135" s="371"/>
      <c r="L135" s="371"/>
      <c r="M135" s="372"/>
      <c r="N135" s="372"/>
      <c r="O135" s="372"/>
      <c r="P135" s="372"/>
      <c r="Q135" s="373"/>
      <c r="R135" s="374" t="s">
        <v>335</v>
      </c>
      <c r="S135" s="371" t="s">
        <v>336</v>
      </c>
      <c r="T135" s="372"/>
      <c r="U135" s="372"/>
      <c r="V135" s="373"/>
      <c r="W135" s="376" t="s">
        <v>337</v>
      </c>
      <c r="X135" s="377"/>
      <c r="Y135" s="380" t="s">
        <v>338</v>
      </c>
      <c r="Z135" s="366" t="s">
        <v>339</v>
      </c>
      <c r="AA135" s="382"/>
      <c r="AB135" s="364" t="s">
        <v>340</v>
      </c>
      <c r="AC135" s="366" t="s">
        <v>341</v>
      </c>
      <c r="AD135" s="367"/>
      <c r="AE135" s="368" t="s">
        <v>342</v>
      </c>
      <c r="AF135" s="201"/>
      <c r="AN135" s="154"/>
    </row>
    <row r="136" spans="2:47" x14ac:dyDescent="0.15">
      <c r="B136" s="210"/>
      <c r="C136" s="383" t="s">
        <v>290</v>
      </c>
      <c r="D136" s="384"/>
      <c r="E136" s="187" t="str">
        <f ca="1">R1&amp;"(n'="&amp;SUMIF('9.経年データ（専攻単位）'!A:A,R1,'9.経年データ（専攻単位）'!H:H)&amp;")"</f>
        <v>R2(n'=6)</v>
      </c>
      <c r="F136" s="187" t="str">
        <f ca="1">S1&amp;"(n'="&amp;SUMIF('9.経年データ（専攻単位）'!A:A,S1,'9.経年データ（専攻単位）'!H:H)&amp;")"</f>
        <v>R3(n'=1)</v>
      </c>
      <c r="G136" s="187" t="str">
        <f ca="1">T1&amp;"(n'="&amp;SUMIF('9.経年データ（専攻単位）'!A:A,T1,'9.経年データ（専攻単位）'!H:H)&amp;")"</f>
        <v>R4(n'=6)</v>
      </c>
      <c r="H136" s="187" t="str">
        <f ca="1">U1&amp;"(n'="&amp;SUMIF('9.経年データ（専攻単位）'!A:A,U1,'9.経年データ（専攻単位）'!H:H)&amp;")"</f>
        <v>R5(n'=6)</v>
      </c>
      <c r="I136" s="187" t="str">
        <f ca="1">V1&amp;"(n'="&amp;SUMIF('9.経年データ（専攻単位）'!A:A,V1,'9.経年データ（専攻単位）'!H:H)&amp;")"</f>
        <v>R6(n'=6)</v>
      </c>
      <c r="J136" s="145" t="s">
        <v>345</v>
      </c>
      <c r="K136" s="146">
        <v>-0.03</v>
      </c>
      <c r="L136" s="146">
        <v>0.03</v>
      </c>
      <c r="M136" s="259" t="str">
        <f ca="1">R1</f>
        <v>R2</v>
      </c>
      <c r="N136" s="259" t="str">
        <f ca="1">S1</f>
        <v>R3</v>
      </c>
      <c r="O136" s="259" t="str">
        <f ca="1">T1</f>
        <v>R4</v>
      </c>
      <c r="P136" s="259" t="str">
        <f ca="1">U1</f>
        <v>R5</v>
      </c>
      <c r="Q136" s="259" t="str">
        <f ca="1">V1</f>
        <v>R6</v>
      </c>
      <c r="R136" s="375"/>
      <c r="S136" s="149" t="s">
        <v>346</v>
      </c>
      <c r="T136" s="147" t="s">
        <v>347</v>
      </c>
      <c r="U136" s="147" t="s">
        <v>348</v>
      </c>
      <c r="V136" s="148" t="s">
        <v>349</v>
      </c>
      <c r="W136" s="378"/>
      <c r="X136" s="379"/>
      <c r="Y136" s="381"/>
      <c r="Z136" s="150" t="s">
        <v>350</v>
      </c>
      <c r="AA136" s="151" t="s">
        <v>351</v>
      </c>
      <c r="AB136" s="365"/>
      <c r="AC136" s="152" t="s">
        <v>352</v>
      </c>
      <c r="AD136" s="153" t="s">
        <v>353</v>
      </c>
      <c r="AE136" s="369"/>
      <c r="AF136" s="201"/>
    </row>
    <row r="137" spans="2:47" x14ac:dyDescent="0.15">
      <c r="B137" s="198"/>
      <c r="C137" s="155" t="s">
        <v>243</v>
      </c>
      <c r="D137" s="155"/>
      <c r="E137" s="156">
        <f ca="1">ROUND(SUMIF('9.経年データ（専攻単位）'!A:A,R1,'9.経年データ（専攻単位）'!B:B)/SUMIF('9.経年データ（専攻単位）'!A:A,R1,'9.経年データ（専攻単位）'!H:H),3)</f>
        <v>0</v>
      </c>
      <c r="F137" s="156">
        <f ca="1">ROUND(SUMIF('9.経年データ（専攻単位）'!A:A,S1,'9.経年データ（専攻単位）'!B:B)/SUMIF('9.経年データ（専攻単位）'!A:A,S1,'9.経年データ（専攻単位）'!H:H),3)</f>
        <v>0</v>
      </c>
      <c r="G137" s="156">
        <f ca="1">ROUND(SUMIF('9.経年データ（専攻単位）'!A:A,T1,'9.経年データ（専攻単位）'!B:B)/SUMIF('9.経年データ（専攻単位）'!A:A,T1,'9.経年データ（専攻単位）'!H:H),3)</f>
        <v>0</v>
      </c>
      <c r="H137" s="156">
        <f ca="1">ROUND(SUMIF('9.経年データ（専攻単位）'!A:A,U1,'9.経年データ（専攻単位）'!B:B)/SUMIF('9.経年データ（専攻単位）'!A:A,U1,'9.経年データ（専攻単位）'!H:H),3)</f>
        <v>0</v>
      </c>
      <c r="I137" s="156">
        <f ca="1">ROUND(SUMIF('9.経年データ（専攻単位）'!A:A,V1,'9.経年データ（専攻単位）'!B:B)/SUMIF('9.経年データ（専攻単位）'!A:A,V1,'9.経年データ（専攻単位）'!H:H),3)</f>
        <v>0</v>
      </c>
      <c r="J137" s="188">
        <f t="shared" ref="J137:J139" ca="1" si="410">AVERAGE(E137:I137)</f>
        <v>0</v>
      </c>
      <c r="K137" s="158">
        <f t="shared" ref="K137:K139" ca="1" si="411">J137-0.03</f>
        <v>-0.03</v>
      </c>
      <c r="L137" s="158">
        <f t="shared" ref="L137:L139" ca="1" si="412">J137+0.03</f>
        <v>0.03</v>
      </c>
      <c r="M137" s="147" t="str">
        <f t="shared" ref="M137:M139" ca="1" si="413">IF(AND(E137&gt;J137-0.03,E137&lt;J137+0.03),"○","×")</f>
        <v>○</v>
      </c>
      <c r="N137" s="147" t="str">
        <f t="shared" ref="N137:N139" ca="1" si="414">IF(AND(F137&gt;J137-0.03,F137&lt;J137+0.03),"○","×")</f>
        <v>○</v>
      </c>
      <c r="O137" s="147" t="str">
        <f t="shared" ref="O137:O139" ca="1" si="415">IF(AND(G137&gt;J137-0.03,G137&lt;J137+0.03),"○","×")</f>
        <v>○</v>
      </c>
      <c r="P137" s="147" t="str">
        <f t="shared" ref="P137:P139" ca="1" si="416">IF(AND(H137&gt;J137-0.03,H137&lt;J137+0.03),"○","×")</f>
        <v>○</v>
      </c>
      <c r="Q137" s="148" t="str">
        <f t="shared" ref="Q137:Q139" ca="1" si="417">IF(AND(I137&gt;J137-0.03,I137&lt;J137+0.03),"○","×")</f>
        <v>○</v>
      </c>
      <c r="R137" s="159" t="str">
        <f t="shared" ref="R137:R139" ca="1" si="418">IF(COUNTIF(M137:Q137,"○")=5,"同程度","―")</f>
        <v>同程度</v>
      </c>
      <c r="S137" s="149" t="str">
        <f t="shared" ref="S137:S139" ca="1" si="419">IF(F137-E137&gt;0,"↑",IF(F137-E137&lt;0,"↓","－"))</f>
        <v>－</v>
      </c>
      <c r="T137" s="147" t="str">
        <f t="shared" ref="T137:T139" ca="1" si="420">IF(G137-F137&gt;0,"↑",IF(G137-F137&lt;0,"↓","－"))</f>
        <v>－</v>
      </c>
      <c r="U137" s="147" t="str">
        <f t="shared" ref="U137:U139" ca="1" si="421">IF(H137-G137&gt;0,"↑",IF(H137-G137&lt;0,"↓","－"))</f>
        <v>－</v>
      </c>
      <c r="V137" s="148" t="str">
        <f t="shared" ref="V137:V139" ca="1" si="422">IF(I137-H137&gt;0,"↑",IF(I137-H137&lt;0,"↓","－"))</f>
        <v>－</v>
      </c>
      <c r="W137" s="145" t="str">
        <f t="shared" ref="W137:W139" ca="1" si="423">S137&amp;T137&amp;U137&amp;V137</f>
        <v>－－－－</v>
      </c>
      <c r="X137" s="160" t="str" cm="1">
        <f t="array" aca="1" ref="X137" ca="1">INDEX($AM$2:$AM$82,MATCH(W137,$AL$2:$AL$82,0),0)</f>
        <v>同程度で推移</v>
      </c>
      <c r="Y137" s="161" t="str">
        <f t="shared" ref="Y137:Y139" ca="1" si="424">IF(G137-E137&gt;0,"↑",IF(G137-E137&lt;0,"↓","－"))</f>
        <v>－</v>
      </c>
      <c r="Z137" s="162" t="str">
        <f t="shared" ref="Z137:Z143" ca="1" si="425">IF(W137="↓↑↓↓",IF(Y137="↓","減少傾向","×"),"判定外")</f>
        <v>判定外</v>
      </c>
      <c r="AA137" s="163" t="str">
        <f t="shared" ref="AA137:AA143" ca="1" si="426">IF(W137="↑↓↑↑",IF(Y137="↑","増加傾向","×"),"判定外")</f>
        <v>判定外</v>
      </c>
      <c r="AB137" s="164" t="str">
        <f t="shared" ref="AB137:AB139" ca="1" si="427">IF(H137-F137&gt;0,"↑",IF(H137-F137&lt;0,"↓","－"))</f>
        <v>－</v>
      </c>
      <c r="AC137" s="162" t="str">
        <f t="shared" ref="AC137:AC143" ca="1" si="428">IF(W137="↓↓↑↓",IF(AB137="↓","減少傾向","×"),"判定外")</f>
        <v>判定外</v>
      </c>
      <c r="AD137" s="160" t="str">
        <f t="shared" ref="AD137:AD143" ca="1" si="429">IF(W137="↑↑↓↑",IF(AB137="↑","増加傾向","×"),"判定外")</f>
        <v>判定外</v>
      </c>
      <c r="AE137" s="165" t="s">
        <v>273</v>
      </c>
      <c r="AF137" s="201"/>
    </row>
    <row r="138" spans="2:47" x14ac:dyDescent="0.15">
      <c r="B138" s="198"/>
      <c r="C138" s="166" t="s">
        <v>40</v>
      </c>
      <c r="D138" s="155"/>
      <c r="E138" s="264">
        <f ca="1">SUM(E139:E141)</f>
        <v>0.83400000000000007</v>
      </c>
      <c r="F138" s="264">
        <f ca="1">SUM(F139:F141)</f>
        <v>1</v>
      </c>
      <c r="G138" s="264">
        <f ca="1">SUM(G139:G141)</f>
        <v>0.5</v>
      </c>
      <c r="H138" s="264">
        <f ca="1">SUM(H139:H141)</f>
        <v>0.83299999999999996</v>
      </c>
      <c r="I138" s="264">
        <f ca="1">SUM(I139:I141)</f>
        <v>0.5</v>
      </c>
      <c r="J138" s="157">
        <f t="shared" ca="1" si="410"/>
        <v>0.73339999999999994</v>
      </c>
      <c r="K138" s="158">
        <f t="shared" ca="1" si="411"/>
        <v>0.70339999999999991</v>
      </c>
      <c r="L138" s="158">
        <f t="shared" ca="1" si="412"/>
        <v>0.76339999999999997</v>
      </c>
      <c r="M138" s="147" t="str">
        <f t="shared" ca="1" si="413"/>
        <v>×</v>
      </c>
      <c r="N138" s="147" t="str">
        <f t="shared" ca="1" si="414"/>
        <v>×</v>
      </c>
      <c r="O138" s="147" t="str">
        <f t="shared" ca="1" si="415"/>
        <v>×</v>
      </c>
      <c r="P138" s="147" t="str">
        <f t="shared" ca="1" si="416"/>
        <v>×</v>
      </c>
      <c r="Q138" s="148" t="str">
        <f t="shared" ca="1" si="417"/>
        <v>×</v>
      </c>
      <c r="R138" s="159" t="str">
        <f t="shared" ca="1" si="418"/>
        <v>―</v>
      </c>
      <c r="S138" s="149" t="str">
        <f t="shared" ca="1" si="419"/>
        <v>↑</v>
      </c>
      <c r="T138" s="147" t="str">
        <f t="shared" ca="1" si="420"/>
        <v>↓</v>
      </c>
      <c r="U138" s="147" t="str">
        <f t="shared" ca="1" si="421"/>
        <v>↑</v>
      </c>
      <c r="V138" s="148" t="str">
        <f t="shared" ca="1" si="422"/>
        <v>↓</v>
      </c>
      <c r="W138" s="145" t="str">
        <f t="shared" ca="1" si="423"/>
        <v>↑↓↑↓</v>
      </c>
      <c r="X138" s="160" t="str" cm="1">
        <f t="array" aca="1" ref="X138" ca="1">INDEX($AM$2:$AM$82,MATCH(W138,$AL$2:$AL$82,0),0)</f>
        <v>隔年で増減</v>
      </c>
      <c r="Y138" s="161" t="str">
        <f t="shared" ca="1" si="424"/>
        <v>↓</v>
      </c>
      <c r="Z138" s="162" t="str">
        <f t="shared" ca="1" si="425"/>
        <v>判定外</v>
      </c>
      <c r="AA138" s="163" t="str">
        <f t="shared" ca="1" si="426"/>
        <v>判定外</v>
      </c>
      <c r="AB138" s="164" t="str">
        <f t="shared" ca="1" si="427"/>
        <v>↓</v>
      </c>
      <c r="AC138" s="162" t="str">
        <f t="shared" ca="1" si="428"/>
        <v>判定外</v>
      </c>
      <c r="AD138" s="160" t="str">
        <f t="shared" ca="1" si="429"/>
        <v>判定外</v>
      </c>
      <c r="AE138" s="165" t="s">
        <v>256</v>
      </c>
      <c r="AF138" s="201"/>
    </row>
    <row r="139" spans="2:47" x14ac:dyDescent="0.15">
      <c r="B139" s="198"/>
      <c r="C139" s="167"/>
      <c r="D139" s="168" t="s">
        <v>36</v>
      </c>
      <c r="E139" s="169">
        <f ca="1">ROUND(SUMIF('9.経年データ（専攻単位）'!A:A,R1,'9.経年データ（専攻単位）'!C:C)/SUMIF('9.経年データ（専攻単位）'!A:A,R1,'9.経年データ（専攻単位）'!H:H),3)</f>
        <v>0.66700000000000004</v>
      </c>
      <c r="F139" s="169">
        <f ca="1">ROUND(SUMIF('9.経年データ（専攻単位）'!A:A,S1,'9.経年データ（専攻単位）'!C:C)/SUMIF('9.経年データ（専攻単位）'!A:A,S1,'9.経年データ（専攻単位）'!H:H),3)</f>
        <v>1</v>
      </c>
      <c r="G139" s="169">
        <f ca="1">ROUND(SUMIF('9.経年データ（専攻単位）'!A:A,T1,'9.経年データ（専攻単位）'!C:C)/SUMIF('9.経年データ（専攻単位）'!A:A,T1,'9.経年データ（専攻単位）'!H:H),3)</f>
        <v>0.33300000000000002</v>
      </c>
      <c r="H139" s="169">
        <f ca="1">ROUND(SUMIF('9.経年データ（専攻単位）'!A:A,U1,'9.経年データ（専攻単位）'!C:C)/SUMIF('9.経年データ（専攻単位）'!A:A,U1,'9.経年データ（専攻単位）'!H:H),3)</f>
        <v>0.83299999999999996</v>
      </c>
      <c r="I139" s="169">
        <f ca="1">ROUND(SUMIF('9.経年データ（専攻単位）'!A:A,V1,'9.経年データ（専攻単位）'!C:C)/SUMIF('9.経年データ（専攻単位）'!A:A,V1,'9.経年データ（専攻単位）'!H:H),3)</f>
        <v>0.33300000000000002</v>
      </c>
      <c r="J139" s="157">
        <f t="shared" ca="1" si="410"/>
        <v>0.6332000000000001</v>
      </c>
      <c r="K139" s="158">
        <f t="shared" ca="1" si="411"/>
        <v>0.60320000000000007</v>
      </c>
      <c r="L139" s="158">
        <f t="shared" ca="1" si="412"/>
        <v>0.66320000000000012</v>
      </c>
      <c r="M139" s="147" t="str">
        <f t="shared" ca="1" si="413"/>
        <v>×</v>
      </c>
      <c r="N139" s="147" t="str">
        <f t="shared" ca="1" si="414"/>
        <v>×</v>
      </c>
      <c r="O139" s="147" t="str">
        <f t="shared" ca="1" si="415"/>
        <v>×</v>
      </c>
      <c r="P139" s="147" t="str">
        <f t="shared" ca="1" si="416"/>
        <v>×</v>
      </c>
      <c r="Q139" s="148" t="str">
        <f t="shared" ca="1" si="417"/>
        <v>×</v>
      </c>
      <c r="R139" s="159" t="str">
        <f t="shared" ca="1" si="418"/>
        <v>―</v>
      </c>
      <c r="S139" s="149" t="str">
        <f t="shared" ca="1" si="419"/>
        <v>↑</v>
      </c>
      <c r="T139" s="147" t="str">
        <f t="shared" ca="1" si="420"/>
        <v>↓</v>
      </c>
      <c r="U139" s="147" t="str">
        <f t="shared" ca="1" si="421"/>
        <v>↑</v>
      </c>
      <c r="V139" s="148" t="str">
        <f t="shared" ca="1" si="422"/>
        <v>↓</v>
      </c>
      <c r="W139" s="145" t="str">
        <f t="shared" ca="1" si="423"/>
        <v>↑↓↑↓</v>
      </c>
      <c r="X139" s="160" t="str" cm="1">
        <f t="array" aca="1" ref="X139" ca="1">INDEX($AM$2:$AM$82,MATCH(W139,$AL$2:$AL$82,0),0)</f>
        <v>隔年で増減</v>
      </c>
      <c r="Y139" s="161" t="str">
        <f t="shared" ca="1" si="424"/>
        <v>↓</v>
      </c>
      <c r="Z139" s="162" t="str">
        <f t="shared" ca="1" si="425"/>
        <v>判定外</v>
      </c>
      <c r="AA139" s="163" t="str">
        <f t="shared" ca="1" si="426"/>
        <v>判定外</v>
      </c>
      <c r="AB139" s="164" t="str">
        <f t="shared" ca="1" si="427"/>
        <v>↓</v>
      </c>
      <c r="AC139" s="162" t="str">
        <f t="shared" ca="1" si="428"/>
        <v>判定外</v>
      </c>
      <c r="AD139" s="160" t="str">
        <f t="shared" ca="1" si="429"/>
        <v>判定外</v>
      </c>
      <c r="AE139" s="170"/>
      <c r="AF139" s="201"/>
    </row>
    <row r="140" spans="2:47" x14ac:dyDescent="0.15">
      <c r="B140" s="198"/>
      <c r="C140" s="167"/>
      <c r="D140" s="168" t="s">
        <v>244</v>
      </c>
      <c r="E140" s="169">
        <f ca="1">ROUND(SUMIF('9.経年データ（専攻単位）'!A:A,R1,'9.経年データ（専攻単位）'!D:D)/SUMIF('9.経年データ（専攻単位）'!A:A,R1,'9.経年データ（専攻単位）'!H:H),3)</f>
        <v>0.16700000000000001</v>
      </c>
      <c r="F140" s="169">
        <f ca="1">ROUND(SUMIF('9.経年データ（専攻単位）'!A:A,S1,'9.経年データ（専攻単位）'!D:D)/SUMIF('9.経年データ（専攻単位）'!A:A,S1,'9.経年データ（専攻単位）'!H:H),3)</f>
        <v>0</v>
      </c>
      <c r="G140" s="169">
        <f ca="1">ROUND(SUMIF('9.経年データ（専攻単位）'!A:A,T1,'9.経年データ（専攻単位）'!D:D)/SUMIF('9.経年データ（専攻単位）'!A:A,T1,'9.経年データ（専攻単位）'!H:H),3)</f>
        <v>0.16700000000000001</v>
      </c>
      <c r="H140" s="169">
        <f ca="1">ROUND(SUMIF('9.経年データ（専攻単位）'!A:A,U1,'9.経年データ（専攻単位）'!D:D)/SUMIF('9.経年データ（専攻単位）'!A:A,U1,'9.経年データ（専攻単位）'!H:H),3)</f>
        <v>0</v>
      </c>
      <c r="I140" s="169">
        <f ca="1">ROUND(SUMIF('9.経年データ（専攻単位）'!A:A,V1,'9.経年データ（専攻単位）'!D:D)/SUMIF('9.経年データ（専攻単位）'!A:A,V1,'9.経年データ（専攻単位）'!H:H),3)</f>
        <v>0</v>
      </c>
      <c r="J140" s="157">
        <f ca="1">AVERAGE(E140:I140)</f>
        <v>6.6799999999999998E-2</v>
      </c>
      <c r="K140" s="158">
        <f ca="1">J140-0.03</f>
        <v>3.6799999999999999E-2</v>
      </c>
      <c r="L140" s="158">
        <f ca="1">J140+0.03</f>
        <v>9.6799999999999997E-2</v>
      </c>
      <c r="M140" s="147" t="str">
        <f ca="1">IF(AND(E140&gt;J140-0.03,E140&lt;J140+0.03),"○","×")</f>
        <v>×</v>
      </c>
      <c r="N140" s="147" t="str">
        <f ca="1">IF(AND(F140&gt;J140-0.03,F140&lt;J140+0.03),"○","×")</f>
        <v>×</v>
      </c>
      <c r="O140" s="147" t="str">
        <f ca="1">IF(AND(G140&gt;J140-0.03,G140&lt;J140+0.03),"○","×")</f>
        <v>×</v>
      </c>
      <c r="P140" s="147" t="str">
        <f ca="1">IF(AND(H140&gt;J140-0.03,H140&lt;J140+0.03),"○","×")</f>
        <v>×</v>
      </c>
      <c r="Q140" s="148" t="str">
        <f ca="1">IF(AND(I140&gt;J140-0.03,I140&lt;J140+0.03),"○","×")</f>
        <v>×</v>
      </c>
      <c r="R140" s="159" t="str">
        <f ca="1">IF(COUNTIF(M140:Q140,"○")=5,"同程度","―")</f>
        <v>―</v>
      </c>
      <c r="S140" s="149" t="str">
        <f ca="1">IF(F140-E140&gt;0,"↑",IF(F140-E140&lt;0,"↓","－"))</f>
        <v>↓</v>
      </c>
      <c r="T140" s="147" t="str">
        <f ca="1">IF(G140-F140&gt;0,"↑",IF(G140-F140&lt;0,"↓","－"))</f>
        <v>↑</v>
      </c>
      <c r="U140" s="147" t="str">
        <f ca="1">IF(H140-G140&gt;0,"↑",IF(H140-G140&lt;0,"↓","－"))</f>
        <v>↓</v>
      </c>
      <c r="V140" s="148" t="str">
        <f ca="1">IF(I140-H140&gt;0,"↑",IF(I140-H140&lt;0,"↓","－"))</f>
        <v>－</v>
      </c>
      <c r="W140" s="145" t="str">
        <f ca="1">S140&amp;T140&amp;U140&amp;V140</f>
        <v>↓↑↓－</v>
      </c>
      <c r="X140" s="160" t="str" cm="1">
        <f t="array" aca="1" ref="X140" ca="1">INDEX($AM$2:$AM$82,MATCH(W140,$AL$2:$AL$82,0),0)</f>
        <v>年度により増減</v>
      </c>
      <c r="Y140" s="161" t="str">
        <f ca="1">IF(G140-E140&gt;0,"↑",IF(G140-E140&lt;0,"↓","－"))</f>
        <v>－</v>
      </c>
      <c r="Z140" s="162" t="str">
        <f t="shared" ca="1" si="425"/>
        <v>判定外</v>
      </c>
      <c r="AA140" s="163" t="str">
        <f t="shared" ca="1" si="426"/>
        <v>判定外</v>
      </c>
      <c r="AB140" s="164" t="str">
        <f ca="1">IF(H140-F140&gt;0,"↑",IF(H140-F140&lt;0,"↓","－"))</f>
        <v>－</v>
      </c>
      <c r="AC140" s="162" t="str">
        <f t="shared" ca="1" si="428"/>
        <v>判定外</v>
      </c>
      <c r="AD140" s="160" t="str">
        <f t="shared" ca="1" si="429"/>
        <v>判定外</v>
      </c>
      <c r="AE140" s="170"/>
      <c r="AF140" s="201"/>
    </row>
    <row r="141" spans="2:47" x14ac:dyDescent="0.15">
      <c r="B141" s="198"/>
      <c r="C141" s="171"/>
      <c r="D141" s="168" t="s">
        <v>245</v>
      </c>
      <c r="E141" s="169">
        <f ca="1">ROUND(SUMIF('9.経年データ（専攻単位）'!A:A,R1,'9.経年データ（専攻単位）'!E:E)/SUMIF('9.経年データ（専攻単位）'!A:A,R1,'9.経年データ（専攻単位）'!H:H),3)</f>
        <v>0</v>
      </c>
      <c r="F141" s="169">
        <f ca="1">ROUND(SUMIF('9.経年データ（専攻単位）'!A:A,S1,'9.経年データ（専攻単位）'!E:E)/SUMIF('9.経年データ（専攻単位）'!A:A,S1,'9.経年データ（専攻単位）'!H:H),3)</f>
        <v>0</v>
      </c>
      <c r="G141" s="169">
        <f ca="1">ROUND(SUMIF('9.経年データ（専攻単位）'!A:A,T1,'9.経年データ（専攻単位）'!E:E)/SUMIF('9.経年データ（専攻単位）'!A:A,T1,'9.経年データ（専攻単位）'!H:H),3)</f>
        <v>0</v>
      </c>
      <c r="H141" s="169">
        <f ca="1">ROUND(SUMIF('9.経年データ（専攻単位）'!A:A,U1,'9.経年データ（専攻単位）'!E:E)/SUMIF('9.経年データ（専攻単位）'!A:A,U1,'9.経年データ（専攻単位）'!H:H),3)</f>
        <v>0</v>
      </c>
      <c r="I141" s="169">
        <f ca="1">ROUND(SUMIF('9.経年データ（専攻単位）'!A:A,V1,'9.経年データ（専攻単位）'!E:E)/SUMIF('9.経年データ（専攻単位）'!A:A,V1,'9.経年データ（専攻単位）'!H:H),3)</f>
        <v>0.16700000000000001</v>
      </c>
      <c r="J141" s="157">
        <f t="shared" ref="J141:J143" ca="1" si="430">AVERAGE(E141:I141)</f>
        <v>3.3399999999999999E-2</v>
      </c>
      <c r="K141" s="158">
        <f t="shared" ref="K141:K143" ca="1" si="431">J141-0.03</f>
        <v>3.4000000000000002E-3</v>
      </c>
      <c r="L141" s="158">
        <f t="shared" ref="L141:L143" ca="1" si="432">J141+0.03</f>
        <v>6.3399999999999998E-2</v>
      </c>
      <c r="M141" s="147" t="str">
        <f t="shared" ref="M141:M143" ca="1" si="433">IF(AND(E141&gt;J141-0.03,E141&lt;J141+0.03),"○","×")</f>
        <v>×</v>
      </c>
      <c r="N141" s="147" t="str">
        <f t="shared" ref="N141:N143" ca="1" si="434">IF(AND(F141&gt;J141-0.03,F141&lt;J141+0.03),"○","×")</f>
        <v>×</v>
      </c>
      <c r="O141" s="147" t="str">
        <f t="shared" ref="O141:O143" ca="1" si="435">IF(AND(G141&gt;J141-0.03,G141&lt;J141+0.03),"○","×")</f>
        <v>×</v>
      </c>
      <c r="P141" s="147" t="str">
        <f t="shared" ref="P141:P143" ca="1" si="436">IF(AND(H141&gt;J141-0.03,H141&lt;J141+0.03),"○","×")</f>
        <v>×</v>
      </c>
      <c r="Q141" s="148" t="str">
        <f t="shared" ref="Q141:Q143" ca="1" si="437">IF(AND(I141&gt;J141-0.03,I141&lt;J141+0.03),"○","×")</f>
        <v>×</v>
      </c>
      <c r="R141" s="159" t="str">
        <f t="shared" ref="R141:R143" ca="1" si="438">IF(COUNTIF(M141:Q141,"○")=5,"同程度","―")</f>
        <v>―</v>
      </c>
      <c r="S141" s="149" t="str">
        <f t="shared" ref="S141:S143" ca="1" si="439">IF(F141-E141&gt;0,"↑",IF(F141-E141&lt;0,"↓","－"))</f>
        <v>－</v>
      </c>
      <c r="T141" s="147" t="str">
        <f t="shared" ref="T141:T143" ca="1" si="440">IF(G141-F141&gt;0,"↑",IF(G141-F141&lt;0,"↓","－"))</f>
        <v>－</v>
      </c>
      <c r="U141" s="147" t="str">
        <f t="shared" ref="U141:U143" ca="1" si="441">IF(H141-G141&gt;0,"↑",IF(H141-G141&lt;0,"↓","－"))</f>
        <v>－</v>
      </c>
      <c r="V141" s="148" t="str">
        <f t="shared" ref="V141:V143" ca="1" si="442">IF(I141-H141&gt;0,"↑",IF(I141-H141&lt;0,"↓","－"))</f>
        <v>↑</v>
      </c>
      <c r="W141" s="145" t="str">
        <f t="shared" ref="W141:W143" ca="1" si="443">S141&amp;T141&amp;U141&amp;V141</f>
        <v>－－－↑</v>
      </c>
      <c r="X141" s="160" t="str" cm="1">
        <f t="array" aca="1" ref="X141" ca="1">INDEX($AM$2:$AM$82,MATCH(W141,$AL$2:$AL$82,0),0)</f>
        <v>同程度で推移</v>
      </c>
      <c r="Y141" s="161" t="str">
        <f t="shared" ref="Y141:Y143" ca="1" si="444">IF(G141-E141&gt;0,"↑",IF(G141-E141&lt;0,"↓","－"))</f>
        <v>－</v>
      </c>
      <c r="Z141" s="162" t="str">
        <f t="shared" ca="1" si="425"/>
        <v>判定外</v>
      </c>
      <c r="AA141" s="163" t="str">
        <f t="shared" ca="1" si="426"/>
        <v>判定外</v>
      </c>
      <c r="AB141" s="164" t="str">
        <f t="shared" ref="AB141:AB143" ca="1" si="445">IF(H141-F141&gt;0,"↑",IF(H141-F141&lt;0,"↓","－"))</f>
        <v>－</v>
      </c>
      <c r="AC141" s="162" t="str">
        <f t="shared" ca="1" si="428"/>
        <v>判定外</v>
      </c>
      <c r="AD141" s="160" t="str">
        <f t="shared" ca="1" si="429"/>
        <v>判定外</v>
      </c>
      <c r="AE141" s="170"/>
      <c r="AF141" s="201"/>
    </row>
    <row r="142" spans="2:47" x14ac:dyDescent="0.15">
      <c r="B142" s="198"/>
      <c r="C142" s="155" t="s">
        <v>246</v>
      </c>
      <c r="D142" s="155"/>
      <c r="E142" s="156">
        <f ca="1">ROUND(SUMIF('9.経年データ（専攻単位）'!A:A,R1,'9.経年データ（専攻単位）'!F:F)/SUMIF('9.経年データ（専攻単位）'!A:A,R1,'9.経年データ（専攻単位）'!H:H),3)</f>
        <v>0.16700000000000001</v>
      </c>
      <c r="F142" s="156">
        <f ca="1">ROUND(SUMIF('9.経年データ（専攻単位）'!A:A,S1,'9.経年データ（専攻単位）'!F:F)/SUMIF('9.経年データ（専攻単位）'!A:A,S1,'9.経年データ（専攻単位）'!H:H),3)</f>
        <v>0</v>
      </c>
      <c r="G142" s="156">
        <f ca="1">ROUND(SUMIF('9.経年データ（専攻単位）'!A:A,T1,'9.経年データ（専攻単位）'!F:F)/SUMIF('9.経年データ（専攻単位）'!A:A,T1,'9.経年データ（専攻単位）'!H:H),3)</f>
        <v>0.5</v>
      </c>
      <c r="H142" s="156">
        <f ca="1">ROUND(SUMIF('9.経年データ（専攻単位）'!A:A,U1,'9.経年データ（専攻単位）'!F:F)/SUMIF('9.経年データ（専攻単位）'!A:A,U1,'9.経年データ（専攻単位）'!H:H),3)</f>
        <v>0.16700000000000001</v>
      </c>
      <c r="I142" s="156">
        <f ca="1">ROUND(SUMIF('9.経年データ（専攻単位）'!A:A,V1,'9.経年データ（専攻単位）'!F:F)/SUMIF('9.経年データ（専攻単位）'!A:A,V1,'9.経年データ（専攻単位）'!H:H),3)</f>
        <v>0.5</v>
      </c>
      <c r="J142" s="157">
        <f t="shared" ca="1" si="430"/>
        <v>0.26680000000000004</v>
      </c>
      <c r="K142" s="158">
        <f t="shared" ca="1" si="431"/>
        <v>0.23680000000000004</v>
      </c>
      <c r="L142" s="158">
        <f t="shared" ca="1" si="432"/>
        <v>0.29680000000000006</v>
      </c>
      <c r="M142" s="147" t="str">
        <f t="shared" ca="1" si="433"/>
        <v>×</v>
      </c>
      <c r="N142" s="147" t="str">
        <f t="shared" ca="1" si="434"/>
        <v>×</v>
      </c>
      <c r="O142" s="147" t="str">
        <f t="shared" ca="1" si="435"/>
        <v>×</v>
      </c>
      <c r="P142" s="147" t="str">
        <f t="shared" ca="1" si="436"/>
        <v>×</v>
      </c>
      <c r="Q142" s="148" t="str">
        <f t="shared" ca="1" si="437"/>
        <v>×</v>
      </c>
      <c r="R142" s="159" t="str">
        <f t="shared" ca="1" si="438"/>
        <v>―</v>
      </c>
      <c r="S142" s="149" t="str">
        <f t="shared" ca="1" si="439"/>
        <v>↓</v>
      </c>
      <c r="T142" s="147" t="str">
        <f t="shared" ca="1" si="440"/>
        <v>↑</v>
      </c>
      <c r="U142" s="147" t="str">
        <f t="shared" ca="1" si="441"/>
        <v>↓</v>
      </c>
      <c r="V142" s="148" t="str">
        <f t="shared" ca="1" si="442"/>
        <v>↑</v>
      </c>
      <c r="W142" s="145" t="str">
        <f t="shared" ca="1" si="443"/>
        <v>↓↑↓↑</v>
      </c>
      <c r="X142" s="160" t="str" cm="1">
        <f t="array" aca="1" ref="X142" ca="1">INDEX($AM$2:$AM$82,MATCH(W142,$AL$2:$AL$82,0),0)</f>
        <v>隔年で増減</v>
      </c>
      <c r="Y142" s="161" t="str">
        <f t="shared" ca="1" si="444"/>
        <v>↑</v>
      </c>
      <c r="Z142" s="162" t="str">
        <f t="shared" ca="1" si="425"/>
        <v>判定外</v>
      </c>
      <c r="AA142" s="163" t="str">
        <f t="shared" ca="1" si="426"/>
        <v>判定外</v>
      </c>
      <c r="AB142" s="164" t="str">
        <f t="shared" ca="1" si="445"/>
        <v>↑</v>
      </c>
      <c r="AC142" s="162" t="str">
        <f t="shared" ca="1" si="428"/>
        <v>判定外</v>
      </c>
      <c r="AD142" s="160" t="str">
        <f t="shared" ca="1" si="429"/>
        <v>判定外</v>
      </c>
      <c r="AE142" s="170"/>
      <c r="AF142" s="201"/>
    </row>
    <row r="143" spans="2:47" x14ac:dyDescent="0.15">
      <c r="B143" s="198"/>
      <c r="C143" s="155" t="s">
        <v>242</v>
      </c>
      <c r="D143" s="155"/>
      <c r="E143" s="156">
        <f ca="1">ROUND(SUMIF('9.経年データ（専攻単位）'!A:A,R1,'9.経年データ（専攻単位）'!G:G)/SUMIF('9.経年データ（専攻単位）'!A:A,R1,'9.経年データ（専攻単位）'!H:H),3)</f>
        <v>0</v>
      </c>
      <c r="F143" s="156">
        <f ca="1">ROUND(SUMIF('9.経年データ（専攻単位）'!A:A,S1,'9.経年データ（専攻単位）'!G:G)/SUMIF('9.経年データ（専攻単位）'!A:A,S1,'9.経年データ（専攻単位）'!H:H),3)</f>
        <v>0</v>
      </c>
      <c r="G143" s="156">
        <f ca="1">ROUND(SUMIF('9.経年データ（専攻単位）'!A:A,T1,'9.経年データ（専攻単位）'!G:G)/SUMIF('9.経年データ（専攻単位）'!A:A,T1,'9.経年データ（専攻単位）'!H:H),3)</f>
        <v>0</v>
      </c>
      <c r="H143" s="156">
        <f ca="1">ROUND(SUMIF('9.経年データ（専攻単位）'!A:A,U1,'9.経年データ（専攻単位）'!G:G)/SUMIF('9.経年データ（専攻単位）'!A:A,U1,'9.経年データ（専攻単位）'!H:H),3)</f>
        <v>0</v>
      </c>
      <c r="I143" s="156">
        <f ca="1">ROUND(SUMIF('9.経年データ（専攻単位）'!A:A,V1,'9.経年データ（専攻単位）'!G:G)/SUMIF('9.経年データ（専攻単位）'!A:A,V1,'9.経年データ（専攻単位）'!H:H),3)</f>
        <v>0</v>
      </c>
      <c r="J143" s="188">
        <f t="shared" ca="1" si="430"/>
        <v>0</v>
      </c>
      <c r="K143" s="158">
        <f t="shared" ca="1" si="431"/>
        <v>-0.03</v>
      </c>
      <c r="L143" s="158">
        <f t="shared" ca="1" si="432"/>
        <v>0.03</v>
      </c>
      <c r="M143" s="147" t="str">
        <f t="shared" ca="1" si="433"/>
        <v>○</v>
      </c>
      <c r="N143" s="147" t="str">
        <f t="shared" ca="1" si="434"/>
        <v>○</v>
      </c>
      <c r="O143" s="147" t="str">
        <f t="shared" ca="1" si="435"/>
        <v>○</v>
      </c>
      <c r="P143" s="147" t="str">
        <f t="shared" ca="1" si="436"/>
        <v>○</v>
      </c>
      <c r="Q143" s="148" t="str">
        <f t="shared" ca="1" si="437"/>
        <v>○</v>
      </c>
      <c r="R143" s="159" t="str">
        <f t="shared" ca="1" si="438"/>
        <v>同程度</v>
      </c>
      <c r="S143" s="149" t="str">
        <f t="shared" ca="1" si="439"/>
        <v>－</v>
      </c>
      <c r="T143" s="147" t="str">
        <f t="shared" ca="1" si="440"/>
        <v>－</v>
      </c>
      <c r="U143" s="147" t="str">
        <f t="shared" ca="1" si="441"/>
        <v>－</v>
      </c>
      <c r="V143" s="148" t="str">
        <f t="shared" ca="1" si="442"/>
        <v>－</v>
      </c>
      <c r="W143" s="145" t="str">
        <f t="shared" ca="1" si="443"/>
        <v>－－－－</v>
      </c>
      <c r="X143" s="160" t="str" cm="1">
        <f t="array" aca="1" ref="X143" ca="1">INDEX($AM$2:$AM$82,MATCH(W143,$AL$2:$AL$82,0),0)</f>
        <v>同程度で推移</v>
      </c>
      <c r="Y143" s="161" t="str">
        <f t="shared" ca="1" si="444"/>
        <v>－</v>
      </c>
      <c r="Z143" s="162" t="str">
        <f t="shared" ca="1" si="425"/>
        <v>判定外</v>
      </c>
      <c r="AA143" s="163" t="str">
        <f t="shared" ca="1" si="426"/>
        <v>判定外</v>
      </c>
      <c r="AB143" s="164" t="str">
        <f t="shared" ca="1" si="445"/>
        <v>－</v>
      </c>
      <c r="AC143" s="162" t="str">
        <f t="shared" ca="1" si="428"/>
        <v>判定外</v>
      </c>
      <c r="AD143" s="160" t="str">
        <f t="shared" ca="1" si="429"/>
        <v>判定外</v>
      </c>
      <c r="AE143" s="170"/>
      <c r="AF143" s="201"/>
    </row>
    <row r="144" spans="2:47" s="154" customFormat="1" ht="14.25" thickBot="1" x14ac:dyDescent="0.2">
      <c r="B144" s="198"/>
      <c r="C144" s="199"/>
      <c r="D144" s="199"/>
      <c r="E144" s="199"/>
      <c r="F144" s="199"/>
      <c r="G144" s="199"/>
      <c r="H144" s="199"/>
      <c r="I144" s="199"/>
      <c r="J144" s="211"/>
      <c r="K144" s="200"/>
      <c r="L144" s="200"/>
      <c r="M144" s="200"/>
      <c r="N144" s="200"/>
      <c r="O144" s="200"/>
      <c r="P144" s="200"/>
      <c r="Q144" s="200"/>
      <c r="R144" s="200"/>
      <c r="S144" s="200"/>
      <c r="T144" s="200"/>
      <c r="U144" s="200"/>
      <c r="V144" s="200"/>
      <c r="W144" s="200"/>
      <c r="X144" s="200"/>
      <c r="Y144" s="200"/>
      <c r="Z144" s="200"/>
      <c r="AA144" s="200"/>
      <c r="AB144" s="200"/>
      <c r="AC144" s="200"/>
      <c r="AD144" s="200"/>
      <c r="AE144" s="200"/>
      <c r="AF144" s="201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</row>
    <row r="145" spans="2:40" x14ac:dyDescent="0.15">
      <c r="B145" s="198"/>
      <c r="C145" s="199"/>
      <c r="D145" s="199"/>
      <c r="E145" s="199"/>
      <c r="F145" s="199"/>
      <c r="G145" s="199"/>
      <c r="H145" s="199"/>
      <c r="I145" s="199"/>
      <c r="J145" s="370" t="s">
        <v>334</v>
      </c>
      <c r="K145" s="371"/>
      <c r="L145" s="371"/>
      <c r="M145" s="372"/>
      <c r="N145" s="372"/>
      <c r="O145" s="372"/>
      <c r="P145" s="372"/>
      <c r="Q145" s="373"/>
      <c r="R145" s="374" t="s">
        <v>335</v>
      </c>
      <c r="S145" s="371" t="s">
        <v>336</v>
      </c>
      <c r="T145" s="372"/>
      <c r="U145" s="372"/>
      <c r="V145" s="373"/>
      <c r="W145" s="376" t="s">
        <v>337</v>
      </c>
      <c r="X145" s="377"/>
      <c r="Y145" s="380" t="s">
        <v>338</v>
      </c>
      <c r="Z145" s="366" t="s">
        <v>339</v>
      </c>
      <c r="AA145" s="382"/>
      <c r="AB145" s="364" t="s">
        <v>340</v>
      </c>
      <c r="AC145" s="366" t="s">
        <v>341</v>
      </c>
      <c r="AD145" s="367"/>
      <c r="AE145" s="368" t="s">
        <v>342</v>
      </c>
      <c r="AF145" s="201"/>
      <c r="AN145" s="154"/>
    </row>
    <row r="146" spans="2:40" x14ac:dyDescent="0.15">
      <c r="B146" s="210"/>
      <c r="C146" s="212" t="s">
        <v>291</v>
      </c>
      <c r="D146" s="213"/>
      <c r="E146" s="187" t="str">
        <f ca="1">R1&amp;"(n'="&amp;SUMIF('9.経年データ（専攻単位）'!A:A,R1,'9.経年データ（専攻単位）'!O:O)&amp;")"</f>
        <v>R2(n'=13)</v>
      </c>
      <c r="F146" s="187" t="str">
        <f ca="1">S1&amp;"(n'="&amp;SUMIF('9.経年データ（専攻単位）'!A:A,S1,'9.経年データ（専攻単位）'!O:O)&amp;")"</f>
        <v>R3(n'=7)</v>
      </c>
      <c r="G146" s="187" t="str">
        <f ca="1">T1&amp;"(n'="&amp;SUMIF('9.経年データ（専攻単位）'!A:A,T1,'9.経年データ（専攻単位）'!O:O)&amp;")"</f>
        <v>R4(n'=7)</v>
      </c>
      <c r="H146" s="187" t="str">
        <f ca="1">U1&amp;"(n'="&amp;SUMIF('9.経年データ（専攻単位）'!A:A,U1,'9.経年データ（専攻単位）'!O:O)&amp;")"</f>
        <v>R5(n'=11)</v>
      </c>
      <c r="I146" s="187" t="str">
        <f ca="1">V1&amp;"(n'="&amp;SUMIF('9.経年データ（専攻単位）'!A:A,V1,'9.経年データ（専攻単位）'!O:O)&amp;")"</f>
        <v>R6(n'=1)</v>
      </c>
      <c r="J146" s="145" t="s">
        <v>345</v>
      </c>
      <c r="K146" s="146">
        <v>-0.03</v>
      </c>
      <c r="L146" s="146">
        <v>0.03</v>
      </c>
      <c r="M146" s="259" t="str">
        <f ca="1">R1</f>
        <v>R2</v>
      </c>
      <c r="N146" s="259" t="str">
        <f ca="1">S1</f>
        <v>R3</v>
      </c>
      <c r="O146" s="259" t="str">
        <f ca="1">T1</f>
        <v>R4</v>
      </c>
      <c r="P146" s="259" t="str">
        <f ca="1">U1</f>
        <v>R5</v>
      </c>
      <c r="Q146" s="259" t="str">
        <f ca="1">V1</f>
        <v>R6</v>
      </c>
      <c r="R146" s="375"/>
      <c r="S146" s="149" t="s">
        <v>346</v>
      </c>
      <c r="T146" s="147" t="s">
        <v>347</v>
      </c>
      <c r="U146" s="147" t="s">
        <v>348</v>
      </c>
      <c r="V146" s="148" t="s">
        <v>349</v>
      </c>
      <c r="W146" s="378"/>
      <c r="X146" s="379"/>
      <c r="Y146" s="381"/>
      <c r="Z146" s="150" t="s">
        <v>350</v>
      </c>
      <c r="AA146" s="151" t="s">
        <v>351</v>
      </c>
      <c r="AB146" s="365"/>
      <c r="AC146" s="152" t="s">
        <v>352</v>
      </c>
      <c r="AD146" s="153" t="s">
        <v>353</v>
      </c>
      <c r="AE146" s="369"/>
      <c r="AF146" s="201"/>
    </row>
    <row r="147" spans="2:40" x14ac:dyDescent="0.15">
      <c r="B147" s="198"/>
      <c r="C147" s="155" t="s">
        <v>243</v>
      </c>
      <c r="D147" s="155"/>
      <c r="E147" s="156">
        <f ca="1">ROUND(SUMIF('9.経年データ（専攻単位）'!A:A,R1,'9.経年データ（専攻単位）'!I:I)/SUMIF('9.経年データ（専攻単位）'!A:A,R1,'9.経年データ（専攻単位）'!O:O),3)</f>
        <v>0</v>
      </c>
      <c r="F147" s="156">
        <f ca="1">ROUND(SUMIF('9.経年データ（専攻単位）'!A:A,S1,'9.経年データ（専攻単位）'!I:I)/SUMIF('9.経年データ（専攻単位）'!A:A,S1,'9.経年データ（専攻単位）'!O:O),3)</f>
        <v>0</v>
      </c>
      <c r="G147" s="156">
        <f ca="1">ROUND(SUMIF('9.経年データ（専攻単位）'!A:A,T1,'9.経年データ（専攻単位）'!I:I)/SUMIF('9.経年データ（専攻単位）'!A:A,T1,'9.経年データ（専攻単位）'!O:O),3)</f>
        <v>0</v>
      </c>
      <c r="H147" s="156">
        <f ca="1">ROUND(SUMIF('9.経年データ（専攻単位）'!A:A,U1,'9.経年データ（専攻単位）'!I:I)/SUMIF('9.経年データ（専攻単位）'!A:A,U1,'9.経年データ（専攻単位）'!O:O),3)</f>
        <v>0</v>
      </c>
      <c r="I147" s="156">
        <f ca="1">ROUND(SUMIF('9.経年データ（専攻単位）'!A:A,V1,'9.経年データ（専攻単位）'!I:I)/SUMIF('9.経年データ（専攻単位）'!A:A,V1,'9.経年データ（専攻単位）'!O:O),3)</f>
        <v>0</v>
      </c>
      <c r="J147" s="188">
        <f t="shared" ref="J147:J149" ca="1" si="446">AVERAGE(E147:I147)</f>
        <v>0</v>
      </c>
      <c r="K147" s="158">
        <f t="shared" ref="K147:K149" ca="1" si="447">J147-0.03</f>
        <v>-0.03</v>
      </c>
      <c r="L147" s="158">
        <f t="shared" ref="L147:L149" ca="1" si="448">J147+0.03</f>
        <v>0.03</v>
      </c>
      <c r="M147" s="147" t="str">
        <f t="shared" ref="M147:M149" ca="1" si="449">IF(AND(E147&gt;J147-0.03,E147&lt;J147+0.03),"○","×")</f>
        <v>○</v>
      </c>
      <c r="N147" s="147" t="str">
        <f t="shared" ref="N147:N149" ca="1" si="450">IF(AND(F147&gt;J147-0.03,F147&lt;J147+0.03),"○","×")</f>
        <v>○</v>
      </c>
      <c r="O147" s="147" t="str">
        <f t="shared" ref="O147:O149" ca="1" si="451">IF(AND(G147&gt;J147-0.03,G147&lt;J147+0.03),"○","×")</f>
        <v>○</v>
      </c>
      <c r="P147" s="147" t="str">
        <f t="shared" ref="P147:P149" ca="1" si="452">IF(AND(H147&gt;J147-0.03,H147&lt;J147+0.03),"○","×")</f>
        <v>○</v>
      </c>
      <c r="Q147" s="148" t="str">
        <f t="shared" ref="Q147:Q149" ca="1" si="453">IF(AND(I147&gt;J147-0.03,I147&lt;J147+0.03),"○","×")</f>
        <v>○</v>
      </c>
      <c r="R147" s="159" t="str">
        <f t="shared" ref="R147:R149" ca="1" si="454">IF(COUNTIF(M147:Q147,"○")=5,"同程度","―")</f>
        <v>同程度</v>
      </c>
      <c r="S147" s="149" t="str">
        <f t="shared" ref="S147:S149" ca="1" si="455">IF(F147-E147&gt;0,"↑",IF(F147-E147&lt;0,"↓","－"))</f>
        <v>－</v>
      </c>
      <c r="T147" s="147" t="str">
        <f t="shared" ref="T147:T149" ca="1" si="456">IF(G147-F147&gt;0,"↑",IF(G147-F147&lt;0,"↓","－"))</f>
        <v>－</v>
      </c>
      <c r="U147" s="147" t="str">
        <f t="shared" ref="U147:U149" ca="1" si="457">IF(H147-G147&gt;0,"↑",IF(H147-G147&lt;0,"↓","－"))</f>
        <v>－</v>
      </c>
      <c r="V147" s="148" t="str">
        <f t="shared" ref="V147:V149" ca="1" si="458">IF(I147-H147&gt;0,"↑",IF(I147-H147&lt;0,"↓","－"))</f>
        <v>－</v>
      </c>
      <c r="W147" s="145" t="str">
        <f t="shared" ref="W147:W149" ca="1" si="459">S147&amp;T147&amp;U147&amp;V147</f>
        <v>－－－－</v>
      </c>
      <c r="X147" s="160" t="str" cm="1">
        <f t="array" aca="1" ref="X147" ca="1">INDEX($AM$2:$AM$82,MATCH(W147,$AL$2:$AL$82,0),0)</f>
        <v>同程度で推移</v>
      </c>
      <c r="Y147" s="161" t="str">
        <f t="shared" ref="Y147:Y149" ca="1" si="460">IF(G147-E147&gt;0,"↑",IF(G147-E147&lt;0,"↓","－"))</f>
        <v>－</v>
      </c>
      <c r="Z147" s="162" t="str">
        <f t="shared" ref="Z147:Z153" ca="1" si="461">IF(W147="↓↑↓↓",IF(Y147="↓","減少傾向","×"),"判定外")</f>
        <v>判定外</v>
      </c>
      <c r="AA147" s="163" t="str">
        <f t="shared" ref="AA147:AA153" ca="1" si="462">IF(W147="↑↓↑↑",IF(Y147="↑","増加傾向","×"),"判定外")</f>
        <v>判定外</v>
      </c>
      <c r="AB147" s="164" t="str">
        <f t="shared" ref="AB147:AB149" ca="1" si="463">IF(H147-F147&gt;0,"↑",IF(H147-F147&lt;0,"↓","－"))</f>
        <v>－</v>
      </c>
      <c r="AC147" s="162" t="str">
        <f t="shared" ref="AC147:AC153" ca="1" si="464">IF(W147="↓↓↑↓",IF(AB147="↓","減少傾向","×"),"判定外")</f>
        <v>判定外</v>
      </c>
      <c r="AD147" s="160" t="str">
        <f t="shared" ref="AD147:AD153" ca="1" si="465">IF(W147="↑↑↓↑",IF(AB147="↑","増加傾向","×"),"判定外")</f>
        <v>判定外</v>
      </c>
      <c r="AE147" s="165" t="s">
        <v>273</v>
      </c>
      <c r="AF147" s="201"/>
    </row>
    <row r="148" spans="2:40" x14ac:dyDescent="0.15">
      <c r="B148" s="198"/>
      <c r="C148" s="166" t="s">
        <v>40</v>
      </c>
      <c r="D148" s="155"/>
      <c r="E148" s="264">
        <f ca="1">SUM(E149:E151)</f>
        <v>1</v>
      </c>
      <c r="F148" s="264">
        <f ca="1">SUM(F149:F151)</f>
        <v>0.57199999999999995</v>
      </c>
      <c r="G148" s="264">
        <f ca="1">SUM(G149:G151)</f>
        <v>0.57099999999999995</v>
      </c>
      <c r="H148" s="264">
        <f ca="1">SUM(H149:H151)</f>
        <v>1</v>
      </c>
      <c r="I148" s="264">
        <f ca="1">SUM(I149:I151)</f>
        <v>0</v>
      </c>
      <c r="J148" s="157">
        <f t="shared" ca="1" si="446"/>
        <v>0.62859999999999994</v>
      </c>
      <c r="K148" s="158">
        <f t="shared" ca="1" si="447"/>
        <v>0.59859999999999991</v>
      </c>
      <c r="L148" s="158">
        <f t="shared" ca="1" si="448"/>
        <v>0.65859999999999996</v>
      </c>
      <c r="M148" s="147" t="str">
        <f t="shared" ca="1" si="449"/>
        <v>×</v>
      </c>
      <c r="N148" s="147" t="str">
        <f t="shared" ca="1" si="450"/>
        <v>×</v>
      </c>
      <c r="O148" s="147" t="str">
        <f t="shared" ca="1" si="451"/>
        <v>×</v>
      </c>
      <c r="P148" s="147" t="str">
        <f t="shared" ca="1" si="452"/>
        <v>×</v>
      </c>
      <c r="Q148" s="148" t="str">
        <f t="shared" ca="1" si="453"/>
        <v>×</v>
      </c>
      <c r="R148" s="159" t="str">
        <f t="shared" ca="1" si="454"/>
        <v>―</v>
      </c>
      <c r="S148" s="149" t="str">
        <f t="shared" ca="1" si="455"/>
        <v>↓</v>
      </c>
      <c r="T148" s="147" t="str">
        <f t="shared" ca="1" si="456"/>
        <v>↓</v>
      </c>
      <c r="U148" s="147" t="str">
        <f t="shared" ca="1" si="457"/>
        <v>↑</v>
      </c>
      <c r="V148" s="148" t="str">
        <f t="shared" ca="1" si="458"/>
        <v>↓</v>
      </c>
      <c r="W148" s="145" t="str">
        <f t="shared" ca="1" si="459"/>
        <v>↓↓↑↓</v>
      </c>
      <c r="X148" s="160" t="str" cm="1">
        <f t="array" aca="1" ref="X148" ca="1">INDEX($AM$2:$AM$82,MATCH(W148,$AL$2:$AL$82,0),0)</f>
        <v>年度により増減</v>
      </c>
      <c r="Y148" s="161" t="str">
        <f t="shared" ca="1" si="460"/>
        <v>↓</v>
      </c>
      <c r="Z148" s="162" t="str">
        <f t="shared" ca="1" si="461"/>
        <v>判定外</v>
      </c>
      <c r="AA148" s="163" t="str">
        <f t="shared" ca="1" si="462"/>
        <v>判定外</v>
      </c>
      <c r="AB148" s="164" t="str">
        <f t="shared" ca="1" si="463"/>
        <v>↑</v>
      </c>
      <c r="AC148" s="162" t="str">
        <f t="shared" ca="1" si="464"/>
        <v>×</v>
      </c>
      <c r="AD148" s="160" t="str">
        <f t="shared" ca="1" si="465"/>
        <v>判定外</v>
      </c>
      <c r="AE148" s="165" t="s">
        <v>344</v>
      </c>
      <c r="AF148" s="201"/>
    </row>
    <row r="149" spans="2:40" x14ac:dyDescent="0.15">
      <c r="B149" s="198"/>
      <c r="C149" s="167"/>
      <c r="D149" s="168" t="s">
        <v>36</v>
      </c>
      <c r="E149" s="169">
        <f ca="1">ROUND(SUMIF('9.経年データ（専攻単位）'!A:A,R1,'9.経年データ（専攻単位）'!J:J)/SUMIF('9.経年データ（専攻単位）'!A:A,R1,'9.経年データ（専攻単位）'!O:O),3)</f>
        <v>0.53800000000000003</v>
      </c>
      <c r="F149" s="169">
        <f ca="1">ROUND(SUMIF('9.経年データ（専攻単位）'!A:A,S1,'9.経年データ（専攻単位）'!J:J)/SUMIF('9.経年データ（専攻単位）'!A:A,S1,'9.経年データ（専攻単位）'!O:O),3)</f>
        <v>0.42899999999999999</v>
      </c>
      <c r="G149" s="169">
        <f ca="1">ROUND(SUMIF('9.経年データ（専攻単位）'!A:A,T1,'9.経年データ（専攻単位）'!J:J)/SUMIF('9.経年データ（専攻単位）'!A:A,T1,'9.経年データ（専攻単位）'!O:O),3)</f>
        <v>0.57099999999999995</v>
      </c>
      <c r="H149" s="169">
        <f ca="1">ROUND(SUMIF('9.経年データ（専攻単位）'!A:A,U1,'9.経年データ（専攻単位）'!J:J)/SUMIF('9.経年データ（専攻単位）'!A:A,U1,'9.経年データ（専攻単位）'!O:O),3)</f>
        <v>0.54500000000000004</v>
      </c>
      <c r="I149" s="169">
        <f ca="1">ROUND(SUMIF('9.経年データ（専攻単位）'!A:A,V1,'9.経年データ（専攻単位）'!J:J)/SUMIF('9.経年データ（専攻単位）'!A:A,V1,'9.経年データ（専攻単位）'!O:O),3)</f>
        <v>0</v>
      </c>
      <c r="J149" s="157">
        <f t="shared" ca="1" si="446"/>
        <v>0.41660000000000003</v>
      </c>
      <c r="K149" s="158">
        <f t="shared" ca="1" si="447"/>
        <v>0.38660000000000005</v>
      </c>
      <c r="L149" s="158">
        <f t="shared" ca="1" si="448"/>
        <v>0.4466</v>
      </c>
      <c r="M149" s="147" t="str">
        <f t="shared" ca="1" si="449"/>
        <v>×</v>
      </c>
      <c r="N149" s="147" t="str">
        <f t="shared" ca="1" si="450"/>
        <v>○</v>
      </c>
      <c r="O149" s="147" t="str">
        <f t="shared" ca="1" si="451"/>
        <v>×</v>
      </c>
      <c r="P149" s="147" t="str">
        <f t="shared" ca="1" si="452"/>
        <v>×</v>
      </c>
      <c r="Q149" s="148" t="str">
        <f t="shared" ca="1" si="453"/>
        <v>×</v>
      </c>
      <c r="R149" s="159" t="str">
        <f t="shared" ca="1" si="454"/>
        <v>―</v>
      </c>
      <c r="S149" s="149" t="str">
        <f t="shared" ca="1" si="455"/>
        <v>↓</v>
      </c>
      <c r="T149" s="147" t="str">
        <f t="shared" ca="1" si="456"/>
        <v>↑</v>
      </c>
      <c r="U149" s="147" t="str">
        <f t="shared" ca="1" si="457"/>
        <v>↓</v>
      </c>
      <c r="V149" s="148" t="str">
        <f t="shared" ca="1" si="458"/>
        <v>↓</v>
      </c>
      <c r="W149" s="145" t="str">
        <f t="shared" ca="1" si="459"/>
        <v>↓↑↓↓</v>
      </c>
      <c r="X149" s="160" t="str" cm="1">
        <f t="array" aca="1" ref="X149" ca="1">INDEX($AM$2:$AM$82,MATCH(W149,$AL$2:$AL$82,0),0)</f>
        <v>年度により増減</v>
      </c>
      <c r="Y149" s="161" t="str">
        <f t="shared" ca="1" si="460"/>
        <v>↑</v>
      </c>
      <c r="Z149" s="162" t="str">
        <f t="shared" ca="1" si="461"/>
        <v>×</v>
      </c>
      <c r="AA149" s="163" t="str">
        <f t="shared" ca="1" si="462"/>
        <v>判定外</v>
      </c>
      <c r="AB149" s="164" t="str">
        <f t="shared" ca="1" si="463"/>
        <v>↑</v>
      </c>
      <c r="AC149" s="162" t="str">
        <f t="shared" ca="1" si="464"/>
        <v>判定外</v>
      </c>
      <c r="AD149" s="160" t="str">
        <f t="shared" ca="1" si="465"/>
        <v>判定外</v>
      </c>
      <c r="AE149" s="170"/>
      <c r="AF149" s="201"/>
    </row>
    <row r="150" spans="2:40" x14ac:dyDescent="0.15">
      <c r="B150" s="198"/>
      <c r="C150" s="167"/>
      <c r="D150" s="168" t="s">
        <v>244</v>
      </c>
      <c r="E150" s="169">
        <f ca="1">ROUND(SUMIF('9.経年データ（専攻単位）'!A:A,R1,'9.経年データ（専攻単位）'!K:K)/SUMIF('9.経年データ（専攻単位）'!A:A,R1,'9.経年データ（専攻単位）'!O:O),3)</f>
        <v>0.46200000000000002</v>
      </c>
      <c r="F150" s="169">
        <f ca="1">ROUND(SUMIF('9.経年データ（専攻単位）'!A:A,S1,'9.経年データ（専攻単位）'!K:K)/SUMIF('9.経年データ（専攻単位）'!A:A,S1,'9.経年データ（専攻単位）'!O:O),3)</f>
        <v>0.14299999999999999</v>
      </c>
      <c r="G150" s="169">
        <f ca="1">ROUND(SUMIF('9.経年データ（専攻単位）'!A:A,T1,'9.経年データ（専攻単位）'!K:K)/SUMIF('9.経年データ（専攻単位）'!A:A,T1,'9.経年データ（専攻単位）'!O:O),3)</f>
        <v>0</v>
      </c>
      <c r="H150" s="169">
        <f ca="1">ROUND(SUMIF('9.経年データ（専攻単位）'!A:A,U1,'9.経年データ（専攻単位）'!K:K)/SUMIF('9.経年データ（専攻単位）'!A:A,U1,'9.経年データ（専攻単位）'!O:O),3)</f>
        <v>0.45500000000000002</v>
      </c>
      <c r="I150" s="169">
        <f ca="1">ROUND(SUMIF('9.経年データ（専攻単位）'!A:A,V1,'9.経年データ（専攻単位）'!K:K)/SUMIF('9.経年データ（専攻単位）'!A:A,V1,'9.経年データ（専攻単位）'!O:O),3)</f>
        <v>0</v>
      </c>
      <c r="J150" s="157">
        <f ca="1">AVERAGE(E150:I150)</f>
        <v>0.21200000000000002</v>
      </c>
      <c r="K150" s="158">
        <f ca="1">J150-0.03</f>
        <v>0.18200000000000002</v>
      </c>
      <c r="L150" s="158">
        <f ca="1">J150+0.03</f>
        <v>0.24200000000000002</v>
      </c>
      <c r="M150" s="147" t="str">
        <f ca="1">IF(AND(E150&gt;J150-0.03,E150&lt;J150+0.03),"○","×")</f>
        <v>×</v>
      </c>
      <c r="N150" s="147" t="str">
        <f ca="1">IF(AND(F150&gt;J150-0.03,F150&lt;J150+0.03),"○","×")</f>
        <v>×</v>
      </c>
      <c r="O150" s="147" t="str">
        <f ca="1">IF(AND(G150&gt;J150-0.03,G150&lt;J150+0.03),"○","×")</f>
        <v>×</v>
      </c>
      <c r="P150" s="147" t="str">
        <f ca="1">IF(AND(H150&gt;J150-0.03,H150&lt;J150+0.03),"○","×")</f>
        <v>×</v>
      </c>
      <c r="Q150" s="148" t="str">
        <f ca="1">IF(AND(I150&gt;J150-0.03,I150&lt;J150+0.03),"○","×")</f>
        <v>×</v>
      </c>
      <c r="R150" s="159" t="str">
        <f ca="1">IF(COUNTIF(M150:Q150,"○")=5,"同程度","―")</f>
        <v>―</v>
      </c>
      <c r="S150" s="149" t="str">
        <f ca="1">IF(F150-E150&gt;0,"↑",IF(F150-E150&lt;0,"↓","－"))</f>
        <v>↓</v>
      </c>
      <c r="T150" s="147" t="str">
        <f ca="1">IF(G150-F150&gt;0,"↑",IF(G150-F150&lt;0,"↓","－"))</f>
        <v>↓</v>
      </c>
      <c r="U150" s="147" t="str">
        <f ca="1">IF(H150-G150&gt;0,"↑",IF(H150-G150&lt;0,"↓","－"))</f>
        <v>↑</v>
      </c>
      <c r="V150" s="148" t="str">
        <f ca="1">IF(I150-H150&gt;0,"↑",IF(I150-H150&lt;0,"↓","－"))</f>
        <v>↓</v>
      </c>
      <c r="W150" s="145" t="str">
        <f ca="1">S150&amp;T150&amp;U150&amp;V150</f>
        <v>↓↓↑↓</v>
      </c>
      <c r="X150" s="160" t="str" cm="1">
        <f t="array" aca="1" ref="X150" ca="1">INDEX($AM$2:$AM$82,MATCH(W150,$AL$2:$AL$82,0),0)</f>
        <v>年度により増減</v>
      </c>
      <c r="Y150" s="161" t="str">
        <f ca="1">IF(G150-E150&gt;0,"↑",IF(G150-E150&lt;0,"↓","－"))</f>
        <v>↓</v>
      </c>
      <c r="Z150" s="162" t="str">
        <f t="shared" ca="1" si="461"/>
        <v>判定外</v>
      </c>
      <c r="AA150" s="163" t="str">
        <f t="shared" ca="1" si="462"/>
        <v>判定外</v>
      </c>
      <c r="AB150" s="164" t="str">
        <f ca="1">IF(H150-F150&gt;0,"↑",IF(H150-F150&lt;0,"↓","－"))</f>
        <v>↑</v>
      </c>
      <c r="AC150" s="162" t="str">
        <f t="shared" ca="1" si="464"/>
        <v>×</v>
      </c>
      <c r="AD150" s="160" t="str">
        <f t="shared" ca="1" si="465"/>
        <v>判定外</v>
      </c>
      <c r="AE150" s="170"/>
      <c r="AF150" s="201"/>
    </row>
    <row r="151" spans="2:40" x14ac:dyDescent="0.15">
      <c r="B151" s="198"/>
      <c r="C151" s="171"/>
      <c r="D151" s="168" t="s">
        <v>245</v>
      </c>
      <c r="E151" s="169">
        <f ca="1">ROUND(SUMIF('9.経年データ（専攻単位）'!A:A,R1,'9.経年データ（専攻単位）'!L:L)/SUMIF('9.経年データ（専攻単位）'!A:A,R1,'9.経年データ（専攻単位）'!O:O),3)</f>
        <v>0</v>
      </c>
      <c r="F151" s="169">
        <f ca="1">ROUND(SUMIF('9.経年データ（専攻単位）'!A:A,S1,'9.経年データ（専攻単位）'!L:L)/SUMIF('9.経年データ（専攻単位）'!A:A,S1,'9.経年データ（専攻単位）'!O:O),3)</f>
        <v>0</v>
      </c>
      <c r="G151" s="169">
        <f ca="1">ROUND(SUMIF('9.経年データ（専攻単位）'!A:A,T1,'9.経年データ（専攻単位）'!L:L)/SUMIF('9.経年データ（専攻単位）'!A:A,T1,'9.経年データ（専攻単位）'!O:O),3)</f>
        <v>0</v>
      </c>
      <c r="H151" s="169">
        <f ca="1">ROUND(SUMIF('9.経年データ（専攻単位）'!A:A,U1,'9.経年データ（専攻単位）'!L:L)/SUMIF('9.経年データ（専攻単位）'!A:A,U1,'9.経年データ（専攻単位）'!O:O),3)</f>
        <v>0</v>
      </c>
      <c r="I151" s="169">
        <f ca="1">ROUND(SUMIF('9.経年データ（専攻単位）'!A:A,V1,'9.経年データ（専攻単位）'!L:L)/SUMIF('9.経年データ（専攻単位）'!A:A,V1,'9.経年データ（専攻単位）'!O:O),3)</f>
        <v>0</v>
      </c>
      <c r="J151" s="188">
        <f t="shared" ref="J151:J153" ca="1" si="466">AVERAGE(E151:I151)</f>
        <v>0</v>
      </c>
      <c r="K151" s="158">
        <f t="shared" ref="K151:K153" ca="1" si="467">J151-0.03</f>
        <v>-0.03</v>
      </c>
      <c r="L151" s="158">
        <f t="shared" ref="L151:L153" ca="1" si="468">J151+0.03</f>
        <v>0.03</v>
      </c>
      <c r="M151" s="147" t="str">
        <f t="shared" ref="M151:M153" ca="1" si="469">IF(AND(E151&gt;J151-0.03,E151&lt;J151+0.03),"○","×")</f>
        <v>○</v>
      </c>
      <c r="N151" s="147" t="str">
        <f t="shared" ref="N151:N153" ca="1" si="470">IF(AND(F151&gt;J151-0.03,F151&lt;J151+0.03),"○","×")</f>
        <v>○</v>
      </c>
      <c r="O151" s="147" t="str">
        <f t="shared" ref="O151:O153" ca="1" si="471">IF(AND(G151&gt;J151-0.03,G151&lt;J151+0.03),"○","×")</f>
        <v>○</v>
      </c>
      <c r="P151" s="147" t="str">
        <f t="shared" ref="P151:P153" ca="1" si="472">IF(AND(H151&gt;J151-0.03,H151&lt;J151+0.03),"○","×")</f>
        <v>○</v>
      </c>
      <c r="Q151" s="148" t="str">
        <f t="shared" ref="Q151:Q153" ca="1" si="473">IF(AND(I151&gt;J151-0.03,I151&lt;J151+0.03),"○","×")</f>
        <v>○</v>
      </c>
      <c r="R151" s="159" t="str">
        <f t="shared" ref="R151:R153" ca="1" si="474">IF(COUNTIF(M151:Q151,"○")=5,"同程度","―")</f>
        <v>同程度</v>
      </c>
      <c r="S151" s="149" t="str">
        <f t="shared" ref="S151:S153" ca="1" si="475">IF(F151-E151&gt;0,"↑",IF(F151-E151&lt;0,"↓","－"))</f>
        <v>－</v>
      </c>
      <c r="T151" s="147" t="str">
        <f t="shared" ref="T151:T153" ca="1" si="476">IF(G151-F151&gt;0,"↑",IF(G151-F151&lt;0,"↓","－"))</f>
        <v>－</v>
      </c>
      <c r="U151" s="147" t="str">
        <f t="shared" ref="U151:U153" ca="1" si="477">IF(H151-G151&gt;0,"↑",IF(H151-G151&lt;0,"↓","－"))</f>
        <v>－</v>
      </c>
      <c r="V151" s="148" t="str">
        <f t="shared" ref="V151:V153" ca="1" si="478">IF(I151-H151&gt;0,"↑",IF(I151-H151&lt;0,"↓","－"))</f>
        <v>－</v>
      </c>
      <c r="W151" s="145" t="str">
        <f t="shared" ref="W151:W153" ca="1" si="479">S151&amp;T151&amp;U151&amp;V151</f>
        <v>－－－－</v>
      </c>
      <c r="X151" s="160" t="str" cm="1">
        <f t="array" aca="1" ref="X151" ca="1">INDEX($AM$2:$AM$82,MATCH(W151,$AL$2:$AL$82,0),0)</f>
        <v>同程度で推移</v>
      </c>
      <c r="Y151" s="161" t="str">
        <f t="shared" ref="Y151:Y153" ca="1" si="480">IF(G151-E151&gt;0,"↑",IF(G151-E151&lt;0,"↓","－"))</f>
        <v>－</v>
      </c>
      <c r="Z151" s="162" t="str">
        <f t="shared" ca="1" si="461"/>
        <v>判定外</v>
      </c>
      <c r="AA151" s="163" t="str">
        <f t="shared" ca="1" si="462"/>
        <v>判定外</v>
      </c>
      <c r="AB151" s="164" t="str">
        <f t="shared" ref="AB151:AB153" ca="1" si="481">IF(H151-F151&gt;0,"↑",IF(H151-F151&lt;0,"↓","－"))</f>
        <v>－</v>
      </c>
      <c r="AC151" s="162" t="str">
        <f t="shared" ca="1" si="464"/>
        <v>判定外</v>
      </c>
      <c r="AD151" s="160" t="str">
        <f t="shared" ca="1" si="465"/>
        <v>判定外</v>
      </c>
      <c r="AE151" s="170"/>
      <c r="AF151" s="201"/>
    </row>
    <row r="152" spans="2:40" x14ac:dyDescent="0.15">
      <c r="B152" s="198"/>
      <c r="C152" s="155" t="s">
        <v>246</v>
      </c>
      <c r="D152" s="155"/>
      <c r="E152" s="156">
        <f ca="1">ROUND(SUMIF('9.経年データ（専攻単位）'!A:A,R1,'9.経年データ（専攻単位）'!M:M)/SUMIF('9.経年データ（専攻単位）'!A:A,R1,'9.経年データ（専攻単位）'!O:O),3)</f>
        <v>0</v>
      </c>
      <c r="F152" s="156">
        <f ca="1">ROUND(SUMIF('9.経年データ（専攻単位）'!A:A,S1,'9.経年データ（専攻単位）'!M:M)/SUMIF('9.経年データ（専攻単位）'!A:A,S1,'9.経年データ（専攻単位）'!O:O),3)</f>
        <v>0.28599999999999998</v>
      </c>
      <c r="G152" s="156">
        <f ca="1">ROUND(SUMIF('9.経年データ（専攻単位）'!A:A,T1,'9.経年データ（専攻単位）'!M:M)/SUMIF('9.経年データ（専攻単位）'!A:A,T1,'9.経年データ（専攻単位）'!O:O),3)</f>
        <v>0.42899999999999999</v>
      </c>
      <c r="H152" s="156">
        <f ca="1">ROUND(SUMIF('9.経年データ（専攻単位）'!A:A,U1,'9.経年データ（専攻単位）'!M:M)/SUMIF('9.経年データ（専攻単位）'!A:A,U1,'9.経年データ（専攻単位）'!O:O),3)</f>
        <v>0</v>
      </c>
      <c r="I152" s="156">
        <f ca="1">ROUND(SUMIF('9.経年データ（専攻単位）'!A:A,V1,'9.経年データ（専攻単位）'!M:M)/SUMIF('9.経年データ（専攻単位）'!A:A,V1,'9.経年データ（専攻単位）'!O:O),3)</f>
        <v>1</v>
      </c>
      <c r="J152" s="157">
        <f t="shared" ca="1" si="466"/>
        <v>0.34299999999999997</v>
      </c>
      <c r="K152" s="158">
        <f t="shared" ca="1" si="467"/>
        <v>0.31299999999999994</v>
      </c>
      <c r="L152" s="158">
        <f t="shared" ca="1" si="468"/>
        <v>0.373</v>
      </c>
      <c r="M152" s="147" t="str">
        <f t="shared" ca="1" si="469"/>
        <v>×</v>
      </c>
      <c r="N152" s="147" t="str">
        <f t="shared" ca="1" si="470"/>
        <v>×</v>
      </c>
      <c r="O152" s="147" t="str">
        <f t="shared" ca="1" si="471"/>
        <v>×</v>
      </c>
      <c r="P152" s="147" t="str">
        <f t="shared" ca="1" si="472"/>
        <v>×</v>
      </c>
      <c r="Q152" s="148" t="str">
        <f t="shared" ca="1" si="473"/>
        <v>×</v>
      </c>
      <c r="R152" s="159" t="str">
        <f t="shared" ca="1" si="474"/>
        <v>―</v>
      </c>
      <c r="S152" s="149" t="str">
        <f t="shared" ca="1" si="475"/>
        <v>↑</v>
      </c>
      <c r="T152" s="147" t="str">
        <f t="shared" ca="1" si="476"/>
        <v>↑</v>
      </c>
      <c r="U152" s="147" t="str">
        <f t="shared" ca="1" si="477"/>
        <v>↓</v>
      </c>
      <c r="V152" s="148" t="str">
        <f t="shared" ca="1" si="478"/>
        <v>↑</v>
      </c>
      <c r="W152" s="145" t="str">
        <f t="shared" ca="1" si="479"/>
        <v>↑↑↓↑</v>
      </c>
      <c r="X152" s="160" t="str" cm="1">
        <f t="array" aca="1" ref="X152" ca="1">INDEX($AM$2:$AM$82,MATCH(W152,$AL$2:$AL$82,0),0)</f>
        <v>年度により増減</v>
      </c>
      <c r="Y152" s="161" t="str">
        <f t="shared" ca="1" si="480"/>
        <v>↑</v>
      </c>
      <c r="Z152" s="162" t="str">
        <f t="shared" ca="1" si="461"/>
        <v>判定外</v>
      </c>
      <c r="AA152" s="163" t="str">
        <f t="shared" ca="1" si="462"/>
        <v>判定外</v>
      </c>
      <c r="AB152" s="164" t="str">
        <f t="shared" ca="1" si="481"/>
        <v>↓</v>
      </c>
      <c r="AC152" s="162" t="str">
        <f t="shared" ca="1" si="464"/>
        <v>判定外</v>
      </c>
      <c r="AD152" s="160" t="str">
        <f t="shared" ca="1" si="465"/>
        <v>×</v>
      </c>
      <c r="AE152" s="170"/>
      <c r="AF152" s="201"/>
    </row>
    <row r="153" spans="2:40" x14ac:dyDescent="0.15">
      <c r="B153" s="198"/>
      <c r="C153" s="155" t="s">
        <v>242</v>
      </c>
      <c r="D153" s="155"/>
      <c r="E153" s="156">
        <f ca="1">ROUND(SUMIF('9.経年データ（専攻単位）'!A:A,R1,'9.経年データ（専攻単位）'!N:N)/SUMIF('9.経年データ（専攻単位）'!A:A,R1,'9.経年データ（専攻単位）'!O:O),3)</f>
        <v>0</v>
      </c>
      <c r="F153" s="156">
        <f ca="1">ROUND(SUMIF('9.経年データ（専攻単位）'!A:A,S1,'9.経年データ（専攻単位）'!N:N)/SUMIF('9.経年データ（専攻単位）'!A:A,S1,'9.経年データ（専攻単位）'!O:O),3)</f>
        <v>0.14299999999999999</v>
      </c>
      <c r="G153" s="156">
        <f ca="1">ROUND(SUMIF('9.経年データ（専攻単位）'!A:A,T1,'9.経年データ（専攻単位）'!N:N)/SUMIF('9.経年データ（専攻単位）'!A:A,T1,'9.経年データ（専攻単位）'!O:O),3)</f>
        <v>0</v>
      </c>
      <c r="H153" s="156">
        <f ca="1">ROUND(SUMIF('9.経年データ（専攻単位）'!A:A,U1,'9.経年データ（専攻単位）'!N:N)/SUMIF('9.経年データ（専攻単位）'!A:A,U1,'9.経年データ（専攻単位）'!O:O),3)</f>
        <v>0</v>
      </c>
      <c r="I153" s="156">
        <f ca="1">ROUND(SUMIF('9.経年データ（専攻単位）'!A:A,V1,'9.経年データ（専攻単位）'!N:N)/SUMIF('9.経年データ（専攻単位）'!A:A,V1,'9.経年データ（専攻単位）'!O:O),3)</f>
        <v>0</v>
      </c>
      <c r="J153" s="157">
        <f t="shared" ca="1" si="466"/>
        <v>2.8599999999999997E-2</v>
      </c>
      <c r="K153" s="158">
        <f t="shared" ca="1" si="467"/>
        <v>-1.4000000000000019E-3</v>
      </c>
      <c r="L153" s="158">
        <f t="shared" ca="1" si="468"/>
        <v>5.8599999999999999E-2</v>
      </c>
      <c r="M153" s="147" t="str">
        <f t="shared" ca="1" si="469"/>
        <v>○</v>
      </c>
      <c r="N153" s="147" t="str">
        <f t="shared" ca="1" si="470"/>
        <v>×</v>
      </c>
      <c r="O153" s="147" t="str">
        <f t="shared" ca="1" si="471"/>
        <v>○</v>
      </c>
      <c r="P153" s="147" t="str">
        <f t="shared" ca="1" si="472"/>
        <v>○</v>
      </c>
      <c r="Q153" s="148" t="str">
        <f t="shared" ca="1" si="473"/>
        <v>○</v>
      </c>
      <c r="R153" s="159" t="str">
        <f t="shared" ca="1" si="474"/>
        <v>―</v>
      </c>
      <c r="S153" s="149" t="str">
        <f t="shared" ca="1" si="475"/>
        <v>↑</v>
      </c>
      <c r="T153" s="147" t="str">
        <f t="shared" ca="1" si="476"/>
        <v>↓</v>
      </c>
      <c r="U153" s="147" t="str">
        <f t="shared" ca="1" si="477"/>
        <v>－</v>
      </c>
      <c r="V153" s="148" t="str">
        <f t="shared" ca="1" si="478"/>
        <v>－</v>
      </c>
      <c r="W153" s="145" t="str">
        <f t="shared" ca="1" si="479"/>
        <v>↑↓－－</v>
      </c>
      <c r="X153" s="160" t="str" cm="1">
        <f t="array" aca="1" ref="X153" ca="1">INDEX($AM$2:$AM$82,MATCH(W153,$AL$2:$AL$82,0),0)</f>
        <v>減少傾向⤵</v>
      </c>
      <c r="Y153" s="161" t="str">
        <f t="shared" ca="1" si="480"/>
        <v>－</v>
      </c>
      <c r="Z153" s="162" t="str">
        <f t="shared" ca="1" si="461"/>
        <v>判定外</v>
      </c>
      <c r="AA153" s="163" t="str">
        <f t="shared" ca="1" si="462"/>
        <v>判定外</v>
      </c>
      <c r="AB153" s="164" t="str">
        <f t="shared" ca="1" si="481"/>
        <v>↓</v>
      </c>
      <c r="AC153" s="162" t="str">
        <f t="shared" ca="1" si="464"/>
        <v>判定外</v>
      </c>
      <c r="AD153" s="160" t="str">
        <f t="shared" ca="1" si="465"/>
        <v>判定外</v>
      </c>
      <c r="AE153" s="170"/>
      <c r="AF153" s="201"/>
    </row>
    <row r="154" spans="2:40" ht="14.25" thickBot="1" x14ac:dyDescent="0.2">
      <c r="B154" s="198"/>
      <c r="C154" s="199"/>
      <c r="D154" s="199"/>
      <c r="E154" s="199"/>
      <c r="F154" s="199"/>
      <c r="G154" s="199"/>
      <c r="H154" s="199"/>
      <c r="I154" s="199"/>
      <c r="J154" s="203"/>
      <c r="K154" s="200"/>
      <c r="L154" s="200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0"/>
      <c r="Z154" s="200"/>
      <c r="AA154" s="200"/>
      <c r="AB154" s="200"/>
      <c r="AC154" s="200"/>
      <c r="AD154" s="200"/>
      <c r="AE154" s="200"/>
      <c r="AF154" s="201"/>
    </row>
    <row r="155" spans="2:40" x14ac:dyDescent="0.15">
      <c r="B155" s="198"/>
      <c r="C155" s="199"/>
      <c r="D155" s="199"/>
      <c r="E155" s="199"/>
      <c r="F155" s="199"/>
      <c r="G155" s="199"/>
      <c r="H155" s="199"/>
      <c r="I155" s="199"/>
      <c r="J155" s="370" t="s">
        <v>334</v>
      </c>
      <c r="K155" s="371"/>
      <c r="L155" s="371"/>
      <c r="M155" s="372"/>
      <c r="N155" s="372"/>
      <c r="O155" s="372"/>
      <c r="P155" s="372"/>
      <c r="Q155" s="373"/>
      <c r="R155" s="374" t="s">
        <v>335</v>
      </c>
      <c r="S155" s="371" t="s">
        <v>336</v>
      </c>
      <c r="T155" s="372"/>
      <c r="U155" s="372"/>
      <c r="V155" s="373"/>
      <c r="W155" s="376" t="s">
        <v>337</v>
      </c>
      <c r="X155" s="377"/>
      <c r="Y155" s="380" t="s">
        <v>338</v>
      </c>
      <c r="Z155" s="366" t="s">
        <v>339</v>
      </c>
      <c r="AA155" s="382"/>
      <c r="AB155" s="364" t="s">
        <v>340</v>
      </c>
      <c r="AC155" s="366" t="s">
        <v>341</v>
      </c>
      <c r="AD155" s="367"/>
      <c r="AE155" s="368" t="s">
        <v>342</v>
      </c>
      <c r="AF155" s="201"/>
    </row>
    <row r="156" spans="2:40" ht="30" customHeight="1" x14ac:dyDescent="0.15">
      <c r="B156" s="198"/>
      <c r="C156" s="383" t="s">
        <v>494</v>
      </c>
      <c r="D156" s="384"/>
      <c r="E156" s="187" t="str">
        <f ca="1">R1&amp;"(n'="&amp;SUMIF('9.経年データ（専攻単位）'!A:A,R1,'9.経年データ（専攻単位）'!V:V)&amp;")"</f>
        <v>R2(n'=44)</v>
      </c>
      <c r="F156" s="187" t="str">
        <f ca="1">S1&amp;"(n'="&amp;SUMIF('9.経年データ（専攻単位）'!A:A,S1,'9.経年データ（専攻単位）'!V:V)&amp;")"</f>
        <v>R3(n'=56)</v>
      </c>
      <c r="G156" s="187" t="str">
        <f ca="1">T1&amp;"(n'="&amp;SUMIF('9.経年データ（専攻単位）'!A:A,T1,'9.経年データ（専攻単位）'!V:V)&amp;")"</f>
        <v>R4(n'=57)</v>
      </c>
      <c r="H156" s="187" t="str">
        <f ca="1">U1&amp;"(n'="&amp;SUMIF('9.経年データ（専攻単位）'!A:A,U1,'9.経年データ（専攻単位）'!V:V)&amp;")"</f>
        <v>R5(n'=49)</v>
      </c>
      <c r="I156" s="187" t="str">
        <f ca="1">V1&amp;"(n'="&amp;SUMIF('9.経年データ（専攻単位）'!A:A,V1,'9.経年データ（専攻単位）'!V:V)&amp;")"</f>
        <v>R6(n'=67)</v>
      </c>
      <c r="J156" s="145" t="s">
        <v>345</v>
      </c>
      <c r="K156" s="146">
        <v>-0.03</v>
      </c>
      <c r="L156" s="146">
        <v>0.03</v>
      </c>
      <c r="M156" s="259" t="str">
        <f ca="1">R1</f>
        <v>R2</v>
      </c>
      <c r="N156" s="259" t="str">
        <f ca="1">S1</f>
        <v>R3</v>
      </c>
      <c r="O156" s="259" t="str">
        <f ca="1">T1</f>
        <v>R4</v>
      </c>
      <c r="P156" s="259" t="str">
        <f ca="1">U1</f>
        <v>R5</v>
      </c>
      <c r="Q156" s="259" t="str">
        <f ca="1">V1</f>
        <v>R6</v>
      </c>
      <c r="R156" s="375"/>
      <c r="S156" s="149" t="s">
        <v>346</v>
      </c>
      <c r="T156" s="147" t="s">
        <v>347</v>
      </c>
      <c r="U156" s="147" t="s">
        <v>348</v>
      </c>
      <c r="V156" s="148" t="s">
        <v>349</v>
      </c>
      <c r="W156" s="378"/>
      <c r="X156" s="379"/>
      <c r="Y156" s="381"/>
      <c r="Z156" s="150" t="s">
        <v>350</v>
      </c>
      <c r="AA156" s="151" t="s">
        <v>351</v>
      </c>
      <c r="AB156" s="365"/>
      <c r="AC156" s="152" t="s">
        <v>352</v>
      </c>
      <c r="AD156" s="153" t="s">
        <v>353</v>
      </c>
      <c r="AE156" s="369"/>
      <c r="AF156" s="201"/>
    </row>
    <row r="157" spans="2:40" x14ac:dyDescent="0.15">
      <c r="B157" s="198"/>
      <c r="C157" s="155" t="s">
        <v>243</v>
      </c>
      <c r="D157" s="155"/>
      <c r="E157" s="156">
        <f ca="1">ROUND(SUMIF('9.経年データ（専攻単位）'!A:A,R1,'9.経年データ（専攻単位）'!P:P)/SUMIF('9.経年データ（専攻単位）'!A:A,R1,'9.経年データ（専攻単位）'!V:V),3)</f>
        <v>6.8000000000000005E-2</v>
      </c>
      <c r="F157" s="156">
        <f ca="1">ROUND(SUMIF('9.経年データ（専攻単位）'!A:A,S1,'9.経年データ（専攻単位）'!P:P)/SUMIF('9.経年データ（専攻単位）'!A:A,S1,'9.経年データ（専攻単位）'!V:V),3)</f>
        <v>7.0999999999999994E-2</v>
      </c>
      <c r="G157" s="156">
        <f ca="1">ROUND(SUMIF('9.経年データ（専攻単位）'!A:A,T1,'9.経年データ（専攻単位）'!P:P)/SUMIF('9.経年データ（専攻単位）'!A:A,T1,'9.経年データ（専攻単位）'!V:V),3)</f>
        <v>7.0000000000000007E-2</v>
      </c>
      <c r="H157" s="156">
        <f ca="1">ROUND(SUMIF('9.経年データ（専攻単位）'!A:A,U1,'9.経年データ（専攻単位）'!P:P)/SUMIF('9.経年データ（専攻単位）'!A:A,U1,'9.経年データ（専攻単位）'!V:V),3)</f>
        <v>0.10199999999999999</v>
      </c>
      <c r="I157" s="156">
        <f ca="1">ROUND(SUMIF('9.経年データ（専攻単位）'!A:A,V1,'9.経年データ（専攻単位）'!P:P)/SUMIF('9.経年データ（専攻単位）'!A:A,V1,'9.経年データ（専攻単位）'!V:V),3)</f>
        <v>0.104</v>
      </c>
      <c r="J157" s="157">
        <f t="shared" ref="J157:J159" ca="1" si="482">AVERAGE(E157:I157)</f>
        <v>8.299999999999999E-2</v>
      </c>
      <c r="K157" s="158">
        <f t="shared" ref="K157:K159" ca="1" si="483">J157-0.03</f>
        <v>5.2999999999999992E-2</v>
      </c>
      <c r="L157" s="158">
        <f t="shared" ref="L157:L159" ca="1" si="484">J157+0.03</f>
        <v>0.11299999999999999</v>
      </c>
      <c r="M157" s="147" t="str">
        <f t="shared" ref="M157:M159" ca="1" si="485">IF(AND(E157&gt;J157-0.03,E157&lt;J157+0.03),"○","×")</f>
        <v>○</v>
      </c>
      <c r="N157" s="147" t="str">
        <f t="shared" ref="N157:N159" ca="1" si="486">IF(AND(F157&gt;J157-0.03,F157&lt;J157+0.03),"○","×")</f>
        <v>○</v>
      </c>
      <c r="O157" s="147" t="str">
        <f t="shared" ref="O157:O159" ca="1" si="487">IF(AND(G157&gt;J157-0.03,G157&lt;J157+0.03),"○","×")</f>
        <v>○</v>
      </c>
      <c r="P157" s="147" t="str">
        <f t="shared" ref="P157:P159" ca="1" si="488">IF(AND(H157&gt;J157-0.03,H157&lt;J157+0.03),"○","×")</f>
        <v>○</v>
      </c>
      <c r="Q157" s="148" t="str">
        <f t="shared" ref="Q157:Q159" ca="1" si="489">IF(AND(I157&gt;J157-0.03,I157&lt;J157+0.03),"○","×")</f>
        <v>○</v>
      </c>
      <c r="R157" s="159" t="str">
        <f t="shared" ref="R157:R159" ca="1" si="490">IF(COUNTIF(M157:Q157,"○")=5,"同程度","―")</f>
        <v>同程度</v>
      </c>
      <c r="S157" s="149" t="str">
        <f t="shared" ref="S157:S159" ca="1" si="491">IF(F157-E157&gt;0,"↑",IF(F157-E157&lt;0,"↓","－"))</f>
        <v>↑</v>
      </c>
      <c r="T157" s="147" t="str">
        <f t="shared" ref="T157:T159" ca="1" si="492">IF(G157-F157&gt;0,"↑",IF(G157-F157&lt;0,"↓","－"))</f>
        <v>↓</v>
      </c>
      <c r="U157" s="147" t="str">
        <f t="shared" ref="U157:U159" ca="1" si="493">IF(H157-G157&gt;0,"↑",IF(H157-G157&lt;0,"↓","－"))</f>
        <v>↑</v>
      </c>
      <c r="V157" s="148" t="str">
        <f t="shared" ref="V157:V159" ca="1" si="494">IF(I157-H157&gt;0,"↑",IF(I157-H157&lt;0,"↓","－"))</f>
        <v>↑</v>
      </c>
      <c r="W157" s="145" t="str">
        <f t="shared" ref="W157:W159" ca="1" si="495">S157&amp;T157&amp;U157&amp;V157</f>
        <v>↑↓↑↑</v>
      </c>
      <c r="X157" s="160" t="str" cm="1">
        <f t="array" aca="1" ref="X157" ca="1">INDEX($AM$2:$AM$82,MATCH(W157,$AL$2:$AL$82,0),0)</f>
        <v>年度により増減</v>
      </c>
      <c r="Y157" s="161" t="str">
        <f t="shared" ref="Y157:Y159" ca="1" si="496">IF(G157-E157&gt;0,"↑",IF(G157-E157&lt;0,"↓","－"))</f>
        <v>↑</v>
      </c>
      <c r="Z157" s="162" t="str">
        <f t="shared" ref="Z157:Z163" ca="1" si="497">IF(W157="↓↑↓↓",IF(Y157="↓","減少傾向","×"),"判定外")</f>
        <v>判定外</v>
      </c>
      <c r="AA157" s="163" t="str">
        <f t="shared" ref="AA157:AA163" ca="1" si="498">IF(W157="↑↓↑↑",IF(Y157="↑","増加傾向","×"),"判定外")</f>
        <v>増加傾向</v>
      </c>
      <c r="AB157" s="164" t="str">
        <f t="shared" ref="AB157:AB159" ca="1" si="499">IF(H157-F157&gt;0,"↑",IF(H157-F157&lt;0,"↓","－"))</f>
        <v>↑</v>
      </c>
      <c r="AC157" s="162" t="str">
        <f t="shared" ref="AC157:AC163" ca="1" si="500">IF(W157="↓↓↑↓",IF(AB157="↓","減少傾向","×"),"判定外")</f>
        <v>判定外</v>
      </c>
      <c r="AD157" s="160" t="str">
        <f t="shared" ref="AD157:AD163" ca="1" si="501">IF(W157="↑↑↓↑",IF(AB157="↑","増加傾向","×"),"判定外")</f>
        <v>判定外</v>
      </c>
      <c r="AE157" s="165" t="s">
        <v>260</v>
      </c>
      <c r="AF157" s="201"/>
    </row>
    <row r="158" spans="2:40" x14ac:dyDescent="0.15">
      <c r="B158" s="198"/>
      <c r="C158" s="166" t="s">
        <v>40</v>
      </c>
      <c r="D158" s="155"/>
      <c r="E158" s="264">
        <f ca="1">SUM(E159:E161)</f>
        <v>0.86299999999999999</v>
      </c>
      <c r="F158" s="264">
        <f ca="1">SUM(F159:F161)</f>
        <v>0.89300000000000002</v>
      </c>
      <c r="G158" s="264">
        <f ca="1">SUM(G159:G161)</f>
        <v>0.89500000000000002</v>
      </c>
      <c r="H158" s="264">
        <f ca="1">SUM(H159:H161)</f>
        <v>0.85699999999999998</v>
      </c>
      <c r="I158" s="264">
        <f ca="1">SUM(I159:I161)</f>
        <v>0.80600000000000005</v>
      </c>
      <c r="J158" s="157">
        <f t="shared" ca="1" si="482"/>
        <v>0.86280000000000001</v>
      </c>
      <c r="K158" s="158">
        <f t="shared" ca="1" si="483"/>
        <v>0.83279999999999998</v>
      </c>
      <c r="L158" s="158">
        <f t="shared" ca="1" si="484"/>
        <v>0.89280000000000004</v>
      </c>
      <c r="M158" s="147" t="str">
        <f t="shared" ca="1" si="485"/>
        <v>○</v>
      </c>
      <c r="N158" s="147" t="str">
        <f t="shared" ca="1" si="486"/>
        <v>×</v>
      </c>
      <c r="O158" s="147" t="str">
        <f t="shared" ca="1" si="487"/>
        <v>×</v>
      </c>
      <c r="P158" s="147" t="str">
        <f t="shared" ca="1" si="488"/>
        <v>○</v>
      </c>
      <c r="Q158" s="148" t="str">
        <f t="shared" ca="1" si="489"/>
        <v>×</v>
      </c>
      <c r="R158" s="159" t="str">
        <f t="shared" ca="1" si="490"/>
        <v>―</v>
      </c>
      <c r="S158" s="149" t="str">
        <f t="shared" ca="1" si="491"/>
        <v>↑</v>
      </c>
      <c r="T158" s="147" t="str">
        <f t="shared" ca="1" si="492"/>
        <v>↑</v>
      </c>
      <c r="U158" s="147" t="str">
        <f t="shared" ca="1" si="493"/>
        <v>↓</v>
      </c>
      <c r="V158" s="148" t="str">
        <f t="shared" ca="1" si="494"/>
        <v>↓</v>
      </c>
      <c r="W158" s="145" t="str">
        <f t="shared" ca="1" si="495"/>
        <v>↑↑↓↓</v>
      </c>
      <c r="X158" s="160" t="str" cm="1">
        <f t="array" aca="1" ref="X158" ca="1">INDEX($AM$2:$AM$82,MATCH(W158,$AL$2:$AL$82,0),0)</f>
        <v>年度により増減</v>
      </c>
      <c r="Y158" s="161" t="str">
        <f t="shared" ca="1" si="496"/>
        <v>↑</v>
      </c>
      <c r="Z158" s="162" t="str">
        <f t="shared" ca="1" si="497"/>
        <v>判定外</v>
      </c>
      <c r="AA158" s="163" t="str">
        <f t="shared" ca="1" si="498"/>
        <v>判定外</v>
      </c>
      <c r="AB158" s="164" t="str">
        <f t="shared" ca="1" si="499"/>
        <v>↓</v>
      </c>
      <c r="AC158" s="162" t="str">
        <f t="shared" ca="1" si="500"/>
        <v>判定外</v>
      </c>
      <c r="AD158" s="160" t="str">
        <f t="shared" ca="1" si="501"/>
        <v>判定外</v>
      </c>
      <c r="AE158" s="165" t="s">
        <v>344</v>
      </c>
      <c r="AF158" s="201"/>
    </row>
    <row r="159" spans="2:40" x14ac:dyDescent="0.15">
      <c r="B159" s="198"/>
      <c r="C159" s="167"/>
      <c r="D159" s="168" t="s">
        <v>36</v>
      </c>
      <c r="E159" s="169">
        <f ca="1">ROUND(SUMIF('9.経年データ（専攻単位）'!A:A,R1,'9.経年データ（専攻単位）'!Q:Q)/SUMIF('9.経年データ（専攻単位）'!A:A,R1,'9.経年データ（専攻単位）'!V:V),3)</f>
        <v>0.81799999999999995</v>
      </c>
      <c r="F159" s="169">
        <f ca="1">ROUND(SUMIF('9.経年データ（専攻単位）'!A:A,S1,'9.経年データ（専攻単位）'!Q:Q)/SUMIF('9.経年データ（専攻単位）'!A:A,S1,'9.経年データ（専攻単位）'!V:V),3)</f>
        <v>0.875</v>
      </c>
      <c r="G159" s="169">
        <f ca="1">ROUND(SUMIF('9.経年データ（専攻単位）'!A:A,T1,'9.経年データ（専攻単位）'!Q:Q)/SUMIF('9.経年データ（専攻単位）'!A:A,T1,'9.経年データ（専攻単位）'!V:V),3)</f>
        <v>0.80700000000000005</v>
      </c>
      <c r="H159" s="169">
        <f ca="1">ROUND(SUMIF('9.経年データ（専攻単位）'!A:A,U1,'9.経年データ（専攻単位）'!Q:Q)/SUMIF('9.経年データ（専攻単位）'!A:A,U1,'9.経年データ（専攻単位）'!V:V),3)</f>
        <v>0.83699999999999997</v>
      </c>
      <c r="I159" s="169">
        <f ca="1">ROUND(SUMIF('9.経年データ（専攻単位）'!A:A,V1,'9.経年データ（専攻単位）'!Q:Q)/SUMIF('9.経年データ（専攻単位）'!A:A,V1,'9.経年データ（専攻単位）'!V:V),3)</f>
        <v>0.76100000000000001</v>
      </c>
      <c r="J159" s="157">
        <f t="shared" ca="1" si="482"/>
        <v>0.8196</v>
      </c>
      <c r="K159" s="158">
        <f t="shared" ca="1" si="483"/>
        <v>0.78959999999999997</v>
      </c>
      <c r="L159" s="158">
        <f t="shared" ca="1" si="484"/>
        <v>0.84960000000000002</v>
      </c>
      <c r="M159" s="147" t="str">
        <f t="shared" ca="1" si="485"/>
        <v>○</v>
      </c>
      <c r="N159" s="147" t="str">
        <f t="shared" ca="1" si="486"/>
        <v>×</v>
      </c>
      <c r="O159" s="147" t="str">
        <f t="shared" ca="1" si="487"/>
        <v>○</v>
      </c>
      <c r="P159" s="147" t="str">
        <f t="shared" ca="1" si="488"/>
        <v>○</v>
      </c>
      <c r="Q159" s="148" t="str">
        <f t="shared" ca="1" si="489"/>
        <v>×</v>
      </c>
      <c r="R159" s="159" t="str">
        <f t="shared" ca="1" si="490"/>
        <v>―</v>
      </c>
      <c r="S159" s="149" t="str">
        <f t="shared" ca="1" si="491"/>
        <v>↑</v>
      </c>
      <c r="T159" s="147" t="str">
        <f t="shared" ca="1" si="492"/>
        <v>↓</v>
      </c>
      <c r="U159" s="147" t="str">
        <f t="shared" ca="1" si="493"/>
        <v>↑</v>
      </c>
      <c r="V159" s="148" t="str">
        <f t="shared" ca="1" si="494"/>
        <v>↓</v>
      </c>
      <c r="W159" s="145" t="str">
        <f t="shared" ca="1" si="495"/>
        <v>↑↓↑↓</v>
      </c>
      <c r="X159" s="160" t="str" cm="1">
        <f t="array" aca="1" ref="X159" ca="1">INDEX($AM$2:$AM$82,MATCH(W159,$AL$2:$AL$82,0),0)</f>
        <v>隔年で増減</v>
      </c>
      <c r="Y159" s="161" t="str">
        <f t="shared" ca="1" si="496"/>
        <v>↓</v>
      </c>
      <c r="Z159" s="162" t="str">
        <f t="shared" ca="1" si="497"/>
        <v>判定外</v>
      </c>
      <c r="AA159" s="163" t="str">
        <f t="shared" ca="1" si="498"/>
        <v>判定外</v>
      </c>
      <c r="AB159" s="164" t="str">
        <f t="shared" ca="1" si="499"/>
        <v>↓</v>
      </c>
      <c r="AC159" s="162" t="str">
        <f t="shared" ca="1" si="500"/>
        <v>判定外</v>
      </c>
      <c r="AD159" s="160" t="str">
        <f t="shared" ca="1" si="501"/>
        <v>判定外</v>
      </c>
      <c r="AE159" s="170"/>
      <c r="AF159" s="201"/>
    </row>
    <row r="160" spans="2:40" x14ac:dyDescent="0.15">
      <c r="B160" s="198"/>
      <c r="C160" s="167"/>
      <c r="D160" s="168" t="s">
        <v>244</v>
      </c>
      <c r="E160" s="169">
        <f ca="1">ROUND(SUMIF('9.経年データ（専攻単位）'!A:A,R1,'9.経年データ（専攻単位）'!R:R)/SUMIF('9.経年データ（専攻単位）'!A:A,R1,'9.経年データ（専攻単位）'!V:V),3)</f>
        <v>4.4999999999999998E-2</v>
      </c>
      <c r="F160" s="169">
        <f ca="1">ROUND(SUMIF('9.経年データ（専攻単位）'!A:A,S1,'9.経年データ（専攻単位）'!R:R)/SUMIF('9.経年データ（専攻単位）'!A:A,S1,'9.経年データ（専攻単位）'!V:V),3)</f>
        <v>1.7999999999999999E-2</v>
      </c>
      <c r="G160" s="169">
        <f ca="1">ROUND(SUMIF('9.経年データ（専攻単位）'!A:A,T1,'9.経年データ（専攻単位）'!R:R)/SUMIF('9.経年データ（専攻単位）'!A:A,T1,'9.経年データ（専攻単位）'!V:V),3)</f>
        <v>8.7999999999999995E-2</v>
      </c>
      <c r="H160" s="169">
        <f ca="1">ROUND(SUMIF('9.経年データ（専攻単位）'!A:A,U1,'9.経年データ（専攻単位）'!R:R)/SUMIF('9.経年データ（専攻単位）'!A:A,U1,'9.経年データ（専攻単位）'!V:V),3)</f>
        <v>0.02</v>
      </c>
      <c r="I160" s="169">
        <f ca="1">ROUND(SUMIF('9.経年データ（専攻単位）'!A:A,V1,'9.経年データ（専攻単位）'!R:R)/SUMIF('9.経年データ（専攻単位）'!A:A,V1,'9.経年データ（専攻単位）'!V:V),3)</f>
        <v>4.4999999999999998E-2</v>
      </c>
      <c r="J160" s="157">
        <f ca="1">AVERAGE(E160:I160)</f>
        <v>4.3199999999999995E-2</v>
      </c>
      <c r="K160" s="158">
        <f ca="1">J160-0.03</f>
        <v>1.3199999999999996E-2</v>
      </c>
      <c r="L160" s="158">
        <f ca="1">J160+0.03</f>
        <v>7.3199999999999987E-2</v>
      </c>
      <c r="M160" s="147" t="str">
        <f ca="1">IF(AND(E160&gt;J160-0.03,E160&lt;J160+0.03),"○","×")</f>
        <v>○</v>
      </c>
      <c r="N160" s="147" t="str">
        <f ca="1">IF(AND(F160&gt;J160-0.03,F160&lt;J160+0.03),"○","×")</f>
        <v>○</v>
      </c>
      <c r="O160" s="147" t="str">
        <f ca="1">IF(AND(G160&gt;J160-0.03,G160&lt;J160+0.03),"○","×")</f>
        <v>×</v>
      </c>
      <c r="P160" s="147" t="str">
        <f ca="1">IF(AND(H160&gt;J160-0.03,H160&lt;J160+0.03),"○","×")</f>
        <v>○</v>
      </c>
      <c r="Q160" s="148" t="str">
        <f ca="1">IF(AND(I160&gt;J160-0.03,I160&lt;J160+0.03),"○","×")</f>
        <v>○</v>
      </c>
      <c r="R160" s="159" t="str">
        <f ca="1">IF(COUNTIF(M160:Q160,"○")=5,"同程度","―")</f>
        <v>―</v>
      </c>
      <c r="S160" s="149" t="str">
        <f ca="1">IF(F160-E160&gt;0,"↑",IF(F160-E160&lt;0,"↓","－"))</f>
        <v>↓</v>
      </c>
      <c r="T160" s="147" t="str">
        <f ca="1">IF(G160-F160&gt;0,"↑",IF(G160-F160&lt;0,"↓","－"))</f>
        <v>↑</v>
      </c>
      <c r="U160" s="147" t="str">
        <f ca="1">IF(H160-G160&gt;0,"↑",IF(H160-G160&lt;0,"↓","－"))</f>
        <v>↓</v>
      </c>
      <c r="V160" s="148" t="str">
        <f ca="1">IF(I160-H160&gt;0,"↑",IF(I160-H160&lt;0,"↓","－"))</f>
        <v>↑</v>
      </c>
      <c r="W160" s="145" t="str">
        <f ca="1">S160&amp;T160&amp;U160&amp;V160</f>
        <v>↓↑↓↑</v>
      </c>
      <c r="X160" s="160" t="str" cm="1">
        <f t="array" aca="1" ref="X160" ca="1">INDEX($AM$2:$AM$82,MATCH(W160,$AL$2:$AL$82,0),0)</f>
        <v>隔年で増減</v>
      </c>
      <c r="Y160" s="161" t="str">
        <f ca="1">IF(G160-E160&gt;0,"↑",IF(G160-E160&lt;0,"↓","－"))</f>
        <v>↑</v>
      </c>
      <c r="Z160" s="162" t="str">
        <f t="shared" ca="1" si="497"/>
        <v>判定外</v>
      </c>
      <c r="AA160" s="163" t="str">
        <f t="shared" ca="1" si="498"/>
        <v>判定外</v>
      </c>
      <c r="AB160" s="164" t="str">
        <f ca="1">IF(H160-F160&gt;0,"↑",IF(H160-F160&lt;0,"↓","－"))</f>
        <v>↑</v>
      </c>
      <c r="AC160" s="162" t="str">
        <f t="shared" ca="1" si="500"/>
        <v>判定外</v>
      </c>
      <c r="AD160" s="160" t="str">
        <f t="shared" ca="1" si="501"/>
        <v>判定外</v>
      </c>
      <c r="AE160" s="170"/>
      <c r="AF160" s="201"/>
    </row>
    <row r="161" spans="2:47" x14ac:dyDescent="0.15">
      <c r="B161" s="198"/>
      <c r="C161" s="171"/>
      <c r="D161" s="168" t="s">
        <v>245</v>
      </c>
      <c r="E161" s="169">
        <f ca="1">ROUND(SUMIF('9.経年データ（専攻単位）'!A:A,R1,'9.経年データ（専攻単位）'!S:S)/SUMIF('9.経年データ（専攻単位）'!A:A,R1,'9.経年データ（専攻単位）'!V:V),3)</f>
        <v>0</v>
      </c>
      <c r="F161" s="169">
        <f ca="1">ROUND(SUMIF('9.経年データ（専攻単位）'!A:A,S1,'9.経年データ（専攻単位）'!S:S)/SUMIF('9.経年データ（専攻単位）'!A:A,S1,'9.経年データ（専攻単位）'!V:V),3)</f>
        <v>0</v>
      </c>
      <c r="G161" s="169">
        <f ca="1">ROUND(SUMIF('9.経年データ（専攻単位）'!A:A,T1,'9.経年データ（専攻単位）'!S:S)/SUMIF('9.経年データ（専攻単位）'!A:A,T1,'9.経年データ（専攻単位）'!V:V),3)</f>
        <v>0</v>
      </c>
      <c r="H161" s="169">
        <f ca="1">ROUND(SUMIF('9.経年データ（専攻単位）'!A:A,U1,'9.経年データ（専攻単位）'!S:S)/SUMIF('9.経年データ（専攻単位）'!A:A,U1,'9.経年データ（専攻単位）'!V:V),3)</f>
        <v>0</v>
      </c>
      <c r="I161" s="169">
        <f ca="1">ROUND(SUMIF('9.経年データ（専攻単位）'!A:A,V1,'9.経年データ（専攻単位）'!S:S)/SUMIF('9.経年データ（専攻単位）'!A:A,V1,'9.経年データ（専攻単位）'!V:V),3)</f>
        <v>0</v>
      </c>
      <c r="J161" s="157">
        <f t="shared" ref="J161:J163" ca="1" si="502">AVERAGE(E161:I161)</f>
        <v>0</v>
      </c>
      <c r="K161" s="158">
        <f t="shared" ref="K161:K163" ca="1" si="503">J161-0.03</f>
        <v>-0.03</v>
      </c>
      <c r="L161" s="158">
        <f t="shared" ref="L161:L163" ca="1" si="504">J161+0.03</f>
        <v>0.03</v>
      </c>
      <c r="M161" s="147" t="str">
        <f t="shared" ref="M161:M163" ca="1" si="505">IF(AND(E161&gt;J161-0.03,E161&lt;J161+0.03),"○","×")</f>
        <v>○</v>
      </c>
      <c r="N161" s="147" t="str">
        <f t="shared" ref="N161:N163" ca="1" si="506">IF(AND(F161&gt;J161-0.03,F161&lt;J161+0.03),"○","×")</f>
        <v>○</v>
      </c>
      <c r="O161" s="147" t="str">
        <f t="shared" ref="O161:O163" ca="1" si="507">IF(AND(G161&gt;J161-0.03,G161&lt;J161+0.03),"○","×")</f>
        <v>○</v>
      </c>
      <c r="P161" s="147" t="str">
        <f t="shared" ref="P161:P163" ca="1" si="508">IF(AND(H161&gt;J161-0.03,H161&lt;J161+0.03),"○","×")</f>
        <v>○</v>
      </c>
      <c r="Q161" s="148" t="str">
        <f t="shared" ref="Q161:Q163" ca="1" si="509">IF(AND(I161&gt;J161-0.03,I161&lt;J161+0.03),"○","×")</f>
        <v>○</v>
      </c>
      <c r="R161" s="159" t="str">
        <f t="shared" ref="R161:R163" ca="1" si="510">IF(COUNTIF(M161:Q161,"○")=5,"同程度","―")</f>
        <v>同程度</v>
      </c>
      <c r="S161" s="149" t="str">
        <f t="shared" ref="S161:S163" ca="1" si="511">IF(F161-E161&gt;0,"↑",IF(F161-E161&lt;0,"↓","－"))</f>
        <v>－</v>
      </c>
      <c r="T161" s="147" t="str">
        <f t="shared" ref="T161:T163" ca="1" si="512">IF(G161-F161&gt;0,"↑",IF(G161-F161&lt;0,"↓","－"))</f>
        <v>－</v>
      </c>
      <c r="U161" s="147" t="str">
        <f t="shared" ref="U161:U163" ca="1" si="513">IF(H161-G161&gt;0,"↑",IF(H161-G161&lt;0,"↓","－"))</f>
        <v>－</v>
      </c>
      <c r="V161" s="148" t="str">
        <f t="shared" ref="V161:V163" ca="1" si="514">IF(I161-H161&gt;0,"↑",IF(I161-H161&lt;0,"↓","－"))</f>
        <v>－</v>
      </c>
      <c r="W161" s="145" t="str">
        <f t="shared" ref="W161:W163" ca="1" si="515">S161&amp;T161&amp;U161&amp;V161</f>
        <v>－－－－</v>
      </c>
      <c r="X161" s="160" t="str" cm="1">
        <f t="array" aca="1" ref="X161" ca="1">INDEX($AM$2:$AM$82,MATCH(W161,$AL$2:$AL$82,0),0)</f>
        <v>同程度で推移</v>
      </c>
      <c r="Y161" s="161" t="str">
        <f t="shared" ref="Y161:Y163" ca="1" si="516">IF(G161-E161&gt;0,"↑",IF(G161-E161&lt;0,"↓","－"))</f>
        <v>－</v>
      </c>
      <c r="Z161" s="162" t="str">
        <f t="shared" ca="1" si="497"/>
        <v>判定外</v>
      </c>
      <c r="AA161" s="163" t="str">
        <f t="shared" ca="1" si="498"/>
        <v>判定外</v>
      </c>
      <c r="AB161" s="164" t="str">
        <f t="shared" ref="AB161:AB163" ca="1" si="517">IF(H161-F161&gt;0,"↑",IF(H161-F161&lt;0,"↓","－"))</f>
        <v>－</v>
      </c>
      <c r="AC161" s="162" t="str">
        <f t="shared" ca="1" si="500"/>
        <v>判定外</v>
      </c>
      <c r="AD161" s="160" t="str">
        <f t="shared" ca="1" si="501"/>
        <v>判定外</v>
      </c>
      <c r="AE161" s="170"/>
      <c r="AF161" s="201"/>
    </row>
    <row r="162" spans="2:47" x14ac:dyDescent="0.15">
      <c r="B162" s="198"/>
      <c r="C162" s="155" t="s">
        <v>246</v>
      </c>
      <c r="D162" s="155"/>
      <c r="E162" s="156">
        <f ca="1">ROUND(SUMIF('9.経年データ（専攻単位）'!A:A,R1,'9.経年データ（専攻単位）'!T:T)/SUMIF('9.経年データ（専攻単位）'!A:A,R1,'9.経年データ（専攻単位）'!V:V),3)</f>
        <v>6.8000000000000005E-2</v>
      </c>
      <c r="F162" s="156">
        <f ca="1">ROUND(SUMIF('9.経年データ（専攻単位）'!A:A,S1,'9.経年データ（専攻単位）'!T:T)/SUMIF('9.経年データ（専攻単位）'!A:A,S1,'9.経年データ（専攻単位）'!V:V),3)</f>
        <v>3.5999999999999997E-2</v>
      </c>
      <c r="G162" s="156">
        <f ca="1">ROUND(SUMIF('9.経年データ（専攻単位）'!A:A,T1,'9.経年データ（専攻単位）'!T:T)/SUMIF('9.経年データ（専攻単位）'!A:A,T1,'9.経年データ（専攻単位）'!V:V),3)</f>
        <v>3.5000000000000003E-2</v>
      </c>
      <c r="H162" s="156">
        <f ca="1">ROUND(SUMIF('9.経年データ（専攻単位）'!A:A,U1,'9.経年データ（専攻単位）'!T:T)/SUMIF('9.経年データ（専攻単位）'!A:A,U1,'9.経年データ（専攻単位）'!V:V),3)</f>
        <v>4.1000000000000002E-2</v>
      </c>
      <c r="I162" s="156">
        <f ca="1">ROUND(SUMIF('9.経年データ（専攻単位）'!A:A,V1,'9.経年データ（専攻単位）'!T:T)/SUMIF('9.経年データ（専攻単位）'!A:A,V1,'9.経年データ（専攻単位）'!V:V),3)</f>
        <v>0.09</v>
      </c>
      <c r="J162" s="157">
        <f t="shared" ca="1" si="502"/>
        <v>5.4000000000000006E-2</v>
      </c>
      <c r="K162" s="158">
        <f t="shared" ca="1" si="503"/>
        <v>2.4000000000000007E-2</v>
      </c>
      <c r="L162" s="158">
        <f t="shared" ca="1" si="504"/>
        <v>8.4000000000000005E-2</v>
      </c>
      <c r="M162" s="147" t="str">
        <f t="shared" ca="1" si="505"/>
        <v>○</v>
      </c>
      <c r="N162" s="147" t="str">
        <f t="shared" ca="1" si="506"/>
        <v>○</v>
      </c>
      <c r="O162" s="147" t="str">
        <f t="shared" ca="1" si="507"/>
        <v>○</v>
      </c>
      <c r="P162" s="147" t="str">
        <f t="shared" ca="1" si="508"/>
        <v>○</v>
      </c>
      <c r="Q162" s="148" t="str">
        <f t="shared" ca="1" si="509"/>
        <v>×</v>
      </c>
      <c r="R162" s="159" t="str">
        <f t="shared" ca="1" si="510"/>
        <v>―</v>
      </c>
      <c r="S162" s="149" t="str">
        <f t="shared" ca="1" si="511"/>
        <v>↓</v>
      </c>
      <c r="T162" s="147" t="str">
        <f t="shared" ca="1" si="512"/>
        <v>↓</v>
      </c>
      <c r="U162" s="147" t="str">
        <f t="shared" ca="1" si="513"/>
        <v>↑</v>
      </c>
      <c r="V162" s="148" t="str">
        <f t="shared" ca="1" si="514"/>
        <v>↑</v>
      </c>
      <c r="W162" s="145" t="str">
        <f t="shared" ca="1" si="515"/>
        <v>↓↓↑↑</v>
      </c>
      <c r="X162" s="160" t="str" cm="1">
        <f t="array" aca="1" ref="X162" ca="1">INDEX($AM$2:$AM$82,MATCH(W162,$AL$2:$AL$82,0),0)</f>
        <v>年度により増減</v>
      </c>
      <c r="Y162" s="161" t="str">
        <f t="shared" ca="1" si="516"/>
        <v>↓</v>
      </c>
      <c r="Z162" s="162" t="str">
        <f t="shared" ca="1" si="497"/>
        <v>判定外</v>
      </c>
      <c r="AA162" s="163" t="str">
        <f t="shared" ca="1" si="498"/>
        <v>判定外</v>
      </c>
      <c r="AB162" s="164" t="str">
        <f t="shared" ca="1" si="517"/>
        <v>↑</v>
      </c>
      <c r="AC162" s="162" t="str">
        <f t="shared" ca="1" si="500"/>
        <v>判定外</v>
      </c>
      <c r="AD162" s="160" t="str">
        <f t="shared" ca="1" si="501"/>
        <v>判定外</v>
      </c>
      <c r="AE162" s="170"/>
      <c r="AF162" s="201"/>
    </row>
    <row r="163" spans="2:47" x14ac:dyDescent="0.15">
      <c r="B163" s="198"/>
      <c r="C163" s="155" t="s">
        <v>242</v>
      </c>
      <c r="D163" s="155"/>
      <c r="E163" s="156">
        <f ca="1">ROUND(SUMIF('9.経年データ（専攻単位）'!A:A,R1,'9.経年データ（専攻単位）'!U:U)/SUMIF('9.経年データ（専攻単位）'!A:A,R1,'9.経年データ（専攻単位）'!V:V),3)</f>
        <v>0</v>
      </c>
      <c r="F163" s="156">
        <f ca="1">ROUND(SUMIF('9.経年データ（専攻単位）'!A:A,S1,'9.経年データ（専攻単位）'!U:U)/SUMIF('9.経年データ（専攻単位）'!A:A,S1,'9.経年データ（専攻単位）'!V:V),3)</f>
        <v>0</v>
      </c>
      <c r="G163" s="156">
        <f ca="1">ROUND(SUMIF('9.経年データ（専攻単位）'!A:A,T1,'9.経年データ（専攻単位）'!U:U)/SUMIF('9.経年データ（専攻単位）'!A:A,T1,'9.経年データ（専攻単位）'!V:V),3)</f>
        <v>0</v>
      </c>
      <c r="H163" s="156">
        <f ca="1">ROUND(SUMIF('9.経年データ（専攻単位）'!A:A,U1,'9.経年データ（専攻単位）'!U:U)/SUMIF('9.経年データ（専攻単位）'!A:A,U1,'9.経年データ（専攻単位）'!V:V),3)</f>
        <v>0</v>
      </c>
      <c r="I163" s="156">
        <f ca="1">ROUND(SUMIF('9.経年データ（専攻単位）'!A:A,V1,'9.経年データ（専攻単位）'!U:U)/SUMIF('9.経年データ（専攻単位）'!A:A,V1,'9.経年データ（専攻単位）'!V:V),3)</f>
        <v>0</v>
      </c>
      <c r="J163" s="188">
        <f t="shared" ca="1" si="502"/>
        <v>0</v>
      </c>
      <c r="K163" s="158">
        <f t="shared" ca="1" si="503"/>
        <v>-0.03</v>
      </c>
      <c r="L163" s="158">
        <f t="shared" ca="1" si="504"/>
        <v>0.03</v>
      </c>
      <c r="M163" s="147" t="str">
        <f t="shared" ca="1" si="505"/>
        <v>○</v>
      </c>
      <c r="N163" s="147" t="str">
        <f t="shared" ca="1" si="506"/>
        <v>○</v>
      </c>
      <c r="O163" s="147" t="str">
        <f t="shared" ca="1" si="507"/>
        <v>○</v>
      </c>
      <c r="P163" s="147" t="str">
        <f t="shared" ca="1" si="508"/>
        <v>○</v>
      </c>
      <c r="Q163" s="148" t="str">
        <f t="shared" ca="1" si="509"/>
        <v>○</v>
      </c>
      <c r="R163" s="159" t="str">
        <f t="shared" ca="1" si="510"/>
        <v>同程度</v>
      </c>
      <c r="S163" s="149" t="str">
        <f t="shared" ca="1" si="511"/>
        <v>－</v>
      </c>
      <c r="T163" s="147" t="str">
        <f t="shared" ca="1" si="512"/>
        <v>－</v>
      </c>
      <c r="U163" s="147" t="str">
        <f t="shared" ca="1" si="513"/>
        <v>－</v>
      </c>
      <c r="V163" s="148" t="str">
        <f t="shared" ca="1" si="514"/>
        <v>－</v>
      </c>
      <c r="W163" s="145" t="str">
        <f t="shared" ca="1" si="515"/>
        <v>－－－－</v>
      </c>
      <c r="X163" s="160" t="str" cm="1">
        <f t="array" aca="1" ref="X163" ca="1">INDEX($AM$2:$AM$82,MATCH(W163,$AL$2:$AL$82,0),0)</f>
        <v>同程度で推移</v>
      </c>
      <c r="Y163" s="161" t="str">
        <f t="shared" ca="1" si="516"/>
        <v>－</v>
      </c>
      <c r="Z163" s="162" t="str">
        <f t="shared" ca="1" si="497"/>
        <v>判定外</v>
      </c>
      <c r="AA163" s="163" t="str">
        <f t="shared" ca="1" si="498"/>
        <v>判定外</v>
      </c>
      <c r="AB163" s="164" t="str">
        <f t="shared" ca="1" si="517"/>
        <v>－</v>
      </c>
      <c r="AC163" s="162" t="str">
        <f t="shared" ca="1" si="500"/>
        <v>判定外</v>
      </c>
      <c r="AD163" s="160" t="str">
        <f t="shared" ca="1" si="501"/>
        <v>判定外</v>
      </c>
      <c r="AE163" s="170"/>
      <c r="AF163" s="201"/>
    </row>
    <row r="164" spans="2:47" ht="14.25" thickBot="1" x14ac:dyDescent="0.2">
      <c r="B164" s="198"/>
      <c r="C164" s="199"/>
      <c r="D164" s="199"/>
      <c r="E164" s="199"/>
      <c r="F164" s="199"/>
      <c r="G164" s="199"/>
      <c r="H164" s="199"/>
      <c r="I164" s="199"/>
      <c r="J164" s="211"/>
      <c r="K164" s="200"/>
      <c r="L164" s="200"/>
      <c r="M164" s="200"/>
      <c r="N164" s="200"/>
      <c r="O164" s="200"/>
      <c r="P164" s="200"/>
      <c r="Q164" s="200"/>
      <c r="R164" s="200"/>
      <c r="S164" s="200"/>
      <c r="T164" s="200"/>
      <c r="U164" s="200"/>
      <c r="V164" s="200"/>
      <c r="W164" s="200"/>
      <c r="X164" s="200"/>
      <c r="Y164" s="200"/>
      <c r="Z164" s="200"/>
      <c r="AA164" s="200"/>
      <c r="AB164" s="200"/>
      <c r="AC164" s="200"/>
      <c r="AD164" s="200"/>
      <c r="AE164" s="200"/>
      <c r="AF164" s="201"/>
    </row>
    <row r="165" spans="2:47" x14ac:dyDescent="0.15">
      <c r="B165" s="198"/>
      <c r="C165" s="199"/>
      <c r="D165" s="199"/>
      <c r="E165" s="199"/>
      <c r="F165" s="199"/>
      <c r="G165" s="199"/>
      <c r="H165" s="199"/>
      <c r="I165" s="199"/>
      <c r="J165" s="370" t="s">
        <v>334</v>
      </c>
      <c r="K165" s="371"/>
      <c r="L165" s="371"/>
      <c r="M165" s="372"/>
      <c r="N165" s="372"/>
      <c r="O165" s="372"/>
      <c r="P165" s="372"/>
      <c r="Q165" s="373"/>
      <c r="R165" s="374" t="s">
        <v>335</v>
      </c>
      <c r="S165" s="371" t="s">
        <v>336</v>
      </c>
      <c r="T165" s="372"/>
      <c r="U165" s="372"/>
      <c r="V165" s="373"/>
      <c r="W165" s="376" t="s">
        <v>337</v>
      </c>
      <c r="X165" s="377"/>
      <c r="Y165" s="380" t="s">
        <v>338</v>
      </c>
      <c r="Z165" s="366" t="s">
        <v>339</v>
      </c>
      <c r="AA165" s="382"/>
      <c r="AB165" s="364" t="s">
        <v>340</v>
      </c>
      <c r="AC165" s="366" t="s">
        <v>341</v>
      </c>
      <c r="AD165" s="367"/>
      <c r="AE165" s="368" t="s">
        <v>342</v>
      </c>
      <c r="AF165" s="201"/>
    </row>
    <row r="166" spans="2:47" x14ac:dyDescent="0.15">
      <c r="B166" s="198"/>
      <c r="C166" s="212" t="s">
        <v>271</v>
      </c>
      <c r="D166" s="213"/>
      <c r="E166" s="187" t="str">
        <f ca="1">R1&amp;"(n'="&amp;SUMIF('9.経年データ（専攻単位）'!A:A,R1,'9.経年データ（専攻単位）'!AC:AC)&amp;")"</f>
        <v>R2(n'=12)</v>
      </c>
      <c r="F166" s="187" t="str">
        <f ca="1">S1&amp;"(n'="&amp;SUMIF('9.経年データ（専攻単位）'!A:A,S1,'9.経年データ（専攻単位）'!AC:AC)&amp;")"</f>
        <v>R3(n'=10)</v>
      </c>
      <c r="G166" s="187" t="str">
        <f ca="1">T1&amp;"(n'="&amp;SUMIF('9.経年データ（専攻単位）'!A:A,T1,'9.経年データ（専攻単位）'!AC:AC)&amp;")"</f>
        <v>R4(n'=14)</v>
      </c>
      <c r="H166" s="187" t="str">
        <f ca="1">U1&amp;"(n'="&amp;SUMIF('9.経年データ（専攻単位）'!A:A,U1,'9.経年データ（専攻単位）'!AC:AC)&amp;")"</f>
        <v>R5(n'=13)</v>
      </c>
      <c r="I166" s="187" t="str">
        <f ca="1">V1&amp;"(n'="&amp;SUMIF('9.経年データ（専攻単位）'!A:A,V1,'9.経年データ（専攻単位）'!AC:AC)&amp;")"</f>
        <v>R6(n'=16)</v>
      </c>
      <c r="J166" s="145" t="s">
        <v>345</v>
      </c>
      <c r="K166" s="146">
        <v>-0.03</v>
      </c>
      <c r="L166" s="146">
        <v>0.03</v>
      </c>
      <c r="M166" s="259" t="str">
        <f ca="1">R1</f>
        <v>R2</v>
      </c>
      <c r="N166" s="259" t="str">
        <f ca="1">S1</f>
        <v>R3</v>
      </c>
      <c r="O166" s="259" t="str">
        <f ca="1">T1</f>
        <v>R4</v>
      </c>
      <c r="P166" s="259" t="str">
        <f ca="1">U1</f>
        <v>R5</v>
      </c>
      <c r="Q166" s="259" t="str">
        <f ca="1">V1</f>
        <v>R6</v>
      </c>
      <c r="R166" s="375"/>
      <c r="S166" s="149" t="s">
        <v>346</v>
      </c>
      <c r="T166" s="147" t="s">
        <v>347</v>
      </c>
      <c r="U166" s="147" t="s">
        <v>348</v>
      </c>
      <c r="V166" s="148" t="s">
        <v>349</v>
      </c>
      <c r="W166" s="378"/>
      <c r="X166" s="379"/>
      <c r="Y166" s="381"/>
      <c r="Z166" s="150" t="s">
        <v>350</v>
      </c>
      <c r="AA166" s="151" t="s">
        <v>351</v>
      </c>
      <c r="AB166" s="365"/>
      <c r="AC166" s="152" t="s">
        <v>352</v>
      </c>
      <c r="AD166" s="153" t="s">
        <v>353</v>
      </c>
      <c r="AE166" s="369"/>
      <c r="AF166" s="201"/>
    </row>
    <row r="167" spans="2:47" x14ac:dyDescent="0.15">
      <c r="B167" s="198"/>
      <c r="C167" s="155" t="s">
        <v>243</v>
      </c>
      <c r="D167" s="155"/>
      <c r="E167" s="156">
        <f ca="1">ROUND(SUMIF('9.経年データ（専攻単位）'!A:A,R1,'9.経年データ（専攻単位）'!W:W)/SUMIF('9.経年データ（専攻単位）'!A:A,R1,'9.経年データ（専攻単位）'!AC:AC),3)</f>
        <v>0.5</v>
      </c>
      <c r="F167" s="156">
        <f ca="1">ROUND(SUMIF('9.経年データ（専攻単位）'!A:A,S1,'9.経年データ（専攻単位）'!W:W)/SUMIF('9.経年データ（専攻単位）'!A:A,S1,'9.経年データ（専攻単位）'!AC:AC),3)</f>
        <v>0.2</v>
      </c>
      <c r="G167" s="156">
        <f ca="1">ROUND(SUMIF('9.経年データ（専攻単位）'!A:A,T1,'9.経年データ（専攻単位）'!W:W)/SUMIF('9.経年データ（専攻単位）'!A:A,T1,'9.経年データ（専攻単位）'!AC:AC),3)</f>
        <v>0.35699999999999998</v>
      </c>
      <c r="H167" s="156">
        <f ca="1">ROUND(SUMIF('9.経年データ（専攻単位）'!A:A,U1,'9.経年データ（専攻単位）'!W:W)/SUMIF('9.経年データ（専攻単位）'!A:A,U1,'9.経年データ（専攻単位）'!AC:AC),3)</f>
        <v>0.308</v>
      </c>
      <c r="I167" s="156">
        <f ca="1">ROUND(SUMIF('9.経年データ（専攻単位）'!A:A,V1,'9.経年データ（専攻単位）'!W:W)/SUMIF('9.経年データ（専攻単位）'!A:A,V1,'9.経年データ（専攻単位）'!AC:AC),3)</f>
        <v>0.125</v>
      </c>
      <c r="J167" s="157">
        <f t="shared" ref="J167:J169" ca="1" si="518">AVERAGE(E167:I167)</f>
        <v>0.29799999999999999</v>
      </c>
      <c r="K167" s="158">
        <f t="shared" ref="K167:K169" ca="1" si="519">J167-0.03</f>
        <v>0.26800000000000002</v>
      </c>
      <c r="L167" s="158">
        <f t="shared" ref="L167:L169" ca="1" si="520">J167+0.03</f>
        <v>0.32799999999999996</v>
      </c>
      <c r="M167" s="147" t="str">
        <f t="shared" ref="M167:M169" ca="1" si="521">IF(AND(E167&gt;J167-0.03,E167&lt;J167+0.03),"○","×")</f>
        <v>×</v>
      </c>
      <c r="N167" s="147" t="str">
        <f t="shared" ref="N167:N169" ca="1" si="522">IF(AND(F167&gt;J167-0.03,F167&lt;J167+0.03),"○","×")</f>
        <v>×</v>
      </c>
      <c r="O167" s="147" t="str">
        <f t="shared" ref="O167:O169" ca="1" si="523">IF(AND(G167&gt;J167-0.03,G167&lt;J167+0.03),"○","×")</f>
        <v>×</v>
      </c>
      <c r="P167" s="147" t="str">
        <f t="shared" ref="P167:P169" ca="1" si="524">IF(AND(H167&gt;J167-0.03,H167&lt;J167+0.03),"○","×")</f>
        <v>○</v>
      </c>
      <c r="Q167" s="148" t="str">
        <f t="shared" ref="Q167:Q169" ca="1" si="525">IF(AND(I167&gt;J167-0.03,I167&lt;J167+0.03),"○","×")</f>
        <v>×</v>
      </c>
      <c r="R167" s="159" t="str">
        <f t="shared" ref="R167:R169" ca="1" si="526">IF(COUNTIF(M167:Q167,"○")=5,"同程度","―")</f>
        <v>―</v>
      </c>
      <c r="S167" s="149" t="str">
        <f t="shared" ref="S167:S169" ca="1" si="527">IF(F167-E167&gt;0,"↑",IF(F167-E167&lt;0,"↓","－"))</f>
        <v>↓</v>
      </c>
      <c r="T167" s="147" t="str">
        <f t="shared" ref="T167:T169" ca="1" si="528">IF(G167-F167&gt;0,"↑",IF(G167-F167&lt;0,"↓","－"))</f>
        <v>↑</v>
      </c>
      <c r="U167" s="147" t="str">
        <f t="shared" ref="U167:U169" ca="1" si="529">IF(H167-G167&gt;0,"↑",IF(H167-G167&lt;0,"↓","－"))</f>
        <v>↓</v>
      </c>
      <c r="V167" s="148" t="str">
        <f t="shared" ref="V167:V169" ca="1" si="530">IF(I167-H167&gt;0,"↑",IF(I167-H167&lt;0,"↓","－"))</f>
        <v>↓</v>
      </c>
      <c r="W167" s="145" t="str">
        <f t="shared" ref="W167:W169" ca="1" si="531">S167&amp;T167&amp;U167&amp;V167</f>
        <v>↓↑↓↓</v>
      </c>
      <c r="X167" s="160" t="str" cm="1">
        <f t="array" aca="1" ref="X167" ca="1">INDEX($AM$2:$AM$82,MATCH(W167,$AL$2:$AL$82,0),0)</f>
        <v>年度により増減</v>
      </c>
      <c r="Y167" s="161" t="str">
        <f t="shared" ref="Y167:Y169" ca="1" si="532">IF(G167-E167&gt;0,"↑",IF(G167-E167&lt;0,"↓","－"))</f>
        <v>↓</v>
      </c>
      <c r="Z167" s="162" t="str">
        <f t="shared" ref="Z167:Z173" ca="1" si="533">IF(W167="↓↑↓↓",IF(Y167="↓","減少傾向","×"),"判定外")</f>
        <v>減少傾向</v>
      </c>
      <c r="AA167" s="163" t="str">
        <f t="shared" ref="AA167:AA173" ca="1" si="534">IF(W167="↑↓↑↑",IF(Y167="↑","増加傾向","×"),"判定外")</f>
        <v>判定外</v>
      </c>
      <c r="AB167" s="164" t="str">
        <f t="shared" ref="AB167:AB169" ca="1" si="535">IF(H167-F167&gt;0,"↑",IF(H167-F167&lt;0,"↓","－"))</f>
        <v>↑</v>
      </c>
      <c r="AC167" s="162" t="str">
        <f t="shared" ref="AC167:AC173" ca="1" si="536">IF(W167="↓↓↑↓",IF(AB167="↓","減少傾向","×"),"判定外")</f>
        <v>判定外</v>
      </c>
      <c r="AD167" s="160" t="str">
        <f t="shared" ref="AD167:AD173" ca="1" si="537">IF(W167="↑↑↓↑",IF(AB167="↑","増加傾向","×"),"判定外")</f>
        <v>判定外</v>
      </c>
      <c r="AE167" s="165" t="s">
        <v>255</v>
      </c>
      <c r="AF167" s="201"/>
    </row>
    <row r="168" spans="2:47" x14ac:dyDescent="0.15">
      <c r="B168" s="198"/>
      <c r="C168" s="166" t="s">
        <v>40</v>
      </c>
      <c r="D168" s="155"/>
      <c r="E168" s="264">
        <f ca="1">SUM(E169:E171)</f>
        <v>0.41699999999999998</v>
      </c>
      <c r="F168" s="264">
        <f ca="1">SUM(F169:F171)</f>
        <v>0.8</v>
      </c>
      <c r="G168" s="264">
        <f ca="1">SUM(G169:G171)</f>
        <v>0.64300000000000002</v>
      </c>
      <c r="H168" s="264">
        <f ca="1">SUM(H169:H171)</f>
        <v>0.69199999999999995</v>
      </c>
      <c r="I168" s="264">
        <f ca="1">SUM(I169:I171)</f>
        <v>0.75</v>
      </c>
      <c r="J168" s="157">
        <f t="shared" ca="1" si="518"/>
        <v>0.66039999999999999</v>
      </c>
      <c r="K168" s="158">
        <f t="shared" ca="1" si="519"/>
        <v>0.63039999999999996</v>
      </c>
      <c r="L168" s="158">
        <f t="shared" ca="1" si="520"/>
        <v>0.69040000000000001</v>
      </c>
      <c r="M168" s="147" t="str">
        <f t="shared" ca="1" si="521"/>
        <v>×</v>
      </c>
      <c r="N168" s="147" t="str">
        <f t="shared" ca="1" si="522"/>
        <v>×</v>
      </c>
      <c r="O168" s="147" t="str">
        <f t="shared" ca="1" si="523"/>
        <v>○</v>
      </c>
      <c r="P168" s="147" t="str">
        <f t="shared" ca="1" si="524"/>
        <v>×</v>
      </c>
      <c r="Q168" s="148" t="str">
        <f t="shared" ca="1" si="525"/>
        <v>×</v>
      </c>
      <c r="R168" s="159" t="str">
        <f t="shared" ca="1" si="526"/>
        <v>―</v>
      </c>
      <c r="S168" s="149" t="str">
        <f t="shared" ca="1" si="527"/>
        <v>↑</v>
      </c>
      <c r="T168" s="147" t="str">
        <f t="shared" ca="1" si="528"/>
        <v>↓</v>
      </c>
      <c r="U168" s="147" t="str">
        <f t="shared" ca="1" si="529"/>
        <v>↑</v>
      </c>
      <c r="V168" s="148" t="str">
        <f t="shared" ca="1" si="530"/>
        <v>↑</v>
      </c>
      <c r="W168" s="145" t="str">
        <f t="shared" ca="1" si="531"/>
        <v>↑↓↑↑</v>
      </c>
      <c r="X168" s="160" t="str" cm="1">
        <f t="array" aca="1" ref="X168" ca="1">INDEX($AM$2:$AM$82,MATCH(W168,$AL$2:$AL$82,0),0)</f>
        <v>年度により増減</v>
      </c>
      <c r="Y168" s="161" t="str">
        <f t="shared" ca="1" si="532"/>
        <v>↑</v>
      </c>
      <c r="Z168" s="162" t="str">
        <f t="shared" ca="1" si="533"/>
        <v>判定外</v>
      </c>
      <c r="AA168" s="163" t="str">
        <f t="shared" ca="1" si="534"/>
        <v>増加傾向</v>
      </c>
      <c r="AB168" s="164" t="str">
        <f t="shared" ca="1" si="535"/>
        <v>↓</v>
      </c>
      <c r="AC168" s="162" t="str">
        <f t="shared" ca="1" si="536"/>
        <v>判定外</v>
      </c>
      <c r="AD168" s="160" t="str">
        <f t="shared" ca="1" si="537"/>
        <v>判定外</v>
      </c>
      <c r="AE168" s="165" t="s">
        <v>253</v>
      </c>
      <c r="AF168" s="201"/>
    </row>
    <row r="169" spans="2:47" x14ac:dyDescent="0.15">
      <c r="B169" s="198"/>
      <c r="C169" s="167"/>
      <c r="D169" s="168" t="s">
        <v>36</v>
      </c>
      <c r="E169" s="169">
        <f ca="1">ROUND(SUMIF('9.経年データ（専攻単位）'!A:A,R1,'9.経年データ（専攻単位）'!X:X)/SUMIF('9.経年データ（専攻単位）'!A:A,R1,'9.経年データ（専攻単位）'!AC:AC),3)</f>
        <v>0.41699999999999998</v>
      </c>
      <c r="F169" s="169">
        <f ca="1">ROUND(SUMIF('9.経年データ（専攻単位）'!A:A,S1,'9.経年データ（専攻単位）'!X:X)/SUMIF('9.経年データ（専攻単位）'!A:A,S1,'9.経年データ（専攻単位）'!AC:AC),3)</f>
        <v>0.8</v>
      </c>
      <c r="G169" s="169">
        <f ca="1">ROUND(SUMIF('9.経年データ（専攻単位）'!A:A,T1,'9.経年データ（専攻単位）'!X:X)/SUMIF('9.経年データ（専攻単位）'!A:A,T1,'9.経年データ（専攻単位）'!AC:AC),3)</f>
        <v>0.64300000000000002</v>
      </c>
      <c r="H169" s="169">
        <f ca="1">ROUND(SUMIF('9.経年データ（専攻単位）'!A:A,U1,'9.経年データ（専攻単位）'!X:X)/SUMIF('9.経年データ（専攻単位）'!A:A,U1,'9.経年データ（専攻単位）'!AC:AC),3)</f>
        <v>0.69199999999999995</v>
      </c>
      <c r="I169" s="169">
        <f ca="1">ROUND(SUMIF('9.経年データ（専攻単位）'!A:A,V1,'9.経年データ（専攻単位）'!X:X)/SUMIF('9.経年データ（専攻単位）'!A:A,V1,'9.経年データ（専攻単位）'!AC:AC),3)</f>
        <v>0.75</v>
      </c>
      <c r="J169" s="157">
        <f t="shared" ca="1" si="518"/>
        <v>0.66039999999999999</v>
      </c>
      <c r="K169" s="158">
        <f t="shared" ca="1" si="519"/>
        <v>0.63039999999999996</v>
      </c>
      <c r="L169" s="158">
        <f t="shared" ca="1" si="520"/>
        <v>0.69040000000000001</v>
      </c>
      <c r="M169" s="147" t="str">
        <f t="shared" ca="1" si="521"/>
        <v>×</v>
      </c>
      <c r="N169" s="147" t="str">
        <f t="shared" ca="1" si="522"/>
        <v>×</v>
      </c>
      <c r="O169" s="147" t="str">
        <f t="shared" ca="1" si="523"/>
        <v>○</v>
      </c>
      <c r="P169" s="147" t="str">
        <f t="shared" ca="1" si="524"/>
        <v>×</v>
      </c>
      <c r="Q169" s="148" t="str">
        <f t="shared" ca="1" si="525"/>
        <v>×</v>
      </c>
      <c r="R169" s="159" t="str">
        <f t="shared" ca="1" si="526"/>
        <v>―</v>
      </c>
      <c r="S169" s="149" t="str">
        <f t="shared" ca="1" si="527"/>
        <v>↑</v>
      </c>
      <c r="T169" s="147" t="str">
        <f t="shared" ca="1" si="528"/>
        <v>↓</v>
      </c>
      <c r="U169" s="147" t="str">
        <f t="shared" ca="1" si="529"/>
        <v>↑</v>
      </c>
      <c r="V169" s="148" t="str">
        <f t="shared" ca="1" si="530"/>
        <v>↑</v>
      </c>
      <c r="W169" s="145" t="str">
        <f t="shared" ca="1" si="531"/>
        <v>↑↓↑↑</v>
      </c>
      <c r="X169" s="160" t="str" cm="1">
        <f t="array" aca="1" ref="X169" ca="1">INDEX($AM$2:$AM$82,MATCH(W169,$AL$2:$AL$82,0),0)</f>
        <v>年度により増減</v>
      </c>
      <c r="Y169" s="161" t="str">
        <f t="shared" ca="1" si="532"/>
        <v>↑</v>
      </c>
      <c r="Z169" s="162" t="str">
        <f t="shared" ca="1" si="533"/>
        <v>判定外</v>
      </c>
      <c r="AA169" s="163" t="str">
        <f t="shared" ca="1" si="534"/>
        <v>増加傾向</v>
      </c>
      <c r="AB169" s="164" t="str">
        <f t="shared" ca="1" si="535"/>
        <v>↓</v>
      </c>
      <c r="AC169" s="162" t="str">
        <f t="shared" ca="1" si="536"/>
        <v>判定外</v>
      </c>
      <c r="AD169" s="160" t="str">
        <f t="shared" ca="1" si="537"/>
        <v>判定外</v>
      </c>
      <c r="AE169" s="170"/>
      <c r="AF169" s="201"/>
    </row>
    <row r="170" spans="2:47" x14ac:dyDescent="0.15">
      <c r="B170" s="198"/>
      <c r="C170" s="167"/>
      <c r="D170" s="168" t="s">
        <v>244</v>
      </c>
      <c r="E170" s="169">
        <f ca="1">ROUND(SUMIF('9.経年データ（専攻単位）'!A:A,R1,'9.経年データ（専攻単位）'!Y:Y)/SUMIF('9.経年データ（専攻単位）'!A:A,R1,'9.経年データ（専攻単位）'!AC:AC),3)</f>
        <v>0</v>
      </c>
      <c r="F170" s="169">
        <f ca="1">ROUND(SUMIF('9.経年データ（専攻単位）'!A:A,S1,'9.経年データ（専攻単位）'!Y:Y)/SUMIF('9.経年データ（専攻単位）'!A:A,S1,'9.経年データ（専攻単位）'!AC:AC),3)</f>
        <v>0</v>
      </c>
      <c r="G170" s="169">
        <f ca="1">ROUND(SUMIF('9.経年データ（専攻単位）'!A:A,T1,'9.経年データ（専攻単位）'!Y:Y)/SUMIF('9.経年データ（専攻単位）'!A:A,T1,'9.経年データ（専攻単位）'!AC:AC),3)</f>
        <v>0</v>
      </c>
      <c r="H170" s="169">
        <f ca="1">ROUND(SUMIF('9.経年データ（専攻単位）'!A:A,U1,'9.経年データ（専攻単位）'!Y:Y)/SUMIF('9.経年データ（専攻単位）'!A:A,U1,'9.経年データ（専攻単位）'!AC:AC),3)</f>
        <v>0</v>
      </c>
      <c r="I170" s="169">
        <f ca="1">ROUND(SUMIF('9.経年データ（専攻単位）'!A:A,V1,'9.経年データ（専攻単位）'!Y:Y)/SUMIF('9.経年データ（専攻単位）'!A:A,V1,'9.経年データ（専攻単位）'!AC:AC),3)</f>
        <v>0</v>
      </c>
      <c r="J170" s="188">
        <f ca="1">AVERAGE(E170:I170)</f>
        <v>0</v>
      </c>
      <c r="K170" s="158">
        <f ca="1">J170-0.03</f>
        <v>-0.03</v>
      </c>
      <c r="L170" s="158">
        <f ca="1">J170+0.03</f>
        <v>0.03</v>
      </c>
      <c r="M170" s="147" t="str">
        <f ca="1">IF(AND(E170&gt;J170-0.03,E170&lt;J170+0.03),"○","×")</f>
        <v>○</v>
      </c>
      <c r="N170" s="147" t="str">
        <f ca="1">IF(AND(F170&gt;J170-0.03,F170&lt;J170+0.03),"○","×")</f>
        <v>○</v>
      </c>
      <c r="O170" s="147" t="str">
        <f ca="1">IF(AND(G170&gt;J170-0.03,G170&lt;J170+0.03),"○","×")</f>
        <v>○</v>
      </c>
      <c r="P170" s="147" t="str">
        <f ca="1">IF(AND(H170&gt;J170-0.03,H170&lt;J170+0.03),"○","×")</f>
        <v>○</v>
      </c>
      <c r="Q170" s="148" t="str">
        <f ca="1">IF(AND(I170&gt;J170-0.03,I170&lt;J170+0.03),"○","×")</f>
        <v>○</v>
      </c>
      <c r="R170" s="159" t="str">
        <f ca="1">IF(COUNTIF(M170:Q170,"○")=5,"同程度","―")</f>
        <v>同程度</v>
      </c>
      <c r="S170" s="149" t="str">
        <f ca="1">IF(F170-E170&gt;0,"↑",IF(F170-E170&lt;0,"↓","－"))</f>
        <v>－</v>
      </c>
      <c r="T170" s="147" t="str">
        <f ca="1">IF(G170-F170&gt;0,"↑",IF(G170-F170&lt;0,"↓","－"))</f>
        <v>－</v>
      </c>
      <c r="U170" s="147" t="str">
        <f ca="1">IF(H170-G170&gt;0,"↑",IF(H170-G170&lt;0,"↓","－"))</f>
        <v>－</v>
      </c>
      <c r="V170" s="148" t="str">
        <f ca="1">IF(I170-H170&gt;0,"↑",IF(I170-H170&lt;0,"↓","－"))</f>
        <v>－</v>
      </c>
      <c r="W170" s="145" t="str">
        <f ca="1">S170&amp;T170&amp;U170&amp;V170</f>
        <v>－－－－</v>
      </c>
      <c r="X170" s="160" t="str" cm="1">
        <f t="array" aca="1" ref="X170" ca="1">INDEX($AM$2:$AM$82,MATCH(W170,$AL$2:$AL$82,0),0)</f>
        <v>同程度で推移</v>
      </c>
      <c r="Y170" s="161" t="str">
        <f ca="1">IF(G170-E170&gt;0,"↑",IF(G170-E170&lt;0,"↓","－"))</f>
        <v>－</v>
      </c>
      <c r="Z170" s="162" t="str">
        <f t="shared" ca="1" si="533"/>
        <v>判定外</v>
      </c>
      <c r="AA170" s="163" t="str">
        <f t="shared" ca="1" si="534"/>
        <v>判定外</v>
      </c>
      <c r="AB170" s="164" t="str">
        <f ca="1">IF(H170-F170&gt;0,"↑",IF(H170-F170&lt;0,"↓","－"))</f>
        <v>－</v>
      </c>
      <c r="AC170" s="162" t="str">
        <f t="shared" ca="1" si="536"/>
        <v>判定外</v>
      </c>
      <c r="AD170" s="160" t="str">
        <f t="shared" ca="1" si="537"/>
        <v>判定外</v>
      </c>
      <c r="AE170" s="170"/>
      <c r="AF170" s="201"/>
    </row>
    <row r="171" spans="2:47" x14ac:dyDescent="0.15">
      <c r="B171" s="198"/>
      <c r="C171" s="171"/>
      <c r="D171" s="168" t="s">
        <v>245</v>
      </c>
      <c r="E171" s="169">
        <f ca="1">ROUND(SUMIF('9.経年データ（専攻単位）'!A:A,R1,'9.経年データ（専攻単位）'!Z:Z)/SUMIF('9.経年データ（専攻単位）'!A:A,R1,'9.経年データ（専攻単位）'!AC:AC),3)</f>
        <v>0</v>
      </c>
      <c r="F171" s="169">
        <f ca="1">ROUND(SUMIF('9.経年データ（専攻単位）'!A:A,S1,'9.経年データ（専攻単位）'!Z:Z)/SUMIF('9.経年データ（専攻単位）'!A:A,S1,'9.経年データ（専攻単位）'!AC:AC),3)</f>
        <v>0</v>
      </c>
      <c r="G171" s="169">
        <f ca="1">ROUND(SUMIF('9.経年データ（専攻単位）'!A:A,T1,'9.経年データ（専攻単位）'!Z:Z)/SUMIF('9.経年データ（専攻単位）'!A:A,T1,'9.経年データ（専攻単位）'!AC:AC),3)</f>
        <v>0</v>
      </c>
      <c r="H171" s="169">
        <f ca="1">ROUND(SUMIF('9.経年データ（専攻単位）'!A:A,U1,'9.経年データ（専攻単位）'!Z:Z)/SUMIF('9.経年データ（専攻単位）'!A:A,U1,'9.経年データ（専攻単位）'!AC:AC),3)</f>
        <v>0</v>
      </c>
      <c r="I171" s="169">
        <f ca="1">ROUND(SUMIF('9.経年データ（専攻単位）'!A:A,V1,'9.経年データ（専攻単位）'!Z:Z)/SUMIF('9.経年データ（専攻単位）'!A:A,V1,'9.経年データ（専攻単位）'!AC:AC),3)</f>
        <v>0</v>
      </c>
      <c r="J171" s="188">
        <f t="shared" ref="J171:J173" ca="1" si="538">AVERAGE(E171:I171)</f>
        <v>0</v>
      </c>
      <c r="K171" s="158">
        <f t="shared" ref="K171:K173" ca="1" si="539">J171-0.03</f>
        <v>-0.03</v>
      </c>
      <c r="L171" s="158">
        <f t="shared" ref="L171:L173" ca="1" si="540">J171+0.03</f>
        <v>0.03</v>
      </c>
      <c r="M171" s="147" t="str">
        <f t="shared" ref="M171:M173" ca="1" si="541">IF(AND(E171&gt;J171-0.03,E171&lt;J171+0.03),"○","×")</f>
        <v>○</v>
      </c>
      <c r="N171" s="147" t="str">
        <f t="shared" ref="N171:N173" ca="1" si="542">IF(AND(F171&gt;J171-0.03,F171&lt;J171+0.03),"○","×")</f>
        <v>○</v>
      </c>
      <c r="O171" s="147" t="str">
        <f t="shared" ref="O171:O173" ca="1" si="543">IF(AND(G171&gt;J171-0.03,G171&lt;J171+0.03),"○","×")</f>
        <v>○</v>
      </c>
      <c r="P171" s="147" t="str">
        <f t="shared" ref="P171:P173" ca="1" si="544">IF(AND(H171&gt;J171-0.03,H171&lt;J171+0.03),"○","×")</f>
        <v>○</v>
      </c>
      <c r="Q171" s="148" t="str">
        <f t="shared" ref="Q171:Q173" ca="1" si="545">IF(AND(I171&gt;J171-0.03,I171&lt;J171+0.03),"○","×")</f>
        <v>○</v>
      </c>
      <c r="R171" s="159" t="str">
        <f t="shared" ref="R171:R173" ca="1" si="546">IF(COUNTIF(M171:Q171,"○")=5,"同程度","―")</f>
        <v>同程度</v>
      </c>
      <c r="S171" s="149" t="str">
        <f t="shared" ref="S171:S173" ca="1" si="547">IF(F171-E171&gt;0,"↑",IF(F171-E171&lt;0,"↓","－"))</f>
        <v>－</v>
      </c>
      <c r="T171" s="147" t="str">
        <f t="shared" ref="T171:T173" ca="1" si="548">IF(G171-F171&gt;0,"↑",IF(G171-F171&lt;0,"↓","－"))</f>
        <v>－</v>
      </c>
      <c r="U171" s="147" t="str">
        <f t="shared" ref="U171:U173" ca="1" si="549">IF(H171-G171&gt;0,"↑",IF(H171-G171&lt;0,"↓","－"))</f>
        <v>－</v>
      </c>
      <c r="V171" s="148" t="str">
        <f t="shared" ref="V171:V173" ca="1" si="550">IF(I171-H171&gt;0,"↑",IF(I171-H171&lt;0,"↓","－"))</f>
        <v>－</v>
      </c>
      <c r="W171" s="145" t="str">
        <f t="shared" ref="W171:W173" ca="1" si="551">S171&amp;T171&amp;U171&amp;V171</f>
        <v>－－－－</v>
      </c>
      <c r="X171" s="160" t="str" cm="1">
        <f t="array" aca="1" ref="X171" ca="1">INDEX($AM$2:$AM$82,MATCH(W171,$AL$2:$AL$82,0),0)</f>
        <v>同程度で推移</v>
      </c>
      <c r="Y171" s="161" t="str">
        <f t="shared" ref="Y171:Y173" ca="1" si="552">IF(G171-E171&gt;0,"↑",IF(G171-E171&lt;0,"↓","－"))</f>
        <v>－</v>
      </c>
      <c r="Z171" s="162" t="str">
        <f t="shared" ca="1" si="533"/>
        <v>判定外</v>
      </c>
      <c r="AA171" s="163" t="str">
        <f t="shared" ca="1" si="534"/>
        <v>判定外</v>
      </c>
      <c r="AB171" s="164" t="str">
        <f t="shared" ref="AB171:AB173" ca="1" si="553">IF(H171-F171&gt;0,"↑",IF(H171-F171&lt;0,"↓","－"))</f>
        <v>－</v>
      </c>
      <c r="AC171" s="162" t="str">
        <f t="shared" ca="1" si="536"/>
        <v>判定外</v>
      </c>
      <c r="AD171" s="160" t="str">
        <f t="shared" ca="1" si="537"/>
        <v>判定外</v>
      </c>
      <c r="AE171" s="170"/>
      <c r="AF171" s="201"/>
    </row>
    <row r="172" spans="2:47" x14ac:dyDescent="0.15">
      <c r="B172" s="198"/>
      <c r="C172" s="155" t="s">
        <v>246</v>
      </c>
      <c r="D172" s="155"/>
      <c r="E172" s="156">
        <f ca="1">ROUND(SUMIF('9.経年データ（専攻単位）'!A:A,R1,'9.経年データ（専攻単位）'!AA:AA)/SUMIF('9.経年データ（専攻単位）'!A:A,R1,'9.経年データ（専攻単位）'!AC:AC),3)</f>
        <v>0</v>
      </c>
      <c r="F172" s="156">
        <f ca="1">ROUND(SUMIF('9.経年データ（専攻単位）'!A:A,S1,'9.経年データ（専攻単位）'!AA:AA)/SUMIF('9.経年データ（専攻単位）'!A:A,S1,'9.経年データ（専攻単位）'!AC:AC),3)</f>
        <v>0</v>
      </c>
      <c r="G172" s="156">
        <f ca="1">ROUND(SUMIF('9.経年データ（専攻単位）'!A:A,T1,'9.経年データ（専攻単位）'!AA:AA)/SUMIF('9.経年データ（専攻単位）'!A:A,T1,'9.経年データ（専攻単位）'!AC:AC),3)</f>
        <v>0</v>
      </c>
      <c r="H172" s="156">
        <f ca="1">ROUND(SUMIF('9.経年データ（専攻単位）'!A:A,U1,'9.経年データ（専攻単位）'!AA:AA)/SUMIF('9.経年データ（専攻単位）'!A:A,U1,'9.経年データ（専攻単位）'!AC:AC),3)</f>
        <v>0</v>
      </c>
      <c r="I172" s="156">
        <f ca="1">ROUND(SUMIF('9.経年データ（専攻単位）'!A:A,V1,'9.経年データ（専攻単位）'!AA:AA)/SUMIF('9.経年データ（専攻単位）'!A:A,V1,'9.経年データ（専攻単位）'!AC:AC),3)</f>
        <v>0.125</v>
      </c>
      <c r="J172" s="157">
        <f t="shared" ca="1" si="538"/>
        <v>2.5000000000000001E-2</v>
      </c>
      <c r="K172" s="158">
        <f t="shared" ca="1" si="539"/>
        <v>-4.9999999999999975E-3</v>
      </c>
      <c r="L172" s="158">
        <f t="shared" ca="1" si="540"/>
        <v>5.5E-2</v>
      </c>
      <c r="M172" s="147" t="str">
        <f t="shared" ca="1" si="541"/>
        <v>○</v>
      </c>
      <c r="N172" s="147" t="str">
        <f t="shared" ca="1" si="542"/>
        <v>○</v>
      </c>
      <c r="O172" s="147" t="str">
        <f t="shared" ca="1" si="543"/>
        <v>○</v>
      </c>
      <c r="P172" s="147" t="str">
        <f t="shared" ca="1" si="544"/>
        <v>○</v>
      </c>
      <c r="Q172" s="148" t="str">
        <f t="shared" ca="1" si="545"/>
        <v>×</v>
      </c>
      <c r="R172" s="159" t="str">
        <f t="shared" ca="1" si="546"/>
        <v>―</v>
      </c>
      <c r="S172" s="149" t="str">
        <f t="shared" ca="1" si="547"/>
        <v>－</v>
      </c>
      <c r="T172" s="147" t="str">
        <f t="shared" ca="1" si="548"/>
        <v>－</v>
      </c>
      <c r="U172" s="147" t="str">
        <f t="shared" ca="1" si="549"/>
        <v>－</v>
      </c>
      <c r="V172" s="148" t="str">
        <f t="shared" ca="1" si="550"/>
        <v>↑</v>
      </c>
      <c r="W172" s="145" t="str">
        <f t="shared" ca="1" si="551"/>
        <v>－－－↑</v>
      </c>
      <c r="X172" s="160" t="str" cm="1">
        <f t="array" aca="1" ref="X172" ca="1">INDEX($AM$2:$AM$82,MATCH(W172,$AL$2:$AL$82,0),0)</f>
        <v>同程度で推移</v>
      </c>
      <c r="Y172" s="161" t="str">
        <f t="shared" ca="1" si="552"/>
        <v>－</v>
      </c>
      <c r="Z172" s="162" t="str">
        <f t="shared" ca="1" si="533"/>
        <v>判定外</v>
      </c>
      <c r="AA172" s="163" t="str">
        <f t="shared" ca="1" si="534"/>
        <v>判定外</v>
      </c>
      <c r="AB172" s="164" t="str">
        <f t="shared" ca="1" si="553"/>
        <v>－</v>
      </c>
      <c r="AC172" s="162" t="str">
        <f t="shared" ca="1" si="536"/>
        <v>判定外</v>
      </c>
      <c r="AD172" s="160" t="str">
        <f t="shared" ca="1" si="537"/>
        <v>判定外</v>
      </c>
      <c r="AE172" s="170"/>
      <c r="AF172" s="201"/>
    </row>
    <row r="173" spans="2:47" x14ac:dyDescent="0.15">
      <c r="B173" s="198"/>
      <c r="C173" s="155" t="s">
        <v>242</v>
      </c>
      <c r="D173" s="155"/>
      <c r="E173" s="156">
        <f ca="1">ROUND(SUMIF('9.経年データ（専攻単位）'!A:A,R1,'9.経年データ（専攻単位）'!AB:AB)/SUMIF('9.経年データ（専攻単位）'!A:A,R1,'9.経年データ（専攻単位）'!AC:AC),3)</f>
        <v>8.3000000000000004E-2</v>
      </c>
      <c r="F173" s="156">
        <f ca="1">ROUND(SUMIF('9.経年データ（専攻単位）'!A:A,S1,'9.経年データ（専攻単位）'!AB:AB)/SUMIF('9.経年データ（専攻単位）'!A:A,S1,'9.経年データ（専攻単位）'!AC:AC),3)</f>
        <v>0</v>
      </c>
      <c r="G173" s="156">
        <f ca="1">ROUND(SUMIF('9.経年データ（専攻単位）'!A:A,T1,'9.経年データ（専攻単位）'!AB:AB)/SUMIF('9.経年データ（専攻単位）'!A:A,T1,'9.経年データ（専攻単位）'!AC:AC),3)</f>
        <v>0</v>
      </c>
      <c r="H173" s="156">
        <f ca="1">ROUND(SUMIF('9.経年データ（専攻単位）'!A:A,U1,'9.経年データ（専攻単位）'!AB:AB)/SUMIF('9.経年データ（専攻単位）'!A:A,U1,'9.経年データ（専攻単位）'!AC:AC),3)</f>
        <v>0</v>
      </c>
      <c r="I173" s="156">
        <f ca="1">ROUND(SUMIF('9.経年データ（専攻単位）'!A:A,V1,'9.経年データ（専攻単位）'!AB:AB)/SUMIF('9.経年データ（専攻単位）'!A:A,V1,'9.経年データ（専攻単位）'!AC:AC),3)</f>
        <v>0</v>
      </c>
      <c r="J173" s="157">
        <f t="shared" ca="1" si="538"/>
        <v>1.66E-2</v>
      </c>
      <c r="K173" s="158">
        <f t="shared" ca="1" si="539"/>
        <v>-1.3399999999999999E-2</v>
      </c>
      <c r="L173" s="158">
        <f t="shared" ca="1" si="540"/>
        <v>4.6600000000000003E-2</v>
      </c>
      <c r="M173" s="147" t="str">
        <f t="shared" ca="1" si="541"/>
        <v>×</v>
      </c>
      <c r="N173" s="147" t="str">
        <f t="shared" ca="1" si="542"/>
        <v>○</v>
      </c>
      <c r="O173" s="147" t="str">
        <f t="shared" ca="1" si="543"/>
        <v>○</v>
      </c>
      <c r="P173" s="147" t="str">
        <f t="shared" ca="1" si="544"/>
        <v>○</v>
      </c>
      <c r="Q173" s="148" t="str">
        <f t="shared" ca="1" si="545"/>
        <v>○</v>
      </c>
      <c r="R173" s="159" t="str">
        <f t="shared" ca="1" si="546"/>
        <v>―</v>
      </c>
      <c r="S173" s="149" t="str">
        <f t="shared" ca="1" si="547"/>
        <v>↓</v>
      </c>
      <c r="T173" s="147" t="str">
        <f t="shared" ca="1" si="548"/>
        <v>－</v>
      </c>
      <c r="U173" s="147" t="str">
        <f t="shared" ca="1" si="549"/>
        <v>－</v>
      </c>
      <c r="V173" s="148" t="str">
        <f t="shared" ca="1" si="550"/>
        <v>－</v>
      </c>
      <c r="W173" s="145" t="str">
        <f t="shared" ca="1" si="551"/>
        <v>↓－－－</v>
      </c>
      <c r="X173" s="160" t="str" cm="1">
        <f t="array" aca="1" ref="X173" ca="1">INDEX($AM$2:$AM$82,MATCH(W173,$AL$2:$AL$82,0),0)</f>
        <v>同程度で推移</v>
      </c>
      <c r="Y173" s="161" t="str">
        <f t="shared" ca="1" si="552"/>
        <v>↓</v>
      </c>
      <c r="Z173" s="162" t="str">
        <f t="shared" ca="1" si="533"/>
        <v>判定外</v>
      </c>
      <c r="AA173" s="163" t="str">
        <f t="shared" ca="1" si="534"/>
        <v>判定外</v>
      </c>
      <c r="AB173" s="164" t="str">
        <f t="shared" ca="1" si="553"/>
        <v>－</v>
      </c>
      <c r="AC173" s="162" t="str">
        <f t="shared" ca="1" si="536"/>
        <v>判定外</v>
      </c>
      <c r="AD173" s="160" t="str">
        <f t="shared" ca="1" si="537"/>
        <v>判定外</v>
      </c>
      <c r="AE173" s="170"/>
      <c r="AF173" s="201"/>
    </row>
    <row r="174" spans="2:47" s="154" customFormat="1" ht="14.25" thickBot="1" x14ac:dyDescent="0.2">
      <c r="B174" s="198"/>
      <c r="C174" s="199"/>
      <c r="D174" s="199"/>
      <c r="E174" s="199"/>
      <c r="F174" s="199"/>
      <c r="G174" s="199"/>
      <c r="H174" s="199"/>
      <c r="I174" s="199"/>
      <c r="J174" s="211"/>
      <c r="K174" s="200"/>
      <c r="L174" s="200"/>
      <c r="M174" s="200"/>
      <c r="N174" s="200"/>
      <c r="O174" s="200"/>
      <c r="P174" s="200"/>
      <c r="Q174" s="200"/>
      <c r="R174" s="200"/>
      <c r="S174" s="200"/>
      <c r="T174" s="200"/>
      <c r="U174" s="200"/>
      <c r="V174" s="200"/>
      <c r="W174" s="200"/>
      <c r="X174" s="200"/>
      <c r="Y174" s="200"/>
      <c r="Z174" s="200"/>
      <c r="AA174" s="200"/>
      <c r="AB174" s="200"/>
      <c r="AC174" s="200"/>
      <c r="AD174" s="200"/>
      <c r="AE174" s="200"/>
      <c r="AF174" s="201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</row>
    <row r="175" spans="2:47" x14ac:dyDescent="0.15">
      <c r="B175" s="198"/>
      <c r="C175" s="199"/>
      <c r="D175" s="199"/>
      <c r="E175" s="199"/>
      <c r="F175" s="199"/>
      <c r="G175" s="199"/>
      <c r="H175" s="199"/>
      <c r="I175" s="199"/>
      <c r="J175" s="370" t="s">
        <v>334</v>
      </c>
      <c r="K175" s="371"/>
      <c r="L175" s="371"/>
      <c r="M175" s="372"/>
      <c r="N175" s="372"/>
      <c r="O175" s="372"/>
      <c r="P175" s="372"/>
      <c r="Q175" s="373"/>
      <c r="R175" s="374" t="s">
        <v>335</v>
      </c>
      <c r="S175" s="371" t="s">
        <v>336</v>
      </c>
      <c r="T175" s="372"/>
      <c r="U175" s="372"/>
      <c r="V175" s="373"/>
      <c r="W175" s="376" t="s">
        <v>337</v>
      </c>
      <c r="X175" s="377"/>
      <c r="Y175" s="380" t="s">
        <v>338</v>
      </c>
      <c r="Z175" s="366" t="s">
        <v>339</v>
      </c>
      <c r="AA175" s="382"/>
      <c r="AB175" s="364" t="s">
        <v>340</v>
      </c>
      <c r="AC175" s="366" t="s">
        <v>341</v>
      </c>
      <c r="AD175" s="367"/>
      <c r="AE175" s="368" t="s">
        <v>342</v>
      </c>
      <c r="AF175" s="201"/>
      <c r="AN175" s="154"/>
    </row>
    <row r="176" spans="2:47" x14ac:dyDescent="0.15">
      <c r="B176" s="210"/>
      <c r="C176" s="212" t="s">
        <v>272</v>
      </c>
      <c r="D176" s="212"/>
      <c r="E176" s="187" t="str">
        <f ca="1">R1&amp;"(n'="&amp;SUMIF('9.経年データ（専攻単位）'!A:A,R1,'9.経年データ（専攻単位）'!AJ:AJ)&amp;")"</f>
        <v>R2(n'=8)</v>
      </c>
      <c r="F176" s="187" t="str">
        <f ca="1">S1&amp;"(n'="&amp;SUMIF('9.経年データ（専攻単位）'!A:A,S1,'9.経年データ（専攻単位）'!AJ:AJ)&amp;")"</f>
        <v>R3(n'=15)</v>
      </c>
      <c r="G176" s="187" t="str">
        <f ca="1">T1&amp;"(n'="&amp;SUMIF('9.経年データ（専攻単位）'!A:A,T1,'9.経年データ（専攻単位）'!AJ:AJ)&amp;")"</f>
        <v>R4(n'=18)</v>
      </c>
      <c r="H176" s="187" t="str">
        <f ca="1">U1&amp;"(n'="&amp;SUMIF('9.経年データ（専攻単位）'!A:A,U1,'9.経年データ（専攻単位）'!AJ:AJ)&amp;")"</f>
        <v>R5(n'=11)</v>
      </c>
      <c r="I176" s="187" t="str">
        <f ca="1">V1&amp;"(n'="&amp;SUMIF('9.経年データ（専攻単位）'!A:A,V1,'9.経年データ（専攻単位）'!AJ:AJ)&amp;")"</f>
        <v>R6(n'=9)</v>
      </c>
      <c r="J176" s="145" t="s">
        <v>345</v>
      </c>
      <c r="K176" s="146">
        <v>-0.03</v>
      </c>
      <c r="L176" s="146">
        <v>0.03</v>
      </c>
      <c r="M176" s="259" t="str">
        <f ca="1">R1</f>
        <v>R2</v>
      </c>
      <c r="N176" s="259" t="str">
        <f ca="1">S1</f>
        <v>R3</v>
      </c>
      <c r="O176" s="259" t="str">
        <f ca="1">T1</f>
        <v>R4</v>
      </c>
      <c r="P176" s="259" t="str">
        <f ca="1">U1</f>
        <v>R5</v>
      </c>
      <c r="Q176" s="259" t="str">
        <f ca="1">V1</f>
        <v>R6</v>
      </c>
      <c r="R176" s="375"/>
      <c r="S176" s="149" t="s">
        <v>346</v>
      </c>
      <c r="T176" s="147" t="s">
        <v>347</v>
      </c>
      <c r="U176" s="147" t="s">
        <v>348</v>
      </c>
      <c r="V176" s="148" t="s">
        <v>349</v>
      </c>
      <c r="W176" s="378"/>
      <c r="X176" s="379"/>
      <c r="Y176" s="381"/>
      <c r="Z176" s="150" t="s">
        <v>350</v>
      </c>
      <c r="AA176" s="151" t="s">
        <v>351</v>
      </c>
      <c r="AB176" s="365"/>
      <c r="AC176" s="152" t="s">
        <v>352</v>
      </c>
      <c r="AD176" s="153" t="s">
        <v>353</v>
      </c>
      <c r="AE176" s="369"/>
      <c r="AF176" s="201"/>
    </row>
    <row r="177" spans="2:47" x14ac:dyDescent="0.15">
      <c r="B177" s="198"/>
      <c r="C177" s="155" t="s">
        <v>243</v>
      </c>
      <c r="D177" s="155"/>
      <c r="E177" s="156">
        <f ca="1">ROUND(SUMIF('9.経年データ（専攻単位）'!A:A,R1,'9.経年データ（専攻単位）'!AD:AD)/SUMIF('9.経年データ（専攻単位）'!A:A,R1,'9.経年データ（専攻単位）'!AJ:AJ),3)</f>
        <v>0</v>
      </c>
      <c r="F177" s="156">
        <f ca="1">ROUND(SUMIF('9.経年データ（専攻単位）'!A:A,S1,'9.経年データ（専攻単位）'!AD:AD)/SUMIF('9.経年データ（専攻単位）'!A:A,S1,'9.経年データ（専攻単位）'!AJ:AJ),3)</f>
        <v>0</v>
      </c>
      <c r="G177" s="156">
        <f ca="1">ROUND(SUMIF('9.経年データ（専攻単位）'!A:A,T1,'9.経年データ（専攻単位）'!AD:AD)/SUMIF('9.経年データ（専攻単位）'!A:A,T1,'9.経年データ（専攻単位）'!AJ:AJ),3)</f>
        <v>5.6000000000000001E-2</v>
      </c>
      <c r="H177" s="156">
        <f ca="1">ROUND(SUMIF('9.経年データ（専攻単位）'!A:A,U1,'9.経年データ（専攻単位）'!AD:AD)/SUMIF('9.経年データ（専攻単位）'!A:A,U1,'9.経年データ（専攻単位）'!AJ:AJ),3)</f>
        <v>0</v>
      </c>
      <c r="I177" s="156">
        <f ca="1">ROUND(SUMIF('9.経年データ（専攻単位）'!A:A,V1,'9.経年データ（専攻単位）'!AD:AD)/SUMIF('9.経年データ（専攻単位）'!A:A,V1,'9.経年データ（専攻単位）'!AJ:AJ),3)</f>
        <v>0</v>
      </c>
      <c r="J177" s="157">
        <f t="shared" ref="J177:J179" ca="1" si="554">AVERAGE(E177:I177)</f>
        <v>1.12E-2</v>
      </c>
      <c r="K177" s="158">
        <f t="shared" ref="K177:K179" ca="1" si="555">J177-0.03</f>
        <v>-1.8799999999999997E-2</v>
      </c>
      <c r="L177" s="158">
        <f t="shared" ref="L177:L179" ca="1" si="556">J177+0.03</f>
        <v>4.1200000000000001E-2</v>
      </c>
      <c r="M177" s="147" t="str">
        <f t="shared" ref="M177:M179" ca="1" si="557">IF(AND(E177&gt;J177-0.03,E177&lt;J177+0.03),"○","×")</f>
        <v>○</v>
      </c>
      <c r="N177" s="147" t="str">
        <f t="shared" ref="N177:N179" ca="1" si="558">IF(AND(F177&gt;J177-0.03,F177&lt;J177+0.03),"○","×")</f>
        <v>○</v>
      </c>
      <c r="O177" s="147" t="str">
        <f t="shared" ref="O177:O179" ca="1" si="559">IF(AND(G177&gt;J177-0.03,G177&lt;J177+0.03),"○","×")</f>
        <v>×</v>
      </c>
      <c r="P177" s="147" t="str">
        <f t="shared" ref="P177:P179" ca="1" si="560">IF(AND(H177&gt;J177-0.03,H177&lt;J177+0.03),"○","×")</f>
        <v>○</v>
      </c>
      <c r="Q177" s="148" t="str">
        <f t="shared" ref="Q177:Q179" ca="1" si="561">IF(AND(I177&gt;J177-0.03,I177&lt;J177+0.03),"○","×")</f>
        <v>○</v>
      </c>
      <c r="R177" s="159" t="str">
        <f t="shared" ref="R177:R179" ca="1" si="562">IF(COUNTIF(M177:Q177,"○")=5,"同程度","―")</f>
        <v>―</v>
      </c>
      <c r="S177" s="149" t="str">
        <f t="shared" ref="S177:S179" ca="1" si="563">IF(F177-E177&gt;0,"↑",IF(F177-E177&lt;0,"↓","－"))</f>
        <v>－</v>
      </c>
      <c r="T177" s="147" t="str">
        <f t="shared" ref="T177:T179" ca="1" si="564">IF(G177-F177&gt;0,"↑",IF(G177-F177&lt;0,"↓","－"))</f>
        <v>↑</v>
      </c>
      <c r="U177" s="147" t="str">
        <f t="shared" ref="U177:U179" ca="1" si="565">IF(H177-G177&gt;0,"↑",IF(H177-G177&lt;0,"↓","－"))</f>
        <v>↓</v>
      </c>
      <c r="V177" s="148" t="str">
        <f t="shared" ref="V177:V179" ca="1" si="566">IF(I177-H177&gt;0,"↑",IF(I177-H177&lt;0,"↓","－"))</f>
        <v>－</v>
      </c>
      <c r="W177" s="145" t="str">
        <f t="shared" ref="W177:W179" ca="1" si="567">S177&amp;T177&amp;U177&amp;V177</f>
        <v>－↑↓－</v>
      </c>
      <c r="X177" s="160" t="str" cm="1">
        <f t="array" aca="1" ref="X177" ca="1">INDEX($AM$2:$AM$82,MATCH(W177,$AL$2:$AL$82,0),0)</f>
        <v>年度により増減</v>
      </c>
      <c r="Y177" s="161" t="str">
        <f t="shared" ref="Y177:Y179" ca="1" si="568">IF(G177-E177&gt;0,"↑",IF(G177-E177&lt;0,"↓","－"))</f>
        <v>↑</v>
      </c>
      <c r="Z177" s="162" t="str">
        <f t="shared" ref="Z177:Z183" ca="1" si="569">IF(W177="↓↑↓↓",IF(Y177="↓","減少傾向","×"),"判定外")</f>
        <v>判定外</v>
      </c>
      <c r="AA177" s="163" t="str">
        <f t="shared" ref="AA177:AA183" ca="1" si="570">IF(W177="↑↓↑↑",IF(Y177="↑","増加傾向","×"),"判定外")</f>
        <v>判定外</v>
      </c>
      <c r="AB177" s="164" t="str">
        <f t="shared" ref="AB177:AB179" ca="1" si="571">IF(H177-F177&gt;0,"↑",IF(H177-F177&lt;0,"↓","－"))</f>
        <v>－</v>
      </c>
      <c r="AC177" s="162" t="str">
        <f t="shared" ref="AC177:AC183" ca="1" si="572">IF(W177="↓↓↑↓",IF(AB177="↓","減少傾向","×"),"判定外")</f>
        <v>判定外</v>
      </c>
      <c r="AD177" s="160" t="str">
        <f t="shared" ref="AD177:AD183" ca="1" si="573">IF(W177="↑↑↓↑",IF(AB177="↑","増加傾向","×"),"判定外")</f>
        <v>判定外</v>
      </c>
      <c r="AE177" s="165" t="s">
        <v>273</v>
      </c>
      <c r="AF177" s="201"/>
    </row>
    <row r="178" spans="2:47" x14ac:dyDescent="0.15">
      <c r="B178" s="198"/>
      <c r="C178" s="166" t="s">
        <v>40</v>
      </c>
      <c r="D178" s="155"/>
      <c r="E178" s="264">
        <f ca="1">SUM(E179:E181)</f>
        <v>1</v>
      </c>
      <c r="F178" s="264">
        <f ca="1">SUM(F179:F181)</f>
        <v>0.93300000000000005</v>
      </c>
      <c r="G178" s="264">
        <f ca="1">SUM(G179:G181)</f>
        <v>0.94500000000000006</v>
      </c>
      <c r="H178" s="264">
        <f ca="1">SUM(H179:H181)</f>
        <v>1</v>
      </c>
      <c r="I178" s="264">
        <f ca="1">SUM(I179:I181)</f>
        <v>1</v>
      </c>
      <c r="J178" s="157">
        <f t="shared" ca="1" si="554"/>
        <v>0.97560000000000002</v>
      </c>
      <c r="K178" s="158">
        <f t="shared" ca="1" si="555"/>
        <v>0.9456</v>
      </c>
      <c r="L178" s="158">
        <f t="shared" ca="1" si="556"/>
        <v>1.0056</v>
      </c>
      <c r="M178" s="147" t="str">
        <f t="shared" ca="1" si="557"/>
        <v>○</v>
      </c>
      <c r="N178" s="147" t="str">
        <f t="shared" ca="1" si="558"/>
        <v>×</v>
      </c>
      <c r="O178" s="147" t="str">
        <f t="shared" ca="1" si="559"/>
        <v>×</v>
      </c>
      <c r="P178" s="147" t="str">
        <f t="shared" ca="1" si="560"/>
        <v>○</v>
      </c>
      <c r="Q178" s="148" t="str">
        <f t="shared" ca="1" si="561"/>
        <v>○</v>
      </c>
      <c r="R178" s="159" t="str">
        <f t="shared" ca="1" si="562"/>
        <v>―</v>
      </c>
      <c r="S178" s="149" t="str">
        <f t="shared" ca="1" si="563"/>
        <v>↓</v>
      </c>
      <c r="T178" s="147" t="str">
        <f t="shared" ca="1" si="564"/>
        <v>↑</v>
      </c>
      <c r="U178" s="147" t="str">
        <f t="shared" ca="1" si="565"/>
        <v>↑</v>
      </c>
      <c r="V178" s="148" t="str">
        <f t="shared" ca="1" si="566"/>
        <v>－</v>
      </c>
      <c r="W178" s="145" t="str">
        <f t="shared" ca="1" si="567"/>
        <v>↓↑↑－</v>
      </c>
      <c r="X178" s="160" t="str" cm="1">
        <f t="array" aca="1" ref="X178" ca="1">INDEX($AM$2:$AM$82,MATCH(W178,$AL$2:$AL$82,0),0)</f>
        <v>増加傾向⤴</v>
      </c>
      <c r="Y178" s="161" t="str">
        <f t="shared" ca="1" si="568"/>
        <v>↓</v>
      </c>
      <c r="Z178" s="162" t="str">
        <f t="shared" ca="1" si="569"/>
        <v>判定外</v>
      </c>
      <c r="AA178" s="163" t="str">
        <f t="shared" ca="1" si="570"/>
        <v>判定外</v>
      </c>
      <c r="AB178" s="164" t="str">
        <f t="shared" ca="1" si="571"/>
        <v>↑</v>
      </c>
      <c r="AC178" s="162" t="str">
        <f t="shared" ca="1" si="572"/>
        <v>判定外</v>
      </c>
      <c r="AD178" s="160" t="str">
        <f t="shared" ca="1" si="573"/>
        <v>判定外</v>
      </c>
      <c r="AE178" s="165" t="s">
        <v>253</v>
      </c>
      <c r="AF178" s="201"/>
    </row>
    <row r="179" spans="2:47" x14ac:dyDescent="0.15">
      <c r="B179" s="198"/>
      <c r="C179" s="167"/>
      <c r="D179" s="168" t="s">
        <v>36</v>
      </c>
      <c r="E179" s="169">
        <f ca="1">ROUND(SUMIF('9.経年データ（専攻単位）'!A:A,R1,'9.経年データ（専攻単位）'!AE:AE)/SUMIF('9.経年データ（専攻単位）'!A:A,R1,'9.経年データ（専攻単位）'!AJ:AJ),3)</f>
        <v>1</v>
      </c>
      <c r="F179" s="169">
        <f ca="1">ROUND(SUMIF('9.経年データ（専攻単位）'!A:A,S1,'9.経年データ（専攻単位）'!AE:AE)/SUMIF('9.経年データ（専攻単位）'!A:A,S1,'9.経年データ（専攻単位）'!AJ:AJ),3)</f>
        <v>0.93300000000000005</v>
      </c>
      <c r="G179" s="169">
        <f ca="1">ROUND(SUMIF('9.経年データ（専攻単位）'!A:A,T1,'9.経年データ（専攻単位）'!AE:AE)/SUMIF('9.経年データ（専攻単位）'!A:A,T1,'9.経年データ（専攻単位）'!AJ:AJ),3)</f>
        <v>0.88900000000000001</v>
      </c>
      <c r="H179" s="169">
        <f ca="1">ROUND(SUMIF('9.経年データ（専攻単位）'!A:A,U1,'9.経年データ（専攻単位）'!AE:AE)/SUMIF('9.経年データ（専攻単位）'!A:A,U1,'9.経年データ（専攻単位）'!AJ:AJ),3)</f>
        <v>1</v>
      </c>
      <c r="I179" s="169">
        <f ca="1">ROUND(SUMIF('9.経年データ（専攻単位）'!A:A,V1,'9.経年データ（専攻単位）'!AE:AE)/SUMIF('9.経年データ（専攻単位）'!A:A,V1,'9.経年データ（専攻単位）'!AJ:AJ),3)</f>
        <v>0.88900000000000001</v>
      </c>
      <c r="J179" s="157">
        <f t="shared" ca="1" si="554"/>
        <v>0.94220000000000004</v>
      </c>
      <c r="K179" s="158">
        <f t="shared" ca="1" si="555"/>
        <v>0.91220000000000001</v>
      </c>
      <c r="L179" s="158">
        <f t="shared" ca="1" si="556"/>
        <v>0.97220000000000006</v>
      </c>
      <c r="M179" s="147" t="str">
        <f t="shared" ca="1" si="557"/>
        <v>×</v>
      </c>
      <c r="N179" s="147" t="str">
        <f t="shared" ca="1" si="558"/>
        <v>○</v>
      </c>
      <c r="O179" s="147" t="str">
        <f t="shared" ca="1" si="559"/>
        <v>×</v>
      </c>
      <c r="P179" s="147" t="str">
        <f t="shared" ca="1" si="560"/>
        <v>×</v>
      </c>
      <c r="Q179" s="148" t="str">
        <f t="shared" ca="1" si="561"/>
        <v>×</v>
      </c>
      <c r="R179" s="159" t="str">
        <f t="shared" ca="1" si="562"/>
        <v>―</v>
      </c>
      <c r="S179" s="149" t="str">
        <f t="shared" ca="1" si="563"/>
        <v>↓</v>
      </c>
      <c r="T179" s="147" t="str">
        <f t="shared" ca="1" si="564"/>
        <v>↓</v>
      </c>
      <c r="U179" s="147" t="str">
        <f t="shared" ca="1" si="565"/>
        <v>↑</v>
      </c>
      <c r="V179" s="148" t="str">
        <f t="shared" ca="1" si="566"/>
        <v>↓</v>
      </c>
      <c r="W179" s="145" t="str">
        <f t="shared" ca="1" si="567"/>
        <v>↓↓↑↓</v>
      </c>
      <c r="X179" s="160" t="str" cm="1">
        <f t="array" aca="1" ref="X179" ca="1">INDEX($AM$2:$AM$82,MATCH(W179,$AL$2:$AL$82,0),0)</f>
        <v>年度により増減</v>
      </c>
      <c r="Y179" s="161" t="str">
        <f t="shared" ca="1" si="568"/>
        <v>↓</v>
      </c>
      <c r="Z179" s="162" t="str">
        <f t="shared" ca="1" si="569"/>
        <v>判定外</v>
      </c>
      <c r="AA179" s="163" t="str">
        <f t="shared" ca="1" si="570"/>
        <v>判定外</v>
      </c>
      <c r="AB179" s="164" t="str">
        <f t="shared" ca="1" si="571"/>
        <v>↑</v>
      </c>
      <c r="AC179" s="162" t="str">
        <f t="shared" ca="1" si="572"/>
        <v>×</v>
      </c>
      <c r="AD179" s="160" t="str">
        <f t="shared" ca="1" si="573"/>
        <v>判定外</v>
      </c>
      <c r="AE179" s="170"/>
      <c r="AF179" s="201"/>
    </row>
    <row r="180" spans="2:47" x14ac:dyDescent="0.15">
      <c r="B180" s="198"/>
      <c r="C180" s="167"/>
      <c r="D180" s="168" t="s">
        <v>244</v>
      </c>
      <c r="E180" s="169">
        <f ca="1">ROUND(SUMIF('9.経年データ（専攻単位）'!A:A,R1,'9.経年データ（専攻単位）'!AF:AF)/SUMIF('9.経年データ（専攻単位）'!A:A,R1,'9.経年データ（専攻単位）'!AJ:AJ),3)</f>
        <v>0</v>
      </c>
      <c r="F180" s="169">
        <f ca="1">ROUND(SUMIF('9.経年データ（専攻単位）'!A:A,S1,'9.経年データ（専攻単位）'!AF:AF)/SUMIF('9.経年データ（専攻単位）'!A:A,S1,'9.経年データ（専攻単位）'!AJ:AJ),3)</f>
        <v>0</v>
      </c>
      <c r="G180" s="169">
        <f ca="1">ROUND(SUMIF('9.経年データ（専攻単位）'!A:A,T1,'9.経年データ（専攻単位）'!AF:AF)/SUMIF('9.経年データ（専攻単位）'!A:A,T1,'9.経年データ（専攻単位）'!AJ:AJ),3)</f>
        <v>5.6000000000000001E-2</v>
      </c>
      <c r="H180" s="169">
        <f ca="1">ROUND(SUMIF('9.経年データ（専攻単位）'!A:A,U1,'9.経年データ（専攻単位）'!AF:AF)/SUMIF('9.経年データ（専攻単位）'!A:A,U1,'9.経年データ（専攻単位）'!AJ:AJ),3)</f>
        <v>0</v>
      </c>
      <c r="I180" s="169">
        <f ca="1">ROUND(SUMIF('9.経年データ（専攻単位）'!A:A,V1,'9.経年データ（専攻単位）'!AF:AF)/SUMIF('9.経年データ（専攻単位）'!A:A,V1,'9.経年データ（専攻単位）'!AJ:AJ),3)</f>
        <v>0.111</v>
      </c>
      <c r="J180" s="157">
        <f ca="1">AVERAGE(E180:I180)</f>
        <v>3.3399999999999999E-2</v>
      </c>
      <c r="K180" s="158">
        <f ca="1">J180-0.03</f>
        <v>3.4000000000000002E-3</v>
      </c>
      <c r="L180" s="158">
        <f ca="1">J180+0.03</f>
        <v>6.3399999999999998E-2</v>
      </c>
      <c r="M180" s="147" t="str">
        <f ca="1">IF(AND(E180&gt;J180-0.03,E180&lt;J180+0.03),"○","×")</f>
        <v>×</v>
      </c>
      <c r="N180" s="147" t="str">
        <f ca="1">IF(AND(F180&gt;J180-0.03,F180&lt;J180+0.03),"○","×")</f>
        <v>×</v>
      </c>
      <c r="O180" s="147" t="str">
        <f ca="1">IF(AND(G180&gt;J180-0.03,G180&lt;J180+0.03),"○","×")</f>
        <v>○</v>
      </c>
      <c r="P180" s="147" t="str">
        <f ca="1">IF(AND(H180&gt;J180-0.03,H180&lt;J180+0.03),"○","×")</f>
        <v>×</v>
      </c>
      <c r="Q180" s="148" t="str">
        <f ca="1">IF(AND(I180&gt;J180-0.03,I180&lt;J180+0.03),"○","×")</f>
        <v>×</v>
      </c>
      <c r="R180" s="159" t="str">
        <f ca="1">IF(COUNTIF(M180:Q180,"○")=5,"同程度","―")</f>
        <v>―</v>
      </c>
      <c r="S180" s="149" t="str">
        <f ca="1">IF(F180-E180&gt;0,"↑",IF(F180-E180&lt;0,"↓","－"))</f>
        <v>－</v>
      </c>
      <c r="T180" s="147" t="str">
        <f ca="1">IF(G180-F180&gt;0,"↑",IF(G180-F180&lt;0,"↓","－"))</f>
        <v>↑</v>
      </c>
      <c r="U180" s="147" t="str">
        <f ca="1">IF(H180-G180&gt;0,"↑",IF(H180-G180&lt;0,"↓","－"))</f>
        <v>↓</v>
      </c>
      <c r="V180" s="148" t="str">
        <f ca="1">IF(I180-H180&gt;0,"↑",IF(I180-H180&lt;0,"↓","－"))</f>
        <v>↑</v>
      </c>
      <c r="W180" s="145" t="str">
        <f ca="1">S180&amp;T180&amp;U180&amp;V180</f>
        <v>－↑↓↑</v>
      </c>
      <c r="X180" s="160" t="str" cm="1">
        <f t="array" aca="1" ref="X180" ca="1">INDEX($AM$2:$AM$82,MATCH(W180,$AL$2:$AL$82,0),0)</f>
        <v>年度により増減</v>
      </c>
      <c r="Y180" s="161" t="str">
        <f ca="1">IF(G180-E180&gt;0,"↑",IF(G180-E180&lt;0,"↓","－"))</f>
        <v>↑</v>
      </c>
      <c r="Z180" s="162" t="str">
        <f t="shared" ca="1" si="569"/>
        <v>判定外</v>
      </c>
      <c r="AA180" s="163" t="str">
        <f t="shared" ca="1" si="570"/>
        <v>判定外</v>
      </c>
      <c r="AB180" s="164" t="str">
        <f ca="1">IF(H180-F180&gt;0,"↑",IF(H180-F180&lt;0,"↓","－"))</f>
        <v>－</v>
      </c>
      <c r="AC180" s="162" t="str">
        <f t="shared" ca="1" si="572"/>
        <v>判定外</v>
      </c>
      <c r="AD180" s="160" t="str">
        <f t="shared" ca="1" si="573"/>
        <v>判定外</v>
      </c>
      <c r="AE180" s="170"/>
      <c r="AF180" s="201"/>
    </row>
    <row r="181" spans="2:47" x14ac:dyDescent="0.15">
      <c r="B181" s="198"/>
      <c r="C181" s="171"/>
      <c r="D181" s="168" t="s">
        <v>245</v>
      </c>
      <c r="E181" s="169">
        <f ca="1">ROUND(SUMIF('9.経年データ（専攻単位）'!A:A,R1,'9.経年データ（専攻単位）'!AG:AG)/SUMIF('9.経年データ（専攻単位）'!A:A,R1,'9.経年データ（専攻単位）'!AJ:AJ),3)</f>
        <v>0</v>
      </c>
      <c r="F181" s="169">
        <f ca="1">ROUND(SUMIF('9.経年データ（専攻単位）'!A:A,S1,'9.経年データ（専攻単位）'!AG:AG)/SUMIF('9.経年データ（専攻単位）'!A:A,S1,'9.経年データ（専攻単位）'!AJ:AJ),3)</f>
        <v>0</v>
      </c>
      <c r="G181" s="169">
        <f ca="1">ROUND(SUMIF('9.経年データ（専攻単位）'!A:A,T1,'9.経年データ（専攻単位）'!AG:AG)/SUMIF('9.経年データ（専攻単位）'!A:A,T1,'9.経年データ（専攻単位）'!AJ:AJ),3)</f>
        <v>0</v>
      </c>
      <c r="H181" s="169">
        <f ca="1">ROUND(SUMIF('9.経年データ（専攻単位）'!A:A,U1,'9.経年データ（専攻単位）'!AG:AG)/SUMIF('9.経年データ（専攻単位）'!A:A,U1,'9.経年データ（専攻単位）'!AJ:AJ),3)</f>
        <v>0</v>
      </c>
      <c r="I181" s="169">
        <f ca="1">ROUND(SUMIF('9.経年データ（専攻単位）'!A:A,V1,'9.経年データ（専攻単位）'!AG:AG)/SUMIF('9.経年データ（専攻単位）'!A:A,V1,'9.経年データ（専攻単位）'!AJ:AJ),3)</f>
        <v>0</v>
      </c>
      <c r="J181" s="188">
        <f t="shared" ref="J181:J183" ca="1" si="574">AVERAGE(E181:I181)</f>
        <v>0</v>
      </c>
      <c r="K181" s="158">
        <f t="shared" ref="K181:K183" ca="1" si="575">J181-0.03</f>
        <v>-0.03</v>
      </c>
      <c r="L181" s="158">
        <f t="shared" ref="L181:L183" ca="1" si="576">J181+0.03</f>
        <v>0.03</v>
      </c>
      <c r="M181" s="147" t="str">
        <f t="shared" ref="M181:M183" ca="1" si="577">IF(AND(E181&gt;J181-0.03,E181&lt;J181+0.03),"○","×")</f>
        <v>○</v>
      </c>
      <c r="N181" s="147" t="str">
        <f t="shared" ref="N181:N183" ca="1" si="578">IF(AND(F181&gt;J181-0.03,F181&lt;J181+0.03),"○","×")</f>
        <v>○</v>
      </c>
      <c r="O181" s="147" t="str">
        <f t="shared" ref="O181:O183" ca="1" si="579">IF(AND(G181&gt;J181-0.03,G181&lt;J181+0.03),"○","×")</f>
        <v>○</v>
      </c>
      <c r="P181" s="147" t="str">
        <f t="shared" ref="P181:P183" ca="1" si="580">IF(AND(H181&gt;J181-0.03,H181&lt;J181+0.03),"○","×")</f>
        <v>○</v>
      </c>
      <c r="Q181" s="148" t="str">
        <f t="shared" ref="Q181:Q183" ca="1" si="581">IF(AND(I181&gt;J181-0.03,I181&lt;J181+0.03),"○","×")</f>
        <v>○</v>
      </c>
      <c r="R181" s="159" t="str">
        <f t="shared" ref="R181:R183" ca="1" si="582">IF(COUNTIF(M181:Q181,"○")=5,"同程度","―")</f>
        <v>同程度</v>
      </c>
      <c r="S181" s="149" t="str">
        <f t="shared" ref="S181:S183" ca="1" si="583">IF(F181-E181&gt;0,"↑",IF(F181-E181&lt;0,"↓","－"))</f>
        <v>－</v>
      </c>
      <c r="T181" s="147" t="str">
        <f t="shared" ref="T181:T183" ca="1" si="584">IF(G181-F181&gt;0,"↑",IF(G181-F181&lt;0,"↓","－"))</f>
        <v>－</v>
      </c>
      <c r="U181" s="147" t="str">
        <f t="shared" ref="U181:U183" ca="1" si="585">IF(H181-G181&gt;0,"↑",IF(H181-G181&lt;0,"↓","－"))</f>
        <v>－</v>
      </c>
      <c r="V181" s="148" t="str">
        <f t="shared" ref="V181:V183" ca="1" si="586">IF(I181-H181&gt;0,"↑",IF(I181-H181&lt;0,"↓","－"))</f>
        <v>－</v>
      </c>
      <c r="W181" s="145" t="str">
        <f t="shared" ref="W181:W183" ca="1" si="587">S181&amp;T181&amp;U181&amp;V181</f>
        <v>－－－－</v>
      </c>
      <c r="X181" s="160" t="str" cm="1">
        <f t="array" aca="1" ref="X181" ca="1">INDEX($AM$2:$AM$82,MATCH(W181,$AL$2:$AL$82,0),0)</f>
        <v>同程度で推移</v>
      </c>
      <c r="Y181" s="161" t="str">
        <f t="shared" ref="Y181:Y183" ca="1" si="588">IF(G181-E181&gt;0,"↑",IF(G181-E181&lt;0,"↓","－"))</f>
        <v>－</v>
      </c>
      <c r="Z181" s="162" t="str">
        <f t="shared" ca="1" si="569"/>
        <v>判定外</v>
      </c>
      <c r="AA181" s="163" t="str">
        <f t="shared" ca="1" si="570"/>
        <v>判定外</v>
      </c>
      <c r="AB181" s="164" t="str">
        <f t="shared" ref="AB181:AB183" ca="1" si="589">IF(H181-F181&gt;0,"↑",IF(H181-F181&lt;0,"↓","－"))</f>
        <v>－</v>
      </c>
      <c r="AC181" s="162" t="str">
        <f t="shared" ca="1" si="572"/>
        <v>判定外</v>
      </c>
      <c r="AD181" s="160" t="str">
        <f t="shared" ca="1" si="573"/>
        <v>判定外</v>
      </c>
      <c r="AE181" s="170"/>
      <c r="AF181" s="201"/>
    </row>
    <row r="182" spans="2:47" x14ac:dyDescent="0.15">
      <c r="B182" s="198"/>
      <c r="C182" s="155" t="s">
        <v>246</v>
      </c>
      <c r="D182" s="155"/>
      <c r="E182" s="156">
        <f ca="1">ROUND(SUMIF('9.経年データ（専攻単位）'!A:A,R1,'9.経年データ（専攻単位）'!AH:AH)/SUMIF('9.経年データ（専攻単位）'!A:A,R1,'9.経年データ（専攻単位）'!AJ:AJ),3)</f>
        <v>0</v>
      </c>
      <c r="F182" s="156">
        <f ca="1">ROUND(SUMIF('9.経年データ（専攻単位）'!A:A,S1,'9.経年データ（専攻単位）'!AH:AH)/SUMIF('9.経年データ（専攻単位）'!A:A,S1,'9.経年データ（専攻単位）'!AJ:AJ),3)</f>
        <v>0</v>
      </c>
      <c r="G182" s="156">
        <f ca="1">ROUND(SUMIF('9.経年データ（専攻単位）'!A:A,T1,'9.経年データ（専攻単位）'!AH:AH)/SUMIF('9.経年データ（専攻単位）'!A:A,T1,'9.経年データ（専攻単位）'!AJ:AJ),3)</f>
        <v>0</v>
      </c>
      <c r="H182" s="156">
        <f ca="1">ROUND(SUMIF('9.経年データ（専攻単位）'!A:A,U1,'9.経年データ（専攻単位）'!AH:AH)/SUMIF('9.経年データ（専攻単位）'!A:A,U1,'9.経年データ（専攻単位）'!AJ:AJ),3)</f>
        <v>0</v>
      </c>
      <c r="I182" s="156">
        <f ca="1">ROUND(SUMIF('9.経年データ（専攻単位）'!A:A,V1,'9.経年データ（専攻単位）'!AH:AH)/SUMIF('9.経年データ（専攻単位）'!A:A,V1,'9.経年データ（専攻単位）'!AJ:AJ),3)</f>
        <v>0</v>
      </c>
      <c r="J182" s="188">
        <f t="shared" ca="1" si="574"/>
        <v>0</v>
      </c>
      <c r="K182" s="158">
        <f t="shared" ca="1" si="575"/>
        <v>-0.03</v>
      </c>
      <c r="L182" s="158">
        <f t="shared" ca="1" si="576"/>
        <v>0.03</v>
      </c>
      <c r="M182" s="147" t="str">
        <f t="shared" ca="1" si="577"/>
        <v>○</v>
      </c>
      <c r="N182" s="147" t="str">
        <f t="shared" ca="1" si="578"/>
        <v>○</v>
      </c>
      <c r="O182" s="147" t="str">
        <f t="shared" ca="1" si="579"/>
        <v>○</v>
      </c>
      <c r="P182" s="147" t="str">
        <f t="shared" ca="1" si="580"/>
        <v>○</v>
      </c>
      <c r="Q182" s="148" t="str">
        <f t="shared" ca="1" si="581"/>
        <v>○</v>
      </c>
      <c r="R182" s="159" t="str">
        <f t="shared" ca="1" si="582"/>
        <v>同程度</v>
      </c>
      <c r="S182" s="149" t="str">
        <f t="shared" ca="1" si="583"/>
        <v>－</v>
      </c>
      <c r="T182" s="147" t="str">
        <f t="shared" ca="1" si="584"/>
        <v>－</v>
      </c>
      <c r="U182" s="147" t="str">
        <f t="shared" ca="1" si="585"/>
        <v>－</v>
      </c>
      <c r="V182" s="148" t="str">
        <f t="shared" ca="1" si="586"/>
        <v>－</v>
      </c>
      <c r="W182" s="145" t="str">
        <f t="shared" ca="1" si="587"/>
        <v>－－－－</v>
      </c>
      <c r="X182" s="160" t="str" cm="1">
        <f t="array" aca="1" ref="X182" ca="1">INDEX($AM$2:$AM$82,MATCH(W182,$AL$2:$AL$82,0),0)</f>
        <v>同程度で推移</v>
      </c>
      <c r="Y182" s="161" t="str">
        <f t="shared" ca="1" si="588"/>
        <v>－</v>
      </c>
      <c r="Z182" s="162" t="str">
        <f t="shared" ca="1" si="569"/>
        <v>判定外</v>
      </c>
      <c r="AA182" s="163" t="str">
        <f t="shared" ca="1" si="570"/>
        <v>判定外</v>
      </c>
      <c r="AB182" s="164" t="str">
        <f t="shared" ca="1" si="589"/>
        <v>－</v>
      </c>
      <c r="AC182" s="162" t="str">
        <f t="shared" ca="1" si="572"/>
        <v>判定外</v>
      </c>
      <c r="AD182" s="160" t="str">
        <f t="shared" ca="1" si="573"/>
        <v>判定外</v>
      </c>
      <c r="AE182" s="170"/>
      <c r="AF182" s="201"/>
    </row>
    <row r="183" spans="2:47" x14ac:dyDescent="0.15">
      <c r="B183" s="198"/>
      <c r="C183" s="155" t="s">
        <v>242</v>
      </c>
      <c r="D183" s="155"/>
      <c r="E183" s="156">
        <f ca="1">ROUND(SUMIF('9.経年データ（専攻単位）'!A:A,R1,'9.経年データ（専攻単位）'!AI:AI)/SUMIF('9.経年データ（専攻単位）'!A:A,R1,'9.経年データ（専攻単位）'!AJ:AJ),3)</f>
        <v>0</v>
      </c>
      <c r="F183" s="156">
        <f ca="1">ROUND(SUMIF('9.経年データ（専攻単位）'!A:A,S1,'9.経年データ（専攻単位）'!AI:AI)/SUMIF('9.経年データ（専攻単位）'!A:A,S1,'9.経年データ（専攻単位）'!AJ:AJ),3)</f>
        <v>6.7000000000000004E-2</v>
      </c>
      <c r="G183" s="156">
        <f ca="1">ROUND(SUMIF('9.経年データ（専攻単位）'!A:A,T1,'9.経年データ（専攻単位）'!AI:AI)/SUMIF('9.経年データ（専攻単位）'!A:A,T1,'9.経年データ（専攻単位）'!AJ:AJ),3)</f>
        <v>0</v>
      </c>
      <c r="H183" s="156">
        <f ca="1">ROUND(SUMIF('9.経年データ（専攻単位）'!A:A,U1,'9.経年データ（専攻単位）'!AI:AI)/SUMIF('9.経年データ（専攻単位）'!A:A,U1,'9.経年データ（専攻単位）'!AJ:AJ),3)</f>
        <v>0</v>
      </c>
      <c r="I183" s="156">
        <f ca="1">ROUND(SUMIF('9.経年データ（専攻単位）'!A:A,V1,'9.経年データ（専攻単位）'!AI:AI)/SUMIF('9.経年データ（専攻単位）'!A:A,V1,'9.経年データ（専攻単位）'!AJ:AJ),3)</f>
        <v>0</v>
      </c>
      <c r="J183" s="157">
        <f t="shared" ca="1" si="574"/>
        <v>1.34E-2</v>
      </c>
      <c r="K183" s="158">
        <f t="shared" ca="1" si="575"/>
        <v>-1.6599999999999997E-2</v>
      </c>
      <c r="L183" s="158">
        <f t="shared" ca="1" si="576"/>
        <v>4.3400000000000001E-2</v>
      </c>
      <c r="M183" s="147" t="str">
        <f t="shared" ca="1" si="577"/>
        <v>○</v>
      </c>
      <c r="N183" s="147" t="str">
        <f t="shared" ca="1" si="578"/>
        <v>×</v>
      </c>
      <c r="O183" s="147" t="str">
        <f t="shared" ca="1" si="579"/>
        <v>○</v>
      </c>
      <c r="P183" s="147" t="str">
        <f t="shared" ca="1" si="580"/>
        <v>○</v>
      </c>
      <c r="Q183" s="148" t="str">
        <f t="shared" ca="1" si="581"/>
        <v>○</v>
      </c>
      <c r="R183" s="159" t="str">
        <f t="shared" ca="1" si="582"/>
        <v>―</v>
      </c>
      <c r="S183" s="149" t="str">
        <f t="shared" ca="1" si="583"/>
        <v>↑</v>
      </c>
      <c r="T183" s="147" t="str">
        <f t="shared" ca="1" si="584"/>
        <v>↓</v>
      </c>
      <c r="U183" s="147" t="str">
        <f t="shared" ca="1" si="585"/>
        <v>－</v>
      </c>
      <c r="V183" s="148" t="str">
        <f t="shared" ca="1" si="586"/>
        <v>－</v>
      </c>
      <c r="W183" s="145" t="str">
        <f t="shared" ca="1" si="587"/>
        <v>↑↓－－</v>
      </c>
      <c r="X183" s="160" t="str" cm="1">
        <f t="array" aca="1" ref="X183" ca="1">INDEX($AM$2:$AM$82,MATCH(W183,$AL$2:$AL$82,0),0)</f>
        <v>減少傾向⤵</v>
      </c>
      <c r="Y183" s="161" t="str">
        <f t="shared" ca="1" si="588"/>
        <v>－</v>
      </c>
      <c r="Z183" s="162" t="str">
        <f t="shared" ca="1" si="569"/>
        <v>判定外</v>
      </c>
      <c r="AA183" s="163" t="str">
        <f t="shared" ca="1" si="570"/>
        <v>判定外</v>
      </c>
      <c r="AB183" s="164" t="str">
        <f t="shared" ca="1" si="589"/>
        <v>↓</v>
      </c>
      <c r="AC183" s="162" t="str">
        <f t="shared" ca="1" si="572"/>
        <v>判定外</v>
      </c>
      <c r="AD183" s="160" t="str">
        <f t="shared" ca="1" si="573"/>
        <v>判定外</v>
      </c>
      <c r="AE183" s="170"/>
      <c r="AF183" s="201"/>
    </row>
    <row r="184" spans="2:47" s="154" customFormat="1" ht="14.25" thickBot="1" x14ac:dyDescent="0.2">
      <c r="B184" s="198"/>
      <c r="C184" s="199"/>
      <c r="D184" s="199"/>
      <c r="E184" s="199"/>
      <c r="F184" s="199"/>
      <c r="G184" s="199"/>
      <c r="H184" s="199"/>
      <c r="I184" s="199"/>
      <c r="J184" s="211"/>
      <c r="K184" s="200"/>
      <c r="L184" s="200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  <c r="AA184" s="200"/>
      <c r="AB184" s="200"/>
      <c r="AC184" s="200"/>
      <c r="AD184" s="200"/>
      <c r="AE184" s="200"/>
      <c r="AF184" s="201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</row>
    <row r="185" spans="2:47" x14ac:dyDescent="0.15">
      <c r="B185" s="198"/>
      <c r="C185" s="199"/>
      <c r="D185" s="199"/>
      <c r="E185" s="199"/>
      <c r="F185" s="199"/>
      <c r="G185" s="199"/>
      <c r="H185" s="199"/>
      <c r="I185" s="199"/>
      <c r="J185" s="370" t="s">
        <v>334</v>
      </c>
      <c r="K185" s="371"/>
      <c r="L185" s="371"/>
      <c r="M185" s="372"/>
      <c r="N185" s="372"/>
      <c r="O185" s="372"/>
      <c r="P185" s="372"/>
      <c r="Q185" s="373"/>
      <c r="R185" s="374" t="s">
        <v>335</v>
      </c>
      <c r="S185" s="371" t="s">
        <v>336</v>
      </c>
      <c r="T185" s="372"/>
      <c r="U185" s="372"/>
      <c r="V185" s="373"/>
      <c r="W185" s="376" t="s">
        <v>337</v>
      </c>
      <c r="X185" s="377"/>
      <c r="Y185" s="380" t="s">
        <v>338</v>
      </c>
      <c r="Z185" s="366" t="s">
        <v>339</v>
      </c>
      <c r="AA185" s="382"/>
      <c r="AB185" s="364" t="s">
        <v>340</v>
      </c>
      <c r="AC185" s="366" t="s">
        <v>341</v>
      </c>
      <c r="AD185" s="367"/>
      <c r="AE185" s="368" t="s">
        <v>342</v>
      </c>
      <c r="AF185" s="201"/>
      <c r="AN185" s="154"/>
    </row>
    <row r="186" spans="2:47" ht="27" customHeight="1" x14ac:dyDescent="0.15">
      <c r="B186" s="210"/>
      <c r="C186" s="383" t="s">
        <v>495</v>
      </c>
      <c r="D186" s="384"/>
      <c r="E186" s="187" t="str">
        <f ca="1">R1&amp;"(n'="&amp;SUMIF('9.経年データ（専攻単位）'!A:A,R1,'9.経年データ（専攻単位）'!AQ:AQ)&amp;")"</f>
        <v>R2(n'=39)</v>
      </c>
      <c r="F186" s="187" t="str">
        <f ca="1">S1&amp;"(n'="&amp;SUMIF('9.経年データ（専攻単位）'!A:A,S1,'9.経年データ（専攻単位）'!AQ:AQ)&amp;")"</f>
        <v>R3(n'=33)</v>
      </c>
      <c r="G186" s="187" t="str">
        <f ca="1">T1&amp;"(n'="&amp;SUMIF('9.経年データ（専攻単位）'!A:A,T1,'9.経年データ（専攻単位）'!AQ:AQ)&amp;")"</f>
        <v>R4(n'=28)</v>
      </c>
      <c r="H186" s="187" t="str">
        <f ca="1">U1&amp;"(n'="&amp;SUMIF('9.経年データ（専攻単位）'!A:A,U1,'9.経年データ（専攻単位）'!AQ:AQ)&amp;")"</f>
        <v>R5(n'=39)</v>
      </c>
      <c r="I186" s="187" t="str">
        <f ca="1">V1&amp;"(n'="&amp;SUMIF('9.経年データ（専攻単位）'!A:A,V1,'9.経年データ（専攻単位）'!AQ:AQ)&amp;")"</f>
        <v>R6(n'=49)</v>
      </c>
      <c r="J186" s="145" t="s">
        <v>345</v>
      </c>
      <c r="K186" s="146">
        <v>-0.03</v>
      </c>
      <c r="L186" s="146">
        <v>0.03</v>
      </c>
      <c r="M186" s="259" t="str">
        <f ca="1">R1</f>
        <v>R2</v>
      </c>
      <c r="N186" s="259" t="str">
        <f ca="1">S1</f>
        <v>R3</v>
      </c>
      <c r="O186" s="259" t="str">
        <f ca="1">T1</f>
        <v>R4</v>
      </c>
      <c r="P186" s="259" t="str">
        <f ca="1">U1</f>
        <v>R5</v>
      </c>
      <c r="Q186" s="259" t="str">
        <f ca="1">V1</f>
        <v>R6</v>
      </c>
      <c r="R186" s="375"/>
      <c r="S186" s="149" t="s">
        <v>346</v>
      </c>
      <c r="T186" s="147" t="s">
        <v>347</v>
      </c>
      <c r="U186" s="147" t="s">
        <v>348</v>
      </c>
      <c r="V186" s="148" t="s">
        <v>349</v>
      </c>
      <c r="W186" s="378"/>
      <c r="X186" s="379"/>
      <c r="Y186" s="381"/>
      <c r="Z186" s="150" t="s">
        <v>350</v>
      </c>
      <c r="AA186" s="151" t="s">
        <v>351</v>
      </c>
      <c r="AB186" s="365"/>
      <c r="AC186" s="152" t="s">
        <v>352</v>
      </c>
      <c r="AD186" s="153" t="s">
        <v>353</v>
      </c>
      <c r="AE186" s="369"/>
      <c r="AF186" s="201"/>
    </row>
    <row r="187" spans="2:47" x14ac:dyDescent="0.15">
      <c r="B187" s="198"/>
      <c r="C187" s="155" t="s">
        <v>243</v>
      </c>
      <c r="D187" s="155"/>
      <c r="E187" s="156">
        <f ca="1">ROUND(SUMIF('9.経年データ（専攻単位）'!A:A,R1,'9.経年データ（専攻単位）'!AK:AK)/SUMIF('9.経年データ（専攻単位）'!A:A,R1,'9.経年データ（専攻単位）'!AQ:AQ),3)</f>
        <v>7.6999999999999999E-2</v>
      </c>
      <c r="F187" s="156">
        <f ca="1">ROUND(SUMIF('9.経年データ（専攻単位）'!A:A,S1,'9.経年データ（専攻単位）'!AK:AK)/SUMIF('9.経年データ（専攻単位）'!A:A,S1,'9.経年データ（専攻単位）'!AQ:AQ),3)</f>
        <v>0.121</v>
      </c>
      <c r="G187" s="156">
        <f ca="1">ROUND(SUMIF('9.経年データ（専攻単位）'!A:A,T1,'9.経年データ（専攻単位）'!AK:AK)/SUMIF('9.経年データ（専攻単位）'!A:A,T1,'9.経年データ（専攻単位）'!AQ:AQ),3)</f>
        <v>7.0999999999999994E-2</v>
      </c>
      <c r="H187" s="156">
        <f ca="1">ROUND(SUMIF('9.経年データ（専攻単位）'!A:A,U1,'9.経年データ（専攻単位）'!AK:AK)/SUMIF('9.経年データ（専攻単位）'!A:A,U1,'9.経年データ（専攻単位）'!AQ:AQ),3)</f>
        <v>0.10299999999999999</v>
      </c>
      <c r="I187" s="156">
        <f ca="1">ROUND(SUMIF('9.経年データ（専攻単位）'!A:A,V1,'9.経年データ（専攻単位）'!AK:AK)/SUMIF('9.経年データ（専攻単位）'!A:A,V1,'9.経年データ（専攻単位）'!AQ:AQ),3)</f>
        <v>0.16300000000000001</v>
      </c>
      <c r="J187" s="157">
        <f t="shared" ref="J187:J189" ca="1" si="590">AVERAGE(E187:I187)</f>
        <v>0.10700000000000001</v>
      </c>
      <c r="K187" s="158">
        <f t="shared" ref="K187:K189" ca="1" si="591">J187-0.03</f>
        <v>7.7000000000000013E-2</v>
      </c>
      <c r="L187" s="158">
        <f t="shared" ref="L187:L189" ca="1" si="592">J187+0.03</f>
        <v>0.13700000000000001</v>
      </c>
      <c r="M187" s="147" t="str">
        <f t="shared" ref="M187:M189" ca="1" si="593">IF(AND(E187&gt;J187-0.03,E187&lt;J187+0.03),"○","×")</f>
        <v>×</v>
      </c>
      <c r="N187" s="147" t="str">
        <f t="shared" ref="N187:N189" ca="1" si="594">IF(AND(F187&gt;J187-0.03,F187&lt;J187+0.03),"○","×")</f>
        <v>○</v>
      </c>
      <c r="O187" s="147" t="str">
        <f t="shared" ref="O187:O189" ca="1" si="595">IF(AND(G187&gt;J187-0.03,G187&lt;J187+0.03),"○","×")</f>
        <v>×</v>
      </c>
      <c r="P187" s="147" t="str">
        <f t="shared" ref="P187:P189" ca="1" si="596">IF(AND(H187&gt;J187-0.03,H187&lt;J187+0.03),"○","×")</f>
        <v>○</v>
      </c>
      <c r="Q187" s="148" t="str">
        <f t="shared" ref="Q187:Q189" ca="1" si="597">IF(AND(I187&gt;J187-0.03,I187&lt;J187+0.03),"○","×")</f>
        <v>×</v>
      </c>
      <c r="R187" s="159" t="str">
        <f t="shared" ref="R187:R189" ca="1" si="598">IF(COUNTIF(M187:Q187,"○")=5,"同程度","―")</f>
        <v>―</v>
      </c>
      <c r="S187" s="149" t="str">
        <f t="shared" ref="S187:S189" ca="1" si="599">IF(F187-E187&gt;0,"↑",IF(F187-E187&lt;0,"↓","－"))</f>
        <v>↑</v>
      </c>
      <c r="T187" s="147" t="str">
        <f t="shared" ref="T187:T189" ca="1" si="600">IF(G187-F187&gt;0,"↑",IF(G187-F187&lt;0,"↓","－"))</f>
        <v>↓</v>
      </c>
      <c r="U187" s="147" t="str">
        <f t="shared" ref="U187:U189" ca="1" si="601">IF(H187-G187&gt;0,"↑",IF(H187-G187&lt;0,"↓","－"))</f>
        <v>↑</v>
      </c>
      <c r="V187" s="148" t="str">
        <f t="shared" ref="V187:V189" ca="1" si="602">IF(I187-H187&gt;0,"↑",IF(I187-H187&lt;0,"↓","－"))</f>
        <v>↑</v>
      </c>
      <c r="W187" s="145" t="str">
        <f t="shared" ref="W187:W189" ca="1" si="603">S187&amp;T187&amp;U187&amp;V187</f>
        <v>↑↓↑↑</v>
      </c>
      <c r="X187" s="160" t="str" cm="1">
        <f t="array" aca="1" ref="X187" ca="1">INDEX($AM$2:$AM$82,MATCH(W187,$AL$2:$AL$82,0),0)</f>
        <v>年度により増減</v>
      </c>
      <c r="Y187" s="161" t="str">
        <f t="shared" ref="Y187:Y189" ca="1" si="604">IF(G187-E187&gt;0,"↑",IF(G187-E187&lt;0,"↓","－"))</f>
        <v>↓</v>
      </c>
      <c r="Z187" s="162" t="str">
        <f t="shared" ref="Z187:Z193" ca="1" si="605">IF(W187="↓↑↓↓",IF(Y187="↓","減少傾向","×"),"判定外")</f>
        <v>判定外</v>
      </c>
      <c r="AA187" s="163" t="str">
        <f t="shared" ref="AA187:AA193" ca="1" si="606">IF(W187="↑↓↑↑",IF(Y187="↑","増加傾向","×"),"判定外")</f>
        <v>×</v>
      </c>
      <c r="AB187" s="164" t="str">
        <f t="shared" ref="AB187:AB189" ca="1" si="607">IF(H187-F187&gt;0,"↑",IF(H187-F187&lt;0,"↓","－"))</f>
        <v>↓</v>
      </c>
      <c r="AC187" s="162" t="str">
        <f t="shared" ref="AC187:AC193" ca="1" si="608">IF(W187="↓↓↑↓",IF(AB187="↓","減少傾向","×"),"判定外")</f>
        <v>判定外</v>
      </c>
      <c r="AD187" s="160" t="str">
        <f t="shared" ref="AD187:AD193" ca="1" si="609">IF(W187="↑↑↓↑",IF(AB187="↑","増加傾向","×"),"判定外")</f>
        <v>判定外</v>
      </c>
      <c r="AE187" s="165" t="s">
        <v>344</v>
      </c>
      <c r="AF187" s="201"/>
    </row>
    <row r="188" spans="2:47" x14ac:dyDescent="0.15">
      <c r="B188" s="198"/>
      <c r="C188" s="166" t="s">
        <v>40</v>
      </c>
      <c r="D188" s="155"/>
      <c r="E188" s="264">
        <f ca="1">SUM(E189:E191)</f>
        <v>0.89800000000000002</v>
      </c>
      <c r="F188" s="264">
        <f ca="1">SUM(F189:F191)</f>
        <v>0.81799999999999995</v>
      </c>
      <c r="G188" s="264">
        <f ca="1">SUM(G189:G191)</f>
        <v>0.85699999999999998</v>
      </c>
      <c r="H188" s="264">
        <f ca="1">SUM(H189:H191)</f>
        <v>0.82100000000000006</v>
      </c>
      <c r="I188" s="264">
        <f ca="1">SUM(I189:I191)</f>
        <v>0.755</v>
      </c>
      <c r="J188" s="157">
        <f t="shared" ca="1" si="590"/>
        <v>0.82979999999999998</v>
      </c>
      <c r="K188" s="158">
        <f t="shared" ca="1" si="591"/>
        <v>0.79979999999999996</v>
      </c>
      <c r="L188" s="158">
        <f t="shared" ca="1" si="592"/>
        <v>0.85980000000000001</v>
      </c>
      <c r="M188" s="147" t="str">
        <f t="shared" ca="1" si="593"/>
        <v>×</v>
      </c>
      <c r="N188" s="147" t="str">
        <f t="shared" ca="1" si="594"/>
        <v>○</v>
      </c>
      <c r="O188" s="147" t="str">
        <f t="shared" ca="1" si="595"/>
        <v>○</v>
      </c>
      <c r="P188" s="147" t="str">
        <f t="shared" ca="1" si="596"/>
        <v>○</v>
      </c>
      <c r="Q188" s="148" t="str">
        <f t="shared" ca="1" si="597"/>
        <v>×</v>
      </c>
      <c r="R188" s="159" t="str">
        <f t="shared" ca="1" si="598"/>
        <v>―</v>
      </c>
      <c r="S188" s="149" t="str">
        <f t="shared" ca="1" si="599"/>
        <v>↓</v>
      </c>
      <c r="T188" s="147" t="str">
        <f t="shared" ca="1" si="600"/>
        <v>↑</v>
      </c>
      <c r="U188" s="147" t="str">
        <f t="shared" ca="1" si="601"/>
        <v>↓</v>
      </c>
      <c r="V188" s="148" t="str">
        <f t="shared" ca="1" si="602"/>
        <v>↓</v>
      </c>
      <c r="W188" s="145" t="str">
        <f t="shared" ca="1" si="603"/>
        <v>↓↑↓↓</v>
      </c>
      <c r="X188" s="160" t="str" cm="1">
        <f t="array" aca="1" ref="X188" ca="1">INDEX($AM$2:$AM$82,MATCH(W188,$AL$2:$AL$82,0),0)</f>
        <v>年度により増減</v>
      </c>
      <c r="Y188" s="161" t="str">
        <f t="shared" ca="1" si="604"/>
        <v>↓</v>
      </c>
      <c r="Z188" s="162" t="str">
        <f t="shared" ca="1" si="605"/>
        <v>減少傾向</v>
      </c>
      <c r="AA188" s="163" t="str">
        <f t="shared" ca="1" si="606"/>
        <v>判定外</v>
      </c>
      <c r="AB188" s="164" t="str">
        <f t="shared" ca="1" si="607"/>
        <v>↑</v>
      </c>
      <c r="AC188" s="162" t="str">
        <f t="shared" ca="1" si="608"/>
        <v>判定外</v>
      </c>
      <c r="AD188" s="160" t="str">
        <f t="shared" ca="1" si="609"/>
        <v>判定外</v>
      </c>
      <c r="AE188" s="165" t="s">
        <v>255</v>
      </c>
      <c r="AF188" s="201"/>
    </row>
    <row r="189" spans="2:47" x14ac:dyDescent="0.15">
      <c r="B189" s="198"/>
      <c r="C189" s="167"/>
      <c r="D189" s="168" t="s">
        <v>36</v>
      </c>
      <c r="E189" s="169">
        <f ca="1">ROUND(SUMIF('9.経年データ（専攻単位）'!A:A,R1,'9.経年データ（専攻単位）'!AL:AL)/SUMIF('9.経年データ（専攻単位）'!A:A,R1,'9.経年データ（専攻単位）'!AQ:AQ),3)</f>
        <v>0.872</v>
      </c>
      <c r="F189" s="169">
        <f ca="1">ROUND(SUMIF('9.経年データ（専攻単位）'!A:A,S1,'9.経年データ（専攻単位）'!AL:AL)/SUMIF('9.経年データ（専攻単位）'!A:A,S1,'9.経年データ（専攻単位）'!AQ:AQ),3)</f>
        <v>0.81799999999999995</v>
      </c>
      <c r="G189" s="169">
        <f ca="1">ROUND(SUMIF('9.経年データ（専攻単位）'!A:A,T1,'9.経年データ（専攻単位）'!AL:AL)/SUMIF('9.経年データ（専攻単位）'!A:A,T1,'9.経年データ（専攻単位）'!AQ:AQ),3)</f>
        <v>0.85699999999999998</v>
      </c>
      <c r="H189" s="169">
        <f ca="1">ROUND(SUMIF('9.経年データ（専攻単位）'!A:A,U1,'9.経年データ（専攻単位）'!AL:AL)/SUMIF('9.経年データ（専攻単位）'!A:A,U1,'9.経年データ（専攻単位）'!AQ:AQ),3)</f>
        <v>0.79500000000000004</v>
      </c>
      <c r="I189" s="169">
        <f ca="1">ROUND(SUMIF('9.経年データ（専攻単位）'!A:A,V1,'9.経年データ（専攻単位）'!AL:AL)/SUMIF('9.経年データ（専攻単位）'!A:A,V1,'9.経年データ（専攻単位）'!AQ:AQ),3)</f>
        <v>0.755</v>
      </c>
      <c r="J189" s="157">
        <f t="shared" ca="1" si="590"/>
        <v>0.81939999999999991</v>
      </c>
      <c r="K189" s="158">
        <f t="shared" ca="1" si="591"/>
        <v>0.78939999999999988</v>
      </c>
      <c r="L189" s="158">
        <f t="shared" ca="1" si="592"/>
        <v>0.84939999999999993</v>
      </c>
      <c r="M189" s="147" t="str">
        <f t="shared" ca="1" si="593"/>
        <v>×</v>
      </c>
      <c r="N189" s="147" t="str">
        <f t="shared" ca="1" si="594"/>
        <v>○</v>
      </c>
      <c r="O189" s="147" t="str">
        <f t="shared" ca="1" si="595"/>
        <v>×</v>
      </c>
      <c r="P189" s="147" t="str">
        <f t="shared" ca="1" si="596"/>
        <v>○</v>
      </c>
      <c r="Q189" s="148" t="str">
        <f t="shared" ca="1" si="597"/>
        <v>×</v>
      </c>
      <c r="R189" s="159" t="str">
        <f t="shared" ca="1" si="598"/>
        <v>―</v>
      </c>
      <c r="S189" s="149" t="str">
        <f t="shared" ca="1" si="599"/>
        <v>↓</v>
      </c>
      <c r="T189" s="147" t="str">
        <f t="shared" ca="1" si="600"/>
        <v>↑</v>
      </c>
      <c r="U189" s="147" t="str">
        <f t="shared" ca="1" si="601"/>
        <v>↓</v>
      </c>
      <c r="V189" s="148" t="str">
        <f t="shared" ca="1" si="602"/>
        <v>↓</v>
      </c>
      <c r="W189" s="145" t="str">
        <f t="shared" ca="1" si="603"/>
        <v>↓↑↓↓</v>
      </c>
      <c r="X189" s="160" t="str" cm="1">
        <f t="array" aca="1" ref="X189" ca="1">INDEX($AM$2:$AM$82,MATCH(W189,$AL$2:$AL$82,0),0)</f>
        <v>年度により増減</v>
      </c>
      <c r="Y189" s="161" t="str">
        <f t="shared" ca="1" si="604"/>
        <v>↓</v>
      </c>
      <c r="Z189" s="162" t="str">
        <f t="shared" ca="1" si="605"/>
        <v>減少傾向</v>
      </c>
      <c r="AA189" s="163" t="str">
        <f t="shared" ca="1" si="606"/>
        <v>判定外</v>
      </c>
      <c r="AB189" s="164" t="str">
        <f t="shared" ca="1" si="607"/>
        <v>↓</v>
      </c>
      <c r="AC189" s="162" t="str">
        <f t="shared" ca="1" si="608"/>
        <v>判定外</v>
      </c>
      <c r="AD189" s="160" t="str">
        <f t="shared" ca="1" si="609"/>
        <v>判定外</v>
      </c>
      <c r="AE189" s="170"/>
      <c r="AF189" s="201"/>
    </row>
    <row r="190" spans="2:47" x14ac:dyDescent="0.15">
      <c r="B190" s="198"/>
      <c r="C190" s="167"/>
      <c r="D190" s="168" t="s">
        <v>244</v>
      </c>
      <c r="E190" s="169">
        <f ca="1">ROUND(SUMIF('9.経年データ（専攻単位）'!A:A,R1,'9.経年データ（専攻単位）'!AM:AM)/SUMIF('9.経年データ（専攻単位）'!A:A,R1,'9.経年データ（専攻単位）'!AQ:AQ),3)</f>
        <v>2.5999999999999999E-2</v>
      </c>
      <c r="F190" s="169">
        <f ca="1">ROUND(SUMIF('9.経年データ（専攻単位）'!A:A,S1,'9.経年データ（専攻単位）'!AM:AM)/SUMIF('9.経年データ（専攻単位）'!A:A,S1,'9.経年データ（専攻単位）'!AQ:AQ),3)</f>
        <v>0</v>
      </c>
      <c r="G190" s="169">
        <f ca="1">ROUND(SUMIF('9.経年データ（専攻単位）'!A:A,T1,'9.経年データ（専攻単位）'!AM:AM)/SUMIF('9.経年データ（専攻単位）'!A:A,T1,'9.経年データ（専攻単位）'!AQ:AQ),3)</f>
        <v>0</v>
      </c>
      <c r="H190" s="169">
        <f ca="1">ROUND(SUMIF('9.経年データ（専攻単位）'!A:A,U1,'9.経年データ（専攻単位）'!AM:AM)/SUMIF('9.経年データ（専攻単位）'!A:A,U1,'9.経年データ（専攻単位）'!AQ:AQ),3)</f>
        <v>2.5999999999999999E-2</v>
      </c>
      <c r="I190" s="169">
        <f ca="1">ROUND(SUMIF('9.経年データ（専攻単位）'!A:A,V1,'9.経年データ（専攻単位）'!AM:AM)/SUMIF('9.経年データ（専攻単位）'!A:A,V1,'9.経年データ（専攻単位）'!AQ:AQ),3)</f>
        <v>0</v>
      </c>
      <c r="J190" s="157">
        <f ca="1">AVERAGE(E190:I190)</f>
        <v>1.04E-2</v>
      </c>
      <c r="K190" s="158">
        <f ca="1">J190-0.03</f>
        <v>-1.9599999999999999E-2</v>
      </c>
      <c r="L190" s="158">
        <f ca="1">J190+0.03</f>
        <v>4.0399999999999998E-2</v>
      </c>
      <c r="M190" s="147" t="str">
        <f ca="1">IF(AND(E190&gt;J190-0.03,E190&lt;J190+0.03),"○","×")</f>
        <v>○</v>
      </c>
      <c r="N190" s="147" t="str">
        <f ca="1">IF(AND(F190&gt;J190-0.03,F190&lt;J190+0.03),"○","×")</f>
        <v>○</v>
      </c>
      <c r="O190" s="147" t="str">
        <f ca="1">IF(AND(G190&gt;J190-0.03,G190&lt;J190+0.03),"○","×")</f>
        <v>○</v>
      </c>
      <c r="P190" s="147" t="str">
        <f ca="1">IF(AND(H190&gt;J190-0.03,H190&lt;J190+0.03),"○","×")</f>
        <v>○</v>
      </c>
      <c r="Q190" s="148" t="str">
        <f ca="1">IF(AND(I190&gt;J190-0.03,I190&lt;J190+0.03),"○","×")</f>
        <v>○</v>
      </c>
      <c r="R190" s="159" t="str">
        <f ca="1">IF(COUNTIF(M190:Q190,"○")=5,"同程度","―")</f>
        <v>同程度</v>
      </c>
      <c r="S190" s="149" t="str">
        <f ca="1">IF(F190-E190&gt;0,"↑",IF(F190-E190&lt;0,"↓","－"))</f>
        <v>↓</v>
      </c>
      <c r="T190" s="147" t="str">
        <f ca="1">IF(G190-F190&gt;0,"↑",IF(G190-F190&lt;0,"↓","－"))</f>
        <v>－</v>
      </c>
      <c r="U190" s="147" t="str">
        <f ca="1">IF(H190-G190&gt;0,"↑",IF(H190-G190&lt;0,"↓","－"))</f>
        <v>↑</v>
      </c>
      <c r="V190" s="148" t="str">
        <f ca="1">IF(I190-H190&gt;0,"↑",IF(I190-H190&lt;0,"↓","－"))</f>
        <v>↓</v>
      </c>
      <c r="W190" s="145" t="str">
        <f ca="1">S190&amp;T190&amp;U190&amp;V190</f>
        <v>↓－↑↓</v>
      </c>
      <c r="X190" s="160" t="str" cm="1">
        <f t="array" aca="1" ref="X190" ca="1">INDEX($AM$2:$AM$82,MATCH(W190,$AL$2:$AL$82,0),0)</f>
        <v>年度により増減</v>
      </c>
      <c r="Y190" s="161" t="str">
        <f ca="1">IF(G190-E190&gt;0,"↑",IF(G190-E190&lt;0,"↓","－"))</f>
        <v>↓</v>
      </c>
      <c r="Z190" s="162" t="str">
        <f t="shared" ca="1" si="605"/>
        <v>判定外</v>
      </c>
      <c r="AA190" s="163" t="str">
        <f t="shared" ca="1" si="606"/>
        <v>判定外</v>
      </c>
      <c r="AB190" s="164" t="str">
        <f ca="1">IF(H190-F190&gt;0,"↑",IF(H190-F190&lt;0,"↓","－"))</f>
        <v>↑</v>
      </c>
      <c r="AC190" s="162" t="str">
        <f t="shared" ca="1" si="608"/>
        <v>判定外</v>
      </c>
      <c r="AD190" s="160" t="str">
        <f t="shared" ca="1" si="609"/>
        <v>判定外</v>
      </c>
      <c r="AE190" s="170"/>
      <c r="AF190" s="201"/>
    </row>
    <row r="191" spans="2:47" x14ac:dyDescent="0.15">
      <c r="B191" s="198"/>
      <c r="C191" s="171"/>
      <c r="D191" s="168" t="s">
        <v>245</v>
      </c>
      <c r="E191" s="169">
        <f ca="1">ROUND(SUMIF('9.経年データ（専攻単位）'!A:A,R1,'9.経年データ（専攻単位）'!AN:AN)/SUMIF('9.経年データ（専攻単位）'!A:A,R1,'9.経年データ（専攻単位）'!AQ:AQ),3)</f>
        <v>0</v>
      </c>
      <c r="F191" s="169">
        <f ca="1">ROUND(SUMIF('9.経年データ（専攻単位）'!A:A,S1,'9.経年データ（専攻単位）'!AN:AN)/SUMIF('9.経年データ（専攻単位）'!A:A,S1,'9.経年データ（専攻単位）'!AQ:AQ),3)</f>
        <v>0</v>
      </c>
      <c r="G191" s="169">
        <f ca="1">ROUND(SUMIF('9.経年データ（専攻単位）'!A:A,T1,'9.経年データ（専攻単位）'!AN:AN)/SUMIF('9.経年データ（専攻単位）'!A:A,T1,'9.経年データ（専攻単位）'!AQ:AQ),3)</f>
        <v>0</v>
      </c>
      <c r="H191" s="169">
        <f ca="1">ROUND(SUMIF('9.経年データ（専攻単位）'!A:A,U1,'9.経年データ（専攻単位）'!AN:AN)/SUMIF('9.経年データ（専攻単位）'!A:A,U1,'9.経年データ（専攻単位）'!AQ:AQ),3)</f>
        <v>0</v>
      </c>
      <c r="I191" s="169">
        <f ca="1">ROUND(SUMIF('9.経年データ（専攻単位）'!A:A,V1,'9.経年データ（専攻単位）'!AN:AN)/SUMIF('9.経年データ（専攻単位）'!A:A,V1,'9.経年データ（専攻単位）'!AQ:AQ),3)</f>
        <v>0</v>
      </c>
      <c r="J191" s="188">
        <f t="shared" ref="J191:J193" ca="1" si="610">AVERAGE(E191:I191)</f>
        <v>0</v>
      </c>
      <c r="K191" s="158">
        <f t="shared" ref="K191:K193" ca="1" si="611">J191-0.03</f>
        <v>-0.03</v>
      </c>
      <c r="L191" s="158">
        <f t="shared" ref="L191:L193" ca="1" si="612">J191+0.03</f>
        <v>0.03</v>
      </c>
      <c r="M191" s="147" t="str">
        <f t="shared" ref="M191:M193" ca="1" si="613">IF(AND(E191&gt;J191-0.03,E191&lt;J191+0.03),"○","×")</f>
        <v>○</v>
      </c>
      <c r="N191" s="147" t="str">
        <f t="shared" ref="N191:N193" ca="1" si="614">IF(AND(F191&gt;J191-0.03,F191&lt;J191+0.03),"○","×")</f>
        <v>○</v>
      </c>
      <c r="O191" s="147" t="str">
        <f t="shared" ref="O191:O193" ca="1" si="615">IF(AND(G191&gt;J191-0.03,G191&lt;J191+0.03),"○","×")</f>
        <v>○</v>
      </c>
      <c r="P191" s="147" t="str">
        <f t="shared" ref="P191:P193" ca="1" si="616">IF(AND(H191&gt;J191-0.03,H191&lt;J191+0.03),"○","×")</f>
        <v>○</v>
      </c>
      <c r="Q191" s="148" t="str">
        <f t="shared" ref="Q191:Q193" ca="1" si="617">IF(AND(I191&gt;J191-0.03,I191&lt;J191+0.03),"○","×")</f>
        <v>○</v>
      </c>
      <c r="R191" s="159" t="str">
        <f t="shared" ref="R191:R193" ca="1" si="618">IF(COUNTIF(M191:Q191,"○")=5,"同程度","―")</f>
        <v>同程度</v>
      </c>
      <c r="S191" s="149" t="str">
        <f t="shared" ref="S191:S193" ca="1" si="619">IF(F191-E191&gt;0,"↑",IF(F191-E191&lt;0,"↓","－"))</f>
        <v>－</v>
      </c>
      <c r="T191" s="147" t="str">
        <f t="shared" ref="T191:T193" ca="1" si="620">IF(G191-F191&gt;0,"↑",IF(G191-F191&lt;0,"↓","－"))</f>
        <v>－</v>
      </c>
      <c r="U191" s="147" t="str">
        <f t="shared" ref="U191:U193" ca="1" si="621">IF(H191-G191&gt;0,"↑",IF(H191-G191&lt;0,"↓","－"))</f>
        <v>－</v>
      </c>
      <c r="V191" s="148" t="str">
        <f t="shared" ref="V191:V193" ca="1" si="622">IF(I191-H191&gt;0,"↑",IF(I191-H191&lt;0,"↓","－"))</f>
        <v>－</v>
      </c>
      <c r="W191" s="145" t="str">
        <f t="shared" ref="W191:W193" ca="1" si="623">S191&amp;T191&amp;U191&amp;V191</f>
        <v>－－－－</v>
      </c>
      <c r="X191" s="160" t="str" cm="1">
        <f t="array" aca="1" ref="X191" ca="1">INDEX($AM$2:$AM$82,MATCH(W191,$AL$2:$AL$82,0),0)</f>
        <v>同程度で推移</v>
      </c>
      <c r="Y191" s="161" t="str">
        <f t="shared" ref="Y191:Y193" ca="1" si="624">IF(G191-E191&gt;0,"↑",IF(G191-E191&lt;0,"↓","－"))</f>
        <v>－</v>
      </c>
      <c r="Z191" s="162" t="str">
        <f t="shared" ca="1" si="605"/>
        <v>判定外</v>
      </c>
      <c r="AA191" s="163" t="str">
        <f t="shared" ca="1" si="606"/>
        <v>判定外</v>
      </c>
      <c r="AB191" s="164" t="str">
        <f t="shared" ref="AB191:AB193" ca="1" si="625">IF(H191-F191&gt;0,"↑",IF(H191-F191&lt;0,"↓","－"))</f>
        <v>－</v>
      </c>
      <c r="AC191" s="162" t="str">
        <f t="shared" ca="1" si="608"/>
        <v>判定外</v>
      </c>
      <c r="AD191" s="160" t="str">
        <f t="shared" ca="1" si="609"/>
        <v>判定外</v>
      </c>
      <c r="AE191" s="170"/>
      <c r="AF191" s="201"/>
    </row>
    <row r="192" spans="2:47" x14ac:dyDescent="0.15">
      <c r="B192" s="198"/>
      <c r="C192" s="155" t="s">
        <v>246</v>
      </c>
      <c r="D192" s="155"/>
      <c r="E192" s="156">
        <f ca="1">ROUND(SUMIF('9.経年データ（専攻単位）'!A:A,R1,'9.経年データ（専攻単位）'!AO:AO)/SUMIF('9.経年データ（専攻単位）'!A:A,R1,'9.経年データ（専攻単位）'!AQ:AQ),3)</f>
        <v>2.5999999999999999E-2</v>
      </c>
      <c r="F192" s="156">
        <f ca="1">ROUND(SUMIF('9.経年データ（専攻単位）'!A:A,S1,'9.経年データ（専攻単位）'!AO:AO)/SUMIF('9.経年データ（専攻単位）'!A:A,S1,'9.経年データ（専攻単位）'!AQ:AQ),3)</f>
        <v>6.0999999999999999E-2</v>
      </c>
      <c r="G192" s="156">
        <f ca="1">ROUND(SUMIF('9.経年データ（専攻単位）'!A:A,T1,'9.経年データ（専攻単位）'!AO:AO)/SUMIF('9.経年データ（専攻単位）'!A:A,T1,'9.経年データ（専攻単位）'!AQ:AQ),3)</f>
        <v>7.0999999999999994E-2</v>
      </c>
      <c r="H192" s="156">
        <f ca="1">ROUND(SUMIF('9.経年データ（専攻単位）'!A:A,U1,'9.経年データ（専攻単位）'!AO:AO)/SUMIF('9.経年データ（専攻単位）'!A:A,U1,'9.経年データ（専攻単位）'!AQ:AQ),3)</f>
        <v>7.6999999999999999E-2</v>
      </c>
      <c r="I192" s="156">
        <f ca="1">ROUND(SUMIF('9.経年データ（専攻単位）'!A:A,V1,'9.経年データ（専攻単位）'!AO:AO)/SUMIF('9.経年データ（専攻単位）'!A:A,V1,'9.経年データ（専攻単位）'!AQ:AQ),3)</f>
        <v>8.2000000000000003E-2</v>
      </c>
      <c r="J192" s="157">
        <f t="shared" ca="1" si="610"/>
        <v>6.3399999999999998E-2</v>
      </c>
      <c r="K192" s="158">
        <f t="shared" ca="1" si="611"/>
        <v>3.3399999999999999E-2</v>
      </c>
      <c r="L192" s="158">
        <f t="shared" ca="1" si="612"/>
        <v>9.3399999999999997E-2</v>
      </c>
      <c r="M192" s="147" t="str">
        <f t="shared" ca="1" si="613"/>
        <v>×</v>
      </c>
      <c r="N192" s="147" t="str">
        <f t="shared" ca="1" si="614"/>
        <v>○</v>
      </c>
      <c r="O192" s="147" t="str">
        <f t="shared" ca="1" si="615"/>
        <v>○</v>
      </c>
      <c r="P192" s="147" t="str">
        <f t="shared" ca="1" si="616"/>
        <v>○</v>
      </c>
      <c r="Q192" s="148" t="str">
        <f t="shared" ca="1" si="617"/>
        <v>○</v>
      </c>
      <c r="R192" s="159" t="str">
        <f t="shared" ca="1" si="618"/>
        <v>―</v>
      </c>
      <c r="S192" s="149" t="str">
        <f t="shared" ca="1" si="619"/>
        <v>↑</v>
      </c>
      <c r="T192" s="147" t="str">
        <f t="shared" ca="1" si="620"/>
        <v>↑</v>
      </c>
      <c r="U192" s="147" t="str">
        <f t="shared" ca="1" si="621"/>
        <v>↑</v>
      </c>
      <c r="V192" s="148" t="str">
        <f t="shared" ca="1" si="622"/>
        <v>↑</v>
      </c>
      <c r="W192" s="145" t="str">
        <f t="shared" ca="1" si="623"/>
        <v>↑↑↑↑</v>
      </c>
      <c r="X192" s="160" t="str" cm="1">
        <f t="array" aca="1" ref="X192" ca="1">INDEX($AM$2:$AM$82,MATCH(W192,$AL$2:$AL$82,0),0)</f>
        <v>増加傾向⤴</v>
      </c>
      <c r="Y192" s="161" t="str">
        <f t="shared" ca="1" si="624"/>
        <v>↑</v>
      </c>
      <c r="Z192" s="162" t="str">
        <f t="shared" ca="1" si="605"/>
        <v>判定外</v>
      </c>
      <c r="AA192" s="163" t="str">
        <f t="shared" ca="1" si="606"/>
        <v>判定外</v>
      </c>
      <c r="AB192" s="164" t="str">
        <f t="shared" ca="1" si="625"/>
        <v>↑</v>
      </c>
      <c r="AC192" s="162" t="str">
        <f t="shared" ca="1" si="608"/>
        <v>判定外</v>
      </c>
      <c r="AD192" s="160" t="str">
        <f t="shared" ca="1" si="609"/>
        <v>判定外</v>
      </c>
      <c r="AE192" s="170"/>
      <c r="AF192" s="201"/>
    </row>
    <row r="193" spans="2:39" x14ac:dyDescent="0.15">
      <c r="B193" s="198"/>
      <c r="C193" s="155" t="s">
        <v>242</v>
      </c>
      <c r="D193" s="155"/>
      <c r="E193" s="156">
        <f ca="1">ROUND(SUMIF('9.経年データ（専攻単位）'!A:A,R1,'9.経年データ（専攻単位）'!AP:AP)/SUMIF('9.経年データ（専攻単位）'!A:A,R1,'9.経年データ（専攻単位）'!AQ:AQ),3)</f>
        <v>0</v>
      </c>
      <c r="F193" s="156">
        <f ca="1">ROUND(SUMIF('9.経年データ（専攻単位）'!A:A,S1,'9.経年データ（専攻単位）'!AP:AP)/SUMIF('9.経年データ（専攻単位）'!A:A,S1,'9.経年データ（専攻単位）'!AQ:AQ),3)</f>
        <v>0</v>
      </c>
      <c r="G193" s="156">
        <f ca="1">ROUND(SUMIF('9.経年データ（専攻単位）'!A:A,T1,'9.経年データ（専攻単位）'!AP:AP)/SUMIF('9.経年データ（専攻単位）'!A:A,T1,'9.経年データ（専攻単位）'!AQ:AQ),3)</f>
        <v>0</v>
      </c>
      <c r="H193" s="156">
        <f ca="1">ROUND(SUMIF('9.経年データ（専攻単位）'!A:A,U1,'9.経年データ（専攻単位）'!AP:AP)/SUMIF('9.経年データ（専攻単位）'!A:A,U1,'9.経年データ（専攻単位）'!AQ:AQ),3)</f>
        <v>0</v>
      </c>
      <c r="I193" s="156">
        <f ca="1">ROUND(SUMIF('9.経年データ（専攻単位）'!A:A,V1,'9.経年データ（専攻単位）'!AP:AP)/SUMIF('9.経年データ（専攻単位）'!A:A,V1,'9.経年データ（専攻単位）'!AQ:AQ),3)</f>
        <v>0</v>
      </c>
      <c r="J193" s="188">
        <f t="shared" ca="1" si="610"/>
        <v>0</v>
      </c>
      <c r="K193" s="158">
        <f t="shared" ca="1" si="611"/>
        <v>-0.03</v>
      </c>
      <c r="L193" s="158">
        <f t="shared" ca="1" si="612"/>
        <v>0.03</v>
      </c>
      <c r="M193" s="147" t="str">
        <f t="shared" ca="1" si="613"/>
        <v>○</v>
      </c>
      <c r="N193" s="147" t="str">
        <f t="shared" ca="1" si="614"/>
        <v>○</v>
      </c>
      <c r="O193" s="147" t="str">
        <f t="shared" ca="1" si="615"/>
        <v>○</v>
      </c>
      <c r="P193" s="147" t="str">
        <f t="shared" ca="1" si="616"/>
        <v>○</v>
      </c>
      <c r="Q193" s="148" t="str">
        <f t="shared" ca="1" si="617"/>
        <v>○</v>
      </c>
      <c r="R193" s="159" t="str">
        <f t="shared" ca="1" si="618"/>
        <v>同程度</v>
      </c>
      <c r="S193" s="149" t="str">
        <f t="shared" ca="1" si="619"/>
        <v>－</v>
      </c>
      <c r="T193" s="147" t="str">
        <f t="shared" ca="1" si="620"/>
        <v>－</v>
      </c>
      <c r="U193" s="147" t="str">
        <f t="shared" ca="1" si="621"/>
        <v>－</v>
      </c>
      <c r="V193" s="148" t="str">
        <f t="shared" ca="1" si="622"/>
        <v>－</v>
      </c>
      <c r="W193" s="145" t="str">
        <f t="shared" ca="1" si="623"/>
        <v>－－－－</v>
      </c>
      <c r="X193" s="160" t="str" cm="1">
        <f t="array" aca="1" ref="X193" ca="1">INDEX($AM$2:$AM$82,MATCH(W193,$AL$2:$AL$82,0),0)</f>
        <v>同程度で推移</v>
      </c>
      <c r="Y193" s="161" t="str">
        <f t="shared" ca="1" si="624"/>
        <v>－</v>
      </c>
      <c r="Z193" s="162" t="str">
        <f t="shared" ca="1" si="605"/>
        <v>判定外</v>
      </c>
      <c r="AA193" s="163" t="str">
        <f t="shared" ca="1" si="606"/>
        <v>判定外</v>
      </c>
      <c r="AB193" s="164" t="str">
        <f t="shared" ca="1" si="625"/>
        <v>－</v>
      </c>
      <c r="AC193" s="162" t="str">
        <f t="shared" ca="1" si="608"/>
        <v>判定外</v>
      </c>
      <c r="AD193" s="160" t="str">
        <f t="shared" ca="1" si="609"/>
        <v>判定外</v>
      </c>
      <c r="AE193" s="170"/>
      <c r="AF193" s="201"/>
    </row>
    <row r="194" spans="2:39" ht="14.25" thickBot="1" x14ac:dyDescent="0.2">
      <c r="B194" s="198"/>
      <c r="C194" s="199"/>
      <c r="D194" s="199"/>
      <c r="E194" s="272"/>
      <c r="F194" s="272"/>
      <c r="G194" s="272"/>
      <c r="H194" s="272"/>
      <c r="I194" s="272"/>
      <c r="J194" s="211"/>
      <c r="K194" s="200"/>
      <c r="L194" s="200"/>
      <c r="M194" s="200"/>
      <c r="N194" s="200"/>
      <c r="O194" s="200"/>
      <c r="P194" s="200"/>
      <c r="Q194" s="200"/>
      <c r="R194" s="200"/>
      <c r="S194" s="200"/>
      <c r="T194" s="200"/>
      <c r="U194" s="200"/>
      <c r="V194" s="200"/>
      <c r="W194" s="200"/>
      <c r="X194" s="200"/>
      <c r="Y194" s="200"/>
      <c r="Z194" s="200"/>
      <c r="AA194" s="200"/>
      <c r="AB194" s="200"/>
      <c r="AC194" s="200"/>
      <c r="AD194" s="200"/>
      <c r="AE194" s="200"/>
      <c r="AF194" s="201"/>
    </row>
    <row r="195" spans="2:39" x14ac:dyDescent="0.15">
      <c r="B195" s="198"/>
      <c r="C195" s="199"/>
      <c r="D195" s="199"/>
      <c r="E195" s="272"/>
      <c r="F195" s="272"/>
      <c r="G195" s="272"/>
      <c r="H195" s="272"/>
      <c r="I195" s="272"/>
      <c r="J195" s="370" t="s">
        <v>487</v>
      </c>
      <c r="K195" s="371"/>
      <c r="L195" s="371"/>
      <c r="M195" s="372"/>
      <c r="N195" s="372"/>
      <c r="O195" s="372"/>
      <c r="P195" s="372"/>
      <c r="Q195" s="373"/>
      <c r="R195" s="374" t="s">
        <v>335</v>
      </c>
      <c r="S195" s="371" t="s">
        <v>336</v>
      </c>
      <c r="T195" s="372"/>
      <c r="U195" s="372"/>
      <c r="V195" s="373"/>
      <c r="W195" s="376" t="s">
        <v>337</v>
      </c>
      <c r="X195" s="377"/>
      <c r="Y195" s="380" t="s">
        <v>338</v>
      </c>
      <c r="Z195" s="366" t="s">
        <v>339</v>
      </c>
      <c r="AA195" s="382"/>
      <c r="AB195" s="364" t="s">
        <v>340</v>
      </c>
      <c r="AC195" s="366" t="s">
        <v>341</v>
      </c>
      <c r="AD195" s="367"/>
      <c r="AE195" s="368" t="s">
        <v>342</v>
      </c>
      <c r="AF195" s="201"/>
    </row>
    <row r="196" spans="2:39" x14ac:dyDescent="0.15">
      <c r="B196" s="198"/>
      <c r="C196" s="212" t="s">
        <v>292</v>
      </c>
      <c r="D196" s="212"/>
      <c r="E196" s="187" t="s">
        <v>16</v>
      </c>
      <c r="F196" s="187" t="s">
        <v>15</v>
      </c>
      <c r="G196" s="187" t="str">
        <f ca="1">T1&amp;"(n'="&amp;SUMIF('9.経年データ（専攻単位）'!A:A,T1,'9.経年データ（専攻単位）'!AX:AX)&amp;")"</f>
        <v>R4(n'=2)</v>
      </c>
      <c r="H196" s="187" t="str">
        <f ca="1">U1&amp;"(n'="&amp;SUMIF('9.経年データ（専攻単位）'!A:A,U1,'9.経年データ（専攻単位）'!AX:AX)&amp;")"</f>
        <v>R5(n'=2)</v>
      </c>
      <c r="I196" s="187" t="str">
        <f ca="1">V1&amp;"(n'="&amp;SUMIF('9.経年データ（専攻単位）'!A:A,V1,'9.経年データ（専攻単位）'!AX:AX)&amp;")"</f>
        <v>R6(n'=2)</v>
      </c>
      <c r="J196" s="145" t="s">
        <v>488</v>
      </c>
      <c r="K196" s="146">
        <v>-0.03</v>
      </c>
      <c r="L196" s="146">
        <v>0.03</v>
      </c>
      <c r="M196" s="259" t="str">
        <f ca="1">R1</f>
        <v>R2</v>
      </c>
      <c r="N196" s="259" t="str">
        <f ca="1">S1</f>
        <v>R3</v>
      </c>
      <c r="O196" s="259" t="str">
        <f ca="1">T1</f>
        <v>R4</v>
      </c>
      <c r="P196" s="259" t="str">
        <f ca="1">U1</f>
        <v>R5</v>
      </c>
      <c r="Q196" s="259" t="str">
        <f ca="1">V1</f>
        <v>R6</v>
      </c>
      <c r="R196" s="375"/>
      <c r="S196" s="149" t="s">
        <v>346</v>
      </c>
      <c r="T196" s="147" t="s">
        <v>347</v>
      </c>
      <c r="U196" s="147" t="s">
        <v>348</v>
      </c>
      <c r="V196" s="148" t="s">
        <v>349</v>
      </c>
      <c r="W196" s="378"/>
      <c r="X196" s="379"/>
      <c r="Y196" s="381"/>
      <c r="Z196" s="150" t="s">
        <v>350</v>
      </c>
      <c r="AA196" s="151" t="s">
        <v>351</v>
      </c>
      <c r="AB196" s="365"/>
      <c r="AC196" s="152" t="s">
        <v>352</v>
      </c>
      <c r="AD196" s="153" t="s">
        <v>353</v>
      </c>
      <c r="AE196" s="369"/>
      <c r="AF196" s="201"/>
      <c r="AL196" s="154"/>
      <c r="AM196" s="154"/>
    </row>
    <row r="197" spans="2:39" x14ac:dyDescent="0.15">
      <c r="B197" s="198"/>
      <c r="C197" s="155" t="s">
        <v>243</v>
      </c>
      <c r="D197" s="155"/>
      <c r="E197" s="156"/>
      <c r="F197" s="156"/>
      <c r="G197" s="156">
        <f ca="1">ROUND(SUMIF('9.経年データ（専攻単位）'!A:A,T1,'9.経年データ（専攻単位）'!AR:AR)/SUMIF('9.経年データ（専攻単位）'!A:A,T1,'9.経年データ（専攻単位）'!AX:AX),3)</f>
        <v>0</v>
      </c>
      <c r="H197" s="156">
        <f ca="1">ROUND(SUMIF('9.経年データ（専攻単位）'!A:A,U1,'9.経年データ（専攻単位）'!AR:AR)/SUMIF('9.経年データ（専攻単位）'!A:A,U1,'9.経年データ（専攻単位）'!AX:AX),3)</f>
        <v>0</v>
      </c>
      <c r="I197" s="156">
        <f ca="1">ROUND(SUMIF('9.経年データ（専攻単位）'!A:A,V1,'9.経年データ（専攻単位）'!AR:AR)/SUMIF('9.経年データ（専攻単位）'!A:A,V1,'9.経年データ（専攻単位）'!AX:AX),3)</f>
        <v>0</v>
      </c>
      <c r="J197" s="188">
        <f t="shared" ref="J197:J200" ca="1" si="626">AVERAGE(E197:I197)</f>
        <v>0</v>
      </c>
      <c r="K197" s="158">
        <f t="shared" ref="K197:K199" ca="1" si="627">J197-0.03</f>
        <v>-0.03</v>
      </c>
      <c r="L197" s="158">
        <f t="shared" ref="L197:L199" ca="1" si="628">J197+0.03</f>
        <v>0.03</v>
      </c>
      <c r="M197" s="147" t="str">
        <f t="shared" ref="M197:M199" ca="1" si="629">IF(AND(E197&gt;J197-0.03,E197&lt;J197+0.03),"○","×")</f>
        <v>○</v>
      </c>
      <c r="N197" s="147" t="str">
        <f t="shared" ref="N197:N199" ca="1" si="630">IF(AND(F197&gt;J197-0.03,F197&lt;J197+0.03),"○","×")</f>
        <v>○</v>
      </c>
      <c r="O197" s="147" t="str">
        <f t="shared" ref="O197:O199" ca="1" si="631">IF(AND(G197&gt;J197-0.03,G197&lt;J197+0.03),"○","×")</f>
        <v>○</v>
      </c>
      <c r="P197" s="147" t="str">
        <f t="shared" ref="P197:P199" ca="1" si="632">IF(AND(H197&gt;J197-0.03,H197&lt;J197+0.03),"○","×")</f>
        <v>○</v>
      </c>
      <c r="Q197" s="148" t="str">
        <f t="shared" ref="Q197:Q199" ca="1" si="633">IF(AND(I197&gt;J197-0.03,I197&lt;J197+0.03),"○","×")</f>
        <v>○</v>
      </c>
      <c r="R197" s="159" t="str">
        <f t="shared" ref="R197:R199" ca="1" si="634">IF(COUNTIF(M197:Q197,"○")=5,"同程度","―")</f>
        <v>同程度</v>
      </c>
      <c r="S197" s="149" t="str">
        <f t="shared" ref="S197:S199" si="635">IF(F197-E197&gt;0,"↑",IF(F197-E197&lt;0,"↓","－"))</f>
        <v>－</v>
      </c>
      <c r="T197" s="147" t="str">
        <f t="shared" ref="T197:T199" ca="1" si="636">IF(G197-F197&gt;0,"↑",IF(G197-F197&lt;0,"↓","－"))</f>
        <v>－</v>
      </c>
      <c r="U197" s="147" t="str">
        <f t="shared" ref="U197:U199" ca="1" si="637">IF(H197-G197&gt;0,"↑",IF(H197-G197&lt;0,"↓","－"))</f>
        <v>－</v>
      </c>
      <c r="V197" s="148" t="str">
        <f t="shared" ref="V197:V199" ca="1" si="638">IF(I197-H197&gt;0,"↑",IF(I197-H197&lt;0,"↓","－"))</f>
        <v>－</v>
      </c>
      <c r="W197" s="145" t="str">
        <f t="shared" ref="W197:W199" ca="1" si="639">S197&amp;T197&amp;U197&amp;V197</f>
        <v>－－－－</v>
      </c>
      <c r="X197" s="160" t="str" cm="1">
        <f t="array" aca="1" ref="X197" ca="1">INDEX($AM$2:$AM$82,MATCH(W197,$AL$2:$AL$82,0),0)</f>
        <v>同程度で推移</v>
      </c>
      <c r="Y197" s="161" t="str">
        <f t="shared" ref="Y197:Y199" ca="1" si="640">IF(G197-E197&gt;0,"↑",IF(G197-E197&lt;0,"↓","－"))</f>
        <v>－</v>
      </c>
      <c r="Z197" s="162" t="str">
        <f t="shared" ref="Z197:Z203" ca="1" si="641">IF(W197="↓↑↓↓",IF(Y197="↓","減少傾向","×"),"判定外")</f>
        <v>判定外</v>
      </c>
      <c r="AA197" s="163" t="str">
        <f t="shared" ref="AA197:AA203" ca="1" si="642">IF(W197="↑↓↑↑",IF(Y197="↑","増加傾向","×"),"判定外")</f>
        <v>判定外</v>
      </c>
      <c r="AB197" s="164" t="str">
        <f t="shared" ref="AB197:AB199" ca="1" si="643">IF(H197-F197&gt;0,"↑",IF(H197-F197&lt;0,"↓","－"))</f>
        <v>－</v>
      </c>
      <c r="AC197" s="162" t="str">
        <f t="shared" ref="AC197:AC203" ca="1" si="644">IF(W197="↓↓↑↓",IF(AB197="↓","減少傾向","×"),"判定外")</f>
        <v>判定外</v>
      </c>
      <c r="AD197" s="160" t="str">
        <f t="shared" ref="AD197:AD203" ca="1" si="645">IF(W197="↑↑↓↑",IF(AB197="↑","増加傾向","×"),"判定外")</f>
        <v>判定外</v>
      </c>
      <c r="AE197" s="165" t="s">
        <v>273</v>
      </c>
      <c r="AF197" s="201"/>
      <c r="AG197" s="154"/>
      <c r="AH197" s="154"/>
      <c r="AK197" s="154"/>
    </row>
    <row r="198" spans="2:39" x14ac:dyDescent="0.15">
      <c r="B198" s="198"/>
      <c r="C198" s="166" t="s">
        <v>40</v>
      </c>
      <c r="D198" s="155"/>
      <c r="E198" s="264"/>
      <c r="F198" s="264"/>
      <c r="G198" s="264">
        <f ca="1">SUM(H199:H201)</f>
        <v>1</v>
      </c>
      <c r="H198" s="264">
        <f ca="1">SUM(H199:H201)</f>
        <v>1</v>
      </c>
      <c r="I198" s="264">
        <f ca="1">SUM(I199:I201)</f>
        <v>1</v>
      </c>
      <c r="J198" s="157">
        <f t="shared" ca="1" si="626"/>
        <v>1</v>
      </c>
      <c r="K198" s="158">
        <f t="shared" ca="1" si="627"/>
        <v>0.97</v>
      </c>
      <c r="L198" s="158">
        <f t="shared" ca="1" si="628"/>
        <v>1.03</v>
      </c>
      <c r="M198" s="147" t="str">
        <f t="shared" ca="1" si="629"/>
        <v>×</v>
      </c>
      <c r="N198" s="147" t="str">
        <f t="shared" ca="1" si="630"/>
        <v>×</v>
      </c>
      <c r="O198" s="147" t="str">
        <f t="shared" ca="1" si="631"/>
        <v>○</v>
      </c>
      <c r="P198" s="147" t="str">
        <f t="shared" ca="1" si="632"/>
        <v>○</v>
      </c>
      <c r="Q198" s="148" t="str">
        <f t="shared" ca="1" si="633"/>
        <v>○</v>
      </c>
      <c r="R198" s="159" t="str">
        <f t="shared" ca="1" si="634"/>
        <v>―</v>
      </c>
      <c r="S198" s="149" t="str">
        <f t="shared" si="635"/>
        <v>－</v>
      </c>
      <c r="T198" s="147" t="str">
        <f t="shared" ca="1" si="636"/>
        <v>↑</v>
      </c>
      <c r="U198" s="147" t="str">
        <f t="shared" ca="1" si="637"/>
        <v>－</v>
      </c>
      <c r="V198" s="148" t="str">
        <f t="shared" ca="1" si="638"/>
        <v>－</v>
      </c>
      <c r="W198" s="145" t="str">
        <f t="shared" ca="1" si="639"/>
        <v>－↑－－</v>
      </c>
      <c r="X198" s="160" t="str" cm="1">
        <f t="array" aca="1" ref="X198" ca="1">INDEX($AM$2:$AM$82,MATCH(W198,$AL$2:$AL$82,0),0)</f>
        <v>同程度で推移</v>
      </c>
      <c r="Y198" s="161" t="str">
        <f t="shared" ca="1" si="640"/>
        <v>↑</v>
      </c>
      <c r="Z198" s="162" t="str">
        <f t="shared" ca="1" si="641"/>
        <v>判定外</v>
      </c>
      <c r="AA198" s="163" t="str">
        <f t="shared" ca="1" si="642"/>
        <v>判定外</v>
      </c>
      <c r="AB198" s="164" t="str">
        <f t="shared" ca="1" si="643"/>
        <v>↑</v>
      </c>
      <c r="AC198" s="162" t="str">
        <f t="shared" ca="1" si="644"/>
        <v>判定外</v>
      </c>
      <c r="AD198" s="160" t="str">
        <f t="shared" ca="1" si="645"/>
        <v>判定外</v>
      </c>
      <c r="AE198" s="165" t="s">
        <v>273</v>
      </c>
      <c r="AF198" s="201"/>
    </row>
    <row r="199" spans="2:39" x14ac:dyDescent="0.15">
      <c r="B199" s="198"/>
      <c r="C199" s="167"/>
      <c r="D199" s="168" t="s">
        <v>36</v>
      </c>
      <c r="E199" s="169"/>
      <c r="F199" s="169"/>
      <c r="G199" s="169">
        <f ca="1">ROUND(SUMIF('9.経年データ（専攻単位）'!A:A,T1,'9.経年データ（専攻単位）'!AS:AS)/SUMIF('9.経年データ（専攻単位）'!A:A,T1,'9.経年データ（専攻単位）'!AX:AX),3)</f>
        <v>1</v>
      </c>
      <c r="H199" s="169">
        <f ca="1">ROUND(SUMIF('9.経年データ（専攻単位）'!A:A,U1,'9.経年データ（専攻単位）'!AS:AS)/SUMIF('9.経年データ（専攻単位）'!A:A,U1,'9.経年データ（専攻単位）'!AX:AX),3)</f>
        <v>1</v>
      </c>
      <c r="I199" s="169">
        <f ca="1">ROUND(SUMIF('9.経年データ（専攻単位）'!A:A,V1,'9.経年データ（専攻単位）'!AS:AS)/SUMIF('9.経年データ（専攻単位）'!A:A,V1,'9.経年データ（専攻単位）'!AX:AX),3)</f>
        <v>0.5</v>
      </c>
      <c r="J199" s="157">
        <f t="shared" ca="1" si="626"/>
        <v>0.83333333333333337</v>
      </c>
      <c r="K199" s="158">
        <f t="shared" ca="1" si="627"/>
        <v>0.80333333333333334</v>
      </c>
      <c r="L199" s="158">
        <f t="shared" ca="1" si="628"/>
        <v>0.8633333333333334</v>
      </c>
      <c r="M199" s="147" t="str">
        <f t="shared" ca="1" si="629"/>
        <v>×</v>
      </c>
      <c r="N199" s="147" t="str">
        <f t="shared" ca="1" si="630"/>
        <v>×</v>
      </c>
      <c r="O199" s="147" t="str">
        <f t="shared" ca="1" si="631"/>
        <v>×</v>
      </c>
      <c r="P199" s="147" t="str">
        <f t="shared" ca="1" si="632"/>
        <v>×</v>
      </c>
      <c r="Q199" s="148" t="str">
        <f t="shared" ca="1" si="633"/>
        <v>×</v>
      </c>
      <c r="R199" s="159" t="str">
        <f t="shared" ca="1" si="634"/>
        <v>―</v>
      </c>
      <c r="S199" s="149" t="str">
        <f t="shared" si="635"/>
        <v>－</v>
      </c>
      <c r="T199" s="147" t="str">
        <f t="shared" ca="1" si="636"/>
        <v>↑</v>
      </c>
      <c r="U199" s="147" t="str">
        <f t="shared" ca="1" si="637"/>
        <v>－</v>
      </c>
      <c r="V199" s="148" t="str">
        <f t="shared" ca="1" si="638"/>
        <v>↓</v>
      </c>
      <c r="W199" s="145" t="str">
        <f t="shared" ca="1" si="639"/>
        <v>－↑－↓</v>
      </c>
      <c r="X199" s="160" t="str" cm="1">
        <f t="array" aca="1" ref="X199" ca="1">INDEX($AM$2:$AM$82,MATCH(W199,$AL$2:$AL$82,0),0)</f>
        <v>年度により増減</v>
      </c>
      <c r="Y199" s="161" t="str">
        <f t="shared" ca="1" si="640"/>
        <v>↑</v>
      </c>
      <c r="Z199" s="162" t="str">
        <f t="shared" ca="1" si="641"/>
        <v>判定外</v>
      </c>
      <c r="AA199" s="163" t="str">
        <f t="shared" ca="1" si="642"/>
        <v>判定外</v>
      </c>
      <c r="AB199" s="164" t="str">
        <f t="shared" ca="1" si="643"/>
        <v>↑</v>
      </c>
      <c r="AC199" s="162" t="str">
        <f t="shared" ca="1" si="644"/>
        <v>判定外</v>
      </c>
      <c r="AD199" s="160" t="str">
        <f t="shared" ca="1" si="645"/>
        <v>判定外</v>
      </c>
      <c r="AE199" s="170"/>
      <c r="AF199" s="201"/>
    </row>
    <row r="200" spans="2:39" x14ac:dyDescent="0.15">
      <c r="B200" s="198"/>
      <c r="C200" s="167"/>
      <c r="D200" s="168" t="s">
        <v>244</v>
      </c>
      <c r="E200" s="169"/>
      <c r="F200" s="169"/>
      <c r="G200" s="169">
        <f ca="1">ROUND(SUMIF('9.経年データ（専攻単位）'!A:A,T1,'9.経年データ（専攻単位）'!AT:AT)/SUMIF('9.経年データ（専攻単位）'!A:A,T1,'9.経年データ（専攻単位）'!AX:AX),3)</f>
        <v>0</v>
      </c>
      <c r="H200" s="169">
        <f ca="1">ROUND(SUMIF('9.経年データ（専攻単位）'!A:A,U1,'9.経年データ（専攻単位）'!AT:AT)/SUMIF('9.経年データ（専攻単位）'!A:A,U1,'9.経年データ（専攻単位）'!AX:AX),3)</f>
        <v>0</v>
      </c>
      <c r="I200" s="169">
        <f ca="1">ROUND(SUMIF('9.経年データ（専攻単位）'!A:A,V1,'9.経年データ（専攻単位）'!AT:AT)/SUMIF('9.経年データ（専攻単位）'!A:A,V1,'9.経年データ（専攻単位）'!AX:AX),3)</f>
        <v>0.5</v>
      </c>
      <c r="J200" s="157">
        <f t="shared" ca="1" si="626"/>
        <v>0.16666666666666666</v>
      </c>
      <c r="K200" s="158">
        <f ca="1">J200-0.03</f>
        <v>0.13666666666666666</v>
      </c>
      <c r="L200" s="158">
        <f ca="1">J200+0.03</f>
        <v>0.19666666666666666</v>
      </c>
      <c r="M200" s="147" t="str">
        <f ca="1">IF(AND(E200&gt;J200-0.03,E200&lt;J200+0.03),"○","×")</f>
        <v>×</v>
      </c>
      <c r="N200" s="147" t="str">
        <f ca="1">IF(AND(F200&gt;J200-0.03,F200&lt;J200+0.03),"○","×")</f>
        <v>×</v>
      </c>
      <c r="O200" s="147" t="str">
        <f ca="1">IF(AND(G200&gt;J200-0.03,G200&lt;J200+0.03),"○","×")</f>
        <v>×</v>
      </c>
      <c r="P200" s="147" t="str">
        <f ca="1">IF(AND(H200&gt;J200-0.03,H200&lt;J200+0.03),"○","×")</f>
        <v>×</v>
      </c>
      <c r="Q200" s="148" t="str">
        <f ca="1">IF(AND(I200&gt;J200-0.03,I200&lt;J200+0.03),"○","×")</f>
        <v>×</v>
      </c>
      <c r="R200" s="159" t="str">
        <f ca="1">IF(COUNTIF(M200:Q200,"○")=5,"同程度","―")</f>
        <v>―</v>
      </c>
      <c r="S200" s="149" t="str">
        <f>IF(F200-E200&gt;0,"↑",IF(F200-E200&lt;0,"↓","－"))</f>
        <v>－</v>
      </c>
      <c r="T200" s="147" t="str">
        <f ca="1">IF(G200-F200&gt;0,"↑",IF(G200-F200&lt;0,"↓","－"))</f>
        <v>－</v>
      </c>
      <c r="U200" s="147" t="str">
        <f ca="1">IF(H200-G200&gt;0,"↑",IF(H200-G200&lt;0,"↓","－"))</f>
        <v>－</v>
      </c>
      <c r="V200" s="148" t="str">
        <f ca="1">IF(I200-H200&gt;0,"↑",IF(I200-H200&lt;0,"↓","－"))</f>
        <v>↑</v>
      </c>
      <c r="W200" s="145" t="str">
        <f ca="1">S200&amp;T200&amp;U200&amp;V200</f>
        <v>－－－↑</v>
      </c>
      <c r="X200" s="160" t="str" cm="1">
        <f t="array" aca="1" ref="X200" ca="1">INDEX($AM$2:$AM$82,MATCH(W200,$AL$2:$AL$82,0),0)</f>
        <v>同程度で推移</v>
      </c>
      <c r="Y200" s="161" t="str">
        <f ca="1">IF(G200-E200&gt;0,"↑",IF(G200-E200&lt;0,"↓","－"))</f>
        <v>－</v>
      </c>
      <c r="Z200" s="162" t="str">
        <f t="shared" ca="1" si="641"/>
        <v>判定外</v>
      </c>
      <c r="AA200" s="163" t="str">
        <f t="shared" ca="1" si="642"/>
        <v>判定外</v>
      </c>
      <c r="AB200" s="164" t="str">
        <f ca="1">IF(H200-F200&gt;0,"↑",IF(H200-F200&lt;0,"↓","－"))</f>
        <v>－</v>
      </c>
      <c r="AC200" s="162" t="str">
        <f t="shared" ca="1" si="644"/>
        <v>判定外</v>
      </c>
      <c r="AD200" s="160" t="str">
        <f t="shared" ca="1" si="645"/>
        <v>判定外</v>
      </c>
      <c r="AE200" s="170"/>
      <c r="AF200" s="201"/>
    </row>
    <row r="201" spans="2:39" x14ac:dyDescent="0.15">
      <c r="B201" s="198"/>
      <c r="C201" s="171"/>
      <c r="D201" s="168" t="s">
        <v>245</v>
      </c>
      <c r="E201" s="169"/>
      <c r="F201" s="169"/>
      <c r="G201" s="169">
        <f ca="1">ROUND(SUMIF('9.経年データ（専攻単位）'!A:A,T1,'9.経年データ（専攻単位）'!AU:AU)/SUMIF('9.経年データ（専攻単位）'!A:A,T1,'9.経年データ（専攻単位）'!AX:AX),3)</f>
        <v>0</v>
      </c>
      <c r="H201" s="169">
        <f ca="1">ROUND(SUMIF('9.経年データ（専攻単位）'!A:A,U1,'9.経年データ（専攻単位）'!AU:AU)/SUMIF('9.経年データ（専攻単位）'!A:A,U1,'9.経年データ（専攻単位）'!AX:AX),3)</f>
        <v>0</v>
      </c>
      <c r="I201" s="169">
        <f ca="1">ROUND(SUMIF('9.経年データ（専攻単位）'!A:A,V1,'9.経年データ（専攻単位）'!AU:AU)/SUMIF('9.経年データ（専攻単位）'!A:A,V1,'9.経年データ（専攻単位）'!AX:AX),3)</f>
        <v>0</v>
      </c>
      <c r="J201" s="188">
        <f t="shared" ref="J201:J203" ca="1" si="646">AVERAGE(E201:I201)</f>
        <v>0</v>
      </c>
      <c r="K201" s="158">
        <f t="shared" ref="K201:K203" ca="1" si="647">J201-0.03</f>
        <v>-0.03</v>
      </c>
      <c r="L201" s="158">
        <f t="shared" ref="L201:L203" ca="1" si="648">J201+0.03</f>
        <v>0.03</v>
      </c>
      <c r="M201" s="147" t="str">
        <f t="shared" ref="M201:M203" ca="1" si="649">IF(AND(E201&gt;J201-0.03,E201&lt;J201+0.03),"○","×")</f>
        <v>○</v>
      </c>
      <c r="N201" s="147" t="str">
        <f t="shared" ref="N201:N203" ca="1" si="650">IF(AND(F201&gt;J201-0.03,F201&lt;J201+0.03),"○","×")</f>
        <v>○</v>
      </c>
      <c r="O201" s="147" t="str">
        <f t="shared" ref="O201:O203" ca="1" si="651">IF(AND(G201&gt;J201-0.03,G201&lt;J201+0.03),"○","×")</f>
        <v>○</v>
      </c>
      <c r="P201" s="147" t="str">
        <f t="shared" ref="P201:P203" ca="1" si="652">IF(AND(H201&gt;J201-0.03,H201&lt;J201+0.03),"○","×")</f>
        <v>○</v>
      </c>
      <c r="Q201" s="148" t="str">
        <f t="shared" ref="Q201:Q203" ca="1" si="653">IF(AND(I201&gt;J201-0.03,I201&lt;J201+0.03),"○","×")</f>
        <v>○</v>
      </c>
      <c r="R201" s="159" t="str">
        <f t="shared" ref="R201:R203" ca="1" si="654">IF(COUNTIF(M201:Q201,"○")=5,"同程度","―")</f>
        <v>同程度</v>
      </c>
      <c r="S201" s="149" t="str">
        <f t="shared" ref="S201:S203" si="655">IF(F201-E201&gt;0,"↑",IF(F201-E201&lt;0,"↓","－"))</f>
        <v>－</v>
      </c>
      <c r="T201" s="147" t="str">
        <f t="shared" ref="T201:T203" ca="1" si="656">IF(G201-F201&gt;0,"↑",IF(G201-F201&lt;0,"↓","－"))</f>
        <v>－</v>
      </c>
      <c r="U201" s="147" t="str">
        <f t="shared" ref="U201:U203" ca="1" si="657">IF(H201-G201&gt;0,"↑",IF(H201-G201&lt;0,"↓","－"))</f>
        <v>－</v>
      </c>
      <c r="V201" s="148" t="str">
        <f t="shared" ref="V201:V203" ca="1" si="658">IF(I201-H201&gt;0,"↑",IF(I201-H201&lt;0,"↓","－"))</f>
        <v>－</v>
      </c>
      <c r="W201" s="145" t="str">
        <f t="shared" ref="W201:W203" ca="1" si="659">S201&amp;T201&amp;U201&amp;V201</f>
        <v>－－－－</v>
      </c>
      <c r="X201" s="160" t="str" cm="1">
        <f t="array" aca="1" ref="X201" ca="1">INDEX($AM$2:$AM$82,MATCH(W201,$AL$2:$AL$82,0),0)</f>
        <v>同程度で推移</v>
      </c>
      <c r="Y201" s="161" t="str">
        <f t="shared" ref="Y201:Y203" ca="1" si="660">IF(G201-E201&gt;0,"↑",IF(G201-E201&lt;0,"↓","－"))</f>
        <v>－</v>
      </c>
      <c r="Z201" s="162" t="str">
        <f t="shared" ca="1" si="641"/>
        <v>判定外</v>
      </c>
      <c r="AA201" s="163" t="str">
        <f t="shared" ca="1" si="642"/>
        <v>判定外</v>
      </c>
      <c r="AB201" s="164" t="str">
        <f t="shared" ref="AB201:AB203" ca="1" si="661">IF(H201-F201&gt;0,"↑",IF(H201-F201&lt;0,"↓","－"))</f>
        <v>－</v>
      </c>
      <c r="AC201" s="162" t="str">
        <f t="shared" ca="1" si="644"/>
        <v>判定外</v>
      </c>
      <c r="AD201" s="160" t="str">
        <f t="shared" ca="1" si="645"/>
        <v>判定外</v>
      </c>
      <c r="AE201" s="170"/>
      <c r="AF201" s="201"/>
    </row>
    <row r="202" spans="2:39" x14ac:dyDescent="0.15">
      <c r="B202" s="198"/>
      <c r="C202" s="155" t="s">
        <v>246</v>
      </c>
      <c r="D202" s="155"/>
      <c r="E202" s="156"/>
      <c r="F202" s="156"/>
      <c r="G202" s="156">
        <f ca="1">ROUND(SUMIF('9.経年データ（専攻単位）'!A:A,T1,'9.経年データ（専攻単位）'!AV:AV)/SUMIF('9.経年データ（専攻単位）'!A:A,T1,'9.経年データ（専攻単位）'!AX:AX),3)</f>
        <v>0</v>
      </c>
      <c r="H202" s="156">
        <f ca="1">ROUND(SUMIF('9.経年データ（専攻単位）'!A:A,U1,'9.経年データ（専攻単位）'!AV:AV)/SUMIF('9.経年データ（専攻単位）'!A:A,U1,'9.経年データ（専攻単位）'!AX:AX),3)</f>
        <v>0</v>
      </c>
      <c r="I202" s="156">
        <f ca="1">ROUND(SUMIF('9.経年データ（専攻単位）'!A:A,V1,'9.経年データ（専攻単位）'!AV:AV)/SUMIF('9.経年データ（専攻単位）'!A:A,V1,'9.経年データ（専攻単位）'!AX:AX),3)</f>
        <v>0</v>
      </c>
      <c r="J202" s="188">
        <f t="shared" ca="1" si="646"/>
        <v>0</v>
      </c>
      <c r="K202" s="158">
        <f t="shared" ca="1" si="647"/>
        <v>-0.03</v>
      </c>
      <c r="L202" s="158">
        <f t="shared" ca="1" si="648"/>
        <v>0.03</v>
      </c>
      <c r="M202" s="147" t="str">
        <f t="shared" ca="1" si="649"/>
        <v>○</v>
      </c>
      <c r="N202" s="147" t="str">
        <f t="shared" ca="1" si="650"/>
        <v>○</v>
      </c>
      <c r="O202" s="147" t="str">
        <f t="shared" ca="1" si="651"/>
        <v>○</v>
      </c>
      <c r="P202" s="147" t="str">
        <f t="shared" ca="1" si="652"/>
        <v>○</v>
      </c>
      <c r="Q202" s="148" t="str">
        <f t="shared" ca="1" si="653"/>
        <v>○</v>
      </c>
      <c r="R202" s="159" t="str">
        <f t="shared" ca="1" si="654"/>
        <v>同程度</v>
      </c>
      <c r="S202" s="149" t="str">
        <f t="shared" si="655"/>
        <v>－</v>
      </c>
      <c r="T202" s="147" t="str">
        <f t="shared" ca="1" si="656"/>
        <v>－</v>
      </c>
      <c r="U202" s="147" t="str">
        <f t="shared" ca="1" si="657"/>
        <v>－</v>
      </c>
      <c r="V202" s="148" t="str">
        <f t="shared" ca="1" si="658"/>
        <v>－</v>
      </c>
      <c r="W202" s="145" t="str">
        <f t="shared" ca="1" si="659"/>
        <v>－－－－</v>
      </c>
      <c r="X202" s="160" t="str" cm="1">
        <f t="array" aca="1" ref="X202" ca="1">INDEX($AM$2:$AM$82,MATCH(W202,$AL$2:$AL$82,0),0)</f>
        <v>同程度で推移</v>
      </c>
      <c r="Y202" s="161" t="str">
        <f t="shared" ca="1" si="660"/>
        <v>－</v>
      </c>
      <c r="Z202" s="162" t="str">
        <f t="shared" ca="1" si="641"/>
        <v>判定外</v>
      </c>
      <c r="AA202" s="163" t="str">
        <f t="shared" ca="1" si="642"/>
        <v>判定外</v>
      </c>
      <c r="AB202" s="164" t="str">
        <f t="shared" ca="1" si="661"/>
        <v>－</v>
      </c>
      <c r="AC202" s="162" t="str">
        <f t="shared" ca="1" si="644"/>
        <v>判定外</v>
      </c>
      <c r="AD202" s="160" t="str">
        <f t="shared" ca="1" si="645"/>
        <v>判定外</v>
      </c>
      <c r="AE202" s="170"/>
      <c r="AF202" s="201"/>
    </row>
    <row r="203" spans="2:39" x14ac:dyDescent="0.15">
      <c r="B203" s="198"/>
      <c r="C203" s="155" t="s">
        <v>242</v>
      </c>
      <c r="D203" s="155"/>
      <c r="E203" s="156"/>
      <c r="F203" s="156"/>
      <c r="G203" s="156">
        <f ca="1">ROUND(SUMIF('9.経年データ（専攻単位）'!A:A,T1,'9.経年データ（専攻単位）'!AW:AW)/SUMIF('9.経年データ（専攻単位）'!A:A,T1,'9.経年データ（専攻単位）'!AX:AX),3)</f>
        <v>0</v>
      </c>
      <c r="H203" s="156">
        <f ca="1">ROUND(SUMIF('9.経年データ（専攻単位）'!A:A,U1,'9.経年データ（専攻単位）'!AW:AW)/SUMIF('9.経年データ（専攻単位）'!A:A,U1,'9.経年データ（専攻単位）'!AX:AX),3)</f>
        <v>0</v>
      </c>
      <c r="I203" s="156">
        <f ca="1">ROUND(SUMIF('9.経年データ（専攻単位）'!A:A,V1,'9.経年データ（専攻単位）'!AW:AW)/SUMIF('9.経年データ（専攻単位）'!A:A,V1,'9.経年データ（専攻単位）'!AX:AX),3)</f>
        <v>0</v>
      </c>
      <c r="J203" s="188">
        <f t="shared" ca="1" si="646"/>
        <v>0</v>
      </c>
      <c r="K203" s="158">
        <f t="shared" ca="1" si="647"/>
        <v>-0.03</v>
      </c>
      <c r="L203" s="158">
        <f t="shared" ca="1" si="648"/>
        <v>0.03</v>
      </c>
      <c r="M203" s="147" t="str">
        <f t="shared" ca="1" si="649"/>
        <v>○</v>
      </c>
      <c r="N203" s="147" t="str">
        <f t="shared" ca="1" si="650"/>
        <v>○</v>
      </c>
      <c r="O203" s="147" t="str">
        <f t="shared" ca="1" si="651"/>
        <v>○</v>
      </c>
      <c r="P203" s="147" t="str">
        <f t="shared" ca="1" si="652"/>
        <v>○</v>
      </c>
      <c r="Q203" s="148" t="str">
        <f t="shared" ca="1" si="653"/>
        <v>○</v>
      </c>
      <c r="R203" s="159" t="str">
        <f t="shared" ca="1" si="654"/>
        <v>同程度</v>
      </c>
      <c r="S203" s="149" t="str">
        <f t="shared" si="655"/>
        <v>－</v>
      </c>
      <c r="T203" s="147" t="str">
        <f t="shared" ca="1" si="656"/>
        <v>－</v>
      </c>
      <c r="U203" s="147" t="str">
        <f t="shared" ca="1" si="657"/>
        <v>－</v>
      </c>
      <c r="V203" s="148" t="str">
        <f t="shared" ca="1" si="658"/>
        <v>－</v>
      </c>
      <c r="W203" s="145" t="str">
        <f t="shared" ca="1" si="659"/>
        <v>－－－－</v>
      </c>
      <c r="X203" s="160" t="str" cm="1">
        <f t="array" aca="1" ref="X203" ca="1">INDEX($AM$2:$AM$82,MATCH(W203,$AL$2:$AL$82,0),0)</f>
        <v>同程度で推移</v>
      </c>
      <c r="Y203" s="161" t="str">
        <f t="shared" ca="1" si="660"/>
        <v>－</v>
      </c>
      <c r="Z203" s="162" t="str">
        <f t="shared" ca="1" si="641"/>
        <v>判定外</v>
      </c>
      <c r="AA203" s="163" t="str">
        <f t="shared" ca="1" si="642"/>
        <v>判定外</v>
      </c>
      <c r="AB203" s="164" t="str">
        <f t="shared" ca="1" si="661"/>
        <v>－</v>
      </c>
      <c r="AC203" s="162" t="str">
        <f t="shared" ca="1" si="644"/>
        <v>判定外</v>
      </c>
      <c r="AD203" s="160" t="str">
        <f t="shared" ca="1" si="645"/>
        <v>判定外</v>
      </c>
      <c r="AE203" s="170"/>
      <c r="AF203" s="201"/>
    </row>
    <row r="204" spans="2:39" ht="14.25" thickBot="1" x14ac:dyDescent="0.2">
      <c r="B204" s="205"/>
      <c r="C204" s="206"/>
      <c r="D204" s="206"/>
      <c r="E204" s="273"/>
      <c r="F204" s="273"/>
      <c r="G204" s="273"/>
      <c r="H204" s="273"/>
      <c r="I204" s="273"/>
      <c r="J204" s="214"/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9"/>
    </row>
    <row r="205" spans="2:39" ht="14.25" thickBot="1" x14ac:dyDescent="0.2"/>
    <row r="206" spans="2:39" ht="14.25" thickBot="1" x14ac:dyDescent="0.2">
      <c r="B206" s="215" t="s">
        <v>437</v>
      </c>
      <c r="C206" s="216"/>
      <c r="D206" s="216"/>
      <c r="E206" s="274"/>
      <c r="F206" s="274"/>
      <c r="G206" s="274"/>
      <c r="H206" s="274"/>
      <c r="I206" s="274"/>
      <c r="J206" s="218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7"/>
      <c r="AD206" s="217"/>
      <c r="AE206" s="217"/>
      <c r="AF206" s="219"/>
    </row>
    <row r="207" spans="2:39" x14ac:dyDescent="0.15">
      <c r="B207" s="220"/>
      <c r="C207" s="221"/>
      <c r="D207" s="221"/>
      <c r="E207" s="275"/>
      <c r="F207" s="275"/>
      <c r="G207" s="275"/>
      <c r="H207" s="275"/>
      <c r="I207" s="275"/>
      <c r="J207" s="370" t="s">
        <v>334</v>
      </c>
      <c r="K207" s="371"/>
      <c r="L207" s="371"/>
      <c r="M207" s="372"/>
      <c r="N207" s="372"/>
      <c r="O207" s="372"/>
      <c r="P207" s="372"/>
      <c r="Q207" s="373"/>
      <c r="R207" s="374" t="s">
        <v>335</v>
      </c>
      <c r="S207" s="371" t="s">
        <v>336</v>
      </c>
      <c r="T207" s="372"/>
      <c r="U207" s="372"/>
      <c r="V207" s="373"/>
      <c r="W207" s="376" t="s">
        <v>337</v>
      </c>
      <c r="X207" s="377"/>
      <c r="Y207" s="380" t="s">
        <v>338</v>
      </c>
      <c r="Z207" s="366" t="s">
        <v>339</v>
      </c>
      <c r="AA207" s="382"/>
      <c r="AB207" s="364" t="s">
        <v>340</v>
      </c>
      <c r="AC207" s="366" t="s">
        <v>341</v>
      </c>
      <c r="AD207" s="367"/>
      <c r="AE207" s="368" t="s">
        <v>342</v>
      </c>
      <c r="AF207" s="223"/>
    </row>
    <row r="208" spans="2:39" x14ac:dyDescent="0.15">
      <c r="B208" s="220"/>
      <c r="C208" s="202" t="s">
        <v>18</v>
      </c>
      <c r="D208" s="202"/>
      <c r="E208" s="144" t="str" cm="1">
        <f t="array" aca="1" ref="E208" ca="1">R1&amp;"(n'="&amp;INDEX('9-3.2020'!K:K,MATCH("F139110110504",'9-3.2020'!A:A,0),0)&amp;")"</f>
        <v>R2(n'=28)</v>
      </c>
      <c r="F208" s="144" t="str" cm="1">
        <f t="array" aca="1" ref="F208" ca="1">S1&amp;"(n'="&amp;INDEX('9-3.2021'!K:K,MATCH("F139110110504",'9-3.2021'!A:A,0),0)&amp;")"</f>
        <v>R3(n'=24)</v>
      </c>
      <c r="G208" s="144" t="str" cm="1">
        <f t="array" aca="1" ref="G208" ca="1">T1&amp;"(n'="&amp;INDEX('9-3.2022'!K:K,MATCH("F139110110504",'9-3.2022'!A:A,0),0)&amp;")"</f>
        <v>R4(n'=34)</v>
      </c>
      <c r="H208" s="144" t="str" cm="1">
        <f t="array" aca="1" ref="H208" ca="1">U1&amp;"(n'="&amp;INDEX('9-3.2023'!K:K,MATCH("F139110110504",'9-3.2023'!A:A,0),0)&amp;")"</f>
        <v>R5(n'=13)</v>
      </c>
      <c r="I208" s="144" t="str" cm="1">
        <f t="array" aca="1" ref="I208" ca="1">V1&amp;"(n'="&amp;INDEX('9-3.2024'!K:K,MATCH("F139110110504",'9-3.2024'!A:A,0),0)&amp;")"</f>
        <v>R6(n'=23)</v>
      </c>
      <c r="J208" s="145" t="s">
        <v>345</v>
      </c>
      <c r="K208" s="146">
        <v>-0.03</v>
      </c>
      <c r="L208" s="146">
        <v>0.03</v>
      </c>
      <c r="M208" s="259" t="str">
        <f ca="1">R1</f>
        <v>R2</v>
      </c>
      <c r="N208" s="259" t="str">
        <f ca="1">S1</f>
        <v>R3</v>
      </c>
      <c r="O208" s="259" t="str">
        <f ca="1">T1</f>
        <v>R4</v>
      </c>
      <c r="P208" s="259" t="str">
        <f ca="1">U1</f>
        <v>R5</v>
      </c>
      <c r="Q208" s="259" t="str">
        <f ca="1">V1</f>
        <v>R6</v>
      </c>
      <c r="R208" s="375"/>
      <c r="S208" s="149" t="s">
        <v>346</v>
      </c>
      <c r="T208" s="147" t="s">
        <v>347</v>
      </c>
      <c r="U208" s="147" t="s">
        <v>348</v>
      </c>
      <c r="V208" s="148" t="s">
        <v>349</v>
      </c>
      <c r="W208" s="378"/>
      <c r="X208" s="379"/>
      <c r="Y208" s="381"/>
      <c r="Z208" s="150" t="s">
        <v>350</v>
      </c>
      <c r="AA208" s="151" t="s">
        <v>351</v>
      </c>
      <c r="AB208" s="365"/>
      <c r="AC208" s="152" t="s">
        <v>352</v>
      </c>
      <c r="AD208" s="153" t="s">
        <v>353</v>
      </c>
      <c r="AE208" s="369"/>
      <c r="AF208" s="223"/>
    </row>
    <row r="209" spans="2:32" x14ac:dyDescent="0.15">
      <c r="B209" s="220"/>
      <c r="C209" s="155" t="s">
        <v>243</v>
      </c>
      <c r="D209" s="155"/>
      <c r="E209" s="264" cm="1">
        <f t="array" ref="E209">ROUND(INDEX('9-3.2020'!D:D,MATCH("F139110110504",'9-3.2020'!A:A,0),0)/INDEX('9-3.2020'!K:K,MATCH("F139110110504",'9-3.2020'!A:A,0),0),3)</f>
        <v>3.5999999999999997E-2</v>
      </c>
      <c r="F209" s="264" cm="1">
        <f t="array" ref="F209">ROUND(INDEX('9-3.2021'!D:D,MATCH("F139110110504",'9-3.2021'!A:A,0),0)/INDEX('9-3.2021'!K:K,MATCH("F139110110504",'9-3.2021'!A:A,0),0),3)</f>
        <v>0</v>
      </c>
      <c r="G209" s="264" cm="1">
        <f t="array" ref="G209">ROUND(INDEX('9-3.2022'!D:D,MATCH("F139110110504",'9-3.2022'!A:A,0),0)/INDEX('9-3.2022'!K:K,MATCH("F139110110504",'9-3.2022'!A:A,0),0),3)</f>
        <v>0</v>
      </c>
      <c r="H209" s="264" cm="1">
        <f t="array" ref="H209">ROUND(INDEX('9-3.2023'!D:D,MATCH("F139110110504",'9-3.2023'!A:A,0),0)/INDEX('9-3.2023'!K:K,MATCH("F139110110504",'9-3.2023'!A:A,0),0),3)</f>
        <v>0</v>
      </c>
      <c r="I209" s="264" cm="1">
        <f t="array" ref="I209">ROUND(INDEX('9-3.2024'!D:D,MATCH("F139110110504",'9-3.2024'!A:A,0),0)/INDEX('9-3.2024'!K:K,MATCH("F139110110504",'9-3.2024'!A:A,0),0),3)</f>
        <v>0</v>
      </c>
      <c r="J209" s="157">
        <f t="shared" ref="J209:J211" si="662">AVERAGE(E209:I209)</f>
        <v>7.1999999999999998E-3</v>
      </c>
      <c r="K209" s="158">
        <f t="shared" ref="K209:K211" si="663">J209-0.03</f>
        <v>-2.2800000000000001E-2</v>
      </c>
      <c r="L209" s="158">
        <f t="shared" ref="L209:L211" si="664">J209+0.03</f>
        <v>3.7199999999999997E-2</v>
      </c>
      <c r="M209" s="147" t="str">
        <f t="shared" ref="M209:M211" si="665">IF(AND(E209&gt;J209-0.03,E209&lt;J209+0.03),"○","×")</f>
        <v>○</v>
      </c>
      <c r="N209" s="147" t="str">
        <f t="shared" ref="N209:N211" si="666">IF(AND(F209&gt;J209-0.03,F209&lt;J209+0.03),"○","×")</f>
        <v>○</v>
      </c>
      <c r="O209" s="147" t="str">
        <f t="shared" ref="O209:O211" si="667">IF(AND(G209&gt;J209-0.03,G209&lt;J209+0.03),"○","×")</f>
        <v>○</v>
      </c>
      <c r="P209" s="147" t="str">
        <f t="shared" ref="P209:P211" si="668">IF(AND(H209&gt;J209-0.03,H209&lt;J209+0.03),"○","×")</f>
        <v>○</v>
      </c>
      <c r="Q209" s="148" t="str">
        <f t="shared" ref="Q209:Q211" si="669">IF(AND(I209&gt;J209-0.03,I209&lt;J209+0.03),"○","×")</f>
        <v>○</v>
      </c>
      <c r="R209" s="159" t="str">
        <f t="shared" ref="R209:R211" si="670">IF(COUNTIF(M209:Q209,"○")=5,"同程度","―")</f>
        <v>同程度</v>
      </c>
      <c r="S209" s="149" t="str">
        <f t="shared" ref="S209:S211" si="671">IF(F209-E209&gt;0,"↑",IF(F209-E209&lt;0,"↓","－"))</f>
        <v>↓</v>
      </c>
      <c r="T209" s="147" t="str">
        <f t="shared" ref="T209:T211" si="672">IF(G209-F209&gt;0,"↑",IF(G209-F209&lt;0,"↓","－"))</f>
        <v>－</v>
      </c>
      <c r="U209" s="147" t="str">
        <f t="shared" ref="U209:U211" si="673">IF(H209-G209&gt;0,"↑",IF(H209-G209&lt;0,"↓","－"))</f>
        <v>－</v>
      </c>
      <c r="V209" s="148" t="str">
        <f t="shared" ref="V209:V211" si="674">IF(I209-H209&gt;0,"↑",IF(I209-H209&lt;0,"↓","－"))</f>
        <v>－</v>
      </c>
      <c r="W209" s="145" t="str">
        <f t="shared" ref="W209:W211" si="675">S209&amp;T209&amp;U209&amp;V209</f>
        <v>↓－－－</v>
      </c>
      <c r="X209" s="160" t="str" cm="1">
        <f t="array" ref="X209">INDEX($AM$2:$AM$82,MATCH(W209,$AL$2:$AL$82,0),0)</f>
        <v>同程度で推移</v>
      </c>
      <c r="Y209" s="161" t="str">
        <f t="shared" ref="Y209:Y211" si="676">IF(G209-E209&gt;0,"↑",IF(G209-E209&lt;0,"↓","－"))</f>
        <v>↓</v>
      </c>
      <c r="Z209" s="162" t="str">
        <f t="shared" ref="Z209:Z215" si="677">IF(W209="↓↑↓↓",IF(Y209="↓","減少傾向","×"),"判定外")</f>
        <v>判定外</v>
      </c>
      <c r="AA209" s="163" t="str">
        <f t="shared" ref="AA209:AA215" si="678">IF(W209="↑↓↑↑",IF(Y209="↑","増加傾向","×"),"判定外")</f>
        <v>判定外</v>
      </c>
      <c r="AB209" s="164" t="str">
        <f t="shared" ref="AB209:AB211" si="679">IF(H209-F209&gt;0,"↑",IF(H209-F209&lt;0,"↓","－"))</f>
        <v>－</v>
      </c>
      <c r="AC209" s="162" t="str">
        <f t="shared" ref="AC209:AC215" si="680">IF(W209="↓↓↑↓",IF(AB209="↓","減少傾向","×"),"判定外")</f>
        <v>判定外</v>
      </c>
      <c r="AD209" s="160" t="str">
        <f t="shared" ref="AD209:AD215" si="681">IF(W209="↑↑↓↑",IF(AB209="↑","増加傾向","×"),"判定外")</f>
        <v>判定外</v>
      </c>
      <c r="AE209" s="165" t="s">
        <v>273</v>
      </c>
      <c r="AF209" s="223"/>
    </row>
    <row r="210" spans="2:32" x14ac:dyDescent="0.15">
      <c r="B210" s="220"/>
      <c r="C210" s="166" t="s">
        <v>40</v>
      </c>
      <c r="D210" s="155"/>
      <c r="E210" s="264">
        <f>SUM(E211:E213)</f>
        <v>0.92799999999999994</v>
      </c>
      <c r="F210" s="264">
        <f>SUM(F211:F213)</f>
        <v>0.83299999999999996</v>
      </c>
      <c r="G210" s="264">
        <f>SUM(G211:G213)</f>
        <v>0.82300000000000006</v>
      </c>
      <c r="H210" s="264">
        <f>SUM(H211:H213)</f>
        <v>0.84599999999999997</v>
      </c>
      <c r="I210" s="264">
        <f>SUM(I211:I213)</f>
        <v>0.91300000000000003</v>
      </c>
      <c r="J210" s="157">
        <f t="shared" si="662"/>
        <v>0.86860000000000004</v>
      </c>
      <c r="K210" s="158">
        <f t="shared" si="663"/>
        <v>0.83860000000000001</v>
      </c>
      <c r="L210" s="158">
        <f t="shared" si="664"/>
        <v>0.89860000000000007</v>
      </c>
      <c r="M210" s="147" t="str">
        <f t="shared" si="665"/>
        <v>×</v>
      </c>
      <c r="N210" s="147" t="str">
        <f t="shared" si="666"/>
        <v>×</v>
      </c>
      <c r="O210" s="147" t="str">
        <f t="shared" si="667"/>
        <v>×</v>
      </c>
      <c r="P210" s="147" t="str">
        <f t="shared" si="668"/>
        <v>○</v>
      </c>
      <c r="Q210" s="148" t="str">
        <f t="shared" si="669"/>
        <v>×</v>
      </c>
      <c r="R210" s="159" t="str">
        <f t="shared" si="670"/>
        <v>―</v>
      </c>
      <c r="S210" s="149" t="str">
        <f t="shared" si="671"/>
        <v>↓</v>
      </c>
      <c r="T210" s="147" t="str">
        <f t="shared" si="672"/>
        <v>↓</v>
      </c>
      <c r="U210" s="147" t="str">
        <f t="shared" si="673"/>
        <v>↑</v>
      </c>
      <c r="V210" s="148" t="str">
        <f t="shared" si="674"/>
        <v>↑</v>
      </c>
      <c r="W210" s="145" t="str">
        <f t="shared" si="675"/>
        <v>↓↓↑↑</v>
      </c>
      <c r="X210" s="160" t="str" cm="1">
        <f t="array" ref="X210">INDEX($AM$2:$AM$82,MATCH(W210,$AL$2:$AL$82,0),0)</f>
        <v>年度により増減</v>
      </c>
      <c r="Y210" s="161" t="str">
        <f t="shared" si="676"/>
        <v>↓</v>
      </c>
      <c r="Z210" s="162" t="str">
        <f t="shared" si="677"/>
        <v>判定外</v>
      </c>
      <c r="AA210" s="163" t="str">
        <f t="shared" si="678"/>
        <v>判定外</v>
      </c>
      <c r="AB210" s="164" t="str">
        <f t="shared" si="679"/>
        <v>↑</v>
      </c>
      <c r="AC210" s="162" t="str">
        <f t="shared" si="680"/>
        <v>判定外</v>
      </c>
      <c r="AD210" s="160" t="str">
        <f t="shared" si="681"/>
        <v>判定外</v>
      </c>
      <c r="AE210" s="165" t="s">
        <v>344</v>
      </c>
      <c r="AF210" s="223"/>
    </row>
    <row r="211" spans="2:32" x14ac:dyDescent="0.15">
      <c r="B211" s="220"/>
      <c r="C211" s="167"/>
      <c r="D211" s="168" t="s">
        <v>36</v>
      </c>
      <c r="E211" s="265" cm="1">
        <f t="array" ref="E211">ROUND(INDEX('9-3.2020'!F:F,MATCH("F139110110504",'9-3.2020'!A:A,0),0)/INDEX('9-3.2020'!K:K,MATCH("F139110110504",'9-3.2020'!A:A,0),0),3)</f>
        <v>0.82099999999999995</v>
      </c>
      <c r="F211" s="265" cm="1">
        <f t="array" ref="F211">ROUND(INDEX('9-3.2021'!F:F,MATCH("F139110110504",'9-3.2021'!A:A,0),0)/INDEX('9-3.2021'!K:K,MATCH("F139110110504",'9-3.2021'!A:A,0),0),3)</f>
        <v>0.75</v>
      </c>
      <c r="G211" s="265" cm="1">
        <f t="array" ref="G211">ROUND(INDEX('9-3.2022'!F:F,MATCH("F139110110504",'9-3.2022'!A:A,0),0)/INDEX('9-3.2022'!K:K,MATCH("F139110110504",'9-3.2022'!A:A,0),0),3)</f>
        <v>0.79400000000000004</v>
      </c>
      <c r="H211" s="265" cm="1">
        <f t="array" ref="H211">ROUND(INDEX('9-3.2023'!F:F,MATCH("F139110110504",'9-3.2023'!A:A,0),0)/INDEX('9-3.2023'!K:K,MATCH("F139110110504",'9-3.2023'!A:A,0),0),3)</f>
        <v>0.84599999999999997</v>
      </c>
      <c r="I211" s="265" cm="1">
        <f t="array" ref="I211">ROUND(INDEX('9-3.2024'!F:F,MATCH("F139110110504",'9-3.2024'!A:A,0),0)/INDEX('9-3.2024'!K:K,MATCH("F139110110504",'9-3.2024'!A:A,0),0),3)</f>
        <v>0.87</v>
      </c>
      <c r="J211" s="157">
        <f t="shared" si="662"/>
        <v>0.81620000000000004</v>
      </c>
      <c r="K211" s="158">
        <f t="shared" si="663"/>
        <v>0.78620000000000001</v>
      </c>
      <c r="L211" s="158">
        <f t="shared" si="664"/>
        <v>0.84620000000000006</v>
      </c>
      <c r="M211" s="147" t="str">
        <f t="shared" si="665"/>
        <v>○</v>
      </c>
      <c r="N211" s="147" t="str">
        <f t="shared" si="666"/>
        <v>×</v>
      </c>
      <c r="O211" s="147" t="str">
        <f t="shared" si="667"/>
        <v>○</v>
      </c>
      <c r="P211" s="147" t="str">
        <f t="shared" si="668"/>
        <v>○</v>
      </c>
      <c r="Q211" s="148" t="str">
        <f t="shared" si="669"/>
        <v>×</v>
      </c>
      <c r="R211" s="159" t="str">
        <f t="shared" si="670"/>
        <v>―</v>
      </c>
      <c r="S211" s="149" t="str">
        <f t="shared" si="671"/>
        <v>↓</v>
      </c>
      <c r="T211" s="147" t="str">
        <f t="shared" si="672"/>
        <v>↑</v>
      </c>
      <c r="U211" s="147" t="str">
        <f t="shared" si="673"/>
        <v>↑</v>
      </c>
      <c r="V211" s="148" t="str">
        <f t="shared" si="674"/>
        <v>↑</v>
      </c>
      <c r="W211" s="145" t="str">
        <f t="shared" si="675"/>
        <v>↓↑↑↑</v>
      </c>
      <c r="X211" s="160" t="str" cm="1">
        <f t="array" ref="X211">INDEX($AM$2:$AM$82,MATCH(W211,$AL$2:$AL$82,0),0)</f>
        <v>増加傾向⤴</v>
      </c>
      <c r="Y211" s="161" t="str">
        <f t="shared" si="676"/>
        <v>↓</v>
      </c>
      <c r="Z211" s="162" t="str">
        <f t="shared" si="677"/>
        <v>判定外</v>
      </c>
      <c r="AA211" s="163" t="str">
        <f t="shared" si="678"/>
        <v>判定外</v>
      </c>
      <c r="AB211" s="164" t="str">
        <f t="shared" si="679"/>
        <v>↑</v>
      </c>
      <c r="AC211" s="162" t="str">
        <f t="shared" si="680"/>
        <v>判定外</v>
      </c>
      <c r="AD211" s="160" t="str">
        <f t="shared" si="681"/>
        <v>判定外</v>
      </c>
      <c r="AE211" s="170"/>
      <c r="AF211" s="223"/>
    </row>
    <row r="212" spans="2:32" x14ac:dyDescent="0.15">
      <c r="B212" s="220"/>
      <c r="C212" s="167"/>
      <c r="D212" s="168" t="s">
        <v>244</v>
      </c>
      <c r="E212" s="265" cm="1">
        <f t="array" ref="E212">ROUND(INDEX('9-3.2020'!G:G,MATCH("F139110110504",'9-3.2020'!A:A,0),0)/INDEX('9-3.2020'!K:K,MATCH("F139110110504",'9-3.2020'!A:A,0),0),3)</f>
        <v>0.107</v>
      </c>
      <c r="F212" s="265" cm="1">
        <f t="array" ref="F212">ROUND(INDEX('9-3.2021'!G:G,MATCH("F139110110504",'9-3.2021'!A:A,0),0)/INDEX('9-3.2021'!K:K,MATCH("F139110110504",'9-3.2021'!A:A,0),0),3)</f>
        <v>8.3000000000000004E-2</v>
      </c>
      <c r="G212" s="265" cm="1">
        <f t="array" ref="G212">ROUND(INDEX('9-3.2022'!G:G,MATCH("F139110110504",'9-3.2022'!A:A,0),0)/INDEX('9-3.2022'!K:K,MATCH("F139110110504",'9-3.2022'!A:A,0),0),3)</f>
        <v>2.9000000000000001E-2</v>
      </c>
      <c r="H212" s="265" cm="1">
        <f t="array" ref="H212">ROUND(INDEX('9-3.2023'!G:G,MATCH("F139110110504",'9-3.2023'!A:A,0),0)/INDEX('9-3.2023'!K:K,MATCH("F139110110504",'9-3.2023'!A:A,0),0),3)</f>
        <v>0</v>
      </c>
      <c r="I212" s="265" cm="1">
        <f t="array" ref="I212">ROUND(INDEX('9-3.2024'!G:G,MATCH("F139110110504",'9-3.2024'!A:A,0),0)/INDEX('9-3.2024'!K:K,MATCH("F139110110504",'9-3.2024'!A:A,0),0),3)</f>
        <v>4.2999999999999997E-2</v>
      </c>
      <c r="J212" s="157">
        <f>AVERAGE(E212:I212)</f>
        <v>5.2400000000000002E-2</v>
      </c>
      <c r="K212" s="158">
        <f>J212-0.03</f>
        <v>2.2400000000000003E-2</v>
      </c>
      <c r="L212" s="158">
        <f>J212+0.03</f>
        <v>8.2400000000000001E-2</v>
      </c>
      <c r="M212" s="147" t="str">
        <f>IF(AND(E212&gt;J212-0.03,E212&lt;J212+0.03),"○","×")</f>
        <v>×</v>
      </c>
      <c r="N212" s="147" t="str">
        <f>IF(AND(F212&gt;J212-0.03,F212&lt;J212+0.03),"○","×")</f>
        <v>×</v>
      </c>
      <c r="O212" s="147" t="str">
        <f>IF(AND(G212&gt;J212-0.03,G212&lt;J212+0.03),"○","×")</f>
        <v>○</v>
      </c>
      <c r="P212" s="147" t="str">
        <f>IF(AND(H212&gt;J212-0.03,H212&lt;J212+0.03),"○","×")</f>
        <v>×</v>
      </c>
      <c r="Q212" s="148" t="str">
        <f>IF(AND(I212&gt;J212-0.03,I212&lt;J212+0.03),"○","×")</f>
        <v>○</v>
      </c>
      <c r="R212" s="159" t="str">
        <f>IF(COUNTIF(M212:Q212,"○")=5,"同程度","―")</f>
        <v>―</v>
      </c>
      <c r="S212" s="149" t="str">
        <f>IF(F212-E212&gt;0,"↑",IF(F212-E212&lt;0,"↓","－"))</f>
        <v>↓</v>
      </c>
      <c r="T212" s="147" t="str">
        <f>IF(G212-F212&gt;0,"↑",IF(G212-F212&lt;0,"↓","－"))</f>
        <v>↓</v>
      </c>
      <c r="U212" s="147" t="str">
        <f>IF(H212-G212&gt;0,"↑",IF(H212-G212&lt;0,"↓","－"))</f>
        <v>↓</v>
      </c>
      <c r="V212" s="148" t="str">
        <f>IF(I212-H212&gt;0,"↑",IF(I212-H212&lt;0,"↓","－"))</f>
        <v>↑</v>
      </c>
      <c r="W212" s="145" t="str">
        <f>S212&amp;T212&amp;U212&amp;V212</f>
        <v>↓↓↓↑</v>
      </c>
      <c r="X212" s="160" t="str" cm="1">
        <f t="array" ref="X212">INDEX($AM$2:$AM$82,MATCH(W212,$AL$2:$AL$82,0),0)</f>
        <v>最新年度のみ増加</v>
      </c>
      <c r="Y212" s="161" t="str">
        <f>IF(G212-E212&gt;0,"↑",IF(G212-E212&lt;0,"↓","－"))</f>
        <v>↓</v>
      </c>
      <c r="Z212" s="162" t="str">
        <f t="shared" si="677"/>
        <v>判定外</v>
      </c>
      <c r="AA212" s="163" t="str">
        <f t="shared" si="678"/>
        <v>判定外</v>
      </c>
      <c r="AB212" s="164" t="str">
        <f>IF(H212-F212&gt;0,"↑",IF(H212-F212&lt;0,"↓","－"))</f>
        <v>↓</v>
      </c>
      <c r="AC212" s="162" t="str">
        <f t="shared" si="680"/>
        <v>判定外</v>
      </c>
      <c r="AD212" s="160" t="str">
        <f t="shared" si="681"/>
        <v>判定外</v>
      </c>
      <c r="AE212" s="170"/>
      <c r="AF212" s="223"/>
    </row>
    <row r="213" spans="2:32" x14ac:dyDescent="0.15">
      <c r="B213" s="220"/>
      <c r="C213" s="171"/>
      <c r="D213" s="168" t="s">
        <v>245</v>
      </c>
      <c r="E213" s="265" cm="1">
        <f t="array" ref="E213">ROUND(INDEX('9-3.2020'!H:H,MATCH("F139110110504",'9-3.2020'!A:A,0),0)/INDEX('9-3.2020'!K:K,MATCH("F139110110504",'9-3.2020'!A:A,0),0),3)</f>
        <v>0</v>
      </c>
      <c r="F213" s="265" cm="1">
        <f t="array" ref="F213">ROUND(INDEX('9-3.2021'!H:H,MATCH("F139110110504",'9-3.2021'!A:A,0),0)/INDEX('9-3.2021'!K:K,MATCH("F139110110504",'9-3.2021'!A:A,0),0),3)</f>
        <v>0</v>
      </c>
      <c r="G213" s="265" cm="1">
        <f t="array" ref="G213">ROUND(INDEX('9-3.2022'!H:H,MATCH("F139110110504",'9-3.2022'!A:A,0),0)/INDEX('9-3.2022'!K:K,MATCH("F139110110504",'9-3.2022'!A:A,0),0),3)</f>
        <v>0</v>
      </c>
      <c r="H213" s="265" cm="1">
        <f t="array" ref="H213">ROUND(INDEX('9-3.2023'!H:H,MATCH("F139110110504",'9-3.2023'!A:A,0),0)/INDEX('9-3.2023'!K:K,MATCH("F139110110504",'9-3.2023'!A:A,0),0),3)</f>
        <v>0</v>
      </c>
      <c r="I213" s="265" cm="1">
        <f t="array" ref="I213">ROUND(INDEX('9-3.2024'!H:H,MATCH("F139110110504",'9-3.2024'!A:A,0),0)/INDEX('9-3.2024'!K:K,MATCH("F139110110504",'9-3.2024'!A:A,0),0),3)</f>
        <v>0</v>
      </c>
      <c r="J213" s="188">
        <f t="shared" ref="J213:J215" si="682">AVERAGE(E213:I213)</f>
        <v>0</v>
      </c>
      <c r="K213" s="158">
        <f t="shared" ref="K213:K215" si="683">J213-0.03</f>
        <v>-0.03</v>
      </c>
      <c r="L213" s="158">
        <f t="shared" ref="L213:L215" si="684">J213+0.03</f>
        <v>0.03</v>
      </c>
      <c r="M213" s="147" t="str">
        <f t="shared" ref="M213:M215" si="685">IF(AND(E213&gt;J213-0.03,E213&lt;J213+0.03),"○","×")</f>
        <v>○</v>
      </c>
      <c r="N213" s="147" t="str">
        <f t="shared" ref="N213:N215" si="686">IF(AND(F213&gt;J213-0.03,F213&lt;J213+0.03),"○","×")</f>
        <v>○</v>
      </c>
      <c r="O213" s="147" t="str">
        <f t="shared" ref="O213:O215" si="687">IF(AND(G213&gt;J213-0.03,G213&lt;J213+0.03),"○","×")</f>
        <v>○</v>
      </c>
      <c r="P213" s="147" t="str">
        <f t="shared" ref="P213:P215" si="688">IF(AND(H213&gt;J213-0.03,H213&lt;J213+0.03),"○","×")</f>
        <v>○</v>
      </c>
      <c r="Q213" s="148" t="str">
        <f t="shared" ref="Q213:Q215" si="689">IF(AND(I213&gt;J213-0.03,I213&lt;J213+0.03),"○","×")</f>
        <v>○</v>
      </c>
      <c r="R213" s="159" t="str">
        <f t="shared" ref="R213:R215" si="690">IF(COUNTIF(M213:Q213,"○")=5,"同程度","―")</f>
        <v>同程度</v>
      </c>
      <c r="S213" s="149" t="str">
        <f t="shared" ref="S213:S215" si="691">IF(F213-E213&gt;0,"↑",IF(F213-E213&lt;0,"↓","－"))</f>
        <v>－</v>
      </c>
      <c r="T213" s="147" t="str">
        <f t="shared" ref="T213:T215" si="692">IF(G213-F213&gt;0,"↑",IF(G213-F213&lt;0,"↓","－"))</f>
        <v>－</v>
      </c>
      <c r="U213" s="147" t="str">
        <f t="shared" ref="U213:U215" si="693">IF(H213-G213&gt;0,"↑",IF(H213-G213&lt;0,"↓","－"))</f>
        <v>－</v>
      </c>
      <c r="V213" s="148" t="str">
        <f t="shared" ref="V213:V215" si="694">IF(I213-H213&gt;0,"↑",IF(I213-H213&lt;0,"↓","－"))</f>
        <v>－</v>
      </c>
      <c r="W213" s="145" t="str">
        <f t="shared" ref="W213:W215" si="695">S213&amp;T213&amp;U213&amp;V213</f>
        <v>－－－－</v>
      </c>
      <c r="X213" s="160" t="str" cm="1">
        <f t="array" ref="X213">INDEX($AM$2:$AM$82,MATCH(W213,$AL$2:$AL$82,0),0)</f>
        <v>同程度で推移</v>
      </c>
      <c r="Y213" s="161" t="str">
        <f t="shared" ref="Y213:Y215" si="696">IF(G213-E213&gt;0,"↑",IF(G213-E213&lt;0,"↓","－"))</f>
        <v>－</v>
      </c>
      <c r="Z213" s="162" t="str">
        <f t="shared" si="677"/>
        <v>判定外</v>
      </c>
      <c r="AA213" s="163" t="str">
        <f t="shared" si="678"/>
        <v>判定外</v>
      </c>
      <c r="AB213" s="164" t="str">
        <f t="shared" ref="AB213:AB215" si="697">IF(H213-F213&gt;0,"↑",IF(H213-F213&lt;0,"↓","－"))</f>
        <v>－</v>
      </c>
      <c r="AC213" s="162" t="str">
        <f t="shared" si="680"/>
        <v>判定外</v>
      </c>
      <c r="AD213" s="160" t="str">
        <f t="shared" si="681"/>
        <v>判定外</v>
      </c>
      <c r="AE213" s="170"/>
      <c r="AF213" s="223"/>
    </row>
    <row r="214" spans="2:32" x14ac:dyDescent="0.15">
      <c r="B214" s="220"/>
      <c r="C214" s="155" t="s">
        <v>246</v>
      </c>
      <c r="D214" s="155"/>
      <c r="E214" s="264" cm="1">
        <f t="array" ref="E214">ROUND(INDEX('9-3.2020'!I:I,MATCH("F139110110504",'9-3.2020'!A:A,0),0)/INDEX('9-3.2020'!K:K,MATCH("F139110110504",'9-3.2020'!A:A,0),0),3)</f>
        <v>3.5999999999999997E-2</v>
      </c>
      <c r="F214" s="264" cm="1">
        <f t="array" ref="F214">ROUND(INDEX('9-3.2021'!I:I,MATCH("F139110110504",'9-3.2021'!A:A,0),0)/INDEX('9-3.2021'!K:K,MATCH("F139110110504",'9-3.2021'!A:A,0),0),3)</f>
        <v>0.125</v>
      </c>
      <c r="G214" s="264" cm="1">
        <f t="array" ref="G214">ROUND(INDEX('9-3.2022'!I:I,MATCH("F139110110504",'9-3.2022'!A:A,0),0)/INDEX('9-3.2022'!K:K,MATCH("F139110110504",'9-3.2022'!A:A,0),0),3)</f>
        <v>0.14699999999999999</v>
      </c>
      <c r="H214" s="264" cm="1">
        <f t="array" ref="H214">ROUND(INDEX('9-3.2023'!I:I,MATCH("F139110110504",'9-3.2023'!A:A,0),0)/INDEX('9-3.2023'!K:K,MATCH("F139110110504",'9-3.2023'!A:A,0),0),3)</f>
        <v>0.154</v>
      </c>
      <c r="I214" s="264" cm="1">
        <f t="array" ref="I214">ROUND(INDEX('9-3.2024'!I:I,MATCH("F139110110504",'9-3.2024'!A:A,0),0)/INDEX('9-3.2024'!K:K,MATCH("F139110110504",'9-3.2024'!A:A,0),0),3)</f>
        <v>8.6999999999999994E-2</v>
      </c>
      <c r="J214" s="157">
        <f t="shared" si="682"/>
        <v>0.10979999999999998</v>
      </c>
      <c r="K214" s="158">
        <f t="shared" si="683"/>
        <v>7.9799999999999982E-2</v>
      </c>
      <c r="L214" s="158">
        <f t="shared" si="684"/>
        <v>0.13979999999999998</v>
      </c>
      <c r="M214" s="147" t="str">
        <f t="shared" si="685"/>
        <v>×</v>
      </c>
      <c r="N214" s="147" t="str">
        <f t="shared" si="686"/>
        <v>○</v>
      </c>
      <c r="O214" s="147" t="str">
        <f t="shared" si="687"/>
        <v>×</v>
      </c>
      <c r="P214" s="147" t="str">
        <f t="shared" si="688"/>
        <v>×</v>
      </c>
      <c r="Q214" s="148" t="str">
        <f t="shared" si="689"/>
        <v>○</v>
      </c>
      <c r="R214" s="159" t="str">
        <f t="shared" si="690"/>
        <v>―</v>
      </c>
      <c r="S214" s="149" t="str">
        <f t="shared" si="691"/>
        <v>↑</v>
      </c>
      <c r="T214" s="147" t="str">
        <f t="shared" si="692"/>
        <v>↑</v>
      </c>
      <c r="U214" s="147" t="str">
        <f t="shared" si="693"/>
        <v>↑</v>
      </c>
      <c r="V214" s="148" t="str">
        <f t="shared" si="694"/>
        <v>↓</v>
      </c>
      <c r="W214" s="145" t="str">
        <f t="shared" si="695"/>
        <v>↑↑↑↓</v>
      </c>
      <c r="X214" s="160" t="str" cm="1">
        <f t="array" ref="X214">INDEX($AM$2:$AM$82,MATCH(W214,$AL$2:$AL$82,0),0)</f>
        <v>最新年度のみ減少</v>
      </c>
      <c r="Y214" s="161" t="str">
        <f t="shared" si="696"/>
        <v>↑</v>
      </c>
      <c r="Z214" s="162" t="str">
        <f t="shared" si="677"/>
        <v>判定外</v>
      </c>
      <c r="AA214" s="163" t="str">
        <f t="shared" si="678"/>
        <v>判定外</v>
      </c>
      <c r="AB214" s="164" t="str">
        <f t="shared" si="697"/>
        <v>↑</v>
      </c>
      <c r="AC214" s="162" t="str">
        <f t="shared" si="680"/>
        <v>判定外</v>
      </c>
      <c r="AD214" s="160" t="str">
        <f t="shared" si="681"/>
        <v>判定外</v>
      </c>
      <c r="AE214" s="170"/>
      <c r="AF214" s="223"/>
    </row>
    <row r="215" spans="2:32" x14ac:dyDescent="0.15">
      <c r="B215" s="220"/>
      <c r="C215" s="155" t="s">
        <v>242</v>
      </c>
      <c r="D215" s="155"/>
      <c r="E215" s="264" cm="1">
        <f t="array" ref="E215">ROUND(INDEX('9-3.2020'!J:J,MATCH("F139110110504",'9-3.2020'!A:A,0),0)/INDEX('9-3.2020'!K:K,MATCH("F139110110504",'9-3.2020'!A:A,0),0),3)</f>
        <v>0</v>
      </c>
      <c r="F215" s="264" cm="1">
        <f t="array" ref="F215">ROUND(INDEX('9-3.2021'!J:J,MATCH("F139110110504",'9-3.2021'!A:A,0),0)/INDEX('9-3.2021'!K:K,MATCH("F139110110504",'9-3.2021'!A:A,0),0),3)</f>
        <v>4.2000000000000003E-2</v>
      </c>
      <c r="G215" s="264" cm="1">
        <f t="array" ref="G215">ROUND(INDEX('9-3.2022'!J:J,MATCH("F139110110504",'9-3.2022'!A:A,0),0)/INDEX('9-3.2022'!K:K,MATCH("F139110110504",'9-3.2022'!A:A,0),0),3)</f>
        <v>2.9000000000000001E-2</v>
      </c>
      <c r="H215" s="264" cm="1">
        <f t="array" ref="H215">ROUND(INDEX('9-3.2023'!J:J,MATCH("F139110110504",'9-3.2023'!A:A,0),0)/INDEX('9-3.2023'!K:K,MATCH("F139110110504",'9-3.2023'!A:A,0),0),3)</f>
        <v>0</v>
      </c>
      <c r="I215" s="264" cm="1">
        <f t="array" ref="I215">ROUND(INDEX('9-3.2024'!J:J,MATCH("F139110110504",'9-3.2024'!A:A,0),0)/INDEX('9-3.2024'!K:K,MATCH("F139110110504",'9-3.2024'!A:A,0),0),3)</f>
        <v>0</v>
      </c>
      <c r="J215" s="157">
        <f t="shared" si="682"/>
        <v>1.4200000000000001E-2</v>
      </c>
      <c r="K215" s="158">
        <f t="shared" si="683"/>
        <v>-1.5799999999999998E-2</v>
      </c>
      <c r="L215" s="158">
        <f t="shared" si="684"/>
        <v>4.4200000000000003E-2</v>
      </c>
      <c r="M215" s="147" t="str">
        <f t="shared" si="685"/>
        <v>○</v>
      </c>
      <c r="N215" s="147" t="str">
        <f t="shared" si="686"/>
        <v>○</v>
      </c>
      <c r="O215" s="147" t="str">
        <f t="shared" si="687"/>
        <v>○</v>
      </c>
      <c r="P215" s="147" t="str">
        <f t="shared" si="688"/>
        <v>○</v>
      </c>
      <c r="Q215" s="148" t="str">
        <f t="shared" si="689"/>
        <v>○</v>
      </c>
      <c r="R215" s="159" t="str">
        <f t="shared" si="690"/>
        <v>同程度</v>
      </c>
      <c r="S215" s="149" t="str">
        <f t="shared" si="691"/>
        <v>↑</v>
      </c>
      <c r="T215" s="147" t="str">
        <f t="shared" si="692"/>
        <v>↓</v>
      </c>
      <c r="U215" s="147" t="str">
        <f t="shared" si="693"/>
        <v>↓</v>
      </c>
      <c r="V215" s="148" t="str">
        <f t="shared" si="694"/>
        <v>－</v>
      </c>
      <c r="W215" s="145" t="str">
        <f t="shared" si="695"/>
        <v>↑↓↓－</v>
      </c>
      <c r="X215" s="160" t="str" cm="1">
        <f t="array" ref="X215">INDEX($AM$2:$AM$82,MATCH(W215,$AL$2:$AL$82,0),0)</f>
        <v>減少傾向⤵</v>
      </c>
      <c r="Y215" s="161" t="str">
        <f t="shared" si="696"/>
        <v>↑</v>
      </c>
      <c r="Z215" s="162" t="str">
        <f t="shared" si="677"/>
        <v>判定外</v>
      </c>
      <c r="AA215" s="163" t="str">
        <f t="shared" si="678"/>
        <v>判定外</v>
      </c>
      <c r="AB215" s="164" t="str">
        <f t="shared" si="697"/>
        <v>↓</v>
      </c>
      <c r="AC215" s="162" t="str">
        <f t="shared" si="680"/>
        <v>判定外</v>
      </c>
      <c r="AD215" s="160" t="str">
        <f t="shared" si="681"/>
        <v>判定外</v>
      </c>
      <c r="AE215" s="170"/>
      <c r="AF215" s="223"/>
    </row>
    <row r="216" spans="2:32" ht="14.25" thickBot="1" x14ac:dyDescent="0.2">
      <c r="B216" s="220"/>
      <c r="C216" s="221"/>
      <c r="D216" s="221"/>
      <c r="E216" s="275"/>
      <c r="F216" s="275"/>
      <c r="G216" s="275"/>
      <c r="H216" s="275"/>
      <c r="I216" s="275"/>
      <c r="J216" s="224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3"/>
    </row>
    <row r="217" spans="2:32" x14ac:dyDescent="0.15">
      <c r="B217" s="220"/>
      <c r="C217" s="221"/>
      <c r="D217" s="221"/>
      <c r="E217" s="275"/>
      <c r="F217" s="275"/>
      <c r="G217" s="275"/>
      <c r="H217" s="275"/>
      <c r="I217" s="275"/>
      <c r="J217" s="370" t="s">
        <v>334</v>
      </c>
      <c r="K217" s="371"/>
      <c r="L217" s="371"/>
      <c r="M217" s="372"/>
      <c r="N217" s="372"/>
      <c r="O217" s="372"/>
      <c r="P217" s="372"/>
      <c r="Q217" s="373"/>
      <c r="R217" s="374" t="s">
        <v>335</v>
      </c>
      <c r="S217" s="371" t="s">
        <v>336</v>
      </c>
      <c r="T217" s="372"/>
      <c r="U217" s="372"/>
      <c r="V217" s="373"/>
      <c r="W217" s="376" t="s">
        <v>337</v>
      </c>
      <c r="X217" s="377"/>
      <c r="Y217" s="380" t="s">
        <v>338</v>
      </c>
      <c r="Z217" s="366" t="s">
        <v>339</v>
      </c>
      <c r="AA217" s="382"/>
      <c r="AB217" s="364" t="s">
        <v>340</v>
      </c>
      <c r="AC217" s="366" t="s">
        <v>341</v>
      </c>
      <c r="AD217" s="367"/>
      <c r="AE217" s="368" t="s">
        <v>342</v>
      </c>
      <c r="AF217" s="223"/>
    </row>
    <row r="218" spans="2:32" ht="27" x14ac:dyDescent="0.15">
      <c r="B218" s="220"/>
      <c r="C218" s="204" t="s">
        <v>19</v>
      </c>
      <c r="D218" s="204"/>
      <c r="E218" s="144" t="str">
        <f ca="1">R1&amp;"(n'="&amp;'9-3.2020'!K101&amp;")"</f>
        <v>R2(n'=10932)</v>
      </c>
      <c r="F218" s="144" t="str">
        <f ca="1">S1&amp;"(n'="&amp;'9-3.2021'!K101&amp;")"</f>
        <v>R3(n'=11023)</v>
      </c>
      <c r="G218" s="144" t="str">
        <f ca="1">T1&amp;"(n'="&amp;'9-3.2022'!K101&amp;")"</f>
        <v>R4(n'=11068)</v>
      </c>
      <c r="H218" s="144" t="str">
        <f ca="1">U1&amp;"(n'="&amp;'9-3.2023'!K101&amp;")"</f>
        <v>R5(n'=10512)</v>
      </c>
      <c r="I218" s="144" t="str">
        <f ca="1">V1&amp;"(n'="&amp;'9-3.2024'!K101&amp;")"</f>
        <v>R6(n'=10994)</v>
      </c>
      <c r="J218" s="145" t="s">
        <v>345</v>
      </c>
      <c r="K218" s="146">
        <v>-0.03</v>
      </c>
      <c r="L218" s="146">
        <v>0.03</v>
      </c>
      <c r="M218" s="259" t="str">
        <f ca="1">R1</f>
        <v>R2</v>
      </c>
      <c r="N218" s="259" t="str">
        <f ca="1">S1</f>
        <v>R3</v>
      </c>
      <c r="O218" s="259" t="str">
        <f ca="1">T1</f>
        <v>R4</v>
      </c>
      <c r="P218" s="259" t="str">
        <f ca="1">U1</f>
        <v>R5</v>
      </c>
      <c r="Q218" s="259" t="str">
        <f ca="1">V1</f>
        <v>R6</v>
      </c>
      <c r="R218" s="375"/>
      <c r="S218" s="149" t="s">
        <v>346</v>
      </c>
      <c r="T218" s="147" t="s">
        <v>347</v>
      </c>
      <c r="U218" s="147" t="s">
        <v>348</v>
      </c>
      <c r="V218" s="148" t="s">
        <v>349</v>
      </c>
      <c r="W218" s="378"/>
      <c r="X218" s="379"/>
      <c r="Y218" s="381"/>
      <c r="Z218" s="150" t="s">
        <v>350</v>
      </c>
      <c r="AA218" s="151" t="s">
        <v>351</v>
      </c>
      <c r="AB218" s="365"/>
      <c r="AC218" s="152" t="s">
        <v>352</v>
      </c>
      <c r="AD218" s="153" t="s">
        <v>353</v>
      </c>
      <c r="AE218" s="369"/>
      <c r="AF218" s="223"/>
    </row>
    <row r="219" spans="2:32" x14ac:dyDescent="0.15">
      <c r="B219" s="220"/>
      <c r="C219" s="155" t="s">
        <v>243</v>
      </c>
      <c r="D219" s="155"/>
      <c r="E219" s="264">
        <f>ROUND('9-3.2020'!D101/'9-3.2020'!K101,3)</f>
        <v>0.01</v>
      </c>
      <c r="F219" s="264">
        <f>ROUND('9-3.2021'!D101/'9-3.2021'!K101,3)</f>
        <v>0.01</v>
      </c>
      <c r="G219" s="264">
        <f>ROUND('9-3.2022'!D101/'9-3.2022'!K101,3)</f>
        <v>1.2E-2</v>
      </c>
      <c r="H219" s="264">
        <f>ROUND('9-3.2023'!D101/'9-3.2023'!K101,3)</f>
        <v>0.01</v>
      </c>
      <c r="I219" s="264">
        <f>ROUND('9-3.2024'!D101/'9-3.2024'!K101,3)</f>
        <v>0.01</v>
      </c>
      <c r="J219" s="157">
        <f t="shared" ref="J219:J221" si="698">AVERAGE(E219:I219)</f>
        <v>1.0400000000000001E-2</v>
      </c>
      <c r="K219" s="158">
        <f t="shared" ref="K219:K221" si="699">J219-0.03</f>
        <v>-1.9599999999999999E-2</v>
      </c>
      <c r="L219" s="158">
        <f t="shared" ref="L219:L221" si="700">J219+0.03</f>
        <v>4.0399999999999998E-2</v>
      </c>
      <c r="M219" s="147" t="str">
        <f t="shared" ref="M219:M221" si="701">IF(AND(E219&gt;J219-0.03,E219&lt;J219+0.03),"○","×")</f>
        <v>○</v>
      </c>
      <c r="N219" s="147" t="str">
        <f t="shared" ref="N219:N221" si="702">IF(AND(F219&gt;J219-0.03,F219&lt;J219+0.03),"○","×")</f>
        <v>○</v>
      </c>
      <c r="O219" s="147" t="str">
        <f t="shared" ref="O219:O221" si="703">IF(AND(G219&gt;J219-0.03,G219&lt;J219+0.03),"○","×")</f>
        <v>○</v>
      </c>
      <c r="P219" s="147" t="str">
        <f t="shared" ref="P219:P221" si="704">IF(AND(H219&gt;J219-0.03,H219&lt;J219+0.03),"○","×")</f>
        <v>○</v>
      </c>
      <c r="Q219" s="148" t="str">
        <f t="shared" ref="Q219:Q221" si="705">IF(AND(I219&gt;J219-0.03,I219&lt;J219+0.03),"○","×")</f>
        <v>○</v>
      </c>
      <c r="R219" s="159" t="str">
        <f t="shared" ref="R219:R221" si="706">IF(COUNTIF(M219:Q219,"○")=5,"同程度","―")</f>
        <v>同程度</v>
      </c>
      <c r="S219" s="149" t="str">
        <f t="shared" ref="S219:S221" si="707">IF(F219-E219&gt;0,"↑",IF(F219-E219&lt;0,"↓","－"))</f>
        <v>－</v>
      </c>
      <c r="T219" s="147" t="str">
        <f t="shared" ref="T219:T221" si="708">IF(G219-F219&gt;0,"↑",IF(G219-F219&lt;0,"↓","－"))</f>
        <v>↑</v>
      </c>
      <c r="U219" s="147" t="str">
        <f t="shared" ref="U219:U221" si="709">IF(H219-G219&gt;0,"↑",IF(H219-G219&lt;0,"↓","－"))</f>
        <v>↓</v>
      </c>
      <c r="V219" s="148" t="str">
        <f t="shared" ref="V219:V221" si="710">IF(I219-H219&gt;0,"↑",IF(I219-H219&lt;0,"↓","－"))</f>
        <v>－</v>
      </c>
      <c r="W219" s="145" t="str">
        <f t="shared" ref="W219:W221" si="711">S219&amp;T219&amp;U219&amp;V219</f>
        <v>－↑↓－</v>
      </c>
      <c r="X219" s="160" t="str" cm="1">
        <f t="array" ref="X219">INDEX($AM$2:$AM$82,MATCH(W219,$AL$2:$AL$82,0),0)</f>
        <v>年度により増減</v>
      </c>
      <c r="Y219" s="161" t="str">
        <f t="shared" ref="Y219:Y221" si="712">IF(G219-E219&gt;0,"↑",IF(G219-E219&lt;0,"↓","－"))</f>
        <v>↑</v>
      </c>
      <c r="Z219" s="162" t="str">
        <f t="shared" ref="Z219:Z225" si="713">IF(W219="↓↑↓↓",IF(Y219="↓","減少傾向","×"),"判定外")</f>
        <v>判定外</v>
      </c>
      <c r="AA219" s="163" t="str">
        <f t="shared" ref="AA219:AA225" si="714">IF(W219="↑↓↑↑",IF(Y219="↑","増加傾向","×"),"判定外")</f>
        <v>判定外</v>
      </c>
      <c r="AB219" s="164" t="str">
        <f t="shared" ref="AB219:AB221" si="715">IF(H219-F219&gt;0,"↑",IF(H219-F219&lt;0,"↓","－"))</f>
        <v>－</v>
      </c>
      <c r="AC219" s="162" t="str">
        <f t="shared" ref="AC219:AC225" si="716">IF(W219="↓↓↑↓",IF(AB219="↓","減少傾向","×"),"判定外")</f>
        <v>判定外</v>
      </c>
      <c r="AD219" s="160" t="str">
        <f t="shared" ref="AD219:AD225" si="717">IF(W219="↑↑↓↑",IF(AB219="↑","増加傾向","×"),"判定外")</f>
        <v>判定外</v>
      </c>
      <c r="AE219" s="165" t="s">
        <v>273</v>
      </c>
      <c r="AF219" s="223"/>
    </row>
    <row r="220" spans="2:32" x14ac:dyDescent="0.15">
      <c r="B220" s="220"/>
      <c r="C220" s="166" t="s">
        <v>40</v>
      </c>
      <c r="D220" s="155"/>
      <c r="E220" s="264">
        <f>SUM(E221:E223)</f>
        <v>0.76300000000000001</v>
      </c>
      <c r="F220" s="264">
        <f>SUM(F221:F223)</f>
        <v>0.76</v>
      </c>
      <c r="G220" s="264">
        <f>SUM(G221:G223)</f>
        <v>0.76800000000000002</v>
      </c>
      <c r="H220" s="264">
        <f>SUM(H221:H223)</f>
        <v>0.75</v>
      </c>
      <c r="I220" s="264">
        <f>SUM(I221:I223)</f>
        <v>0.77700000000000002</v>
      </c>
      <c r="J220" s="157">
        <f t="shared" si="698"/>
        <v>0.76360000000000006</v>
      </c>
      <c r="K220" s="158">
        <f t="shared" si="699"/>
        <v>0.73360000000000003</v>
      </c>
      <c r="L220" s="158">
        <f t="shared" si="700"/>
        <v>0.79360000000000008</v>
      </c>
      <c r="M220" s="147" t="str">
        <f t="shared" si="701"/>
        <v>○</v>
      </c>
      <c r="N220" s="147" t="str">
        <f t="shared" si="702"/>
        <v>○</v>
      </c>
      <c r="O220" s="147" t="str">
        <f t="shared" si="703"/>
        <v>○</v>
      </c>
      <c r="P220" s="147" t="str">
        <f t="shared" si="704"/>
        <v>○</v>
      </c>
      <c r="Q220" s="148" t="str">
        <f t="shared" si="705"/>
        <v>○</v>
      </c>
      <c r="R220" s="159" t="str">
        <f t="shared" si="706"/>
        <v>同程度</v>
      </c>
      <c r="S220" s="149" t="str">
        <f t="shared" si="707"/>
        <v>↓</v>
      </c>
      <c r="T220" s="147" t="str">
        <f t="shared" si="708"/>
        <v>↑</v>
      </c>
      <c r="U220" s="147" t="str">
        <f t="shared" si="709"/>
        <v>↓</v>
      </c>
      <c r="V220" s="148" t="str">
        <f t="shared" si="710"/>
        <v>↑</v>
      </c>
      <c r="W220" s="145" t="str">
        <f t="shared" si="711"/>
        <v>↓↑↓↑</v>
      </c>
      <c r="X220" s="160" t="str" cm="1">
        <f t="array" ref="X220">INDEX($AM$2:$AM$82,MATCH(W220,$AL$2:$AL$82,0),0)</f>
        <v>隔年で増減</v>
      </c>
      <c r="Y220" s="161" t="str">
        <f t="shared" si="712"/>
        <v>↑</v>
      </c>
      <c r="Z220" s="162" t="str">
        <f t="shared" si="713"/>
        <v>判定外</v>
      </c>
      <c r="AA220" s="163" t="str">
        <f t="shared" si="714"/>
        <v>判定外</v>
      </c>
      <c r="AB220" s="164" t="str">
        <f t="shared" si="715"/>
        <v>↓</v>
      </c>
      <c r="AC220" s="162" t="str">
        <f t="shared" si="716"/>
        <v>判定外</v>
      </c>
      <c r="AD220" s="160" t="str">
        <f t="shared" si="717"/>
        <v>判定外</v>
      </c>
      <c r="AE220" s="165" t="s">
        <v>260</v>
      </c>
      <c r="AF220" s="223"/>
    </row>
    <row r="221" spans="2:32" x14ac:dyDescent="0.15">
      <c r="B221" s="220"/>
      <c r="C221" s="167"/>
      <c r="D221" s="168" t="s">
        <v>36</v>
      </c>
      <c r="E221" s="265">
        <f>ROUND('9-3.2020'!F101/'9-3.2020'!K101,3)</f>
        <v>0.53400000000000003</v>
      </c>
      <c r="F221" s="265">
        <f>ROUND('9-3.2021'!F101/'9-3.2021'!K101,3)</f>
        <v>0.51400000000000001</v>
      </c>
      <c r="G221" s="265">
        <f>ROUND('9-3.2022'!F101/'9-3.2022'!K101,3)</f>
        <v>0.51600000000000001</v>
      </c>
      <c r="H221" s="265">
        <f>ROUND('9-3.2023'!F101/'9-3.2023'!K101,3)</f>
        <v>0.50900000000000001</v>
      </c>
      <c r="I221" s="265">
        <f>ROUND('9-3.2024'!F101/'9-3.2024'!K101,3)</f>
        <v>0.505</v>
      </c>
      <c r="J221" s="157">
        <f t="shared" si="698"/>
        <v>0.51559999999999995</v>
      </c>
      <c r="K221" s="158">
        <f t="shared" si="699"/>
        <v>0.48559999999999992</v>
      </c>
      <c r="L221" s="158">
        <f t="shared" si="700"/>
        <v>0.54559999999999997</v>
      </c>
      <c r="M221" s="147" t="str">
        <f t="shared" si="701"/>
        <v>○</v>
      </c>
      <c r="N221" s="147" t="str">
        <f t="shared" si="702"/>
        <v>○</v>
      </c>
      <c r="O221" s="147" t="str">
        <f t="shared" si="703"/>
        <v>○</v>
      </c>
      <c r="P221" s="147" t="str">
        <f t="shared" si="704"/>
        <v>○</v>
      </c>
      <c r="Q221" s="148" t="str">
        <f t="shared" si="705"/>
        <v>○</v>
      </c>
      <c r="R221" s="159" t="str">
        <f t="shared" si="706"/>
        <v>同程度</v>
      </c>
      <c r="S221" s="149" t="str">
        <f t="shared" si="707"/>
        <v>↓</v>
      </c>
      <c r="T221" s="147" t="str">
        <f t="shared" si="708"/>
        <v>↑</v>
      </c>
      <c r="U221" s="147" t="str">
        <f t="shared" si="709"/>
        <v>↓</v>
      </c>
      <c r="V221" s="148" t="str">
        <f t="shared" si="710"/>
        <v>↓</v>
      </c>
      <c r="W221" s="145" t="str">
        <f t="shared" si="711"/>
        <v>↓↑↓↓</v>
      </c>
      <c r="X221" s="160" t="str" cm="1">
        <f t="array" ref="X221">INDEX($AM$2:$AM$82,MATCH(W221,$AL$2:$AL$82,0),0)</f>
        <v>年度により増減</v>
      </c>
      <c r="Y221" s="161" t="str">
        <f t="shared" si="712"/>
        <v>↓</v>
      </c>
      <c r="Z221" s="162" t="str">
        <f t="shared" si="713"/>
        <v>減少傾向</v>
      </c>
      <c r="AA221" s="163" t="str">
        <f t="shared" si="714"/>
        <v>判定外</v>
      </c>
      <c r="AB221" s="164" t="str">
        <f t="shared" si="715"/>
        <v>↓</v>
      </c>
      <c r="AC221" s="162" t="str">
        <f t="shared" si="716"/>
        <v>判定外</v>
      </c>
      <c r="AD221" s="160" t="str">
        <f t="shared" si="717"/>
        <v>判定外</v>
      </c>
      <c r="AE221" s="170"/>
      <c r="AF221" s="223"/>
    </row>
    <row r="222" spans="2:32" x14ac:dyDescent="0.15">
      <c r="B222" s="220"/>
      <c r="C222" s="167"/>
      <c r="D222" s="168" t="s">
        <v>244</v>
      </c>
      <c r="E222" s="265">
        <f>ROUND('9-3.2020'!G101/'9-3.2020'!K101,3)</f>
        <v>0.221</v>
      </c>
      <c r="F222" s="265">
        <f>ROUND('9-3.2021'!G101/'9-3.2021'!K101,3)</f>
        <v>0.24099999999999999</v>
      </c>
      <c r="G222" s="265">
        <f>ROUND('9-3.2022'!G101/'9-3.2022'!K101,3)</f>
        <v>0.247</v>
      </c>
      <c r="H222" s="265">
        <f>ROUND('9-3.2023'!G101/'9-3.2023'!K101,3)</f>
        <v>0.23499999999999999</v>
      </c>
      <c r="I222" s="265">
        <f>ROUND('9-3.2024'!G101/'9-3.2024'!K101,3)</f>
        <v>0.26700000000000002</v>
      </c>
      <c r="J222" s="157">
        <f>AVERAGE(E222:I222)</f>
        <v>0.24219999999999997</v>
      </c>
      <c r="K222" s="158">
        <f>J222-0.03</f>
        <v>0.21219999999999997</v>
      </c>
      <c r="L222" s="158">
        <f>J222+0.03</f>
        <v>0.2722</v>
      </c>
      <c r="M222" s="147" t="str">
        <f>IF(AND(E222&gt;J222-0.03,E222&lt;J222+0.03),"○","×")</f>
        <v>○</v>
      </c>
      <c r="N222" s="147" t="str">
        <f>IF(AND(F222&gt;J222-0.03,F222&lt;J222+0.03),"○","×")</f>
        <v>○</v>
      </c>
      <c r="O222" s="147" t="str">
        <f>IF(AND(G222&gt;J222-0.03,G222&lt;J222+0.03),"○","×")</f>
        <v>○</v>
      </c>
      <c r="P222" s="147" t="str">
        <f>IF(AND(H222&gt;J222-0.03,H222&lt;J222+0.03),"○","×")</f>
        <v>○</v>
      </c>
      <c r="Q222" s="148" t="str">
        <f>IF(AND(I222&gt;J222-0.03,I222&lt;J222+0.03),"○","×")</f>
        <v>○</v>
      </c>
      <c r="R222" s="159" t="str">
        <f>IF(COUNTIF(M222:Q222,"○")=5,"同程度","―")</f>
        <v>同程度</v>
      </c>
      <c r="S222" s="149" t="str">
        <f>IF(F222-E222&gt;0,"↑",IF(F222-E222&lt;0,"↓","－"))</f>
        <v>↑</v>
      </c>
      <c r="T222" s="147" t="str">
        <f>IF(G222-F222&gt;0,"↑",IF(G222-F222&lt;0,"↓","－"))</f>
        <v>↑</v>
      </c>
      <c r="U222" s="147" t="str">
        <f>IF(H222-G222&gt;0,"↑",IF(H222-G222&lt;0,"↓","－"))</f>
        <v>↓</v>
      </c>
      <c r="V222" s="148" t="str">
        <f>IF(I222-H222&gt;0,"↑",IF(I222-H222&lt;0,"↓","－"))</f>
        <v>↑</v>
      </c>
      <c r="W222" s="145" t="str">
        <f>S222&amp;T222&amp;U222&amp;V222</f>
        <v>↑↑↓↑</v>
      </c>
      <c r="X222" s="160" t="str" cm="1">
        <f t="array" ref="X222">INDEX($AM$2:$AM$82,MATCH(W222,$AL$2:$AL$82,0),0)</f>
        <v>年度により増減</v>
      </c>
      <c r="Y222" s="161" t="str">
        <f>IF(G222-E222&gt;0,"↑",IF(G222-E222&lt;0,"↓","－"))</f>
        <v>↑</v>
      </c>
      <c r="Z222" s="162" t="str">
        <f t="shared" si="713"/>
        <v>判定外</v>
      </c>
      <c r="AA222" s="163" t="str">
        <f t="shared" si="714"/>
        <v>判定外</v>
      </c>
      <c r="AB222" s="164" t="str">
        <f>IF(H222-F222&gt;0,"↑",IF(H222-F222&lt;0,"↓","－"))</f>
        <v>↓</v>
      </c>
      <c r="AC222" s="162" t="str">
        <f t="shared" si="716"/>
        <v>判定外</v>
      </c>
      <c r="AD222" s="160" t="str">
        <f t="shared" si="717"/>
        <v>×</v>
      </c>
      <c r="AE222" s="170"/>
      <c r="AF222" s="223"/>
    </row>
    <row r="223" spans="2:32" x14ac:dyDescent="0.15">
      <c r="B223" s="220"/>
      <c r="C223" s="171"/>
      <c r="D223" s="168" t="s">
        <v>245</v>
      </c>
      <c r="E223" s="265">
        <f>ROUND('9-3.2020'!H101/'9-3.2020'!K101,3)</f>
        <v>8.0000000000000002E-3</v>
      </c>
      <c r="F223" s="265">
        <f>ROUND('9-3.2021'!H101/'9-3.2021'!K101,3)</f>
        <v>5.0000000000000001E-3</v>
      </c>
      <c r="G223" s="265">
        <f>ROUND('9-3.2022'!H101/'9-3.2022'!K101,3)</f>
        <v>5.0000000000000001E-3</v>
      </c>
      <c r="H223" s="265">
        <f>ROUND('9-3.2023'!H101/'9-3.2023'!K101,3)</f>
        <v>6.0000000000000001E-3</v>
      </c>
      <c r="I223" s="265">
        <f>ROUND('9-3.2024'!H101/'9-3.2024'!K101,3)</f>
        <v>5.0000000000000001E-3</v>
      </c>
      <c r="J223" s="157">
        <f t="shared" ref="J223:J225" si="718">AVERAGE(E223:I223)</f>
        <v>5.8000000000000005E-3</v>
      </c>
      <c r="K223" s="158">
        <f t="shared" ref="K223:K225" si="719">J223-0.03</f>
        <v>-2.4199999999999999E-2</v>
      </c>
      <c r="L223" s="158">
        <f t="shared" ref="L223:L225" si="720">J223+0.03</f>
        <v>3.5799999999999998E-2</v>
      </c>
      <c r="M223" s="147" t="str">
        <f t="shared" ref="M223:M225" si="721">IF(AND(E223&gt;J223-0.03,E223&lt;J223+0.03),"○","×")</f>
        <v>○</v>
      </c>
      <c r="N223" s="147" t="str">
        <f t="shared" ref="N223:N225" si="722">IF(AND(F223&gt;J223-0.03,F223&lt;J223+0.03),"○","×")</f>
        <v>○</v>
      </c>
      <c r="O223" s="147" t="str">
        <f t="shared" ref="O223:O225" si="723">IF(AND(G223&gt;J223-0.03,G223&lt;J223+0.03),"○","×")</f>
        <v>○</v>
      </c>
      <c r="P223" s="147" t="str">
        <f t="shared" ref="P223:P225" si="724">IF(AND(H223&gt;J223-0.03,H223&lt;J223+0.03),"○","×")</f>
        <v>○</v>
      </c>
      <c r="Q223" s="148" t="str">
        <f t="shared" ref="Q223:Q225" si="725">IF(AND(I223&gt;J223-0.03,I223&lt;J223+0.03),"○","×")</f>
        <v>○</v>
      </c>
      <c r="R223" s="159" t="str">
        <f t="shared" ref="R223:R225" si="726">IF(COUNTIF(M223:Q223,"○")=5,"同程度","―")</f>
        <v>同程度</v>
      </c>
      <c r="S223" s="149" t="str">
        <f t="shared" ref="S223:S225" si="727">IF(F223-E223&gt;0,"↑",IF(F223-E223&lt;0,"↓","－"))</f>
        <v>↓</v>
      </c>
      <c r="T223" s="147" t="str">
        <f t="shared" ref="T223:T225" si="728">IF(G223-F223&gt;0,"↑",IF(G223-F223&lt;0,"↓","－"))</f>
        <v>－</v>
      </c>
      <c r="U223" s="147" t="str">
        <f t="shared" ref="U223:U225" si="729">IF(H223-G223&gt;0,"↑",IF(H223-G223&lt;0,"↓","－"))</f>
        <v>↑</v>
      </c>
      <c r="V223" s="148" t="str">
        <f t="shared" ref="V223:V225" si="730">IF(I223-H223&gt;0,"↑",IF(I223-H223&lt;0,"↓","－"))</f>
        <v>↓</v>
      </c>
      <c r="W223" s="145" t="str">
        <f t="shared" ref="W223:W225" si="731">S223&amp;T223&amp;U223&amp;V223</f>
        <v>↓－↑↓</v>
      </c>
      <c r="X223" s="160" t="str" cm="1">
        <f t="array" ref="X223">INDEX($AM$2:$AM$82,MATCH(W223,$AL$2:$AL$82,0),0)</f>
        <v>年度により増減</v>
      </c>
      <c r="Y223" s="161" t="str">
        <f t="shared" ref="Y223:Y225" si="732">IF(G223-E223&gt;0,"↑",IF(G223-E223&lt;0,"↓","－"))</f>
        <v>↓</v>
      </c>
      <c r="Z223" s="162" t="str">
        <f t="shared" si="713"/>
        <v>判定外</v>
      </c>
      <c r="AA223" s="163" t="str">
        <f t="shared" si="714"/>
        <v>判定外</v>
      </c>
      <c r="AB223" s="164" t="str">
        <f t="shared" ref="AB223:AB225" si="733">IF(H223-F223&gt;0,"↑",IF(H223-F223&lt;0,"↓","－"))</f>
        <v>↑</v>
      </c>
      <c r="AC223" s="162" t="str">
        <f t="shared" si="716"/>
        <v>判定外</v>
      </c>
      <c r="AD223" s="160" t="str">
        <f t="shared" si="717"/>
        <v>判定外</v>
      </c>
      <c r="AE223" s="170"/>
      <c r="AF223" s="223"/>
    </row>
    <row r="224" spans="2:32" x14ac:dyDescent="0.15">
      <c r="B224" s="220"/>
      <c r="C224" s="155" t="s">
        <v>246</v>
      </c>
      <c r="D224" s="155"/>
      <c r="E224" s="264">
        <f>ROUND('9-3.2020'!I101/'9-3.2020'!K101,3)</f>
        <v>0.183</v>
      </c>
      <c r="F224" s="264">
        <f>ROUND('9-3.2021'!I101/'9-3.2021'!K101,3)</f>
        <v>0.20100000000000001</v>
      </c>
      <c r="G224" s="264">
        <f>ROUND('9-3.2022'!I101/'9-3.2022'!K101,3)</f>
        <v>0.21299999999999999</v>
      </c>
      <c r="H224" s="264">
        <f>ROUND('9-3.2023'!I101/'9-3.2023'!K101,3)</f>
        <v>0.23300000000000001</v>
      </c>
      <c r="I224" s="264">
        <f>ROUND('9-3.2024'!I101/'9-3.2024'!K101,3)</f>
        <v>0.20599999999999999</v>
      </c>
      <c r="J224" s="157">
        <f t="shared" si="718"/>
        <v>0.2072</v>
      </c>
      <c r="K224" s="158">
        <f t="shared" si="719"/>
        <v>0.1772</v>
      </c>
      <c r="L224" s="158">
        <f t="shared" si="720"/>
        <v>0.23719999999999999</v>
      </c>
      <c r="M224" s="147" t="str">
        <f t="shared" si="721"/>
        <v>○</v>
      </c>
      <c r="N224" s="147" t="str">
        <f t="shared" si="722"/>
        <v>○</v>
      </c>
      <c r="O224" s="147" t="str">
        <f t="shared" si="723"/>
        <v>○</v>
      </c>
      <c r="P224" s="147" t="str">
        <f t="shared" si="724"/>
        <v>○</v>
      </c>
      <c r="Q224" s="148" t="str">
        <f t="shared" si="725"/>
        <v>○</v>
      </c>
      <c r="R224" s="159" t="str">
        <f t="shared" si="726"/>
        <v>同程度</v>
      </c>
      <c r="S224" s="149" t="str">
        <f t="shared" si="727"/>
        <v>↑</v>
      </c>
      <c r="T224" s="147" t="str">
        <f t="shared" si="728"/>
        <v>↑</v>
      </c>
      <c r="U224" s="147" t="str">
        <f t="shared" si="729"/>
        <v>↑</v>
      </c>
      <c r="V224" s="148" t="str">
        <f t="shared" si="730"/>
        <v>↓</v>
      </c>
      <c r="W224" s="145" t="str">
        <f t="shared" si="731"/>
        <v>↑↑↑↓</v>
      </c>
      <c r="X224" s="160" t="str" cm="1">
        <f t="array" ref="X224">INDEX($AM$2:$AM$82,MATCH(W224,$AL$2:$AL$82,0),0)</f>
        <v>最新年度のみ減少</v>
      </c>
      <c r="Y224" s="161" t="str">
        <f t="shared" si="732"/>
        <v>↑</v>
      </c>
      <c r="Z224" s="162" t="str">
        <f t="shared" si="713"/>
        <v>判定外</v>
      </c>
      <c r="AA224" s="163" t="str">
        <f t="shared" si="714"/>
        <v>判定外</v>
      </c>
      <c r="AB224" s="164" t="str">
        <f t="shared" si="733"/>
        <v>↑</v>
      </c>
      <c r="AC224" s="162" t="str">
        <f t="shared" si="716"/>
        <v>判定外</v>
      </c>
      <c r="AD224" s="160" t="str">
        <f t="shared" si="717"/>
        <v>判定外</v>
      </c>
      <c r="AE224" s="170"/>
      <c r="AF224" s="223"/>
    </row>
    <row r="225" spans="2:39" x14ac:dyDescent="0.15">
      <c r="B225" s="220"/>
      <c r="C225" s="155" t="s">
        <v>242</v>
      </c>
      <c r="D225" s="155"/>
      <c r="E225" s="264">
        <f>ROUND('9-3.2020'!J101/'9-3.2020'!K101,3)</f>
        <v>4.4999999999999998E-2</v>
      </c>
      <c r="F225" s="264">
        <f>ROUND('9-3.2021'!J101/'9-3.2021'!K101,3)</f>
        <v>2.9000000000000001E-2</v>
      </c>
      <c r="G225" s="264">
        <f>ROUND('9-3.2022'!J101/'9-3.2022'!K101,3)</f>
        <v>8.0000000000000002E-3</v>
      </c>
      <c r="H225" s="264">
        <f>ROUND('9-3.2023'!J101/'9-3.2023'!K101,3)</f>
        <v>6.0000000000000001E-3</v>
      </c>
      <c r="I225" s="264">
        <f>ROUND('9-3.2024'!J101/'9-3.2024'!K101,3)</f>
        <v>6.0000000000000001E-3</v>
      </c>
      <c r="J225" s="157">
        <f t="shared" si="718"/>
        <v>1.8800000000000001E-2</v>
      </c>
      <c r="K225" s="158">
        <f t="shared" si="719"/>
        <v>-1.1199999999999998E-2</v>
      </c>
      <c r="L225" s="158">
        <f t="shared" si="720"/>
        <v>4.8799999999999996E-2</v>
      </c>
      <c r="M225" s="147" t="str">
        <f t="shared" si="721"/>
        <v>○</v>
      </c>
      <c r="N225" s="147" t="str">
        <f t="shared" si="722"/>
        <v>○</v>
      </c>
      <c r="O225" s="147" t="str">
        <f t="shared" si="723"/>
        <v>○</v>
      </c>
      <c r="P225" s="147" t="str">
        <f t="shared" si="724"/>
        <v>○</v>
      </c>
      <c r="Q225" s="148" t="str">
        <f t="shared" si="725"/>
        <v>○</v>
      </c>
      <c r="R225" s="159" t="str">
        <f t="shared" si="726"/>
        <v>同程度</v>
      </c>
      <c r="S225" s="149" t="str">
        <f t="shared" si="727"/>
        <v>↓</v>
      </c>
      <c r="T225" s="147" t="str">
        <f t="shared" si="728"/>
        <v>↓</v>
      </c>
      <c r="U225" s="147" t="str">
        <f t="shared" si="729"/>
        <v>↓</v>
      </c>
      <c r="V225" s="148" t="str">
        <f t="shared" si="730"/>
        <v>－</v>
      </c>
      <c r="W225" s="145" t="str">
        <f t="shared" si="731"/>
        <v>↓↓↓－</v>
      </c>
      <c r="X225" s="160" t="str" cm="1">
        <f t="array" ref="X225">INDEX($AM$2:$AM$82,MATCH(W225,$AL$2:$AL$82,0),0)</f>
        <v>減少傾向⤵</v>
      </c>
      <c r="Y225" s="161" t="str">
        <f t="shared" si="732"/>
        <v>↓</v>
      </c>
      <c r="Z225" s="162" t="str">
        <f t="shared" si="713"/>
        <v>判定外</v>
      </c>
      <c r="AA225" s="163" t="str">
        <f t="shared" si="714"/>
        <v>判定外</v>
      </c>
      <c r="AB225" s="164" t="str">
        <f t="shared" si="733"/>
        <v>↓</v>
      </c>
      <c r="AC225" s="162" t="str">
        <f t="shared" si="716"/>
        <v>判定外</v>
      </c>
      <c r="AD225" s="160" t="str">
        <f t="shared" si="717"/>
        <v>判定外</v>
      </c>
      <c r="AE225" s="170"/>
      <c r="AF225" s="223"/>
    </row>
    <row r="226" spans="2:39" x14ac:dyDescent="0.15">
      <c r="B226" s="220"/>
      <c r="C226" s="155" t="s">
        <v>303</v>
      </c>
      <c r="D226" s="155"/>
      <c r="E226" s="175">
        <f>COUNT('9-3.2020'!D14:D99)</f>
        <v>77</v>
      </c>
      <c r="F226" s="175">
        <f>COUNT('9-3.2021'!D14:D99)</f>
        <v>77</v>
      </c>
      <c r="G226" s="175">
        <f>COUNT('9-3.2022'!D14:D99)</f>
        <v>77</v>
      </c>
      <c r="H226" s="175">
        <f>COUNT('9-3.2023'!D14:D99)</f>
        <v>77</v>
      </c>
      <c r="I226" s="175">
        <f>COUNT('9-3.2024'!D14:D99)</f>
        <v>77</v>
      </c>
      <c r="J226" s="225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3"/>
    </row>
    <row r="227" spans="2:39" ht="14.25" thickBot="1" x14ac:dyDescent="0.2">
      <c r="B227" s="220"/>
      <c r="C227" s="221"/>
      <c r="D227" s="221"/>
      <c r="E227" s="275"/>
      <c r="F227" s="275"/>
      <c r="G227" s="275"/>
      <c r="H227" s="275"/>
      <c r="I227" s="275"/>
      <c r="J227" s="225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3"/>
    </row>
    <row r="228" spans="2:39" x14ac:dyDescent="0.15">
      <c r="B228" s="220"/>
      <c r="C228" s="221"/>
      <c r="D228" s="221"/>
      <c r="E228" s="275"/>
      <c r="F228" s="275"/>
      <c r="G228" s="275"/>
      <c r="H228" s="275"/>
      <c r="I228" s="275"/>
      <c r="J228" s="370" t="s">
        <v>334</v>
      </c>
      <c r="K228" s="371"/>
      <c r="L228" s="371"/>
      <c r="M228" s="372"/>
      <c r="N228" s="372"/>
      <c r="O228" s="372"/>
      <c r="P228" s="372"/>
      <c r="Q228" s="373"/>
      <c r="R228" s="374" t="s">
        <v>335</v>
      </c>
      <c r="S228" s="371" t="s">
        <v>336</v>
      </c>
      <c r="T228" s="372"/>
      <c r="U228" s="372"/>
      <c r="V228" s="373"/>
      <c r="W228" s="376" t="s">
        <v>337</v>
      </c>
      <c r="X228" s="377"/>
      <c r="Y228" s="380" t="s">
        <v>338</v>
      </c>
      <c r="Z228" s="366" t="s">
        <v>339</v>
      </c>
      <c r="AA228" s="382"/>
      <c r="AB228" s="364" t="s">
        <v>340</v>
      </c>
      <c r="AC228" s="366" t="s">
        <v>341</v>
      </c>
      <c r="AD228" s="367"/>
      <c r="AE228" s="368" t="s">
        <v>342</v>
      </c>
      <c r="AF228" s="223"/>
    </row>
    <row r="229" spans="2:39" ht="27" x14ac:dyDescent="0.15">
      <c r="B229" s="220"/>
      <c r="C229" s="155" t="s">
        <v>257</v>
      </c>
      <c r="D229" s="155"/>
      <c r="E229" s="144" t="str">
        <f ca="1">R1&amp;"(n'="&amp;'9-3.2020'!$K$8&amp;")"</f>
        <v>R2(n'=74.8)</v>
      </c>
      <c r="F229" s="144" t="str">
        <f ca="1">S1&amp;"(n'="&amp;'9-3.2021'!$K$8&amp;")"</f>
        <v>R3(n'=78.4)</v>
      </c>
      <c r="G229" s="144" t="str">
        <f ca="1">T1&amp;"(n'="&amp;'9-3.2022'!$K$8&amp;")"</f>
        <v>R4(n'=74.5)</v>
      </c>
      <c r="H229" s="144" t="str">
        <f ca="1">U1&amp;"(n'="&amp;'9-3.2023'!$K$8&amp;")"</f>
        <v>R5(n'=67.8)</v>
      </c>
      <c r="I229" s="144" t="str">
        <f ca="1">V1&amp;"(n'="&amp;'9-3.2024'!$K$8&amp;")"</f>
        <v>R6(n'=69.5)</v>
      </c>
      <c r="J229" s="145" t="s">
        <v>345</v>
      </c>
      <c r="K229" s="146">
        <v>-0.03</v>
      </c>
      <c r="L229" s="146">
        <v>0.03</v>
      </c>
      <c r="M229" s="259" t="str">
        <f ca="1">R1</f>
        <v>R2</v>
      </c>
      <c r="N229" s="259" t="str">
        <f ca="1">S1</f>
        <v>R3</v>
      </c>
      <c r="O229" s="259" t="str">
        <f ca="1">T1</f>
        <v>R4</v>
      </c>
      <c r="P229" s="259" t="str">
        <f ca="1">U1</f>
        <v>R5</v>
      </c>
      <c r="Q229" s="259" t="str">
        <f ca="1">V1</f>
        <v>R6</v>
      </c>
      <c r="R229" s="375"/>
      <c r="S229" s="149" t="s">
        <v>346</v>
      </c>
      <c r="T229" s="147" t="s">
        <v>347</v>
      </c>
      <c r="U229" s="147" t="s">
        <v>348</v>
      </c>
      <c r="V229" s="148" t="s">
        <v>349</v>
      </c>
      <c r="W229" s="378"/>
      <c r="X229" s="379"/>
      <c r="Y229" s="381"/>
      <c r="Z229" s="150" t="s">
        <v>350</v>
      </c>
      <c r="AA229" s="151" t="s">
        <v>351</v>
      </c>
      <c r="AB229" s="365"/>
      <c r="AC229" s="152" t="s">
        <v>352</v>
      </c>
      <c r="AD229" s="153" t="s">
        <v>353</v>
      </c>
      <c r="AE229" s="369"/>
      <c r="AF229" s="223"/>
    </row>
    <row r="230" spans="2:39" x14ac:dyDescent="0.15">
      <c r="B230" s="220"/>
      <c r="C230" s="155" t="s">
        <v>243</v>
      </c>
      <c r="D230" s="155"/>
      <c r="E230" s="264">
        <f>ROUND('9-3.2020'!D8/'9-3.2020'!$K$8,3)</f>
        <v>3.0000000000000001E-3</v>
      </c>
      <c r="F230" s="264">
        <f>ROUND('9-3.2021'!D8/'9-3.2021'!$K$8,3)</f>
        <v>0</v>
      </c>
      <c r="G230" s="264">
        <f>ROUND('9-3.2022'!D8/'9-3.2022'!$K$8,3)</f>
        <v>3.0000000000000001E-3</v>
      </c>
      <c r="H230" s="264">
        <f>ROUND('9-3.2023'!D8/'9-3.2023'!$K$8,3)</f>
        <v>0</v>
      </c>
      <c r="I230" s="264">
        <f>ROUND('9-3.2024'!D8/'9-3.2024'!$K$8,3)</f>
        <v>1E-3</v>
      </c>
      <c r="J230" s="157">
        <f t="shared" ref="J230:J232" si="734">AVERAGE(E230:I230)</f>
        <v>1.4E-3</v>
      </c>
      <c r="K230" s="158">
        <f t="shared" ref="K230:K232" si="735">J230-0.03</f>
        <v>-2.86E-2</v>
      </c>
      <c r="L230" s="158">
        <f t="shared" ref="L230:L232" si="736">J230+0.03</f>
        <v>3.1399999999999997E-2</v>
      </c>
      <c r="M230" s="147" t="str">
        <f t="shared" ref="M230:M232" si="737">IF(AND(E230&gt;J230-0.03,E230&lt;J230+0.03),"○","×")</f>
        <v>○</v>
      </c>
      <c r="N230" s="147" t="str">
        <f t="shared" ref="N230:N232" si="738">IF(AND(F230&gt;J230-0.03,F230&lt;J230+0.03),"○","×")</f>
        <v>○</v>
      </c>
      <c r="O230" s="147" t="str">
        <f t="shared" ref="O230:O232" si="739">IF(AND(G230&gt;J230-0.03,G230&lt;J230+0.03),"○","×")</f>
        <v>○</v>
      </c>
      <c r="P230" s="147" t="str">
        <f t="shared" ref="P230:P232" si="740">IF(AND(H230&gt;J230-0.03,H230&lt;J230+0.03),"○","×")</f>
        <v>○</v>
      </c>
      <c r="Q230" s="148" t="str">
        <f t="shared" ref="Q230:Q232" si="741">IF(AND(I230&gt;J230-0.03,I230&lt;J230+0.03),"○","×")</f>
        <v>○</v>
      </c>
      <c r="R230" s="159" t="str">
        <f t="shared" ref="R230:R232" si="742">IF(COUNTIF(M230:Q230,"○")=5,"同程度","―")</f>
        <v>同程度</v>
      </c>
      <c r="S230" s="149" t="str">
        <f t="shared" ref="S230:S232" si="743">IF(F230-E230&gt;0,"↑",IF(F230-E230&lt;0,"↓","－"))</f>
        <v>↓</v>
      </c>
      <c r="T230" s="147" t="str">
        <f t="shared" ref="T230:T232" si="744">IF(G230-F230&gt;0,"↑",IF(G230-F230&lt;0,"↓","－"))</f>
        <v>↑</v>
      </c>
      <c r="U230" s="147" t="str">
        <f t="shared" ref="U230:U232" si="745">IF(H230-G230&gt;0,"↑",IF(H230-G230&lt;0,"↓","－"))</f>
        <v>↓</v>
      </c>
      <c r="V230" s="148" t="str">
        <f t="shared" ref="V230:V232" si="746">IF(I230-H230&gt;0,"↑",IF(I230-H230&lt;0,"↓","－"))</f>
        <v>↑</v>
      </c>
      <c r="W230" s="145" t="str">
        <f t="shared" ref="W230:W232" si="747">S230&amp;T230&amp;U230&amp;V230</f>
        <v>↓↑↓↑</v>
      </c>
      <c r="X230" s="160" t="str" cm="1">
        <f t="array" ref="X230">INDEX($AM$2:$AM$82,MATCH(W230,$AL$2:$AL$82,0),0)</f>
        <v>隔年で増減</v>
      </c>
      <c r="Y230" s="161" t="str">
        <f t="shared" ref="Y230:Y232" si="748">IF(G230-E230&gt;0,"↑",IF(G230-E230&lt;0,"↓","－"))</f>
        <v>－</v>
      </c>
      <c r="Z230" s="162" t="str">
        <f t="shared" ref="Z230:Z236" si="749">IF(W230="↓↑↓↓",IF(Y230="↓","減少傾向","×"),"判定外")</f>
        <v>判定外</v>
      </c>
      <c r="AA230" s="163" t="str">
        <f t="shared" ref="AA230:AA236" si="750">IF(W230="↑↓↑↑",IF(Y230="↑","増加傾向","×"),"判定外")</f>
        <v>判定外</v>
      </c>
      <c r="AB230" s="164" t="str">
        <f t="shared" ref="AB230:AB232" si="751">IF(H230-F230&gt;0,"↑",IF(H230-F230&lt;0,"↓","－"))</f>
        <v>－</v>
      </c>
      <c r="AC230" s="162" t="str">
        <f t="shared" ref="AC230:AC236" si="752">IF(W230="↓↓↑↓",IF(AB230="↓","減少傾向","×"),"判定外")</f>
        <v>判定外</v>
      </c>
      <c r="AD230" s="160" t="str">
        <f t="shared" ref="AD230:AD236" si="753">IF(W230="↑↑↓↑",IF(AB230="↑","増加傾向","×"),"判定外")</f>
        <v>判定外</v>
      </c>
      <c r="AE230" s="165" t="s">
        <v>273</v>
      </c>
      <c r="AF230" s="223"/>
    </row>
    <row r="231" spans="2:39" x14ac:dyDescent="0.15">
      <c r="B231" s="220"/>
      <c r="C231" s="166" t="s">
        <v>40</v>
      </c>
      <c r="D231" s="155"/>
      <c r="E231" s="264">
        <f>SUM(E232:E234)</f>
        <v>0.84299999999999997</v>
      </c>
      <c r="F231" s="264">
        <f>SUM(F232:F234)</f>
        <v>0.83500000000000008</v>
      </c>
      <c r="G231" s="264">
        <f>SUM(G232:G234)</f>
        <v>0.86199999999999999</v>
      </c>
      <c r="H231" s="264">
        <f>SUM(H232:H234)</f>
        <v>0.90099999999999991</v>
      </c>
      <c r="I231" s="264">
        <f>SUM(I232:I234)</f>
        <v>0.875</v>
      </c>
      <c r="J231" s="157">
        <f t="shared" si="734"/>
        <v>0.86319999999999997</v>
      </c>
      <c r="K231" s="158">
        <f t="shared" si="735"/>
        <v>0.83319999999999994</v>
      </c>
      <c r="L231" s="158">
        <f t="shared" si="736"/>
        <v>0.89319999999999999</v>
      </c>
      <c r="M231" s="147" t="str">
        <f t="shared" si="737"/>
        <v>○</v>
      </c>
      <c r="N231" s="147" t="str">
        <f t="shared" si="738"/>
        <v>○</v>
      </c>
      <c r="O231" s="147" t="str">
        <f t="shared" si="739"/>
        <v>○</v>
      </c>
      <c r="P231" s="147" t="str">
        <f t="shared" si="740"/>
        <v>×</v>
      </c>
      <c r="Q231" s="148" t="str">
        <f t="shared" si="741"/>
        <v>○</v>
      </c>
      <c r="R231" s="159" t="str">
        <f t="shared" si="742"/>
        <v>―</v>
      </c>
      <c r="S231" s="149" t="str">
        <f t="shared" si="743"/>
        <v>↓</v>
      </c>
      <c r="T231" s="147" t="str">
        <f t="shared" si="744"/>
        <v>↑</v>
      </c>
      <c r="U231" s="147" t="str">
        <f t="shared" si="745"/>
        <v>↑</v>
      </c>
      <c r="V231" s="148" t="str">
        <f t="shared" si="746"/>
        <v>↓</v>
      </c>
      <c r="W231" s="145" t="str">
        <f t="shared" si="747"/>
        <v>↓↑↑↓</v>
      </c>
      <c r="X231" s="160" t="str" cm="1">
        <f t="array" ref="X231">INDEX($AM$2:$AM$82,MATCH(W231,$AL$2:$AL$82,0),0)</f>
        <v>年度により増減</v>
      </c>
      <c r="Y231" s="161" t="str">
        <f t="shared" si="748"/>
        <v>↑</v>
      </c>
      <c r="Z231" s="162" t="str">
        <f t="shared" si="749"/>
        <v>判定外</v>
      </c>
      <c r="AA231" s="163" t="str">
        <f t="shared" si="750"/>
        <v>判定外</v>
      </c>
      <c r="AB231" s="164" t="str">
        <f t="shared" si="751"/>
        <v>↑</v>
      </c>
      <c r="AC231" s="162" t="str">
        <f t="shared" si="752"/>
        <v>判定外</v>
      </c>
      <c r="AD231" s="160" t="str">
        <f t="shared" si="753"/>
        <v>判定外</v>
      </c>
      <c r="AE231" s="165" t="s">
        <v>344</v>
      </c>
      <c r="AF231" s="223"/>
    </row>
    <row r="232" spans="2:39" x14ac:dyDescent="0.15">
      <c r="B232" s="220"/>
      <c r="C232" s="167"/>
      <c r="D232" s="168" t="s">
        <v>36</v>
      </c>
      <c r="E232" s="265">
        <f>ROUND('9-3.2020'!F8/'9-3.2020'!$K$8,3)</f>
        <v>0.72199999999999998</v>
      </c>
      <c r="F232" s="265">
        <f>ROUND('9-3.2021'!F8/'9-3.2021'!$K$8,3)</f>
        <v>0.68200000000000005</v>
      </c>
      <c r="G232" s="265">
        <f>ROUND('9-3.2022'!F8/'9-3.2022'!$K$8,3)</f>
        <v>0.67900000000000005</v>
      </c>
      <c r="H232" s="265">
        <f>ROUND('9-3.2023'!F8/'9-3.2023'!$K$8,3)</f>
        <v>0.71399999999999997</v>
      </c>
      <c r="I232" s="265">
        <f>ROUND('9-3.2024'!F8/'9-3.2024'!$K$8,3)</f>
        <v>0.67800000000000005</v>
      </c>
      <c r="J232" s="157">
        <f t="shared" si="734"/>
        <v>0.69500000000000006</v>
      </c>
      <c r="K232" s="158">
        <f t="shared" si="735"/>
        <v>0.66500000000000004</v>
      </c>
      <c r="L232" s="158">
        <f t="shared" si="736"/>
        <v>0.72500000000000009</v>
      </c>
      <c r="M232" s="147" t="str">
        <f t="shared" si="737"/>
        <v>○</v>
      </c>
      <c r="N232" s="147" t="str">
        <f t="shared" si="738"/>
        <v>○</v>
      </c>
      <c r="O232" s="147" t="str">
        <f t="shared" si="739"/>
        <v>○</v>
      </c>
      <c r="P232" s="147" t="str">
        <f t="shared" si="740"/>
        <v>○</v>
      </c>
      <c r="Q232" s="148" t="str">
        <f t="shared" si="741"/>
        <v>○</v>
      </c>
      <c r="R232" s="159" t="str">
        <f t="shared" si="742"/>
        <v>同程度</v>
      </c>
      <c r="S232" s="149" t="str">
        <f t="shared" si="743"/>
        <v>↓</v>
      </c>
      <c r="T232" s="147" t="str">
        <f t="shared" si="744"/>
        <v>↓</v>
      </c>
      <c r="U232" s="147" t="str">
        <f t="shared" si="745"/>
        <v>↑</v>
      </c>
      <c r="V232" s="148" t="str">
        <f t="shared" si="746"/>
        <v>↓</v>
      </c>
      <c r="W232" s="145" t="str">
        <f t="shared" si="747"/>
        <v>↓↓↑↓</v>
      </c>
      <c r="X232" s="160" t="str" cm="1">
        <f t="array" ref="X232">INDEX($AM$2:$AM$82,MATCH(W232,$AL$2:$AL$82,0),0)</f>
        <v>年度により増減</v>
      </c>
      <c r="Y232" s="161" t="str">
        <f t="shared" si="748"/>
        <v>↓</v>
      </c>
      <c r="Z232" s="162" t="str">
        <f t="shared" si="749"/>
        <v>判定外</v>
      </c>
      <c r="AA232" s="163" t="str">
        <f t="shared" si="750"/>
        <v>判定外</v>
      </c>
      <c r="AB232" s="164" t="str">
        <f t="shared" si="751"/>
        <v>↑</v>
      </c>
      <c r="AC232" s="162" t="str">
        <f t="shared" si="752"/>
        <v>×</v>
      </c>
      <c r="AD232" s="160" t="str">
        <f t="shared" si="753"/>
        <v>判定外</v>
      </c>
      <c r="AE232" s="170"/>
      <c r="AF232" s="223"/>
    </row>
    <row r="233" spans="2:39" x14ac:dyDescent="0.15">
      <c r="B233" s="220"/>
      <c r="C233" s="167"/>
      <c r="D233" s="168" t="s">
        <v>244</v>
      </c>
      <c r="E233" s="265">
        <f>ROUND('9-3.2020'!G8/'9-3.2020'!$K$8,3)</f>
        <v>0.11799999999999999</v>
      </c>
      <c r="F233" s="265">
        <f>ROUND('9-3.2021'!G8/'9-3.2021'!$K$8,3)</f>
        <v>0.14899999999999999</v>
      </c>
      <c r="G233" s="265">
        <f>ROUND('9-3.2022'!G8/'9-3.2022'!$K$8,3)</f>
        <v>0.18</v>
      </c>
      <c r="H233" s="265">
        <f>ROUND('9-3.2023'!G8/'9-3.2023'!$K$8,3)</f>
        <v>0.184</v>
      </c>
      <c r="I233" s="265">
        <f>ROUND('9-3.2024'!G8/'9-3.2024'!$K$8,3)</f>
        <v>0.19700000000000001</v>
      </c>
      <c r="J233" s="157">
        <f>AVERAGE(E233:I233)</f>
        <v>0.16560000000000002</v>
      </c>
      <c r="K233" s="158">
        <f>J233-0.03</f>
        <v>0.13560000000000003</v>
      </c>
      <c r="L233" s="158">
        <f>J233+0.03</f>
        <v>0.19560000000000002</v>
      </c>
      <c r="M233" s="147" t="str">
        <f>IF(AND(E233&gt;J233-0.03,E233&lt;J233+0.03),"○","×")</f>
        <v>×</v>
      </c>
      <c r="N233" s="147" t="str">
        <f>IF(AND(F233&gt;J233-0.03,F233&lt;J233+0.03),"○","×")</f>
        <v>○</v>
      </c>
      <c r="O233" s="147" t="str">
        <f>IF(AND(G233&gt;J233-0.03,G233&lt;J233+0.03),"○","×")</f>
        <v>○</v>
      </c>
      <c r="P233" s="147" t="str">
        <f>IF(AND(H233&gt;J233-0.03,H233&lt;J233+0.03),"○","×")</f>
        <v>○</v>
      </c>
      <c r="Q233" s="148" t="str">
        <f>IF(AND(I233&gt;J233-0.03,I233&lt;J233+0.03),"○","×")</f>
        <v>×</v>
      </c>
      <c r="R233" s="159" t="str">
        <f>IF(COUNTIF(M233:Q233,"○")=5,"同程度","―")</f>
        <v>―</v>
      </c>
      <c r="S233" s="149" t="str">
        <f>IF(F233-E233&gt;0,"↑",IF(F233-E233&lt;0,"↓","－"))</f>
        <v>↑</v>
      </c>
      <c r="T233" s="147" t="str">
        <f>IF(G233-F233&gt;0,"↑",IF(G233-F233&lt;0,"↓","－"))</f>
        <v>↑</v>
      </c>
      <c r="U233" s="147" t="str">
        <f>IF(H233-G233&gt;0,"↑",IF(H233-G233&lt;0,"↓","－"))</f>
        <v>↑</v>
      </c>
      <c r="V233" s="148" t="str">
        <f>IF(I233-H233&gt;0,"↑",IF(I233-H233&lt;0,"↓","－"))</f>
        <v>↑</v>
      </c>
      <c r="W233" s="145" t="str">
        <f>S233&amp;T233&amp;U233&amp;V233</f>
        <v>↑↑↑↑</v>
      </c>
      <c r="X233" s="160" t="str" cm="1">
        <f t="array" ref="X233">INDEX($AM$2:$AM$82,MATCH(W233,$AL$2:$AL$82,0),0)</f>
        <v>増加傾向⤴</v>
      </c>
      <c r="Y233" s="161" t="str">
        <f>IF(G233-E233&gt;0,"↑",IF(G233-E233&lt;0,"↓","－"))</f>
        <v>↑</v>
      </c>
      <c r="Z233" s="162" t="str">
        <f t="shared" si="749"/>
        <v>判定外</v>
      </c>
      <c r="AA233" s="163" t="str">
        <f t="shared" si="750"/>
        <v>判定外</v>
      </c>
      <c r="AB233" s="164" t="str">
        <f>IF(H233-F233&gt;0,"↑",IF(H233-F233&lt;0,"↓","－"))</f>
        <v>↑</v>
      </c>
      <c r="AC233" s="162" t="str">
        <f t="shared" si="752"/>
        <v>判定外</v>
      </c>
      <c r="AD233" s="160" t="str">
        <f t="shared" si="753"/>
        <v>判定外</v>
      </c>
      <c r="AE233" s="170"/>
      <c r="AF233" s="223"/>
    </row>
    <row r="234" spans="2:39" x14ac:dyDescent="0.15">
      <c r="B234" s="220"/>
      <c r="C234" s="171"/>
      <c r="D234" s="168" t="s">
        <v>245</v>
      </c>
      <c r="E234" s="265">
        <f>ROUND('9-3.2020'!H8/'9-3.2020'!$K$8,3)</f>
        <v>3.0000000000000001E-3</v>
      </c>
      <c r="F234" s="265">
        <f>ROUND('9-3.2021'!H8/'9-3.2021'!$K$8,3)</f>
        <v>4.0000000000000001E-3</v>
      </c>
      <c r="G234" s="265">
        <f>ROUND('9-3.2022'!H8/'9-3.2022'!$K$8,3)</f>
        <v>3.0000000000000001E-3</v>
      </c>
      <c r="H234" s="265">
        <f>ROUND('9-3.2023'!H8/'9-3.2023'!$K$8,3)</f>
        <v>3.0000000000000001E-3</v>
      </c>
      <c r="I234" s="265">
        <f>ROUND('9-3.2024'!H8/'9-3.2024'!$K$8,3)</f>
        <v>0</v>
      </c>
      <c r="J234" s="157">
        <f t="shared" ref="J234:J236" si="754">AVERAGE(E234:I234)</f>
        <v>2.6000000000000003E-3</v>
      </c>
      <c r="K234" s="158">
        <f t="shared" ref="K234:K236" si="755">J234-0.03</f>
        <v>-2.7399999999999997E-2</v>
      </c>
      <c r="L234" s="158">
        <f t="shared" ref="L234:L236" si="756">J234+0.03</f>
        <v>3.2599999999999997E-2</v>
      </c>
      <c r="M234" s="147" t="str">
        <f t="shared" ref="M234:M236" si="757">IF(AND(E234&gt;J234-0.03,E234&lt;J234+0.03),"○","×")</f>
        <v>○</v>
      </c>
      <c r="N234" s="147" t="str">
        <f t="shared" ref="N234:N236" si="758">IF(AND(F234&gt;J234-0.03,F234&lt;J234+0.03),"○","×")</f>
        <v>○</v>
      </c>
      <c r="O234" s="147" t="str">
        <f t="shared" ref="O234:O236" si="759">IF(AND(G234&gt;J234-0.03,G234&lt;J234+0.03),"○","×")</f>
        <v>○</v>
      </c>
      <c r="P234" s="147" t="str">
        <f t="shared" ref="P234:P236" si="760">IF(AND(H234&gt;J234-0.03,H234&lt;J234+0.03),"○","×")</f>
        <v>○</v>
      </c>
      <c r="Q234" s="148" t="str">
        <f t="shared" ref="Q234:Q236" si="761">IF(AND(I234&gt;J234-0.03,I234&lt;J234+0.03),"○","×")</f>
        <v>○</v>
      </c>
      <c r="R234" s="159" t="str">
        <f t="shared" ref="R234:R236" si="762">IF(COUNTIF(M234:Q234,"○")=5,"同程度","―")</f>
        <v>同程度</v>
      </c>
      <c r="S234" s="149" t="str">
        <f t="shared" ref="S234:S236" si="763">IF(F234-E234&gt;0,"↑",IF(F234-E234&lt;0,"↓","－"))</f>
        <v>↑</v>
      </c>
      <c r="T234" s="147" t="str">
        <f t="shared" ref="T234:T236" si="764">IF(G234-F234&gt;0,"↑",IF(G234-F234&lt;0,"↓","－"))</f>
        <v>↓</v>
      </c>
      <c r="U234" s="147" t="str">
        <f t="shared" ref="U234:U236" si="765">IF(H234-G234&gt;0,"↑",IF(H234-G234&lt;0,"↓","－"))</f>
        <v>－</v>
      </c>
      <c r="V234" s="148" t="str">
        <f t="shared" ref="V234:V236" si="766">IF(I234-H234&gt;0,"↑",IF(I234-H234&lt;0,"↓","－"))</f>
        <v>↓</v>
      </c>
      <c r="W234" s="145" t="str">
        <f t="shared" ref="W234:W236" si="767">S234&amp;T234&amp;U234&amp;V234</f>
        <v>↑↓－↓</v>
      </c>
      <c r="X234" s="160" t="str" cm="1">
        <f t="array" ref="X234">INDEX($AM$2:$AM$82,MATCH(W234,$AL$2:$AL$82,0),0)</f>
        <v>減少傾向⤵</v>
      </c>
      <c r="Y234" s="161" t="str">
        <f t="shared" ref="Y234:Y236" si="768">IF(G234-E234&gt;0,"↑",IF(G234-E234&lt;0,"↓","－"))</f>
        <v>－</v>
      </c>
      <c r="Z234" s="162" t="str">
        <f t="shared" si="749"/>
        <v>判定外</v>
      </c>
      <c r="AA234" s="163" t="str">
        <f t="shared" si="750"/>
        <v>判定外</v>
      </c>
      <c r="AB234" s="164" t="str">
        <f t="shared" ref="AB234:AB236" si="769">IF(H234-F234&gt;0,"↑",IF(H234-F234&lt;0,"↓","－"))</f>
        <v>↓</v>
      </c>
      <c r="AC234" s="162" t="str">
        <f t="shared" si="752"/>
        <v>判定外</v>
      </c>
      <c r="AD234" s="160" t="str">
        <f t="shared" si="753"/>
        <v>判定外</v>
      </c>
      <c r="AE234" s="170"/>
      <c r="AF234" s="223"/>
    </row>
    <row r="235" spans="2:39" x14ac:dyDescent="0.15">
      <c r="B235" s="220"/>
      <c r="C235" s="155" t="s">
        <v>246</v>
      </c>
      <c r="D235" s="155"/>
      <c r="E235" s="264">
        <f>ROUND('9-3.2020'!I8/'9-3.2020'!$K$8,3)</f>
        <v>0.13</v>
      </c>
      <c r="F235" s="264">
        <f>ROUND('9-3.2021'!I8/'9-3.2021'!$K$8,3)</f>
        <v>0.152</v>
      </c>
      <c r="G235" s="264">
        <f>ROUND('9-3.2022'!I8/'9-3.2022'!$K$8,3)</f>
        <v>0.128</v>
      </c>
      <c r="H235" s="264">
        <f>ROUND('9-3.2023'!I8/'9-3.2023'!$K$8,3)</f>
        <v>9.4E-2</v>
      </c>
      <c r="I235" s="264">
        <f>ROUND('9-3.2024'!I8/'9-3.2024'!$K$8,3)</f>
        <v>0.115</v>
      </c>
      <c r="J235" s="157">
        <f t="shared" si="754"/>
        <v>0.12379999999999999</v>
      </c>
      <c r="K235" s="158">
        <f t="shared" si="755"/>
        <v>9.3799999999999994E-2</v>
      </c>
      <c r="L235" s="158">
        <f t="shared" si="756"/>
        <v>0.15379999999999999</v>
      </c>
      <c r="M235" s="147" t="str">
        <f t="shared" si="757"/>
        <v>○</v>
      </c>
      <c r="N235" s="147" t="str">
        <f t="shared" si="758"/>
        <v>○</v>
      </c>
      <c r="O235" s="147" t="str">
        <f t="shared" si="759"/>
        <v>○</v>
      </c>
      <c r="P235" s="147" t="str">
        <f t="shared" si="760"/>
        <v>○</v>
      </c>
      <c r="Q235" s="148" t="str">
        <f t="shared" si="761"/>
        <v>○</v>
      </c>
      <c r="R235" s="159" t="str">
        <f t="shared" si="762"/>
        <v>同程度</v>
      </c>
      <c r="S235" s="149" t="str">
        <f t="shared" si="763"/>
        <v>↑</v>
      </c>
      <c r="T235" s="147" t="str">
        <f t="shared" si="764"/>
        <v>↓</v>
      </c>
      <c r="U235" s="147" t="str">
        <f t="shared" si="765"/>
        <v>↓</v>
      </c>
      <c r="V235" s="148" t="str">
        <f t="shared" si="766"/>
        <v>↑</v>
      </c>
      <c r="W235" s="145" t="str">
        <f t="shared" si="767"/>
        <v>↑↓↓↑</v>
      </c>
      <c r="X235" s="160" t="str" cm="1">
        <f t="array" ref="X235">INDEX($AM$2:$AM$82,MATCH(W235,$AL$2:$AL$82,0),0)</f>
        <v>年度により増減</v>
      </c>
      <c r="Y235" s="161" t="str">
        <f t="shared" si="768"/>
        <v>↓</v>
      </c>
      <c r="Z235" s="162" t="str">
        <f t="shared" si="749"/>
        <v>判定外</v>
      </c>
      <c r="AA235" s="163" t="str">
        <f t="shared" si="750"/>
        <v>判定外</v>
      </c>
      <c r="AB235" s="164" t="str">
        <f t="shared" si="769"/>
        <v>↓</v>
      </c>
      <c r="AC235" s="162" t="str">
        <f t="shared" si="752"/>
        <v>判定外</v>
      </c>
      <c r="AD235" s="160" t="str">
        <f t="shared" si="753"/>
        <v>判定外</v>
      </c>
      <c r="AE235" s="170"/>
      <c r="AF235" s="223"/>
    </row>
    <row r="236" spans="2:39" x14ac:dyDescent="0.15">
      <c r="B236" s="220"/>
      <c r="C236" s="155" t="s">
        <v>242</v>
      </c>
      <c r="D236" s="155"/>
      <c r="E236" s="264">
        <f>ROUND('9-3.2020'!J8/'9-3.2020'!$K$8,3)</f>
        <v>2.5000000000000001E-2</v>
      </c>
      <c r="F236" s="264">
        <f>ROUND('9-3.2021'!J8/'9-3.2021'!$K$8,3)</f>
        <v>1.2999999999999999E-2</v>
      </c>
      <c r="G236" s="264">
        <f>ROUND('9-3.2022'!J8/'9-3.2022'!$K$8,3)</f>
        <v>8.0000000000000002E-3</v>
      </c>
      <c r="H236" s="264">
        <f>ROUND('9-3.2023'!J8/'9-3.2023'!$K$8,3)</f>
        <v>4.0000000000000001E-3</v>
      </c>
      <c r="I236" s="264">
        <f>ROUND('9-3.2024'!J8/'9-3.2024'!$K$8,3)</f>
        <v>8.9999999999999993E-3</v>
      </c>
      <c r="J236" s="157">
        <f t="shared" si="754"/>
        <v>1.1800000000000001E-2</v>
      </c>
      <c r="K236" s="158">
        <f t="shared" si="755"/>
        <v>-1.8199999999999997E-2</v>
      </c>
      <c r="L236" s="158">
        <f t="shared" si="756"/>
        <v>4.1800000000000004E-2</v>
      </c>
      <c r="M236" s="147" t="str">
        <f t="shared" si="757"/>
        <v>○</v>
      </c>
      <c r="N236" s="147" t="str">
        <f t="shared" si="758"/>
        <v>○</v>
      </c>
      <c r="O236" s="147" t="str">
        <f t="shared" si="759"/>
        <v>○</v>
      </c>
      <c r="P236" s="147" t="str">
        <f t="shared" si="760"/>
        <v>○</v>
      </c>
      <c r="Q236" s="148" t="str">
        <f t="shared" si="761"/>
        <v>○</v>
      </c>
      <c r="R236" s="159" t="str">
        <f t="shared" si="762"/>
        <v>同程度</v>
      </c>
      <c r="S236" s="149" t="str">
        <f t="shared" si="763"/>
        <v>↓</v>
      </c>
      <c r="T236" s="147" t="str">
        <f t="shared" si="764"/>
        <v>↓</v>
      </c>
      <c r="U236" s="147" t="str">
        <f t="shared" si="765"/>
        <v>↓</v>
      </c>
      <c r="V236" s="148" t="str">
        <f t="shared" si="766"/>
        <v>↑</v>
      </c>
      <c r="W236" s="145" t="str">
        <f t="shared" si="767"/>
        <v>↓↓↓↑</v>
      </c>
      <c r="X236" s="160" t="str" cm="1">
        <f t="array" ref="X236">INDEX($AM$2:$AM$82,MATCH(W236,$AL$2:$AL$82,0),0)</f>
        <v>最新年度のみ増加</v>
      </c>
      <c r="Y236" s="161" t="str">
        <f t="shared" si="768"/>
        <v>↓</v>
      </c>
      <c r="Z236" s="162" t="str">
        <f t="shared" si="749"/>
        <v>判定外</v>
      </c>
      <c r="AA236" s="163" t="str">
        <f t="shared" si="750"/>
        <v>判定外</v>
      </c>
      <c r="AB236" s="164" t="str">
        <f t="shared" si="769"/>
        <v>↓</v>
      </c>
      <c r="AC236" s="162" t="str">
        <f t="shared" si="752"/>
        <v>判定外</v>
      </c>
      <c r="AD236" s="160" t="str">
        <f t="shared" si="753"/>
        <v>判定外</v>
      </c>
      <c r="AE236" s="170"/>
      <c r="AF236" s="223"/>
    </row>
    <row r="237" spans="2:39" x14ac:dyDescent="0.15">
      <c r="B237" s="220"/>
      <c r="C237" s="155" t="s">
        <v>303</v>
      </c>
      <c r="D237" s="155"/>
      <c r="E237" s="176">
        <f>COUNTIFS('9-3.2020'!B14:B99,"G",'9-3.2020'!D14:D99,"&lt;&gt;")</f>
        <v>25</v>
      </c>
      <c r="F237" s="176">
        <f>COUNTIFS('9-3.2021'!B14:B99,"G",'9-3.2021'!D14:D99,"&lt;&gt;")</f>
        <v>25</v>
      </c>
      <c r="G237" s="176">
        <f>COUNTIFS('9-3.2022'!B14:B99,"G",'9-3.2022'!D14:D99,"&lt;&gt;")</f>
        <v>25</v>
      </c>
      <c r="H237" s="176">
        <f>COUNTIFS('9-3.2023'!B14:B99,"G",'9-3.2023'!D14:D99,"&lt;&gt;")</f>
        <v>25</v>
      </c>
      <c r="I237" s="176">
        <f>COUNTIFS('9-3.2024'!B14:B99,"G",'9-3.2024'!D14:D99,"&lt;&gt;")</f>
        <v>25</v>
      </c>
      <c r="J237" s="225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3"/>
    </row>
    <row r="238" spans="2:39" ht="14.25" thickBot="1" x14ac:dyDescent="0.2">
      <c r="B238" s="226"/>
      <c r="C238" s="227"/>
      <c r="D238" s="227"/>
      <c r="E238" s="276"/>
      <c r="F238" s="276"/>
      <c r="G238" s="276"/>
      <c r="H238" s="276"/>
      <c r="I238" s="276"/>
      <c r="J238" s="229"/>
      <c r="K238" s="228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8"/>
      <c r="AA238" s="228"/>
      <c r="AB238" s="228"/>
      <c r="AC238" s="228"/>
      <c r="AD238" s="228"/>
      <c r="AE238" s="228"/>
      <c r="AF238" s="230"/>
    </row>
    <row r="239" spans="2:39" ht="14.25" thickBot="1" x14ac:dyDescent="0.2">
      <c r="C239" s="231"/>
      <c r="D239" s="231"/>
      <c r="E239" s="277"/>
      <c r="F239" s="277"/>
      <c r="G239" s="277"/>
      <c r="H239" s="277"/>
      <c r="I239" s="277"/>
    </row>
    <row r="240" spans="2:39" s="154" customFormat="1" ht="14.25" thickBot="1" x14ac:dyDescent="0.2">
      <c r="B240" s="215" t="s">
        <v>448</v>
      </c>
      <c r="C240" s="216"/>
      <c r="D240" s="216"/>
      <c r="E240" s="274"/>
      <c r="F240" s="274"/>
      <c r="G240" s="274"/>
      <c r="H240" s="274"/>
      <c r="I240" s="274"/>
      <c r="J240" s="253" t="s">
        <v>489</v>
      </c>
      <c r="K240" s="217"/>
      <c r="L240" s="217"/>
      <c r="M240" s="217"/>
      <c r="N240" s="217"/>
      <c r="O240" s="217"/>
      <c r="P240" s="217"/>
      <c r="Q240" s="217"/>
      <c r="R240" s="217"/>
      <c r="S240" s="217"/>
      <c r="T240" s="217"/>
      <c r="U240" s="217"/>
      <c r="V240" s="217"/>
      <c r="W240" s="217"/>
      <c r="X240" s="217"/>
      <c r="Y240" s="217"/>
      <c r="Z240" s="217"/>
      <c r="AA240" s="217"/>
      <c r="AB240" s="217"/>
      <c r="AC240" s="217"/>
      <c r="AD240" s="217"/>
      <c r="AE240" s="217"/>
      <c r="AF240" s="219"/>
      <c r="AG240" s="117"/>
      <c r="AH240" s="117"/>
      <c r="AI240" s="117"/>
      <c r="AJ240" s="117"/>
      <c r="AK240" s="117"/>
      <c r="AL240" s="117"/>
      <c r="AM240" s="117"/>
    </row>
    <row r="241" spans="2:39" x14ac:dyDescent="0.15">
      <c r="B241" s="220"/>
      <c r="C241" s="221"/>
      <c r="D241" s="221"/>
      <c r="E241" s="275"/>
      <c r="F241" s="275"/>
      <c r="G241" s="275"/>
      <c r="H241" s="275"/>
      <c r="I241" s="275"/>
      <c r="J241" s="370" t="s">
        <v>334</v>
      </c>
      <c r="K241" s="371"/>
      <c r="L241" s="371"/>
      <c r="M241" s="372"/>
      <c r="N241" s="372"/>
      <c r="O241" s="372"/>
      <c r="P241" s="372"/>
      <c r="Q241" s="373"/>
      <c r="R241" s="374" t="s">
        <v>335</v>
      </c>
      <c r="S241" s="371" t="s">
        <v>336</v>
      </c>
      <c r="T241" s="372"/>
      <c r="U241" s="372"/>
      <c r="V241" s="373"/>
      <c r="W241" s="376" t="s">
        <v>337</v>
      </c>
      <c r="X241" s="377"/>
      <c r="Y241" s="380" t="s">
        <v>338</v>
      </c>
      <c r="Z241" s="366" t="s">
        <v>339</v>
      </c>
      <c r="AA241" s="382"/>
      <c r="AB241" s="364" t="s">
        <v>340</v>
      </c>
      <c r="AC241" s="366" t="s">
        <v>341</v>
      </c>
      <c r="AD241" s="367"/>
      <c r="AE241" s="368" t="s">
        <v>342</v>
      </c>
      <c r="AF241" s="223"/>
    </row>
    <row r="242" spans="2:39" x14ac:dyDescent="0.15">
      <c r="B242" s="232"/>
      <c r="C242" s="212" t="s">
        <v>274</v>
      </c>
      <c r="D242" s="213"/>
      <c r="E242" s="187" t="str">
        <f ca="1">R1&amp;"(n'="&amp;SUMIF('9.経年データ（専攻単位）'!A:A,R1,'9.経年データ（専攻単位）'!BE:BE)&amp;")"</f>
        <v>R2(n'=3)</v>
      </c>
      <c r="F242" s="187" t="str">
        <f ca="1">S1&amp;"(n'="&amp;SUMIF('9.経年データ（専攻単位）'!A:A,S1,'9.経年データ（専攻単位）'!BE:BE)&amp;")"</f>
        <v>R3(n'=2)</v>
      </c>
      <c r="G242" s="187" t="str">
        <f ca="1">T1&amp;"(n'="&amp;SUMIF('9.経年データ（専攻単位）'!A:A,T1,'9.経年データ（専攻単位）'!BE:BE)&amp;")"</f>
        <v>R4(n'=5)</v>
      </c>
      <c r="H242" s="187" t="str">
        <f ca="1">U1&amp;"(n'="&amp;SUMIF('9.経年データ（専攻単位）'!A:A,U1,'9.経年データ（専攻単位）'!BE:BE)&amp;")"</f>
        <v>R5(n'=0)</v>
      </c>
      <c r="I242" s="187" t="str">
        <f ca="1">V1&amp;"(n'="&amp;SUMIF('9.経年データ（専攻単位）'!A:A,V1,'9.経年データ（専攻単位）'!BE:BE)&amp;")"</f>
        <v>R6(n'=6)</v>
      </c>
      <c r="J242" s="145" t="s">
        <v>345</v>
      </c>
      <c r="K242" s="146">
        <v>-0.03</v>
      </c>
      <c r="L242" s="146">
        <v>0.03</v>
      </c>
      <c r="M242" s="259" t="str">
        <f ca="1">R1</f>
        <v>R2</v>
      </c>
      <c r="N242" s="259" t="str">
        <f ca="1">S1</f>
        <v>R3</v>
      </c>
      <c r="O242" s="259" t="str">
        <f ca="1">T1</f>
        <v>R4</v>
      </c>
      <c r="P242" s="259" t="str">
        <f ca="1">U1</f>
        <v>R5</v>
      </c>
      <c r="Q242" s="259" t="str">
        <f ca="1">V1</f>
        <v>R6</v>
      </c>
      <c r="R242" s="375"/>
      <c r="S242" s="149" t="s">
        <v>346</v>
      </c>
      <c r="T242" s="147" t="s">
        <v>347</v>
      </c>
      <c r="U242" s="147" t="s">
        <v>348</v>
      </c>
      <c r="V242" s="148" t="s">
        <v>349</v>
      </c>
      <c r="W242" s="378"/>
      <c r="X242" s="379"/>
      <c r="Y242" s="381"/>
      <c r="Z242" s="150" t="s">
        <v>350</v>
      </c>
      <c r="AA242" s="151" t="s">
        <v>351</v>
      </c>
      <c r="AB242" s="365"/>
      <c r="AC242" s="152" t="s">
        <v>352</v>
      </c>
      <c r="AD242" s="153" t="s">
        <v>353</v>
      </c>
      <c r="AE242" s="369"/>
      <c r="AF242" s="223"/>
    </row>
    <row r="243" spans="2:39" x14ac:dyDescent="0.15">
      <c r="B243" s="220"/>
      <c r="C243" s="155" t="s">
        <v>243</v>
      </c>
      <c r="D243" s="155"/>
      <c r="E243" s="156">
        <f ca="1">ROUND(SUMIF('9.経年データ（専攻単位）'!A:A,R1,'9.経年データ（専攻単位）'!AY:AY)/SUMIF('9.経年データ（専攻単位）'!A:A,R1,'9.経年データ（専攻単位）'!BE:BE),3)</f>
        <v>0</v>
      </c>
      <c r="F243" s="156">
        <f ca="1">ROUND(SUMIF('9.経年データ（専攻単位）'!A:A,S1,'9.経年データ（専攻単位）'!AY:AY)/SUMIF('9.経年データ（専攻単位）'!A:A,S1,'9.経年データ（専攻単位）'!BE:BE),3)</f>
        <v>0</v>
      </c>
      <c r="G243" s="156">
        <f ca="1">ROUND(SUMIF('9.経年データ（専攻単位）'!A:A,T1,'9.経年データ（専攻単位）'!AY:AY)/SUMIF('9.経年データ（専攻単位）'!A:A,T1,'9.経年データ（専攻単位）'!BE:BE),3)</f>
        <v>0</v>
      </c>
      <c r="H243" s="156">
        <v>0</v>
      </c>
      <c r="I243" s="156">
        <f ca="1">ROUND(SUMIF('9.経年データ（専攻単位）'!A:A,V1,'9.経年データ（専攻単位）'!AY:AY)/SUMIF('9.経年データ（専攻単位）'!A:A,V1,'9.経年データ（専攻単位）'!BE:BE),3)</f>
        <v>0</v>
      </c>
      <c r="J243" s="188">
        <f t="shared" ref="J243:J245" ca="1" si="770">AVERAGE(E243:I243)</f>
        <v>0</v>
      </c>
      <c r="K243" s="158">
        <f t="shared" ref="K243:K245" ca="1" si="771">J243-0.03</f>
        <v>-0.03</v>
      </c>
      <c r="L243" s="158">
        <f t="shared" ref="L243:L245" ca="1" si="772">J243+0.03</f>
        <v>0.03</v>
      </c>
      <c r="M243" s="147" t="str">
        <f t="shared" ref="M243:M245" ca="1" si="773">IF(AND(E243&gt;J243-0.03,E243&lt;J243+0.03),"○","×")</f>
        <v>○</v>
      </c>
      <c r="N243" s="147" t="str">
        <f t="shared" ref="N243:N245" ca="1" si="774">IF(AND(F243&gt;J243-0.03,F243&lt;J243+0.03),"○","×")</f>
        <v>○</v>
      </c>
      <c r="O243" s="147" t="str">
        <f t="shared" ref="O243:O245" ca="1" si="775">IF(AND(G243&gt;J243-0.03,G243&lt;J243+0.03),"○","×")</f>
        <v>○</v>
      </c>
      <c r="P243" s="147" t="str">
        <f t="shared" ref="P243:P245" ca="1" si="776">IF(AND(H243&gt;J243-0.03,H243&lt;J243+0.03),"○","×")</f>
        <v>○</v>
      </c>
      <c r="Q243" s="148" t="str">
        <f t="shared" ref="Q243:Q245" ca="1" si="777">IF(AND(I243&gt;J243-0.03,I243&lt;J243+0.03),"○","×")</f>
        <v>○</v>
      </c>
      <c r="R243" s="159" t="str">
        <f t="shared" ref="R243:R245" ca="1" si="778">IF(COUNTIF(M243:Q243,"○")=5,"同程度","―")</f>
        <v>同程度</v>
      </c>
      <c r="S243" s="149" t="str">
        <f t="shared" ref="S243:S245" ca="1" si="779">IF(F243-E243&gt;0,"↑",IF(F243-E243&lt;0,"↓","－"))</f>
        <v>－</v>
      </c>
      <c r="T243" s="147" t="str">
        <f t="shared" ref="T243:T245" ca="1" si="780">IF(G243-F243&gt;0,"↑",IF(G243-F243&lt;0,"↓","－"))</f>
        <v>－</v>
      </c>
      <c r="U243" s="147" t="str">
        <f t="shared" ref="U243:U245" ca="1" si="781">IF(H243-G243&gt;0,"↑",IF(H243-G243&lt;0,"↓","－"))</f>
        <v>－</v>
      </c>
      <c r="V243" s="148" t="str">
        <f t="shared" ref="V243:V245" ca="1" si="782">IF(I243-H243&gt;0,"↑",IF(I243-H243&lt;0,"↓","－"))</f>
        <v>－</v>
      </c>
      <c r="W243" s="145" t="str">
        <f t="shared" ref="W243:W245" ca="1" si="783">S243&amp;T243&amp;U243&amp;V243</f>
        <v>－－－－</v>
      </c>
      <c r="X243" s="160" t="str" cm="1">
        <f t="array" aca="1" ref="X243" ca="1">INDEX($AM$2:$AM$82,MATCH(W243,$AL$2:$AL$82,0),0)</f>
        <v>同程度で推移</v>
      </c>
      <c r="Y243" s="161" t="str">
        <f t="shared" ref="Y243:Y245" ca="1" si="784">IF(G243-E243&gt;0,"↑",IF(G243-E243&lt;0,"↓","－"))</f>
        <v>－</v>
      </c>
      <c r="Z243" s="162" t="str">
        <f t="shared" ref="Z243:Z249" ca="1" si="785">IF(W243="↓↑↓↓",IF(Y243="↓","減少傾向","×"),"判定外")</f>
        <v>判定外</v>
      </c>
      <c r="AA243" s="163" t="str">
        <f t="shared" ref="AA243:AA249" ca="1" si="786">IF(W243="↑↓↑↑",IF(Y243="↑","増加傾向","×"),"判定外")</f>
        <v>判定外</v>
      </c>
      <c r="AB243" s="164" t="str">
        <f t="shared" ref="AB243:AB245" ca="1" si="787">IF(H243-F243&gt;0,"↑",IF(H243-F243&lt;0,"↓","－"))</f>
        <v>－</v>
      </c>
      <c r="AC243" s="162" t="str">
        <f t="shared" ref="AC243:AC249" ca="1" si="788">IF(W243="↓↓↑↓",IF(AB243="↓","減少傾向","×"),"判定外")</f>
        <v>判定外</v>
      </c>
      <c r="AD243" s="160" t="str">
        <f t="shared" ref="AD243:AD249" ca="1" si="789">IF(W243="↑↑↓↑",IF(AB243="↑","増加傾向","×"),"判定外")</f>
        <v>判定外</v>
      </c>
      <c r="AE243" s="165" t="s">
        <v>273</v>
      </c>
      <c r="AF243" s="223"/>
    </row>
    <row r="244" spans="2:39" x14ac:dyDescent="0.15">
      <c r="B244" s="220"/>
      <c r="C244" s="166" t="s">
        <v>40</v>
      </c>
      <c r="D244" s="155"/>
      <c r="E244" s="264">
        <f ca="1">SUM(E245:E247)</f>
        <v>1</v>
      </c>
      <c r="F244" s="264">
        <f ca="1">SUM(F245:F247)</f>
        <v>0</v>
      </c>
      <c r="G244" s="264">
        <f ca="1">SUM(G245:G247)</f>
        <v>0.60000000000000009</v>
      </c>
      <c r="H244" s="264">
        <v>0</v>
      </c>
      <c r="I244" s="264">
        <f ca="1">SUM(I245:I247)</f>
        <v>1</v>
      </c>
      <c r="J244" s="157">
        <f t="shared" ca="1" si="770"/>
        <v>0.52</v>
      </c>
      <c r="K244" s="158">
        <f t="shared" ca="1" si="771"/>
        <v>0.49</v>
      </c>
      <c r="L244" s="158">
        <f t="shared" ca="1" si="772"/>
        <v>0.55000000000000004</v>
      </c>
      <c r="M244" s="147" t="str">
        <f t="shared" ca="1" si="773"/>
        <v>×</v>
      </c>
      <c r="N244" s="147" t="str">
        <f t="shared" ca="1" si="774"/>
        <v>×</v>
      </c>
      <c r="O244" s="147" t="str">
        <f t="shared" ca="1" si="775"/>
        <v>×</v>
      </c>
      <c r="P244" s="147" t="str">
        <f t="shared" ca="1" si="776"/>
        <v>×</v>
      </c>
      <c r="Q244" s="148" t="str">
        <f t="shared" ca="1" si="777"/>
        <v>×</v>
      </c>
      <c r="R244" s="159" t="str">
        <f t="shared" ca="1" si="778"/>
        <v>―</v>
      </c>
      <c r="S244" s="149" t="str">
        <f t="shared" ca="1" si="779"/>
        <v>↓</v>
      </c>
      <c r="T244" s="147" t="str">
        <f t="shared" ca="1" si="780"/>
        <v>↑</v>
      </c>
      <c r="U244" s="147" t="str">
        <f t="shared" ca="1" si="781"/>
        <v>↓</v>
      </c>
      <c r="V244" s="148" t="str">
        <f t="shared" ca="1" si="782"/>
        <v>↑</v>
      </c>
      <c r="W244" s="145" t="str">
        <f t="shared" ca="1" si="783"/>
        <v>↓↑↓↑</v>
      </c>
      <c r="X244" s="160" t="str" cm="1">
        <f t="array" aca="1" ref="X244" ca="1">INDEX($AM$2:$AM$82,MATCH(W244,$AL$2:$AL$82,0),0)</f>
        <v>隔年で増減</v>
      </c>
      <c r="Y244" s="161" t="str">
        <f t="shared" ca="1" si="784"/>
        <v>↓</v>
      </c>
      <c r="Z244" s="162" t="str">
        <f t="shared" ca="1" si="785"/>
        <v>判定外</v>
      </c>
      <c r="AA244" s="163" t="str">
        <f t="shared" ca="1" si="786"/>
        <v>判定外</v>
      </c>
      <c r="AB244" s="164" t="str">
        <f t="shared" ca="1" si="787"/>
        <v>－</v>
      </c>
      <c r="AC244" s="162" t="str">
        <f t="shared" ca="1" si="788"/>
        <v>判定外</v>
      </c>
      <c r="AD244" s="160" t="str">
        <f t="shared" ca="1" si="789"/>
        <v>判定外</v>
      </c>
      <c r="AE244" s="165" t="s">
        <v>256</v>
      </c>
      <c r="AF244" s="223"/>
      <c r="AH244" s="260"/>
    </row>
    <row r="245" spans="2:39" x14ac:dyDescent="0.15">
      <c r="B245" s="220"/>
      <c r="C245" s="167"/>
      <c r="D245" s="168" t="s">
        <v>36</v>
      </c>
      <c r="E245" s="169">
        <f ca="1">ROUND(SUMIF('9.経年データ（専攻単位）'!A:A,R1,'9.経年データ（専攻単位）'!AZ:AZ)/SUMIF('9.経年データ（専攻単位）'!A:A,R1,'9.経年データ（専攻単位）'!BE:BE),3)</f>
        <v>0.66700000000000004</v>
      </c>
      <c r="F245" s="169">
        <f ca="1">ROUND(SUMIF('9.経年データ（専攻単位）'!A:A,S1,'9.経年データ（専攻単位）'!AZ:AZ)/SUMIF('9.経年データ（専攻単位）'!A:A,S1,'9.経年データ（専攻単位）'!BE:BE),3)</f>
        <v>0</v>
      </c>
      <c r="G245" s="169">
        <f ca="1">ROUND(SUMIF('9.経年データ（専攻単位）'!A:A,T1,'9.経年データ（専攻単位）'!AZ:AZ)/SUMIF('9.経年データ（専攻単位）'!A:A,T1,'9.経年データ（専攻単位）'!BE:BE),3)</f>
        <v>0.4</v>
      </c>
      <c r="H245" s="169">
        <v>0</v>
      </c>
      <c r="I245" s="169">
        <f ca="1">ROUND(SUMIF('9.経年データ（専攻単位）'!A:A,V1,'9.経年データ（専攻単位）'!AZ:AZ)/SUMIF('9.経年データ（専攻単位）'!A:A,V1,'9.経年データ（専攻単位）'!BE:BE),3)</f>
        <v>1</v>
      </c>
      <c r="J245" s="157">
        <f t="shared" ca="1" si="770"/>
        <v>0.41340000000000005</v>
      </c>
      <c r="K245" s="158">
        <f t="shared" ca="1" si="771"/>
        <v>0.38340000000000007</v>
      </c>
      <c r="L245" s="158">
        <f t="shared" ca="1" si="772"/>
        <v>0.44340000000000002</v>
      </c>
      <c r="M245" s="147" t="str">
        <f t="shared" ca="1" si="773"/>
        <v>×</v>
      </c>
      <c r="N245" s="147" t="str">
        <f t="shared" ca="1" si="774"/>
        <v>×</v>
      </c>
      <c r="O245" s="147" t="str">
        <f t="shared" ca="1" si="775"/>
        <v>○</v>
      </c>
      <c r="P245" s="147" t="str">
        <f t="shared" ca="1" si="776"/>
        <v>×</v>
      </c>
      <c r="Q245" s="148" t="str">
        <f t="shared" ca="1" si="777"/>
        <v>×</v>
      </c>
      <c r="R245" s="159" t="str">
        <f t="shared" ca="1" si="778"/>
        <v>―</v>
      </c>
      <c r="S245" s="149" t="str">
        <f t="shared" ca="1" si="779"/>
        <v>↓</v>
      </c>
      <c r="T245" s="147" t="str">
        <f t="shared" ca="1" si="780"/>
        <v>↑</v>
      </c>
      <c r="U245" s="147" t="str">
        <f t="shared" ca="1" si="781"/>
        <v>↓</v>
      </c>
      <c r="V245" s="148" t="str">
        <f t="shared" ca="1" si="782"/>
        <v>↑</v>
      </c>
      <c r="W245" s="145" t="str">
        <f t="shared" ca="1" si="783"/>
        <v>↓↑↓↑</v>
      </c>
      <c r="X245" s="160" t="str" cm="1">
        <f t="array" aca="1" ref="X245" ca="1">INDEX($AM$2:$AM$82,MATCH(W245,$AL$2:$AL$82,0),0)</f>
        <v>隔年で増減</v>
      </c>
      <c r="Y245" s="161" t="str">
        <f t="shared" ca="1" si="784"/>
        <v>↓</v>
      </c>
      <c r="Z245" s="162" t="str">
        <f t="shared" ca="1" si="785"/>
        <v>判定外</v>
      </c>
      <c r="AA245" s="163" t="str">
        <f t="shared" ca="1" si="786"/>
        <v>判定外</v>
      </c>
      <c r="AB245" s="164" t="str">
        <f t="shared" ca="1" si="787"/>
        <v>－</v>
      </c>
      <c r="AC245" s="162" t="str">
        <f t="shared" ca="1" si="788"/>
        <v>判定外</v>
      </c>
      <c r="AD245" s="160" t="str">
        <f t="shared" ca="1" si="789"/>
        <v>判定外</v>
      </c>
      <c r="AE245" s="170"/>
      <c r="AF245" s="223"/>
    </row>
    <row r="246" spans="2:39" x14ac:dyDescent="0.15">
      <c r="B246" s="220"/>
      <c r="C246" s="167"/>
      <c r="D246" s="168" t="s">
        <v>244</v>
      </c>
      <c r="E246" s="169">
        <f ca="1">ROUND(SUMIF('9.経年データ（専攻単位）'!A:A,R1,'9.経年データ（専攻単位）'!BA:BA)/SUMIF('9.経年データ（専攻単位）'!A:A,R1,'9.経年データ（専攻単位）'!BE:BE),3)</f>
        <v>0.33300000000000002</v>
      </c>
      <c r="F246" s="169">
        <f ca="1">ROUND(SUMIF('9.経年データ（専攻単位）'!A:A,S1,'9.経年データ（専攻単位）'!BA:BA)/SUMIF('9.経年データ（専攻単位）'!A:A,S1,'9.経年データ（専攻単位）'!BE:BE),3)</f>
        <v>0</v>
      </c>
      <c r="G246" s="169">
        <f ca="1">ROUND(SUMIF('9.経年データ（専攻単位）'!A:A,T1,'9.経年データ（専攻単位）'!BA:BA)/SUMIF('9.経年データ（専攻単位）'!A:A,T1,'9.経年データ（専攻単位）'!BE:BE),3)</f>
        <v>0.2</v>
      </c>
      <c r="H246" s="169">
        <v>0</v>
      </c>
      <c r="I246" s="169">
        <f ca="1">ROUND(SUMIF('9.経年データ（専攻単位）'!A:A,V1,'9.経年データ（専攻単位）'!BA:BA)/SUMIF('9.経年データ（専攻単位）'!A:A,V1,'9.経年データ（専攻単位）'!BE:BE),3)</f>
        <v>0</v>
      </c>
      <c r="J246" s="157">
        <f ca="1">AVERAGE(E246:I246)</f>
        <v>0.1066</v>
      </c>
      <c r="K246" s="158">
        <f ca="1">J246-0.03</f>
        <v>7.6600000000000001E-2</v>
      </c>
      <c r="L246" s="158">
        <f ca="1">J246+0.03</f>
        <v>0.1366</v>
      </c>
      <c r="M246" s="147" t="str">
        <f ca="1">IF(AND(E246&gt;J246-0.03,E246&lt;J246+0.03),"○","×")</f>
        <v>×</v>
      </c>
      <c r="N246" s="147" t="str">
        <f ca="1">IF(AND(F246&gt;J246-0.03,F246&lt;J246+0.03),"○","×")</f>
        <v>×</v>
      </c>
      <c r="O246" s="147" t="str">
        <f ca="1">IF(AND(G246&gt;J246-0.03,G246&lt;J246+0.03),"○","×")</f>
        <v>×</v>
      </c>
      <c r="P246" s="147" t="str">
        <f ca="1">IF(AND(H246&gt;J246-0.03,H246&lt;J246+0.03),"○","×")</f>
        <v>×</v>
      </c>
      <c r="Q246" s="148" t="str">
        <f ca="1">IF(AND(I246&gt;J246-0.03,I246&lt;J246+0.03),"○","×")</f>
        <v>×</v>
      </c>
      <c r="R246" s="159" t="str">
        <f ca="1">IF(COUNTIF(M246:Q246,"○")=5,"同程度","―")</f>
        <v>―</v>
      </c>
      <c r="S246" s="149" t="str">
        <f ca="1">IF(F246-E246&gt;0,"↑",IF(F246-E246&lt;0,"↓","－"))</f>
        <v>↓</v>
      </c>
      <c r="T246" s="147" t="str">
        <f ca="1">IF(G246-F246&gt;0,"↑",IF(G246-F246&lt;0,"↓","－"))</f>
        <v>↑</v>
      </c>
      <c r="U246" s="147" t="str">
        <f ca="1">IF(H246-G246&gt;0,"↑",IF(H246-G246&lt;0,"↓","－"))</f>
        <v>↓</v>
      </c>
      <c r="V246" s="148" t="str">
        <f ca="1">IF(I246-H246&gt;0,"↑",IF(I246-H246&lt;0,"↓","－"))</f>
        <v>－</v>
      </c>
      <c r="W246" s="145" t="str">
        <f ca="1">S246&amp;T246&amp;U246&amp;V246</f>
        <v>↓↑↓－</v>
      </c>
      <c r="X246" s="160" t="str" cm="1">
        <f t="array" aca="1" ref="X246" ca="1">INDEX($AM$2:$AM$82,MATCH(W246,$AL$2:$AL$82,0),0)</f>
        <v>年度により増減</v>
      </c>
      <c r="Y246" s="161" t="str">
        <f ca="1">IF(G246-E246&gt;0,"↑",IF(G246-E246&lt;0,"↓","－"))</f>
        <v>↓</v>
      </c>
      <c r="Z246" s="162" t="str">
        <f t="shared" ca="1" si="785"/>
        <v>判定外</v>
      </c>
      <c r="AA246" s="163" t="str">
        <f t="shared" ca="1" si="786"/>
        <v>判定外</v>
      </c>
      <c r="AB246" s="164" t="str">
        <f ca="1">IF(H246-F246&gt;0,"↑",IF(H246-F246&lt;0,"↓","－"))</f>
        <v>－</v>
      </c>
      <c r="AC246" s="162" t="str">
        <f t="shared" ca="1" si="788"/>
        <v>判定外</v>
      </c>
      <c r="AD246" s="160" t="str">
        <f t="shared" ca="1" si="789"/>
        <v>判定外</v>
      </c>
      <c r="AE246" s="170"/>
      <c r="AF246" s="223"/>
    </row>
    <row r="247" spans="2:39" x14ac:dyDescent="0.15">
      <c r="B247" s="220"/>
      <c r="C247" s="171"/>
      <c r="D247" s="168" t="s">
        <v>245</v>
      </c>
      <c r="E247" s="169">
        <f ca="1">ROUND(SUMIF('9.経年データ（専攻単位）'!A:A,R1,'9.経年データ（専攻単位）'!BB:BB)/SUMIF('9.経年データ（専攻単位）'!A:A,R1,'9.経年データ（専攻単位）'!BE:BE),3)</f>
        <v>0</v>
      </c>
      <c r="F247" s="169">
        <f ca="1">ROUND(SUMIF('9.経年データ（専攻単位）'!A:A,S1,'9.経年データ（専攻単位）'!BB:BB)/SUMIF('9.経年データ（専攻単位）'!A:A,S1,'9.経年データ（専攻単位）'!BE:BE),3)</f>
        <v>0</v>
      </c>
      <c r="G247" s="169">
        <f ca="1">ROUND(SUMIF('9.経年データ（専攻単位）'!A:A,T1,'9.経年データ（専攻単位）'!BB:BB)/SUMIF('9.経年データ（専攻単位）'!A:A,T1,'9.経年データ（専攻単位）'!BE:BE),3)</f>
        <v>0</v>
      </c>
      <c r="H247" s="169">
        <v>0</v>
      </c>
      <c r="I247" s="169">
        <f ca="1">ROUND(SUMIF('9.経年データ（専攻単位）'!A:A,V1,'9.経年データ（専攻単位）'!BB:BB)/SUMIF('9.経年データ（専攻単位）'!A:A,V1,'9.経年データ（専攻単位）'!BE:BE),3)</f>
        <v>0</v>
      </c>
      <c r="J247" s="188">
        <f t="shared" ref="J247:J249" ca="1" si="790">AVERAGE(E247:I247)</f>
        <v>0</v>
      </c>
      <c r="K247" s="158">
        <f t="shared" ref="K247:K249" ca="1" si="791">J247-0.03</f>
        <v>-0.03</v>
      </c>
      <c r="L247" s="158">
        <f t="shared" ref="L247:L249" ca="1" si="792">J247+0.03</f>
        <v>0.03</v>
      </c>
      <c r="M247" s="147" t="str">
        <f t="shared" ref="M247:M249" ca="1" si="793">IF(AND(E247&gt;J247-0.03,E247&lt;J247+0.03),"○","×")</f>
        <v>○</v>
      </c>
      <c r="N247" s="147" t="str">
        <f t="shared" ref="N247:N249" ca="1" si="794">IF(AND(F247&gt;J247-0.03,F247&lt;J247+0.03),"○","×")</f>
        <v>○</v>
      </c>
      <c r="O247" s="147" t="str">
        <f t="shared" ref="O247:O249" ca="1" si="795">IF(AND(G247&gt;J247-0.03,G247&lt;J247+0.03),"○","×")</f>
        <v>○</v>
      </c>
      <c r="P247" s="147" t="str">
        <f t="shared" ref="P247:P249" ca="1" si="796">IF(AND(H247&gt;J247-0.03,H247&lt;J247+0.03),"○","×")</f>
        <v>○</v>
      </c>
      <c r="Q247" s="148" t="str">
        <f t="shared" ref="Q247:Q249" ca="1" si="797">IF(AND(I247&gt;J247-0.03,I247&lt;J247+0.03),"○","×")</f>
        <v>○</v>
      </c>
      <c r="R247" s="159" t="str">
        <f t="shared" ref="R247:R249" ca="1" si="798">IF(COUNTIF(M247:Q247,"○")=5,"同程度","―")</f>
        <v>同程度</v>
      </c>
      <c r="S247" s="149" t="str">
        <f t="shared" ref="S247:S249" ca="1" si="799">IF(F247-E247&gt;0,"↑",IF(F247-E247&lt;0,"↓","－"))</f>
        <v>－</v>
      </c>
      <c r="T247" s="147" t="str">
        <f t="shared" ref="T247:T249" ca="1" si="800">IF(G247-F247&gt;0,"↑",IF(G247-F247&lt;0,"↓","－"))</f>
        <v>－</v>
      </c>
      <c r="U247" s="147" t="str">
        <f t="shared" ref="U247:U249" ca="1" si="801">IF(H247-G247&gt;0,"↑",IF(H247-G247&lt;0,"↓","－"))</f>
        <v>－</v>
      </c>
      <c r="V247" s="148" t="str">
        <f t="shared" ref="V247:V249" ca="1" si="802">IF(I247-H247&gt;0,"↑",IF(I247-H247&lt;0,"↓","－"))</f>
        <v>－</v>
      </c>
      <c r="W247" s="145" t="str">
        <f t="shared" ref="W247:W249" ca="1" si="803">S247&amp;T247&amp;U247&amp;V247</f>
        <v>－－－－</v>
      </c>
      <c r="X247" s="160" t="str" cm="1">
        <f t="array" aca="1" ref="X247" ca="1">INDEX($AM$2:$AM$82,MATCH(W247,$AL$2:$AL$82,0),0)</f>
        <v>同程度で推移</v>
      </c>
      <c r="Y247" s="161" t="str">
        <f t="shared" ref="Y247:Y249" ca="1" si="804">IF(G247-E247&gt;0,"↑",IF(G247-E247&lt;0,"↓","－"))</f>
        <v>－</v>
      </c>
      <c r="Z247" s="162" t="str">
        <f t="shared" ca="1" si="785"/>
        <v>判定外</v>
      </c>
      <c r="AA247" s="163" t="str">
        <f t="shared" ca="1" si="786"/>
        <v>判定外</v>
      </c>
      <c r="AB247" s="164" t="str">
        <f t="shared" ref="AB247:AB249" ca="1" si="805">IF(H247-F247&gt;0,"↑",IF(H247-F247&lt;0,"↓","－"))</f>
        <v>－</v>
      </c>
      <c r="AC247" s="162" t="str">
        <f t="shared" ca="1" si="788"/>
        <v>判定外</v>
      </c>
      <c r="AD247" s="160" t="str">
        <f t="shared" ca="1" si="789"/>
        <v>判定外</v>
      </c>
      <c r="AE247" s="170"/>
      <c r="AF247" s="223"/>
    </row>
    <row r="248" spans="2:39" x14ac:dyDescent="0.15">
      <c r="B248" s="220"/>
      <c r="C248" s="155" t="s">
        <v>246</v>
      </c>
      <c r="D248" s="155"/>
      <c r="E248" s="156">
        <f ca="1">ROUND(SUMIF('9.経年データ（専攻単位）'!A:A,R1,'9.経年データ（専攻単位）'!BC:BC)/SUMIF('9.経年データ（専攻単位）'!A:A,R1,'9.経年データ（専攻単位）'!BE:BE),3)</f>
        <v>0</v>
      </c>
      <c r="F248" s="156">
        <f ca="1">ROUND(SUMIF('9.経年データ（専攻単位）'!A:A,S1,'9.経年データ（専攻単位）'!BC:BC)/SUMIF('9.経年データ（専攻単位）'!A:A,S1,'9.経年データ（専攻単位）'!BE:BE),3)</f>
        <v>0.5</v>
      </c>
      <c r="G248" s="156">
        <f ca="1">ROUND(SUMIF('9.経年データ（専攻単位）'!A:A,T1,'9.経年データ（専攻単位）'!BC:BC)/SUMIF('9.経年データ（専攻単位）'!A:A,T1,'9.経年データ（専攻単位）'!BE:BE),3)</f>
        <v>0.4</v>
      </c>
      <c r="H248" s="156">
        <v>0</v>
      </c>
      <c r="I248" s="156">
        <f ca="1">ROUND(SUMIF('9.経年データ（専攻単位）'!A:A,V1,'9.経年データ（専攻単位）'!BC:BC)/SUMIF('9.経年データ（専攻単位）'!A:A,V1,'9.経年データ（専攻単位）'!BE:BE),3)</f>
        <v>0</v>
      </c>
      <c r="J248" s="157">
        <f t="shared" ca="1" si="790"/>
        <v>0.18</v>
      </c>
      <c r="K248" s="158">
        <f t="shared" ca="1" si="791"/>
        <v>0.15</v>
      </c>
      <c r="L248" s="158">
        <f t="shared" ca="1" si="792"/>
        <v>0.21</v>
      </c>
      <c r="M248" s="147" t="str">
        <f t="shared" ca="1" si="793"/>
        <v>×</v>
      </c>
      <c r="N248" s="147" t="str">
        <f t="shared" ca="1" si="794"/>
        <v>×</v>
      </c>
      <c r="O248" s="147" t="str">
        <f t="shared" ca="1" si="795"/>
        <v>×</v>
      </c>
      <c r="P248" s="147" t="str">
        <f t="shared" ca="1" si="796"/>
        <v>×</v>
      </c>
      <c r="Q248" s="148" t="str">
        <f t="shared" ca="1" si="797"/>
        <v>×</v>
      </c>
      <c r="R248" s="159" t="str">
        <f t="shared" ca="1" si="798"/>
        <v>―</v>
      </c>
      <c r="S248" s="149" t="str">
        <f t="shared" ca="1" si="799"/>
        <v>↑</v>
      </c>
      <c r="T248" s="147" t="str">
        <f t="shared" ca="1" si="800"/>
        <v>↓</v>
      </c>
      <c r="U248" s="147" t="str">
        <f t="shared" ca="1" si="801"/>
        <v>↓</v>
      </c>
      <c r="V248" s="148" t="str">
        <f t="shared" ca="1" si="802"/>
        <v>－</v>
      </c>
      <c r="W248" s="145" t="str">
        <f t="shared" ca="1" si="803"/>
        <v>↑↓↓－</v>
      </c>
      <c r="X248" s="160" t="str" cm="1">
        <f t="array" aca="1" ref="X248" ca="1">INDEX($AM$2:$AM$82,MATCH(W248,$AL$2:$AL$82,0),0)</f>
        <v>減少傾向⤵</v>
      </c>
      <c r="Y248" s="161" t="str">
        <f t="shared" ca="1" si="804"/>
        <v>↑</v>
      </c>
      <c r="Z248" s="162" t="str">
        <f t="shared" ca="1" si="785"/>
        <v>判定外</v>
      </c>
      <c r="AA248" s="163" t="str">
        <f t="shared" ca="1" si="786"/>
        <v>判定外</v>
      </c>
      <c r="AB248" s="164" t="str">
        <f t="shared" ca="1" si="805"/>
        <v>↓</v>
      </c>
      <c r="AC248" s="162" t="str">
        <f t="shared" ca="1" si="788"/>
        <v>判定外</v>
      </c>
      <c r="AD248" s="160" t="str">
        <f t="shared" ca="1" si="789"/>
        <v>判定外</v>
      </c>
      <c r="AE248" s="170"/>
      <c r="AF248" s="223"/>
    </row>
    <row r="249" spans="2:39" x14ac:dyDescent="0.15">
      <c r="B249" s="220"/>
      <c r="C249" s="155" t="s">
        <v>242</v>
      </c>
      <c r="D249" s="155"/>
      <c r="E249" s="156">
        <f ca="1">ROUND(SUMIF('9.経年データ（専攻単位）'!A:A,R1,'9.経年データ（専攻単位）'!BD:BD)/SUMIF('9.経年データ（専攻単位）'!A:A,R1,'9.経年データ（専攻単位）'!BE:BE),3)</f>
        <v>0</v>
      </c>
      <c r="F249" s="156">
        <f ca="1">ROUND(SUMIF('9.経年データ（専攻単位）'!A:A,S1,'9.経年データ（専攻単位）'!BD:BD)/SUMIF('9.経年データ（専攻単位）'!A:A,S1,'9.経年データ（専攻単位）'!BE:BE),3)</f>
        <v>0.5</v>
      </c>
      <c r="G249" s="156">
        <f ca="1">ROUND(SUMIF('9.経年データ（専攻単位）'!A:A,T1,'9.経年データ（専攻単位）'!BD:BD)/SUMIF('9.経年データ（専攻単位）'!A:A,T1,'9.経年データ（専攻単位）'!BE:BE),3)</f>
        <v>0</v>
      </c>
      <c r="H249" s="156">
        <v>0</v>
      </c>
      <c r="I249" s="156">
        <f ca="1">ROUND(SUMIF('9.経年データ（専攻単位）'!A:A,V1,'9.経年データ（専攻単位）'!BD:BD)/SUMIF('9.経年データ（専攻単位）'!A:A,V1,'9.経年データ（専攻単位）'!BE:BE),3)</f>
        <v>0</v>
      </c>
      <c r="J249" s="157">
        <f t="shared" ca="1" si="790"/>
        <v>0.1</v>
      </c>
      <c r="K249" s="158">
        <f t="shared" ca="1" si="791"/>
        <v>7.0000000000000007E-2</v>
      </c>
      <c r="L249" s="158">
        <f t="shared" ca="1" si="792"/>
        <v>0.13</v>
      </c>
      <c r="M249" s="147" t="str">
        <f t="shared" ca="1" si="793"/>
        <v>×</v>
      </c>
      <c r="N249" s="147" t="str">
        <f t="shared" ca="1" si="794"/>
        <v>×</v>
      </c>
      <c r="O249" s="147" t="str">
        <f t="shared" ca="1" si="795"/>
        <v>×</v>
      </c>
      <c r="P249" s="147" t="str">
        <f t="shared" ca="1" si="796"/>
        <v>×</v>
      </c>
      <c r="Q249" s="148" t="str">
        <f t="shared" ca="1" si="797"/>
        <v>×</v>
      </c>
      <c r="R249" s="159" t="str">
        <f t="shared" ca="1" si="798"/>
        <v>―</v>
      </c>
      <c r="S249" s="149" t="str">
        <f t="shared" ca="1" si="799"/>
        <v>↑</v>
      </c>
      <c r="T249" s="147" t="str">
        <f t="shared" ca="1" si="800"/>
        <v>↓</v>
      </c>
      <c r="U249" s="147" t="str">
        <f t="shared" ca="1" si="801"/>
        <v>－</v>
      </c>
      <c r="V249" s="148" t="str">
        <f t="shared" ca="1" si="802"/>
        <v>－</v>
      </c>
      <c r="W249" s="145" t="str">
        <f t="shared" ca="1" si="803"/>
        <v>↑↓－－</v>
      </c>
      <c r="X249" s="160" t="str" cm="1">
        <f t="array" aca="1" ref="X249" ca="1">INDEX($AM$2:$AM$82,MATCH(W249,$AL$2:$AL$82,0),0)</f>
        <v>減少傾向⤵</v>
      </c>
      <c r="Y249" s="161" t="str">
        <f t="shared" ca="1" si="804"/>
        <v>－</v>
      </c>
      <c r="Z249" s="162" t="str">
        <f t="shared" ca="1" si="785"/>
        <v>判定外</v>
      </c>
      <c r="AA249" s="163" t="str">
        <f t="shared" ca="1" si="786"/>
        <v>判定外</v>
      </c>
      <c r="AB249" s="164" t="str">
        <f t="shared" ca="1" si="805"/>
        <v>↓</v>
      </c>
      <c r="AC249" s="162" t="str">
        <f t="shared" ca="1" si="788"/>
        <v>判定外</v>
      </c>
      <c r="AD249" s="160" t="str">
        <f t="shared" ca="1" si="789"/>
        <v>判定外</v>
      </c>
      <c r="AE249" s="170"/>
      <c r="AF249" s="223"/>
    </row>
    <row r="250" spans="2:39" s="154" customFormat="1" ht="14.25" thickBot="1" x14ac:dyDescent="0.2">
      <c r="B250" s="220"/>
      <c r="C250" s="221"/>
      <c r="D250" s="221"/>
      <c r="E250" s="291"/>
      <c r="F250" s="275"/>
      <c r="G250" s="275"/>
      <c r="H250" s="275"/>
      <c r="I250" s="275"/>
      <c r="J250" s="224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3"/>
      <c r="AG250" s="117"/>
      <c r="AH250" s="117"/>
      <c r="AI250" s="117"/>
      <c r="AJ250" s="117"/>
      <c r="AK250" s="117"/>
      <c r="AL250" s="117"/>
      <c r="AM250" s="117"/>
    </row>
    <row r="251" spans="2:39" x14ac:dyDescent="0.15">
      <c r="B251" s="220"/>
      <c r="C251" s="221"/>
      <c r="D251" s="221"/>
      <c r="E251" s="275"/>
      <c r="F251" s="275"/>
      <c r="G251" s="275"/>
      <c r="H251" s="275"/>
      <c r="I251" s="275"/>
      <c r="J251" s="370" t="s">
        <v>334</v>
      </c>
      <c r="K251" s="371"/>
      <c r="L251" s="371"/>
      <c r="M251" s="372"/>
      <c r="N251" s="372"/>
      <c r="O251" s="372"/>
      <c r="P251" s="372"/>
      <c r="Q251" s="373"/>
      <c r="R251" s="374" t="s">
        <v>335</v>
      </c>
      <c r="S251" s="371" t="s">
        <v>336</v>
      </c>
      <c r="T251" s="372"/>
      <c r="U251" s="372"/>
      <c r="V251" s="373"/>
      <c r="W251" s="376" t="s">
        <v>337</v>
      </c>
      <c r="X251" s="377"/>
      <c r="Y251" s="380" t="s">
        <v>338</v>
      </c>
      <c r="Z251" s="366" t="s">
        <v>339</v>
      </c>
      <c r="AA251" s="382"/>
      <c r="AB251" s="364" t="s">
        <v>340</v>
      </c>
      <c r="AC251" s="366" t="s">
        <v>341</v>
      </c>
      <c r="AD251" s="367"/>
      <c r="AE251" s="368" t="s">
        <v>342</v>
      </c>
      <c r="AF251" s="223"/>
    </row>
    <row r="252" spans="2:39" x14ac:dyDescent="0.15">
      <c r="B252" s="232"/>
      <c r="C252" s="212" t="s">
        <v>293</v>
      </c>
      <c r="D252" s="213"/>
      <c r="E252" s="187" t="str">
        <f ca="1">R1&amp;"(n'="&amp;SUMIF('9.経年データ（専攻単位）'!A:A,R1,'9.経年データ（専攻単位）'!BL:BL)&amp;")"</f>
        <v>R2(n'=19)</v>
      </c>
      <c r="F252" s="187" t="str">
        <f ca="1">S1&amp;"(n'="&amp;SUMIF('9.経年データ（専攻単位）'!A:A,S1,'9.経年データ（専攻単位）'!BL:BL)&amp;")"</f>
        <v>R3(n'=16)</v>
      </c>
      <c r="G252" s="187" t="str">
        <f ca="1">T1&amp;"(n'="&amp;SUMIF('9.経年データ（専攻単位）'!A:A,T1,'9.経年データ（専攻単位）'!BL:BL)&amp;")"</f>
        <v>R4(n'=22)</v>
      </c>
      <c r="H252" s="187" t="str">
        <f ca="1">U1&amp;"(n'="&amp;SUMIF('9.経年データ（専攻単位）'!A:A,U1,'9.経年データ（専攻単位）'!BL:BL)&amp;")"</f>
        <v>R5(n'=10)</v>
      </c>
      <c r="I252" s="187" t="str">
        <f ca="1">V1&amp;"(n'="&amp;SUMIF('9.経年データ（専攻単位）'!A:A,V1,'9.経年データ（専攻単位）'!BL:BL)&amp;")"</f>
        <v>R6(n'=16)</v>
      </c>
      <c r="J252" s="145" t="s">
        <v>345</v>
      </c>
      <c r="K252" s="146">
        <v>-0.03</v>
      </c>
      <c r="L252" s="146">
        <v>0.03</v>
      </c>
      <c r="M252" s="259" t="str">
        <f ca="1">R1</f>
        <v>R2</v>
      </c>
      <c r="N252" s="259" t="str">
        <f ca="1">S1</f>
        <v>R3</v>
      </c>
      <c r="O252" s="259" t="str">
        <f ca="1">T1</f>
        <v>R4</v>
      </c>
      <c r="P252" s="259" t="str">
        <f ca="1">U1</f>
        <v>R5</v>
      </c>
      <c r="Q252" s="259" t="str">
        <f ca="1">V1</f>
        <v>R6</v>
      </c>
      <c r="R252" s="375"/>
      <c r="S252" s="149" t="s">
        <v>346</v>
      </c>
      <c r="T252" s="147" t="s">
        <v>347</v>
      </c>
      <c r="U252" s="147" t="s">
        <v>348</v>
      </c>
      <c r="V252" s="148" t="s">
        <v>349</v>
      </c>
      <c r="W252" s="378"/>
      <c r="X252" s="379"/>
      <c r="Y252" s="381"/>
      <c r="Z252" s="150" t="s">
        <v>350</v>
      </c>
      <c r="AA252" s="151" t="s">
        <v>351</v>
      </c>
      <c r="AB252" s="365"/>
      <c r="AC252" s="152" t="s">
        <v>352</v>
      </c>
      <c r="AD252" s="153" t="s">
        <v>353</v>
      </c>
      <c r="AE252" s="369"/>
      <c r="AF252" s="223"/>
    </row>
    <row r="253" spans="2:39" x14ac:dyDescent="0.15">
      <c r="B253" s="220"/>
      <c r="C253" s="155" t="s">
        <v>243</v>
      </c>
      <c r="D253" s="155"/>
      <c r="E253" s="156">
        <f ca="1">ROUND(SUMIF('9.経年データ（専攻単位）'!A:A,R1,'9.経年データ（専攻単位）'!BF:BF)/SUMIF('9.経年データ（専攻単位）'!A:A,R1,'9.経年データ（専攻単位）'!BL:BL),3)</f>
        <v>5.2999999999999999E-2</v>
      </c>
      <c r="F253" s="156">
        <f ca="1">ROUND(SUMIF('9.経年データ（専攻単位）'!A:A,S1,'9.経年データ（専攻単位）'!BF:BF)/SUMIF('9.経年データ（専攻単位）'!A:A,S1,'9.経年データ（専攻単位）'!BL:BL),3)</f>
        <v>0</v>
      </c>
      <c r="G253" s="156">
        <f ca="1">ROUND(SUMIF('9.経年データ（専攻単位）'!A:A,T1,'9.経年データ（専攻単位）'!BF:BF)/SUMIF('9.経年データ（専攻単位）'!A:A,T1,'9.経年データ（専攻単位）'!BL:BL),3)</f>
        <v>0</v>
      </c>
      <c r="H253" s="156">
        <f ca="1">ROUND(SUMIF('9.経年データ（専攻単位）'!A:A,U1,'9.経年データ（専攻単位）'!BF:BF)/SUMIF('9.経年データ（専攻単位）'!A:A,U1,'9.経年データ（専攻単位）'!BL:BL),3)</f>
        <v>0</v>
      </c>
      <c r="I253" s="156">
        <f ca="1">ROUND(SUMIF('9.経年データ（専攻単位）'!A:A,V1,'9.経年データ（専攻単位）'!BF:BF)/SUMIF('9.経年データ（専攻単位）'!A:A,V1,'9.経年データ（専攻単位）'!BL:BL),3)</f>
        <v>0</v>
      </c>
      <c r="J253" s="157">
        <f t="shared" ref="J253:J258" ca="1" si="806">AVERAGE(E253:I253)</f>
        <v>1.06E-2</v>
      </c>
      <c r="K253" s="158">
        <f t="shared" ref="K253:K255" ca="1" si="807">J253-0.03</f>
        <v>-1.9400000000000001E-2</v>
      </c>
      <c r="L253" s="158">
        <f t="shared" ref="L253:L255" ca="1" si="808">J253+0.03</f>
        <v>4.0599999999999997E-2</v>
      </c>
      <c r="M253" s="147" t="str">
        <f t="shared" ref="M253:M255" ca="1" si="809">IF(AND(E253&gt;J253-0.03,E253&lt;J253+0.03),"○","×")</f>
        <v>×</v>
      </c>
      <c r="N253" s="147" t="str">
        <f t="shared" ref="N253:N255" ca="1" si="810">IF(AND(F253&gt;J253-0.03,F253&lt;J253+0.03),"○","×")</f>
        <v>○</v>
      </c>
      <c r="O253" s="147" t="str">
        <f t="shared" ref="O253:O255" ca="1" si="811">IF(AND(G253&gt;J253-0.03,G253&lt;J253+0.03),"○","×")</f>
        <v>○</v>
      </c>
      <c r="P253" s="147" t="str">
        <f t="shared" ref="P253:P255" ca="1" si="812">IF(AND(H253&gt;J253-0.03,H253&lt;J253+0.03),"○","×")</f>
        <v>○</v>
      </c>
      <c r="Q253" s="148" t="str">
        <f t="shared" ref="Q253:Q255" ca="1" si="813">IF(AND(I253&gt;J253-0.03,I253&lt;J253+0.03),"○","×")</f>
        <v>○</v>
      </c>
      <c r="R253" s="159" t="str">
        <f t="shared" ref="R253:R255" ca="1" si="814">IF(COUNTIF(M253:Q253,"○")=5,"同程度","―")</f>
        <v>―</v>
      </c>
      <c r="S253" s="149" t="str">
        <f t="shared" ref="S253:S255" ca="1" si="815">IF(F253-E253&gt;0,"↑",IF(F253-E253&lt;0,"↓","－"))</f>
        <v>↓</v>
      </c>
      <c r="T253" s="147" t="str">
        <f t="shared" ref="T253:T255" ca="1" si="816">IF(G253-F253&gt;0,"↑",IF(G253-F253&lt;0,"↓","－"))</f>
        <v>－</v>
      </c>
      <c r="U253" s="147" t="str">
        <f t="shared" ref="U253:U255" ca="1" si="817">IF(H253-G253&gt;0,"↑",IF(H253-G253&lt;0,"↓","－"))</f>
        <v>－</v>
      </c>
      <c r="V253" s="148" t="str">
        <f t="shared" ref="V253:V255" ca="1" si="818">IF(I253-H253&gt;0,"↑",IF(I253-H253&lt;0,"↓","－"))</f>
        <v>－</v>
      </c>
      <c r="W253" s="145" t="str">
        <f t="shared" ref="W253:W255" ca="1" si="819">S253&amp;T253&amp;U253&amp;V253</f>
        <v>↓－－－</v>
      </c>
      <c r="X253" s="160" t="str" cm="1">
        <f t="array" aca="1" ref="X253" ca="1">INDEX($AM$2:$AM$82,MATCH(W253,$AL$2:$AL$82,0),0)</f>
        <v>同程度で推移</v>
      </c>
      <c r="Y253" s="161" t="str">
        <f t="shared" ref="Y253:Y255" ca="1" si="820">IF(G253-E253&gt;0,"↑",IF(G253-E253&lt;0,"↓","－"))</f>
        <v>↓</v>
      </c>
      <c r="Z253" s="162" t="str">
        <f t="shared" ref="Z253:Z259" ca="1" si="821">IF(W253="↓↑↓↓",IF(Y253="↓","減少傾向","×"),"判定外")</f>
        <v>判定外</v>
      </c>
      <c r="AA253" s="163" t="str">
        <f t="shared" ref="AA253:AA259" ca="1" si="822">IF(W253="↑↓↑↑",IF(Y253="↑","増加傾向","×"),"判定外")</f>
        <v>判定外</v>
      </c>
      <c r="AB253" s="164" t="str">
        <f t="shared" ref="AB253:AB255" ca="1" si="823">IF(H253-F253&gt;0,"↑",IF(H253-F253&lt;0,"↓","－"))</f>
        <v>－</v>
      </c>
      <c r="AC253" s="162" t="str">
        <f t="shared" ref="AC253:AC259" ca="1" si="824">IF(W253="↓↓↑↓",IF(AB253="↓","減少傾向","×"),"判定外")</f>
        <v>判定外</v>
      </c>
      <c r="AD253" s="160" t="str">
        <f t="shared" ref="AD253:AD259" ca="1" si="825">IF(W253="↑↑↓↑",IF(AB253="↑","増加傾向","×"),"判定外")</f>
        <v>判定外</v>
      </c>
      <c r="AE253" s="165" t="s">
        <v>273</v>
      </c>
      <c r="AF253" s="223"/>
    </row>
    <row r="254" spans="2:39" x14ac:dyDescent="0.15">
      <c r="B254" s="220"/>
      <c r="C254" s="166" t="s">
        <v>40</v>
      </c>
      <c r="D254" s="155"/>
      <c r="E254" s="264">
        <f ca="1">SUM(E255:E257)</f>
        <v>0.94800000000000006</v>
      </c>
      <c r="F254" s="264">
        <f ca="1">SUM(F255:F257)</f>
        <v>1</v>
      </c>
      <c r="G254" s="264">
        <f ca="1">SUM(G255:G257)</f>
        <v>0.86399999999999999</v>
      </c>
      <c r="H254" s="264">
        <f ca="1">SUM(H255:H257)</f>
        <v>1</v>
      </c>
      <c r="I254" s="264">
        <f ca="1">SUM(I255:I257)</f>
        <v>0.93799999999999994</v>
      </c>
      <c r="J254" s="157">
        <f t="shared" ca="1" si="806"/>
        <v>0.95</v>
      </c>
      <c r="K254" s="158">
        <f t="shared" ca="1" si="807"/>
        <v>0.91999999999999993</v>
      </c>
      <c r="L254" s="158">
        <f t="shared" ca="1" si="808"/>
        <v>0.98</v>
      </c>
      <c r="M254" s="147" t="str">
        <f t="shared" ca="1" si="809"/>
        <v>○</v>
      </c>
      <c r="N254" s="147" t="str">
        <f t="shared" ca="1" si="810"/>
        <v>×</v>
      </c>
      <c r="O254" s="147" t="str">
        <f t="shared" ca="1" si="811"/>
        <v>×</v>
      </c>
      <c r="P254" s="147" t="str">
        <f t="shared" ca="1" si="812"/>
        <v>×</v>
      </c>
      <c r="Q254" s="148" t="str">
        <f t="shared" ca="1" si="813"/>
        <v>○</v>
      </c>
      <c r="R254" s="159" t="str">
        <f t="shared" ca="1" si="814"/>
        <v>―</v>
      </c>
      <c r="S254" s="149" t="str">
        <f t="shared" ca="1" si="815"/>
        <v>↑</v>
      </c>
      <c r="T254" s="147" t="str">
        <f t="shared" ca="1" si="816"/>
        <v>↓</v>
      </c>
      <c r="U254" s="147" t="str">
        <f t="shared" ca="1" si="817"/>
        <v>↑</v>
      </c>
      <c r="V254" s="148" t="str">
        <f t="shared" ca="1" si="818"/>
        <v>↓</v>
      </c>
      <c r="W254" s="145" t="str">
        <f t="shared" ca="1" si="819"/>
        <v>↑↓↑↓</v>
      </c>
      <c r="X254" s="160" t="str" cm="1">
        <f t="array" aca="1" ref="X254" ca="1">INDEX($AM$2:$AM$82,MATCH(W254,$AL$2:$AL$82,0),0)</f>
        <v>隔年で増減</v>
      </c>
      <c r="Y254" s="161" t="str">
        <f t="shared" ca="1" si="820"/>
        <v>↓</v>
      </c>
      <c r="Z254" s="162" t="str">
        <f t="shared" ca="1" si="821"/>
        <v>判定外</v>
      </c>
      <c r="AA254" s="163" t="str">
        <f t="shared" ca="1" si="822"/>
        <v>判定外</v>
      </c>
      <c r="AB254" s="164" t="str">
        <f t="shared" ca="1" si="823"/>
        <v>－</v>
      </c>
      <c r="AC254" s="162" t="str">
        <f t="shared" ca="1" si="824"/>
        <v>判定外</v>
      </c>
      <c r="AD254" s="160" t="str">
        <f t="shared" ca="1" si="825"/>
        <v>判定外</v>
      </c>
      <c r="AE254" s="165" t="s">
        <v>256</v>
      </c>
      <c r="AF254" s="223"/>
    </row>
    <row r="255" spans="2:39" x14ac:dyDescent="0.15">
      <c r="B255" s="220"/>
      <c r="C255" s="167"/>
      <c r="D255" s="168" t="s">
        <v>36</v>
      </c>
      <c r="E255" s="169">
        <f ca="1">ROUND(SUMIF('9.経年データ（専攻単位）'!A:A,R1,'9.経年データ（専攻単位）'!BG:BG)/SUMIF('9.経年データ（専攻単位）'!A:A,R1,'9.経年データ（専攻単位）'!BL:BL),3)</f>
        <v>0.89500000000000002</v>
      </c>
      <c r="F255" s="169">
        <f ca="1">ROUND(SUMIF('9.経年データ（専攻単位）'!A:A,S1,'9.経年データ（専攻単位）'!BG:BG)/SUMIF('9.経年データ（専攻単位）'!A:A,S1,'9.経年データ（専攻単位）'!BL:BL),3)</f>
        <v>1</v>
      </c>
      <c r="G255" s="169">
        <f ca="1">ROUND(SUMIF('9.経年データ（専攻単位）'!A:A,T1,'9.経年データ（専攻単位）'!BG:BG)/SUMIF('9.経年データ（専攻単位）'!A:A,T1,'9.経年データ（専攻単位）'!BL:BL),3)</f>
        <v>0.86399999999999999</v>
      </c>
      <c r="H255" s="169">
        <f ca="1">ROUND(SUMIF('9.経年データ（専攻単位）'!A:A,U1,'9.経年データ（専攻単位）'!BG:BG)/SUMIF('9.経年データ（専攻単位）'!A:A,U1,'9.経年データ（専攻単位）'!BL:BL),3)</f>
        <v>1</v>
      </c>
      <c r="I255" s="169">
        <f ca="1">ROUND(SUMIF('9.経年データ（専攻単位）'!A:A,V1,'9.経年データ（専攻単位）'!BG:BG)/SUMIF('9.経年データ（専攻単位）'!A:A,V1,'9.経年データ（専攻単位）'!BL:BL),3)</f>
        <v>0.875</v>
      </c>
      <c r="J255" s="157">
        <f t="shared" ca="1" si="806"/>
        <v>0.92680000000000007</v>
      </c>
      <c r="K255" s="158">
        <f t="shared" ca="1" si="807"/>
        <v>0.89680000000000004</v>
      </c>
      <c r="L255" s="158">
        <f t="shared" ca="1" si="808"/>
        <v>0.95680000000000009</v>
      </c>
      <c r="M255" s="147" t="str">
        <f t="shared" ca="1" si="809"/>
        <v>×</v>
      </c>
      <c r="N255" s="147" t="str">
        <f t="shared" ca="1" si="810"/>
        <v>×</v>
      </c>
      <c r="O255" s="147" t="str">
        <f t="shared" ca="1" si="811"/>
        <v>×</v>
      </c>
      <c r="P255" s="147" t="str">
        <f t="shared" ca="1" si="812"/>
        <v>×</v>
      </c>
      <c r="Q255" s="148" t="str">
        <f t="shared" ca="1" si="813"/>
        <v>×</v>
      </c>
      <c r="R255" s="159" t="str">
        <f t="shared" ca="1" si="814"/>
        <v>―</v>
      </c>
      <c r="S255" s="149" t="str">
        <f t="shared" ca="1" si="815"/>
        <v>↑</v>
      </c>
      <c r="T255" s="147" t="str">
        <f t="shared" ca="1" si="816"/>
        <v>↓</v>
      </c>
      <c r="U255" s="147" t="str">
        <f t="shared" ca="1" si="817"/>
        <v>↑</v>
      </c>
      <c r="V255" s="148" t="str">
        <f t="shared" ca="1" si="818"/>
        <v>↓</v>
      </c>
      <c r="W255" s="145" t="str">
        <f t="shared" ca="1" si="819"/>
        <v>↑↓↑↓</v>
      </c>
      <c r="X255" s="160" t="str" cm="1">
        <f t="array" aca="1" ref="X255" ca="1">INDEX($AM$2:$AM$82,MATCH(W255,$AL$2:$AL$82,0),0)</f>
        <v>隔年で増減</v>
      </c>
      <c r="Y255" s="161" t="str">
        <f t="shared" ca="1" si="820"/>
        <v>↓</v>
      </c>
      <c r="Z255" s="162" t="str">
        <f t="shared" ca="1" si="821"/>
        <v>判定外</v>
      </c>
      <c r="AA255" s="163" t="str">
        <f t="shared" ca="1" si="822"/>
        <v>判定外</v>
      </c>
      <c r="AB255" s="164" t="str">
        <f t="shared" ca="1" si="823"/>
        <v>－</v>
      </c>
      <c r="AC255" s="162" t="str">
        <f t="shared" ca="1" si="824"/>
        <v>判定外</v>
      </c>
      <c r="AD255" s="160" t="str">
        <f t="shared" ca="1" si="825"/>
        <v>判定外</v>
      </c>
      <c r="AE255" s="170"/>
      <c r="AF255" s="223"/>
    </row>
    <row r="256" spans="2:39" x14ac:dyDescent="0.15">
      <c r="B256" s="220"/>
      <c r="C256" s="167"/>
      <c r="D256" s="168" t="s">
        <v>244</v>
      </c>
      <c r="E256" s="169">
        <f ca="1">ROUND(SUMIF('9.経年データ（専攻単位）'!A:A,R1,'9.経年データ（専攻単位）'!BH:BH)/SUMIF('9.経年データ（専攻単位）'!A:A,R1,'9.経年データ（専攻単位）'!BL:BL),3)</f>
        <v>5.2999999999999999E-2</v>
      </c>
      <c r="F256" s="169">
        <f ca="1">ROUND(SUMIF('9.経年データ（専攻単位）'!A:A,S1,'9.経年データ（専攻単位）'!BH:BH)/SUMIF('9.経年データ（専攻単位）'!A:A,S1,'9.経年データ（専攻単位）'!BL:BL),3)</f>
        <v>0</v>
      </c>
      <c r="G256" s="169">
        <f ca="1">ROUND(SUMIF('9.経年データ（専攻単位）'!A:A,T1,'9.経年データ（専攻単位）'!BH:BH)/SUMIF('9.経年データ（専攻単位）'!A:A,T1,'9.経年データ（専攻単位）'!BL:BL),3)</f>
        <v>0</v>
      </c>
      <c r="H256" s="169">
        <f ca="1">ROUND(SUMIF('9.経年データ（専攻単位）'!A:A,U1,'9.経年データ（専攻単位）'!BH:BH)/SUMIF('9.経年データ（専攻単位）'!A:A,U1,'9.経年データ（専攻単位）'!BL:BL),3)</f>
        <v>0</v>
      </c>
      <c r="I256" s="169">
        <f ca="1">ROUND(SUMIF('9.経年データ（専攻単位）'!A:A,V1,'9.経年データ（専攻単位）'!BH:BH)/SUMIF('9.経年データ（専攻単位）'!A:A,V1,'9.経年データ（専攻単位）'!BL:BL),3)</f>
        <v>6.3E-2</v>
      </c>
      <c r="J256" s="157">
        <f t="shared" ca="1" si="806"/>
        <v>2.3199999999999998E-2</v>
      </c>
      <c r="K256" s="158">
        <f ca="1">J256-0.03</f>
        <v>-6.8000000000000005E-3</v>
      </c>
      <c r="L256" s="158">
        <f ca="1">J256+0.03</f>
        <v>5.3199999999999997E-2</v>
      </c>
      <c r="M256" s="147" t="str">
        <f ca="1">IF(AND(E256&gt;J256-0.03,E256&lt;J256+0.03),"○","×")</f>
        <v>○</v>
      </c>
      <c r="N256" s="147" t="str">
        <f ca="1">IF(AND(F256&gt;J256-0.03,F256&lt;J256+0.03),"○","×")</f>
        <v>○</v>
      </c>
      <c r="O256" s="147" t="str">
        <f ca="1">IF(AND(G256&gt;J256-0.03,G256&lt;J256+0.03),"○","×")</f>
        <v>○</v>
      </c>
      <c r="P256" s="147" t="str">
        <f ca="1">IF(AND(H256&gt;J256-0.03,H256&lt;J256+0.03),"○","×")</f>
        <v>○</v>
      </c>
      <c r="Q256" s="148" t="str">
        <f ca="1">IF(AND(I256&gt;J256-0.03,I256&lt;J256+0.03),"○","×")</f>
        <v>×</v>
      </c>
      <c r="R256" s="159" t="str">
        <f ca="1">IF(COUNTIF(M256:Q256,"○")=5,"同程度","―")</f>
        <v>―</v>
      </c>
      <c r="S256" s="149" t="str">
        <f ca="1">IF(F256-E256&gt;0,"↑",IF(F256-E256&lt;0,"↓","－"))</f>
        <v>↓</v>
      </c>
      <c r="T256" s="147" t="str">
        <f ca="1">IF(G256-F256&gt;0,"↑",IF(G256-F256&lt;0,"↓","－"))</f>
        <v>－</v>
      </c>
      <c r="U256" s="147" t="str">
        <f ca="1">IF(H256-G256&gt;0,"↑",IF(H256-G256&lt;0,"↓","－"))</f>
        <v>－</v>
      </c>
      <c r="V256" s="148" t="str">
        <f ca="1">IF(I256-H256&gt;0,"↑",IF(I256-H256&lt;0,"↓","－"))</f>
        <v>↑</v>
      </c>
      <c r="W256" s="145" t="str">
        <f ca="1">S256&amp;T256&amp;U256&amp;V256</f>
        <v>↓－－↑</v>
      </c>
      <c r="X256" s="160" t="str" cm="1">
        <f t="array" aca="1" ref="X256" ca="1">INDEX($AM$2:$AM$82,MATCH(W256,$AL$2:$AL$82,0),0)</f>
        <v>年度により増減</v>
      </c>
      <c r="Y256" s="161" t="str">
        <f ca="1">IF(G256-E256&gt;0,"↑",IF(G256-E256&lt;0,"↓","－"))</f>
        <v>↓</v>
      </c>
      <c r="Z256" s="162" t="str">
        <f t="shared" ca="1" si="821"/>
        <v>判定外</v>
      </c>
      <c r="AA256" s="163" t="str">
        <f t="shared" ca="1" si="822"/>
        <v>判定外</v>
      </c>
      <c r="AB256" s="164" t="str">
        <f ca="1">IF(H256-F256&gt;0,"↑",IF(H256-F256&lt;0,"↓","－"))</f>
        <v>－</v>
      </c>
      <c r="AC256" s="162" t="str">
        <f t="shared" ca="1" si="824"/>
        <v>判定外</v>
      </c>
      <c r="AD256" s="160" t="str">
        <f t="shared" ca="1" si="825"/>
        <v>判定外</v>
      </c>
      <c r="AE256" s="170"/>
      <c r="AF256" s="223"/>
    </row>
    <row r="257" spans="2:32" x14ac:dyDescent="0.15">
      <c r="B257" s="220"/>
      <c r="C257" s="171"/>
      <c r="D257" s="168" t="s">
        <v>245</v>
      </c>
      <c r="E257" s="169">
        <f ca="1">ROUND(SUMIF('9.経年データ（専攻単位）'!A:A,R1,'9.経年データ（専攻単位）'!BI:BI)/SUMIF('9.経年データ（専攻単位）'!A:A,R1,'9.経年データ（専攻単位）'!BL:BL),3)</f>
        <v>0</v>
      </c>
      <c r="F257" s="169">
        <f ca="1">ROUND(SUMIF('9.経年データ（専攻単位）'!A:A,S1,'9.経年データ（専攻単位）'!BI:BI)/SUMIF('9.経年データ（専攻単位）'!A:A,S1,'9.経年データ（専攻単位）'!BL:BL),3)</f>
        <v>0</v>
      </c>
      <c r="G257" s="169">
        <f ca="1">ROUND(SUMIF('9.経年データ（専攻単位）'!A:A,T1,'9.経年データ（専攻単位）'!BI:BI)/SUMIF('9.経年データ（専攻単位）'!A:A,T1,'9.経年データ（専攻単位）'!BL:BL),3)</f>
        <v>0</v>
      </c>
      <c r="H257" s="169">
        <f ca="1">ROUND(SUMIF('9.経年データ（専攻単位）'!A:A,U1,'9.経年データ（専攻単位）'!BI:BI)/SUMIF('9.経年データ（専攻単位）'!A:A,U1,'9.経年データ（専攻単位）'!BL:BL),3)</f>
        <v>0</v>
      </c>
      <c r="I257" s="169">
        <f ca="1">ROUND(SUMIF('9.経年データ（専攻単位）'!A:A,V1,'9.経年データ（専攻単位）'!BI:BI)/SUMIF('9.経年データ（専攻単位）'!A:A,V1,'9.経年データ（専攻単位）'!BL:BL),3)</f>
        <v>0</v>
      </c>
      <c r="J257" s="188">
        <f t="shared" ca="1" si="806"/>
        <v>0</v>
      </c>
      <c r="K257" s="158">
        <f t="shared" ref="K257:K259" ca="1" si="826">J257-0.03</f>
        <v>-0.03</v>
      </c>
      <c r="L257" s="158">
        <f t="shared" ref="L257:L259" ca="1" si="827">J257+0.03</f>
        <v>0.03</v>
      </c>
      <c r="M257" s="147" t="str">
        <f t="shared" ref="M257:M259" ca="1" si="828">IF(AND(E257&gt;J257-0.03,E257&lt;J257+0.03),"○","×")</f>
        <v>○</v>
      </c>
      <c r="N257" s="147" t="str">
        <f t="shared" ref="N257:N259" ca="1" si="829">IF(AND(F257&gt;J257-0.03,F257&lt;J257+0.03),"○","×")</f>
        <v>○</v>
      </c>
      <c r="O257" s="147" t="str">
        <f t="shared" ref="O257:O259" ca="1" si="830">IF(AND(G257&gt;J257-0.03,G257&lt;J257+0.03),"○","×")</f>
        <v>○</v>
      </c>
      <c r="P257" s="147" t="str">
        <f t="shared" ref="P257:P259" ca="1" si="831">IF(AND(H257&gt;J257-0.03,H257&lt;J257+0.03),"○","×")</f>
        <v>○</v>
      </c>
      <c r="Q257" s="148" t="str">
        <f t="shared" ref="Q257:Q259" ca="1" si="832">IF(AND(I257&gt;J257-0.03,I257&lt;J257+0.03),"○","×")</f>
        <v>○</v>
      </c>
      <c r="R257" s="159" t="str">
        <f t="shared" ref="R257:R259" ca="1" si="833">IF(COUNTIF(M257:Q257,"○")=5,"同程度","―")</f>
        <v>同程度</v>
      </c>
      <c r="S257" s="149" t="str">
        <f t="shared" ref="S257:S259" ca="1" si="834">IF(F257-E257&gt;0,"↑",IF(F257-E257&lt;0,"↓","－"))</f>
        <v>－</v>
      </c>
      <c r="T257" s="147" t="str">
        <f t="shared" ref="T257:T259" ca="1" si="835">IF(G257-F257&gt;0,"↑",IF(G257-F257&lt;0,"↓","－"))</f>
        <v>－</v>
      </c>
      <c r="U257" s="147" t="str">
        <f t="shared" ref="U257:U259" ca="1" si="836">IF(H257-G257&gt;0,"↑",IF(H257-G257&lt;0,"↓","－"))</f>
        <v>－</v>
      </c>
      <c r="V257" s="148" t="str">
        <f t="shared" ref="V257:V259" ca="1" si="837">IF(I257-H257&gt;0,"↑",IF(I257-H257&lt;0,"↓","－"))</f>
        <v>－</v>
      </c>
      <c r="W257" s="145" t="str">
        <f t="shared" ref="W257:W259" ca="1" si="838">S257&amp;T257&amp;U257&amp;V257</f>
        <v>－－－－</v>
      </c>
      <c r="X257" s="160" t="str" cm="1">
        <f t="array" aca="1" ref="X257" ca="1">INDEX($AM$2:$AM$82,MATCH(W257,$AL$2:$AL$82,0),0)</f>
        <v>同程度で推移</v>
      </c>
      <c r="Y257" s="161" t="str">
        <f t="shared" ref="Y257:Y259" ca="1" si="839">IF(G257-E257&gt;0,"↑",IF(G257-E257&lt;0,"↓","－"))</f>
        <v>－</v>
      </c>
      <c r="Z257" s="162" t="str">
        <f t="shared" ca="1" si="821"/>
        <v>判定外</v>
      </c>
      <c r="AA257" s="163" t="str">
        <f t="shared" ca="1" si="822"/>
        <v>判定外</v>
      </c>
      <c r="AB257" s="164" t="str">
        <f t="shared" ref="AB257:AB259" ca="1" si="840">IF(H257-F257&gt;0,"↑",IF(H257-F257&lt;0,"↓","－"))</f>
        <v>－</v>
      </c>
      <c r="AC257" s="162" t="str">
        <f t="shared" ca="1" si="824"/>
        <v>判定外</v>
      </c>
      <c r="AD257" s="160" t="str">
        <f t="shared" ca="1" si="825"/>
        <v>判定外</v>
      </c>
      <c r="AE257" s="170"/>
      <c r="AF257" s="223"/>
    </row>
    <row r="258" spans="2:32" x14ac:dyDescent="0.15">
      <c r="B258" s="220"/>
      <c r="C258" s="155" t="s">
        <v>246</v>
      </c>
      <c r="D258" s="155"/>
      <c r="E258" s="156">
        <f ca="1">ROUND(SUMIF('9.経年データ（専攻単位）'!A:A,R1,'9.経年データ（専攻単位）'!BJ:BJ)/SUMIF('9.経年データ（専攻単位）'!A:A,R1,'9.経年データ（専攻単位）'!BL:BL),3)</f>
        <v>0</v>
      </c>
      <c r="F258" s="156">
        <f ca="1">ROUND(SUMIF('9.経年データ（専攻単位）'!A:A,S1,'9.経年データ（専攻単位）'!BJ:BJ)/SUMIF('9.経年データ（専攻単位）'!A:A,S1,'9.経年データ（専攻単位）'!BL:BL),3)</f>
        <v>0</v>
      </c>
      <c r="G258" s="156">
        <f ca="1">ROUND(SUMIF('9.経年データ（専攻単位）'!A:A,T1,'9.経年データ（専攻単位）'!BJ:BJ)/SUMIF('9.経年データ（専攻単位）'!A:A,T1,'9.経年データ（専攻単位）'!BL:BL),3)</f>
        <v>9.0999999999999998E-2</v>
      </c>
      <c r="H258" s="156">
        <f ca="1">ROUND(SUMIF('9.経年データ（専攻単位）'!A:A,U1,'9.経年データ（専攻単位）'!BJ:BJ)/SUMIF('9.経年データ（専攻単位）'!A:A,U1,'9.経年データ（専攻単位）'!BL:BL),3)</f>
        <v>0</v>
      </c>
      <c r="I258" s="156">
        <f ca="1">ROUND(SUMIF('9.経年データ（専攻単位）'!A:A,V1,'9.経年データ（専攻単位）'!BJ:BJ)/SUMIF('9.経年データ（専攻単位）'!A:A,V1,'9.経年データ（専攻単位）'!BL:BL),3)</f>
        <v>6.3E-2</v>
      </c>
      <c r="J258" s="157">
        <f t="shared" ca="1" si="806"/>
        <v>3.0800000000000001E-2</v>
      </c>
      <c r="K258" s="158">
        <f t="shared" ca="1" si="826"/>
        <v>8.000000000000021E-4</v>
      </c>
      <c r="L258" s="158">
        <f t="shared" ca="1" si="827"/>
        <v>6.08E-2</v>
      </c>
      <c r="M258" s="147" t="str">
        <f t="shared" ca="1" si="828"/>
        <v>×</v>
      </c>
      <c r="N258" s="147" t="str">
        <f t="shared" ca="1" si="829"/>
        <v>×</v>
      </c>
      <c r="O258" s="147" t="str">
        <f t="shared" ca="1" si="830"/>
        <v>×</v>
      </c>
      <c r="P258" s="147" t="str">
        <f t="shared" ca="1" si="831"/>
        <v>×</v>
      </c>
      <c r="Q258" s="148" t="str">
        <f t="shared" ca="1" si="832"/>
        <v>×</v>
      </c>
      <c r="R258" s="159" t="str">
        <f t="shared" ca="1" si="833"/>
        <v>―</v>
      </c>
      <c r="S258" s="149" t="str">
        <f t="shared" ca="1" si="834"/>
        <v>－</v>
      </c>
      <c r="T258" s="147" t="str">
        <f t="shared" ca="1" si="835"/>
        <v>↑</v>
      </c>
      <c r="U258" s="147" t="str">
        <f t="shared" ca="1" si="836"/>
        <v>↓</v>
      </c>
      <c r="V258" s="148" t="str">
        <f t="shared" ca="1" si="837"/>
        <v>↑</v>
      </c>
      <c r="W258" s="145" t="str">
        <f t="shared" ca="1" si="838"/>
        <v>－↑↓↑</v>
      </c>
      <c r="X258" s="160" t="str" cm="1">
        <f t="array" aca="1" ref="X258" ca="1">INDEX($AM$2:$AM$82,MATCH(W258,$AL$2:$AL$82,0),0)</f>
        <v>年度により増減</v>
      </c>
      <c r="Y258" s="161" t="str">
        <f t="shared" ca="1" si="839"/>
        <v>↑</v>
      </c>
      <c r="Z258" s="162" t="str">
        <f t="shared" ca="1" si="821"/>
        <v>判定外</v>
      </c>
      <c r="AA258" s="163" t="str">
        <f t="shared" ca="1" si="822"/>
        <v>判定外</v>
      </c>
      <c r="AB258" s="164" t="str">
        <f t="shared" ca="1" si="840"/>
        <v>－</v>
      </c>
      <c r="AC258" s="162" t="str">
        <f t="shared" ca="1" si="824"/>
        <v>判定外</v>
      </c>
      <c r="AD258" s="160" t="str">
        <f t="shared" ca="1" si="825"/>
        <v>判定外</v>
      </c>
      <c r="AE258" s="170"/>
      <c r="AF258" s="223"/>
    </row>
    <row r="259" spans="2:32" x14ac:dyDescent="0.15">
      <c r="B259" s="220"/>
      <c r="C259" s="155" t="s">
        <v>242</v>
      </c>
      <c r="D259" s="155"/>
      <c r="E259" s="156">
        <f ca="1">ROUND(SUMIF('9.経年データ（専攻単位）'!A:A,R1,'9.経年データ（専攻単位）'!BK:BK)/SUMIF('9.経年データ（専攻単位）'!A:A,R1,'9.経年データ（専攻単位）'!BL:BL),3)</f>
        <v>0</v>
      </c>
      <c r="F259" s="156">
        <f ca="1">ROUND(SUMIF('9.経年データ（専攻単位）'!A:A,S1,'9.経年データ（専攻単位）'!BK:BK)/SUMIF('9.経年データ（専攻単位）'!A:A,S1,'9.経年データ（専攻単位）'!BL:BL),3)</f>
        <v>0</v>
      </c>
      <c r="G259" s="156">
        <f ca="1">ROUND(SUMIF('9.経年データ（専攻単位）'!A:A,T1,'9.経年データ（専攻単位）'!BK:BK)/SUMIF('9.経年データ（専攻単位）'!A:A,T1,'9.経年データ（専攻単位）'!BL:BL),3)</f>
        <v>4.4999999999999998E-2</v>
      </c>
      <c r="H259" s="156">
        <f ca="1">ROUND(SUMIF('9.経年データ（専攻単位）'!A:A,U1,'9.経年データ（専攻単位）'!BK:BK)/SUMIF('9.経年データ（専攻単位）'!A:A,U1,'9.経年データ（専攻単位）'!BL:BL),3)</f>
        <v>0</v>
      </c>
      <c r="I259" s="156">
        <f ca="1">ROUND(SUMIF('9.経年データ（専攻単位）'!A:A,V1,'9.経年データ（専攻単位）'!BK:BK)/SUMIF('9.経年データ（専攻単位）'!A:A,V1,'9.経年データ（専攻単位）'!BL:BL),3)</f>
        <v>0</v>
      </c>
      <c r="J259" s="157">
        <f t="shared" ref="J259" ca="1" si="841">AVERAGE(E259:I259)</f>
        <v>8.9999999999999993E-3</v>
      </c>
      <c r="K259" s="158">
        <f t="shared" ca="1" si="826"/>
        <v>-2.0999999999999998E-2</v>
      </c>
      <c r="L259" s="158">
        <f t="shared" ca="1" si="827"/>
        <v>3.9E-2</v>
      </c>
      <c r="M259" s="147" t="str">
        <f t="shared" ca="1" si="828"/>
        <v>○</v>
      </c>
      <c r="N259" s="147" t="str">
        <f t="shared" ca="1" si="829"/>
        <v>○</v>
      </c>
      <c r="O259" s="147" t="str">
        <f t="shared" ca="1" si="830"/>
        <v>×</v>
      </c>
      <c r="P259" s="147" t="str">
        <f t="shared" ca="1" si="831"/>
        <v>○</v>
      </c>
      <c r="Q259" s="148" t="str">
        <f t="shared" ca="1" si="832"/>
        <v>○</v>
      </c>
      <c r="R259" s="159" t="str">
        <f t="shared" ca="1" si="833"/>
        <v>―</v>
      </c>
      <c r="S259" s="149" t="str">
        <f t="shared" ca="1" si="834"/>
        <v>－</v>
      </c>
      <c r="T259" s="147" t="str">
        <f t="shared" ca="1" si="835"/>
        <v>↑</v>
      </c>
      <c r="U259" s="147" t="str">
        <f t="shared" ca="1" si="836"/>
        <v>↓</v>
      </c>
      <c r="V259" s="148" t="str">
        <f t="shared" ca="1" si="837"/>
        <v>－</v>
      </c>
      <c r="W259" s="145" t="str">
        <f t="shared" ca="1" si="838"/>
        <v>－↑↓－</v>
      </c>
      <c r="X259" s="160" t="str" cm="1">
        <f t="array" aca="1" ref="X259" ca="1">INDEX($AM$2:$AM$82,MATCH(W259,$AL$2:$AL$82,0),0)</f>
        <v>年度により増減</v>
      </c>
      <c r="Y259" s="161" t="str">
        <f t="shared" ca="1" si="839"/>
        <v>↑</v>
      </c>
      <c r="Z259" s="162" t="str">
        <f t="shared" ca="1" si="821"/>
        <v>判定外</v>
      </c>
      <c r="AA259" s="163" t="str">
        <f t="shared" ca="1" si="822"/>
        <v>判定外</v>
      </c>
      <c r="AB259" s="164" t="str">
        <f t="shared" ca="1" si="840"/>
        <v>－</v>
      </c>
      <c r="AC259" s="162" t="str">
        <f t="shared" ca="1" si="824"/>
        <v>判定外</v>
      </c>
      <c r="AD259" s="160" t="str">
        <f t="shared" ca="1" si="825"/>
        <v>判定外</v>
      </c>
      <c r="AE259" s="170"/>
      <c r="AF259" s="223"/>
    </row>
    <row r="260" spans="2:32" ht="14.25" thickBot="1" x14ac:dyDescent="0.2">
      <c r="B260" s="220"/>
      <c r="C260" s="221"/>
      <c r="D260" s="221"/>
      <c r="E260" s="275"/>
      <c r="F260" s="275"/>
      <c r="G260" s="275"/>
      <c r="H260" s="275"/>
      <c r="I260" s="275"/>
      <c r="J260" s="224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3"/>
    </row>
    <row r="261" spans="2:32" x14ac:dyDescent="0.15">
      <c r="B261" s="220"/>
      <c r="C261" s="221"/>
      <c r="D261" s="221"/>
      <c r="E261" s="275"/>
      <c r="F261" s="275"/>
      <c r="G261" s="275"/>
      <c r="H261" s="275"/>
      <c r="I261" s="275"/>
      <c r="J261" s="370" t="s">
        <v>334</v>
      </c>
      <c r="K261" s="371"/>
      <c r="L261" s="371"/>
      <c r="M261" s="372"/>
      <c r="N261" s="372"/>
      <c r="O261" s="372"/>
      <c r="P261" s="372"/>
      <c r="Q261" s="373"/>
      <c r="R261" s="374" t="s">
        <v>335</v>
      </c>
      <c r="S261" s="371" t="s">
        <v>336</v>
      </c>
      <c r="T261" s="372"/>
      <c r="U261" s="372"/>
      <c r="V261" s="373"/>
      <c r="W261" s="376" t="s">
        <v>337</v>
      </c>
      <c r="X261" s="377"/>
      <c r="Y261" s="380" t="s">
        <v>338</v>
      </c>
      <c r="Z261" s="366" t="s">
        <v>339</v>
      </c>
      <c r="AA261" s="382"/>
      <c r="AB261" s="364" t="s">
        <v>340</v>
      </c>
      <c r="AC261" s="366" t="s">
        <v>341</v>
      </c>
      <c r="AD261" s="367"/>
      <c r="AE261" s="368" t="s">
        <v>342</v>
      </c>
      <c r="AF261" s="223"/>
    </row>
    <row r="262" spans="2:32" x14ac:dyDescent="0.15">
      <c r="B262" s="220"/>
      <c r="C262" s="212" t="s">
        <v>294</v>
      </c>
      <c r="D262" s="213"/>
      <c r="E262" s="187" t="str">
        <f ca="1">R1&amp;"(n'="&amp;SUMIF('9.経年データ（専攻単位）'!A:A,R1,'9.経年データ（専攻単位）'!BS:BS)&amp;")"</f>
        <v>R2(n'=6)</v>
      </c>
      <c r="F262" s="187" t="str">
        <f ca="1">S1&amp;"(n'="&amp;SUMIF('9.経年データ（専攻単位）'!A:A,S1,'9.経年データ（専攻単位）'!BS:BS)&amp;")"</f>
        <v>R3(n'=6)</v>
      </c>
      <c r="G262" s="187" t="str">
        <f ca="1">T1&amp;"(n'="&amp;SUMIF('9.経年データ（専攻単位）'!A:A,T1,'9.経年データ（専攻単位）'!BS:BS)&amp;")"</f>
        <v>R4(n'=7)</v>
      </c>
      <c r="H262" s="187" t="str">
        <f ca="1">U1&amp;"(n'="&amp;SUMIF('9.経年データ（専攻単位）'!A:A,U1,'9.経年データ（専攻単位）'!BS:BS)&amp;")"</f>
        <v>R5(n'=3)</v>
      </c>
      <c r="I262" s="187" t="str">
        <f ca="1">V1&amp;"(n'="&amp;SUMIF('9.経年データ（専攻単位）'!A:A,V1,'9.経年データ（専攻単位）'!BS:BS)&amp;")"</f>
        <v>R6(n'=1)</v>
      </c>
      <c r="J262" s="145" t="s">
        <v>345</v>
      </c>
      <c r="K262" s="146">
        <v>-0.03</v>
      </c>
      <c r="L262" s="146">
        <v>0.03</v>
      </c>
      <c r="M262" s="259" t="str">
        <f ca="1">R1</f>
        <v>R2</v>
      </c>
      <c r="N262" s="259" t="str">
        <f ca="1">S1</f>
        <v>R3</v>
      </c>
      <c r="O262" s="259" t="str">
        <f ca="1">T1</f>
        <v>R4</v>
      </c>
      <c r="P262" s="259" t="str">
        <f ca="1">U1</f>
        <v>R5</v>
      </c>
      <c r="Q262" s="259" t="str">
        <f ca="1">V1</f>
        <v>R6</v>
      </c>
      <c r="R262" s="375"/>
      <c r="S262" s="149" t="s">
        <v>346</v>
      </c>
      <c r="T262" s="147" t="s">
        <v>347</v>
      </c>
      <c r="U262" s="147" t="s">
        <v>348</v>
      </c>
      <c r="V262" s="148" t="s">
        <v>349</v>
      </c>
      <c r="W262" s="378"/>
      <c r="X262" s="379"/>
      <c r="Y262" s="381"/>
      <c r="Z262" s="150" t="s">
        <v>350</v>
      </c>
      <c r="AA262" s="151" t="s">
        <v>351</v>
      </c>
      <c r="AB262" s="365"/>
      <c r="AC262" s="152" t="s">
        <v>352</v>
      </c>
      <c r="AD262" s="153" t="s">
        <v>353</v>
      </c>
      <c r="AE262" s="369"/>
      <c r="AF262" s="223"/>
    </row>
    <row r="263" spans="2:32" x14ac:dyDescent="0.15">
      <c r="B263" s="220"/>
      <c r="C263" s="155" t="s">
        <v>243</v>
      </c>
      <c r="D263" s="155"/>
      <c r="E263" s="156">
        <f ca="1">ROUND(SUMIF('9.経年データ（専攻単位）'!A:A,R1,'9.経年データ（専攻単位）'!BM:BM)/SUMIF('9.経年データ（専攻単位）'!A:A,R1,'9.経年データ（専攻単位）'!BS:BS),3)</f>
        <v>0</v>
      </c>
      <c r="F263" s="156">
        <f ca="1">ROUND(SUMIF('9.経年データ（専攻単位）'!A:A,S1,'9.経年データ（専攻単位）'!BM:BM)/SUMIF('9.経年データ（専攻単位）'!A:A,S1,'9.経年データ（専攻単位）'!BS:BS),3)</f>
        <v>0</v>
      </c>
      <c r="G263" s="156">
        <f ca="1">ROUND(SUMIF('9.経年データ（専攻単位）'!A:A,T1,'9.経年データ（専攻単位）'!BM:BM)/SUMIF('9.経年データ（専攻単位）'!A:A,T1,'9.経年データ（専攻単位）'!BS:BS),3)</f>
        <v>0</v>
      </c>
      <c r="H263" s="156">
        <f ca="1">ROUND(SUMIF('9.経年データ（専攻単位）'!A:A,U1,'9.経年データ（専攻単位）'!BM:BM)/SUMIF('9.経年データ（専攻単位）'!A:A,U1,'9.経年データ（専攻単位）'!BS:BS),3)</f>
        <v>0</v>
      </c>
      <c r="I263" s="156">
        <f ca="1">ROUND(SUMIF('9.経年データ（専攻単位）'!A:A,V1,'9.経年データ（専攻単位）'!BM:BM)/SUMIF('9.経年データ（専攻単位）'!A:A,V1,'9.経年データ（専攻単位）'!BS:BS),3)</f>
        <v>0</v>
      </c>
      <c r="J263" s="188">
        <f t="shared" ref="J263:J265" ca="1" si="842">AVERAGE(E263:I263)</f>
        <v>0</v>
      </c>
      <c r="K263" s="158">
        <f t="shared" ref="K263:K265" ca="1" si="843">J263-0.03</f>
        <v>-0.03</v>
      </c>
      <c r="L263" s="158">
        <f t="shared" ref="L263:L265" ca="1" si="844">J263+0.03</f>
        <v>0.03</v>
      </c>
      <c r="M263" s="147" t="str">
        <f t="shared" ref="M263:M265" ca="1" si="845">IF(AND(E263&gt;J263-0.03,E263&lt;J263+0.03),"○","×")</f>
        <v>○</v>
      </c>
      <c r="N263" s="147" t="str">
        <f t="shared" ref="N263:N265" ca="1" si="846">IF(AND(F263&gt;J263-0.03,F263&lt;J263+0.03),"○","×")</f>
        <v>○</v>
      </c>
      <c r="O263" s="147" t="str">
        <f t="shared" ref="O263:O265" ca="1" si="847">IF(AND(G263&gt;J263-0.03,G263&lt;J263+0.03),"○","×")</f>
        <v>○</v>
      </c>
      <c r="P263" s="147" t="str">
        <f t="shared" ref="P263:P265" ca="1" si="848">IF(AND(H263&gt;J263-0.03,H263&lt;J263+0.03),"○","×")</f>
        <v>○</v>
      </c>
      <c r="Q263" s="148" t="str">
        <f t="shared" ref="Q263:Q265" ca="1" si="849">IF(AND(I263&gt;J263-0.03,I263&lt;J263+0.03),"○","×")</f>
        <v>○</v>
      </c>
      <c r="R263" s="159" t="str">
        <f t="shared" ref="R263:R265" ca="1" si="850">IF(COUNTIF(M263:Q263,"○")=5,"同程度","―")</f>
        <v>同程度</v>
      </c>
      <c r="S263" s="149" t="str">
        <f t="shared" ref="S263:S265" ca="1" si="851">IF(F263-E263&gt;0,"↑",IF(F263-E263&lt;0,"↓","－"))</f>
        <v>－</v>
      </c>
      <c r="T263" s="147" t="str">
        <f t="shared" ref="T263:T265" ca="1" si="852">IF(G263-F263&gt;0,"↑",IF(G263-F263&lt;0,"↓","－"))</f>
        <v>－</v>
      </c>
      <c r="U263" s="147" t="str">
        <f t="shared" ref="U263:U265" ca="1" si="853">IF(H263-G263&gt;0,"↑",IF(H263-G263&lt;0,"↓","－"))</f>
        <v>－</v>
      </c>
      <c r="V263" s="148" t="str">
        <f t="shared" ref="V263:V265" ca="1" si="854">IF(I263-H263&gt;0,"↑",IF(I263-H263&lt;0,"↓","－"))</f>
        <v>－</v>
      </c>
      <c r="W263" s="145" t="str">
        <f t="shared" ref="W263:W265" ca="1" si="855">S263&amp;T263&amp;U263&amp;V263</f>
        <v>－－－－</v>
      </c>
      <c r="X263" s="160" t="str" cm="1">
        <f t="array" aca="1" ref="X263" ca="1">INDEX($AM$2:$AM$82,MATCH(W263,$AL$2:$AL$82,0),0)</f>
        <v>同程度で推移</v>
      </c>
      <c r="Y263" s="161" t="str">
        <f t="shared" ref="Y263:Y265" ca="1" si="856">IF(G263-E263&gt;0,"↑",IF(G263-E263&lt;0,"↓","－"))</f>
        <v>－</v>
      </c>
      <c r="Z263" s="162" t="str">
        <f t="shared" ref="Z263:Z269" ca="1" si="857">IF(W263="↓↑↓↓",IF(Y263="↓","減少傾向","×"),"判定外")</f>
        <v>判定外</v>
      </c>
      <c r="AA263" s="163" t="str">
        <f t="shared" ref="AA263:AA269" ca="1" si="858">IF(W263="↑↓↑↑",IF(Y263="↑","増加傾向","×"),"判定外")</f>
        <v>判定外</v>
      </c>
      <c r="AB263" s="164" t="str">
        <f t="shared" ref="AB263:AB265" ca="1" si="859">IF(H263-F263&gt;0,"↑",IF(H263-F263&lt;0,"↓","－"))</f>
        <v>－</v>
      </c>
      <c r="AC263" s="162" t="str">
        <f t="shared" ref="AC263:AC269" ca="1" si="860">IF(W263="↓↓↑↓",IF(AB263="↓","減少傾向","×"),"判定外")</f>
        <v>判定外</v>
      </c>
      <c r="AD263" s="160" t="str">
        <f t="shared" ref="AD263:AD269" ca="1" si="861">IF(W263="↑↑↓↑",IF(AB263="↑","増加傾向","×"),"判定外")</f>
        <v>判定外</v>
      </c>
      <c r="AE263" s="165" t="s">
        <v>273</v>
      </c>
      <c r="AF263" s="223"/>
    </row>
    <row r="264" spans="2:32" x14ac:dyDescent="0.15">
      <c r="B264" s="220"/>
      <c r="C264" s="166" t="s">
        <v>40</v>
      </c>
      <c r="D264" s="155"/>
      <c r="E264" s="264">
        <f ca="1">SUM(E265:E267)</f>
        <v>0.83400000000000007</v>
      </c>
      <c r="F264" s="264">
        <f ca="1">SUM(F265:F267)</f>
        <v>0.66600000000000004</v>
      </c>
      <c r="G264" s="264">
        <f ca="1">SUM(G265:G267)</f>
        <v>0.85699999999999998</v>
      </c>
      <c r="H264" s="264">
        <f ca="1">SUM(H265:H267)</f>
        <v>0.33300000000000002</v>
      </c>
      <c r="I264" s="264">
        <f ca="1">SUM(I265:I267)</f>
        <v>0</v>
      </c>
      <c r="J264" s="157">
        <f t="shared" ca="1" si="842"/>
        <v>0.53800000000000003</v>
      </c>
      <c r="K264" s="158">
        <f t="shared" ca="1" si="843"/>
        <v>0.50800000000000001</v>
      </c>
      <c r="L264" s="158">
        <f t="shared" ca="1" si="844"/>
        <v>0.56800000000000006</v>
      </c>
      <c r="M264" s="147" t="str">
        <f t="shared" ca="1" si="845"/>
        <v>×</v>
      </c>
      <c r="N264" s="147" t="str">
        <f t="shared" ca="1" si="846"/>
        <v>×</v>
      </c>
      <c r="O264" s="147" t="str">
        <f t="shared" ca="1" si="847"/>
        <v>×</v>
      </c>
      <c r="P264" s="147" t="str">
        <f t="shared" ca="1" si="848"/>
        <v>×</v>
      </c>
      <c r="Q264" s="148" t="str">
        <f t="shared" ca="1" si="849"/>
        <v>×</v>
      </c>
      <c r="R264" s="159" t="str">
        <f t="shared" ca="1" si="850"/>
        <v>―</v>
      </c>
      <c r="S264" s="149" t="str">
        <f t="shared" ca="1" si="851"/>
        <v>↓</v>
      </c>
      <c r="T264" s="147" t="str">
        <f t="shared" ca="1" si="852"/>
        <v>↑</v>
      </c>
      <c r="U264" s="147" t="str">
        <f t="shared" ca="1" si="853"/>
        <v>↓</v>
      </c>
      <c r="V264" s="148" t="str">
        <f t="shared" ca="1" si="854"/>
        <v>↓</v>
      </c>
      <c r="W264" s="145" t="str">
        <f t="shared" ca="1" si="855"/>
        <v>↓↑↓↓</v>
      </c>
      <c r="X264" s="160" t="str" cm="1">
        <f t="array" aca="1" ref="X264" ca="1">INDEX($AM$2:$AM$82,MATCH(W264,$AL$2:$AL$82,0),0)</f>
        <v>年度により増減</v>
      </c>
      <c r="Y264" s="161" t="str">
        <f t="shared" ca="1" si="856"/>
        <v>↑</v>
      </c>
      <c r="Z264" s="162" t="str">
        <f t="shared" ca="1" si="857"/>
        <v>×</v>
      </c>
      <c r="AA264" s="163" t="str">
        <f t="shared" ca="1" si="858"/>
        <v>判定外</v>
      </c>
      <c r="AB264" s="164" t="str">
        <f t="shared" ca="1" si="859"/>
        <v>↓</v>
      </c>
      <c r="AC264" s="162" t="str">
        <f t="shared" ca="1" si="860"/>
        <v>判定外</v>
      </c>
      <c r="AD264" s="160" t="str">
        <f t="shared" ca="1" si="861"/>
        <v>判定外</v>
      </c>
      <c r="AE264" s="165" t="s">
        <v>344</v>
      </c>
      <c r="AF264" s="223"/>
    </row>
    <row r="265" spans="2:32" x14ac:dyDescent="0.15">
      <c r="B265" s="220"/>
      <c r="C265" s="167"/>
      <c r="D265" s="168" t="s">
        <v>36</v>
      </c>
      <c r="E265" s="169">
        <f ca="1">ROUND(SUMIF('9.経年データ（専攻単位）'!A:A,R1,'9.経年データ（専攻単位）'!BN:BN)/SUMIF('9.経年データ（専攻単位）'!A:A,R1,'9.経年データ（専攻単位）'!BS:BS),3)</f>
        <v>0.66700000000000004</v>
      </c>
      <c r="F265" s="169">
        <f ca="1">ROUND(SUMIF('9.経年データ（専攻単位）'!A:A,S1,'9.経年データ（専攻単位）'!BN:BN)/SUMIF('9.経年データ（専攻単位）'!A:A,S1,'9.経年データ（専攻単位）'!BS:BS),3)</f>
        <v>0.33300000000000002</v>
      </c>
      <c r="G265" s="169">
        <f ca="1">ROUND(SUMIF('9.経年データ（専攻単位）'!A:A,T1,'9.経年データ（専攻単位）'!BN:BN)/SUMIF('9.経年データ（専攻単位）'!A:A,T1,'9.経年データ（専攻単位）'!BS:BS),3)</f>
        <v>0.85699999999999998</v>
      </c>
      <c r="H265" s="169">
        <f ca="1">ROUND(SUMIF('9.経年データ（専攻単位）'!A:A,U1,'9.経年データ（専攻単位）'!BN:BN)/SUMIF('9.経年データ（専攻単位）'!A:A,U1,'9.経年データ（専攻単位）'!BS:BS),3)</f>
        <v>0.33300000000000002</v>
      </c>
      <c r="I265" s="169">
        <f ca="1">ROUND(SUMIF('9.経年データ（専攻単位）'!A:A,V1,'9.経年データ（専攻単位）'!BN:BN)/SUMIF('9.経年データ（専攻単位）'!A:A,V1,'9.経年データ（専攻単位）'!BS:BS),3)</f>
        <v>0</v>
      </c>
      <c r="J265" s="157">
        <f t="shared" ca="1" si="842"/>
        <v>0.438</v>
      </c>
      <c r="K265" s="158">
        <f t="shared" ca="1" si="843"/>
        <v>0.40800000000000003</v>
      </c>
      <c r="L265" s="158">
        <f t="shared" ca="1" si="844"/>
        <v>0.46799999999999997</v>
      </c>
      <c r="M265" s="147" t="str">
        <f t="shared" ca="1" si="845"/>
        <v>×</v>
      </c>
      <c r="N265" s="147" t="str">
        <f t="shared" ca="1" si="846"/>
        <v>×</v>
      </c>
      <c r="O265" s="147" t="str">
        <f t="shared" ca="1" si="847"/>
        <v>×</v>
      </c>
      <c r="P265" s="147" t="str">
        <f t="shared" ca="1" si="848"/>
        <v>×</v>
      </c>
      <c r="Q265" s="148" t="str">
        <f t="shared" ca="1" si="849"/>
        <v>×</v>
      </c>
      <c r="R265" s="159" t="str">
        <f t="shared" ca="1" si="850"/>
        <v>―</v>
      </c>
      <c r="S265" s="149" t="str">
        <f t="shared" ca="1" si="851"/>
        <v>↓</v>
      </c>
      <c r="T265" s="147" t="str">
        <f t="shared" ca="1" si="852"/>
        <v>↑</v>
      </c>
      <c r="U265" s="147" t="str">
        <f t="shared" ca="1" si="853"/>
        <v>↓</v>
      </c>
      <c r="V265" s="148" t="str">
        <f t="shared" ca="1" si="854"/>
        <v>↓</v>
      </c>
      <c r="W265" s="145" t="str">
        <f t="shared" ca="1" si="855"/>
        <v>↓↑↓↓</v>
      </c>
      <c r="X265" s="160" t="str" cm="1">
        <f t="array" aca="1" ref="X265" ca="1">INDEX($AM$2:$AM$82,MATCH(W265,$AL$2:$AL$82,0),0)</f>
        <v>年度により増減</v>
      </c>
      <c r="Y265" s="161" t="str">
        <f t="shared" ca="1" si="856"/>
        <v>↑</v>
      </c>
      <c r="Z265" s="162" t="str">
        <f t="shared" ca="1" si="857"/>
        <v>×</v>
      </c>
      <c r="AA265" s="163" t="str">
        <f t="shared" ca="1" si="858"/>
        <v>判定外</v>
      </c>
      <c r="AB265" s="164" t="str">
        <f t="shared" ca="1" si="859"/>
        <v>－</v>
      </c>
      <c r="AC265" s="162" t="str">
        <f t="shared" ca="1" si="860"/>
        <v>判定外</v>
      </c>
      <c r="AD265" s="160" t="str">
        <f t="shared" ca="1" si="861"/>
        <v>判定外</v>
      </c>
      <c r="AE265" s="170"/>
      <c r="AF265" s="223"/>
    </row>
    <row r="266" spans="2:32" x14ac:dyDescent="0.15">
      <c r="B266" s="220"/>
      <c r="C266" s="167"/>
      <c r="D266" s="168" t="s">
        <v>244</v>
      </c>
      <c r="E266" s="169">
        <f ca="1">ROUND(SUMIF('9.経年データ（専攻単位）'!A:A,R1,'9.経年データ（専攻単位）'!BO:BO)/SUMIF('9.経年データ（専攻単位）'!A:A,R1,'9.経年データ（専攻単位）'!BS:BS),3)</f>
        <v>0.16700000000000001</v>
      </c>
      <c r="F266" s="169">
        <f ca="1">ROUND(SUMIF('9.経年データ（専攻単位）'!A:A,S1,'9.経年データ（専攻単位）'!BO:BO)/SUMIF('9.経年データ（専攻単位）'!A:A,S1,'9.経年データ（専攻単位）'!BS:BS),3)</f>
        <v>0.33300000000000002</v>
      </c>
      <c r="G266" s="169">
        <f ca="1">ROUND(SUMIF('9.経年データ（専攻単位）'!A:A,T1,'9.経年データ（専攻単位）'!BO:BO)/SUMIF('9.経年データ（専攻単位）'!A:A,T1,'9.経年データ（専攻単位）'!BS:BS),3)</f>
        <v>0</v>
      </c>
      <c r="H266" s="169">
        <f ca="1">ROUND(SUMIF('9.経年データ（専攻単位）'!A:A,U1,'9.経年データ（専攻単位）'!BO:BO)/SUMIF('9.経年データ（専攻単位）'!A:A,U1,'9.経年データ（専攻単位）'!BS:BS),3)</f>
        <v>0</v>
      </c>
      <c r="I266" s="169">
        <f ca="1">ROUND(SUMIF('9.経年データ（専攻単位）'!A:A,V1,'9.経年データ（専攻単位）'!BO:BO)/SUMIF('9.経年データ（専攻単位）'!A:A,V1,'9.経年データ（専攻単位）'!BS:BS),3)</f>
        <v>0</v>
      </c>
      <c r="J266" s="157">
        <f ca="1">AVERAGE(E266:I266)</f>
        <v>0.1</v>
      </c>
      <c r="K266" s="158">
        <f ca="1">J266-0.03</f>
        <v>7.0000000000000007E-2</v>
      </c>
      <c r="L266" s="158">
        <f ca="1">J266+0.03</f>
        <v>0.13</v>
      </c>
      <c r="M266" s="147" t="str">
        <f ca="1">IF(AND(E266&gt;J266-0.03,E266&lt;J266+0.03),"○","×")</f>
        <v>×</v>
      </c>
      <c r="N266" s="147" t="str">
        <f ca="1">IF(AND(F266&gt;J266-0.03,F266&lt;J266+0.03),"○","×")</f>
        <v>×</v>
      </c>
      <c r="O266" s="147" t="str">
        <f ca="1">IF(AND(G266&gt;J266-0.03,G266&lt;J266+0.03),"○","×")</f>
        <v>×</v>
      </c>
      <c r="P266" s="147" t="str">
        <f ca="1">IF(AND(H266&gt;J266-0.03,H266&lt;J266+0.03),"○","×")</f>
        <v>×</v>
      </c>
      <c r="Q266" s="148" t="str">
        <f ca="1">IF(AND(I266&gt;J266-0.03,I266&lt;J266+0.03),"○","×")</f>
        <v>×</v>
      </c>
      <c r="R266" s="159" t="str">
        <f ca="1">IF(COUNTIF(M266:Q266,"○")=5,"同程度","―")</f>
        <v>―</v>
      </c>
      <c r="S266" s="149" t="str">
        <f ca="1">IF(F266-E266&gt;0,"↑",IF(F266-E266&lt;0,"↓","－"))</f>
        <v>↑</v>
      </c>
      <c r="T266" s="147" t="str">
        <f ca="1">IF(G266-F266&gt;0,"↑",IF(G266-F266&lt;0,"↓","－"))</f>
        <v>↓</v>
      </c>
      <c r="U266" s="147" t="str">
        <f ca="1">IF(H266-G266&gt;0,"↑",IF(H266-G266&lt;0,"↓","－"))</f>
        <v>－</v>
      </c>
      <c r="V266" s="148" t="str">
        <f ca="1">IF(I266-H266&gt;0,"↑",IF(I266-H266&lt;0,"↓","－"))</f>
        <v>－</v>
      </c>
      <c r="W266" s="145" t="str">
        <f ca="1">S266&amp;T266&amp;U266&amp;V266</f>
        <v>↑↓－－</v>
      </c>
      <c r="X266" s="160" t="str" cm="1">
        <f t="array" aca="1" ref="X266" ca="1">INDEX($AM$2:$AM$82,MATCH(W266,$AL$2:$AL$82,0),0)</f>
        <v>減少傾向⤵</v>
      </c>
      <c r="Y266" s="161" t="str">
        <f ca="1">IF(G266-E266&gt;0,"↑",IF(G266-E266&lt;0,"↓","－"))</f>
        <v>↓</v>
      </c>
      <c r="Z266" s="162" t="str">
        <f t="shared" ca="1" si="857"/>
        <v>判定外</v>
      </c>
      <c r="AA266" s="163" t="str">
        <f t="shared" ca="1" si="858"/>
        <v>判定外</v>
      </c>
      <c r="AB266" s="164" t="str">
        <f ca="1">IF(H266-F266&gt;0,"↑",IF(H266-F266&lt;0,"↓","－"))</f>
        <v>↓</v>
      </c>
      <c r="AC266" s="162" t="str">
        <f t="shared" ca="1" si="860"/>
        <v>判定外</v>
      </c>
      <c r="AD266" s="160" t="str">
        <f t="shared" ca="1" si="861"/>
        <v>判定外</v>
      </c>
      <c r="AE266" s="170"/>
      <c r="AF266" s="223"/>
    </row>
    <row r="267" spans="2:32" x14ac:dyDescent="0.15">
      <c r="B267" s="220"/>
      <c r="C267" s="171"/>
      <c r="D267" s="168" t="s">
        <v>245</v>
      </c>
      <c r="E267" s="169">
        <f ca="1">ROUND(SUMIF('9.経年データ（専攻単位）'!A:A,R1,'9.経年データ（専攻単位）'!BP:BP)/SUMIF('9.経年データ（専攻単位）'!A:A,R1,'9.経年データ（専攻単位）'!BS:BS),3)</f>
        <v>0</v>
      </c>
      <c r="F267" s="169">
        <f ca="1">ROUND(SUMIF('9.経年データ（専攻単位）'!A:A,S1,'9.経年データ（専攻単位）'!BP:BP)/SUMIF('9.経年データ（専攻単位）'!A:A,S1,'9.経年データ（専攻単位）'!BS:BS),3)</f>
        <v>0</v>
      </c>
      <c r="G267" s="169">
        <f ca="1">ROUND(SUMIF('9.経年データ（専攻単位）'!A:A,T1,'9.経年データ（専攻単位）'!BP:BP)/SUMIF('9.経年データ（専攻単位）'!A:A,T1,'9.経年データ（専攻単位）'!BS:BS),3)</f>
        <v>0</v>
      </c>
      <c r="H267" s="169">
        <f ca="1">ROUND(SUMIF('9.経年データ（専攻単位）'!A:A,U1,'9.経年データ（専攻単位）'!BP:BP)/SUMIF('9.経年データ（専攻単位）'!A:A,U1,'9.経年データ（専攻単位）'!BS:BS),3)</f>
        <v>0</v>
      </c>
      <c r="I267" s="169">
        <f ca="1">ROUND(SUMIF('9.経年データ（専攻単位）'!A:A,V1,'9.経年データ（専攻単位）'!BP:BP)/SUMIF('9.経年データ（専攻単位）'!A:A,V1,'9.経年データ（専攻単位）'!BS:BS),3)</f>
        <v>0</v>
      </c>
      <c r="J267" s="188">
        <f t="shared" ref="J267:J269" ca="1" si="862">AVERAGE(E267:I267)</f>
        <v>0</v>
      </c>
      <c r="K267" s="158">
        <f t="shared" ref="K267:K269" ca="1" si="863">J267-0.03</f>
        <v>-0.03</v>
      </c>
      <c r="L267" s="158">
        <f t="shared" ref="L267:L269" ca="1" si="864">J267+0.03</f>
        <v>0.03</v>
      </c>
      <c r="M267" s="147" t="str">
        <f t="shared" ref="M267:M269" ca="1" si="865">IF(AND(E267&gt;J267-0.03,E267&lt;J267+0.03),"○","×")</f>
        <v>○</v>
      </c>
      <c r="N267" s="147" t="str">
        <f t="shared" ref="N267:N269" ca="1" si="866">IF(AND(F267&gt;J267-0.03,F267&lt;J267+0.03),"○","×")</f>
        <v>○</v>
      </c>
      <c r="O267" s="147" t="str">
        <f t="shared" ref="O267:O269" ca="1" si="867">IF(AND(G267&gt;J267-0.03,G267&lt;J267+0.03),"○","×")</f>
        <v>○</v>
      </c>
      <c r="P267" s="147" t="str">
        <f t="shared" ref="P267:P269" ca="1" si="868">IF(AND(H267&gt;J267-0.03,H267&lt;J267+0.03),"○","×")</f>
        <v>○</v>
      </c>
      <c r="Q267" s="148" t="str">
        <f t="shared" ref="Q267:Q269" ca="1" si="869">IF(AND(I267&gt;J267-0.03,I267&lt;J267+0.03),"○","×")</f>
        <v>○</v>
      </c>
      <c r="R267" s="159" t="str">
        <f t="shared" ref="R267:R269" ca="1" si="870">IF(COUNTIF(M267:Q267,"○")=5,"同程度","―")</f>
        <v>同程度</v>
      </c>
      <c r="S267" s="149" t="str">
        <f t="shared" ref="S267:S269" ca="1" si="871">IF(F267-E267&gt;0,"↑",IF(F267-E267&lt;0,"↓","－"))</f>
        <v>－</v>
      </c>
      <c r="T267" s="147" t="str">
        <f t="shared" ref="T267:T269" ca="1" si="872">IF(G267-F267&gt;0,"↑",IF(G267-F267&lt;0,"↓","－"))</f>
        <v>－</v>
      </c>
      <c r="U267" s="147" t="str">
        <f t="shared" ref="U267:U269" ca="1" si="873">IF(H267-G267&gt;0,"↑",IF(H267-G267&lt;0,"↓","－"))</f>
        <v>－</v>
      </c>
      <c r="V267" s="148" t="str">
        <f t="shared" ref="V267:V269" ca="1" si="874">IF(I267-H267&gt;0,"↑",IF(I267-H267&lt;0,"↓","－"))</f>
        <v>－</v>
      </c>
      <c r="W267" s="145" t="str">
        <f t="shared" ref="W267:W269" ca="1" si="875">S267&amp;T267&amp;U267&amp;V267</f>
        <v>－－－－</v>
      </c>
      <c r="X267" s="160" t="str" cm="1">
        <f t="array" aca="1" ref="X267" ca="1">INDEX($AM$2:$AM$82,MATCH(W267,$AL$2:$AL$82,0),0)</f>
        <v>同程度で推移</v>
      </c>
      <c r="Y267" s="161" t="str">
        <f t="shared" ref="Y267:Y269" ca="1" si="876">IF(G267-E267&gt;0,"↑",IF(G267-E267&lt;0,"↓","－"))</f>
        <v>－</v>
      </c>
      <c r="Z267" s="162" t="str">
        <f t="shared" ca="1" si="857"/>
        <v>判定外</v>
      </c>
      <c r="AA267" s="163" t="str">
        <f t="shared" ca="1" si="858"/>
        <v>判定外</v>
      </c>
      <c r="AB267" s="164" t="str">
        <f t="shared" ref="AB267:AB269" ca="1" si="877">IF(H267-F267&gt;0,"↑",IF(H267-F267&lt;0,"↓","－"))</f>
        <v>－</v>
      </c>
      <c r="AC267" s="162" t="str">
        <f t="shared" ca="1" si="860"/>
        <v>判定外</v>
      </c>
      <c r="AD267" s="160" t="str">
        <f t="shared" ca="1" si="861"/>
        <v>判定外</v>
      </c>
      <c r="AE267" s="170"/>
      <c r="AF267" s="223"/>
    </row>
    <row r="268" spans="2:32" x14ac:dyDescent="0.15">
      <c r="B268" s="220"/>
      <c r="C268" s="155" t="s">
        <v>246</v>
      </c>
      <c r="D268" s="155"/>
      <c r="E268" s="156">
        <f ca="1">ROUND(SUMIF('9.経年データ（専攻単位）'!A:A,R1,'9.経年データ（専攻単位）'!BQ:BQ)/SUMIF('9.経年データ（専攻単位）'!A:A,R1,'9.経年データ（専攻単位）'!BS:BS),3)</f>
        <v>0.16700000000000001</v>
      </c>
      <c r="F268" s="156">
        <f ca="1">ROUND(SUMIF('9.経年データ（専攻単位）'!A:A,S1,'9.経年データ（専攻単位）'!BQ:BQ)/SUMIF('9.経年データ（専攻単位）'!A:A,S1,'9.経年データ（専攻単位）'!BS:BS),3)</f>
        <v>0.33300000000000002</v>
      </c>
      <c r="G268" s="156">
        <f ca="1">ROUND(SUMIF('9.経年データ（専攻単位）'!A:A,T1,'9.経年データ（専攻単位）'!BQ:BQ)/SUMIF('9.経年データ（専攻単位）'!A:A,T1,'9.経年データ（専攻単位）'!BS:BS),3)</f>
        <v>0.14299999999999999</v>
      </c>
      <c r="H268" s="156">
        <f ca="1">ROUND(SUMIF('9.経年データ（専攻単位）'!A:A,U1,'9.経年データ（専攻単位）'!BQ:BQ)/SUMIF('9.経年データ（専攻単位）'!A:A,U1,'9.経年データ（専攻単位）'!BS:BS),3)</f>
        <v>0.66700000000000004</v>
      </c>
      <c r="I268" s="156">
        <f ca="1">ROUND(SUMIF('9.経年データ（専攻単位）'!A:A,V1,'9.経年データ（専攻単位）'!BQ:BQ)/SUMIF('9.経年データ（専攻単位）'!A:A,V1,'9.経年データ（専攻単位）'!BS:BS),3)</f>
        <v>1</v>
      </c>
      <c r="J268" s="157">
        <f t="shared" ca="1" si="862"/>
        <v>0.46200000000000002</v>
      </c>
      <c r="K268" s="158">
        <f t="shared" ca="1" si="863"/>
        <v>0.43200000000000005</v>
      </c>
      <c r="L268" s="158">
        <f t="shared" ca="1" si="864"/>
        <v>0.49199999999999999</v>
      </c>
      <c r="M268" s="147" t="str">
        <f t="shared" ca="1" si="865"/>
        <v>×</v>
      </c>
      <c r="N268" s="147" t="str">
        <f t="shared" ca="1" si="866"/>
        <v>×</v>
      </c>
      <c r="O268" s="147" t="str">
        <f t="shared" ca="1" si="867"/>
        <v>×</v>
      </c>
      <c r="P268" s="147" t="str">
        <f t="shared" ca="1" si="868"/>
        <v>×</v>
      </c>
      <c r="Q268" s="148" t="str">
        <f t="shared" ca="1" si="869"/>
        <v>×</v>
      </c>
      <c r="R268" s="159" t="str">
        <f t="shared" ca="1" si="870"/>
        <v>―</v>
      </c>
      <c r="S268" s="149" t="str">
        <f t="shared" ca="1" si="871"/>
        <v>↑</v>
      </c>
      <c r="T268" s="147" t="str">
        <f t="shared" ca="1" si="872"/>
        <v>↓</v>
      </c>
      <c r="U268" s="147" t="str">
        <f t="shared" ca="1" si="873"/>
        <v>↑</v>
      </c>
      <c r="V268" s="148" t="str">
        <f t="shared" ca="1" si="874"/>
        <v>↑</v>
      </c>
      <c r="W268" s="145" t="str">
        <f t="shared" ca="1" si="875"/>
        <v>↑↓↑↑</v>
      </c>
      <c r="X268" s="160" t="str" cm="1">
        <f t="array" aca="1" ref="X268" ca="1">INDEX($AM$2:$AM$82,MATCH(W268,$AL$2:$AL$82,0),0)</f>
        <v>年度により増減</v>
      </c>
      <c r="Y268" s="161" t="str">
        <f t="shared" ca="1" si="876"/>
        <v>↓</v>
      </c>
      <c r="Z268" s="162" t="str">
        <f t="shared" ca="1" si="857"/>
        <v>判定外</v>
      </c>
      <c r="AA268" s="163" t="str">
        <f t="shared" ca="1" si="858"/>
        <v>×</v>
      </c>
      <c r="AB268" s="164" t="str">
        <f t="shared" ca="1" si="877"/>
        <v>↑</v>
      </c>
      <c r="AC268" s="162" t="str">
        <f t="shared" ca="1" si="860"/>
        <v>判定外</v>
      </c>
      <c r="AD268" s="160" t="str">
        <f t="shared" ca="1" si="861"/>
        <v>判定外</v>
      </c>
      <c r="AE268" s="170"/>
      <c r="AF268" s="223"/>
    </row>
    <row r="269" spans="2:32" x14ac:dyDescent="0.15">
      <c r="B269" s="220"/>
      <c r="C269" s="155" t="s">
        <v>242</v>
      </c>
      <c r="D269" s="155"/>
      <c r="E269" s="156">
        <f ca="1">ROUND(SUMIF('9.経年データ（専攻単位）'!A:A,R1,'9.経年データ（専攻単位）'!BR:BR)/SUMIF('9.経年データ（専攻単位）'!A:A,R1,'9.経年データ（専攻単位）'!BS:BS),3)</f>
        <v>0</v>
      </c>
      <c r="F269" s="156">
        <f ca="1">ROUND(SUMIF('9.経年データ（専攻単位）'!A:A,S1,'9.経年データ（専攻単位）'!BR:BR)/SUMIF('9.経年データ（専攻単位）'!A:A,S1,'9.経年データ（専攻単位）'!BS:BS),3)</f>
        <v>0</v>
      </c>
      <c r="G269" s="156">
        <f ca="1">ROUND(SUMIF('9.経年データ（専攻単位）'!A:A,T1,'9.経年データ（専攻単位）'!BR:BR)/SUMIF('9.経年データ（専攻単位）'!A:A,T1,'9.経年データ（専攻単位）'!BS:BS),3)</f>
        <v>0</v>
      </c>
      <c r="H269" s="156">
        <f ca="1">ROUND(SUMIF('9.経年データ（専攻単位）'!A:A,U1,'9.経年データ（専攻単位）'!BR:BR)/SUMIF('9.経年データ（専攻単位）'!A:A,U1,'9.経年データ（専攻単位）'!BS:BS),3)</f>
        <v>0</v>
      </c>
      <c r="I269" s="156">
        <f ca="1">ROUND(SUMIF('9.経年データ（専攻単位）'!A:A,V1,'9.経年データ（専攻単位）'!BR:BR)/SUMIF('9.経年データ（専攻単位）'!A:A,V1,'9.経年データ（専攻単位）'!BS:BS),3)</f>
        <v>0</v>
      </c>
      <c r="J269" s="188">
        <f t="shared" ca="1" si="862"/>
        <v>0</v>
      </c>
      <c r="K269" s="158">
        <f t="shared" ca="1" si="863"/>
        <v>-0.03</v>
      </c>
      <c r="L269" s="158">
        <f t="shared" ca="1" si="864"/>
        <v>0.03</v>
      </c>
      <c r="M269" s="147" t="str">
        <f t="shared" ca="1" si="865"/>
        <v>○</v>
      </c>
      <c r="N269" s="147" t="str">
        <f t="shared" ca="1" si="866"/>
        <v>○</v>
      </c>
      <c r="O269" s="147" t="str">
        <f t="shared" ca="1" si="867"/>
        <v>○</v>
      </c>
      <c r="P269" s="147" t="str">
        <f t="shared" ca="1" si="868"/>
        <v>○</v>
      </c>
      <c r="Q269" s="148" t="str">
        <f t="shared" ca="1" si="869"/>
        <v>○</v>
      </c>
      <c r="R269" s="159" t="str">
        <f t="shared" ca="1" si="870"/>
        <v>同程度</v>
      </c>
      <c r="S269" s="149" t="str">
        <f t="shared" ca="1" si="871"/>
        <v>－</v>
      </c>
      <c r="T269" s="147" t="str">
        <f t="shared" ca="1" si="872"/>
        <v>－</v>
      </c>
      <c r="U269" s="147" t="str">
        <f t="shared" ca="1" si="873"/>
        <v>－</v>
      </c>
      <c r="V269" s="148" t="str">
        <f t="shared" ca="1" si="874"/>
        <v>－</v>
      </c>
      <c r="W269" s="145" t="str">
        <f t="shared" ca="1" si="875"/>
        <v>－－－－</v>
      </c>
      <c r="X269" s="160" t="str" cm="1">
        <f t="array" aca="1" ref="X269" ca="1">INDEX($AM$2:$AM$82,MATCH(W269,$AL$2:$AL$82,0),0)</f>
        <v>同程度で推移</v>
      </c>
      <c r="Y269" s="161" t="str">
        <f t="shared" ca="1" si="876"/>
        <v>－</v>
      </c>
      <c r="Z269" s="162" t="str">
        <f t="shared" ca="1" si="857"/>
        <v>判定外</v>
      </c>
      <c r="AA269" s="163" t="str">
        <f t="shared" ca="1" si="858"/>
        <v>判定外</v>
      </c>
      <c r="AB269" s="164" t="str">
        <f t="shared" ca="1" si="877"/>
        <v>－</v>
      </c>
      <c r="AC269" s="162" t="str">
        <f t="shared" ca="1" si="860"/>
        <v>判定外</v>
      </c>
      <c r="AD269" s="160" t="str">
        <f t="shared" ca="1" si="861"/>
        <v>判定外</v>
      </c>
      <c r="AE269" s="170"/>
      <c r="AF269" s="223"/>
    </row>
    <row r="270" spans="2:32" ht="14.25" thickBot="1" x14ac:dyDescent="0.2">
      <c r="B270" s="226"/>
      <c r="C270" s="227"/>
      <c r="D270" s="227"/>
      <c r="E270" s="276"/>
      <c r="F270" s="276"/>
      <c r="G270" s="276"/>
      <c r="H270" s="276"/>
      <c r="I270" s="276"/>
      <c r="J270" s="233"/>
      <c r="K270" s="228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8"/>
      <c r="AA270" s="228"/>
      <c r="AB270" s="228"/>
      <c r="AC270" s="228"/>
      <c r="AD270" s="228"/>
      <c r="AE270" s="228"/>
      <c r="AF270" s="230"/>
    </row>
    <row r="271" spans="2:32" ht="14.25" thickBot="1" x14ac:dyDescent="0.2">
      <c r="C271" s="231"/>
      <c r="D271" s="231"/>
      <c r="E271" s="277"/>
      <c r="F271" s="277"/>
      <c r="G271" s="277"/>
      <c r="H271" s="277"/>
      <c r="I271" s="277"/>
    </row>
    <row r="272" spans="2:32" ht="14.25" thickBot="1" x14ac:dyDescent="0.2">
      <c r="B272" s="234" t="s">
        <v>436</v>
      </c>
      <c r="C272" s="235"/>
      <c r="D272" s="235"/>
      <c r="E272" s="278"/>
      <c r="F272" s="278"/>
      <c r="G272" s="278"/>
      <c r="H272" s="278"/>
      <c r="I272" s="278"/>
      <c r="J272" s="237"/>
      <c r="K272" s="236"/>
      <c r="L272" s="236"/>
      <c r="M272" s="236"/>
      <c r="N272" s="236"/>
      <c r="O272" s="236"/>
      <c r="P272" s="236"/>
      <c r="Q272" s="236"/>
      <c r="R272" s="236"/>
      <c r="S272" s="236"/>
      <c r="T272" s="236"/>
      <c r="U272" s="236"/>
      <c r="V272" s="236"/>
      <c r="W272" s="236"/>
      <c r="X272" s="236"/>
      <c r="Y272" s="236"/>
      <c r="Z272" s="236"/>
      <c r="AA272" s="236"/>
      <c r="AB272" s="236"/>
      <c r="AC272" s="236"/>
      <c r="AD272" s="236"/>
      <c r="AE272" s="236"/>
      <c r="AF272" s="238"/>
    </row>
    <row r="273" spans="2:32" x14ac:dyDescent="0.15">
      <c r="B273" s="239"/>
      <c r="C273" s="240"/>
      <c r="D273" s="240"/>
      <c r="E273" s="279"/>
      <c r="F273" s="279"/>
      <c r="G273" s="279"/>
      <c r="H273" s="279"/>
      <c r="I273" s="279"/>
      <c r="J273" s="370" t="s">
        <v>334</v>
      </c>
      <c r="K273" s="371"/>
      <c r="L273" s="371"/>
      <c r="M273" s="372"/>
      <c r="N273" s="372"/>
      <c r="O273" s="372"/>
      <c r="P273" s="372"/>
      <c r="Q273" s="373"/>
      <c r="R273" s="374" t="s">
        <v>335</v>
      </c>
      <c r="S273" s="371" t="s">
        <v>336</v>
      </c>
      <c r="T273" s="372"/>
      <c r="U273" s="372"/>
      <c r="V273" s="373"/>
      <c r="W273" s="376" t="s">
        <v>337</v>
      </c>
      <c r="X273" s="377"/>
      <c r="Y273" s="380" t="s">
        <v>338</v>
      </c>
      <c r="Z273" s="366" t="s">
        <v>339</v>
      </c>
      <c r="AA273" s="382"/>
      <c r="AB273" s="364" t="s">
        <v>340</v>
      </c>
      <c r="AC273" s="366" t="s">
        <v>341</v>
      </c>
      <c r="AD273" s="367"/>
      <c r="AE273" s="368" t="s">
        <v>342</v>
      </c>
      <c r="AF273" s="242"/>
    </row>
    <row r="274" spans="2:32" ht="27" x14ac:dyDescent="0.15">
      <c r="B274" s="239"/>
      <c r="C274" s="202" t="s">
        <v>18</v>
      </c>
      <c r="D274" s="202"/>
      <c r="E274" s="144" t="str" cm="1">
        <f t="array" aca="1" ref="E274" ca="1">R1&amp;"(n'＝"&amp;INDEX('9-4.2020'!K:K,MATCH("F139110110504",'9-4.2020'!A:A,0),0)&amp;")"</f>
        <v>R2(n'＝13)</v>
      </c>
      <c r="F274" s="144" t="str" cm="1">
        <f t="array" aca="1" ref="F274" ca="1">S1&amp;"(n'＝"&amp;INDEX('9-4.2021'!K:K,MATCH("F139110110504",'9-4.2021'!A:A,0),0)&amp;")"</f>
        <v>R3(n'＝11)</v>
      </c>
      <c r="G274" s="144" t="str" cm="1">
        <f t="array" aca="1" ref="G274" ca="1">T1&amp;"(n'="&amp;INDEX('9-4.2022'!K:K,MATCH("F139110110504",'9-4.2022'!A:A,0),0)&amp;")"</f>
        <v>R4(n'=15)</v>
      </c>
      <c r="H274" s="144" t="str" cm="1">
        <f t="array" aca="1" ref="H274" ca="1">U1&amp;"(n'="&amp;INDEX('9-4.2023'!K:K,MATCH("F139110110504",'9-4.2023'!A:A,0),0)&amp;")"</f>
        <v>R5(n'=13)</v>
      </c>
      <c r="I274" s="144" t="str" cm="1">
        <f t="array" aca="1" ref="I274" ca="1">V1&amp;"(n'="&amp;INDEX('9-4.2024'!K:K,MATCH("F139110110504",'9-4.2024'!A:A,0),0)&amp;")"</f>
        <v>R6(n'=14)</v>
      </c>
      <c r="J274" s="145" t="s">
        <v>345</v>
      </c>
      <c r="K274" s="146">
        <v>-0.03</v>
      </c>
      <c r="L274" s="146">
        <v>0.03</v>
      </c>
      <c r="M274" s="259" t="str">
        <f ca="1">R1</f>
        <v>R2</v>
      </c>
      <c r="N274" s="259" t="str">
        <f ca="1">S1</f>
        <v>R3</v>
      </c>
      <c r="O274" s="259" t="str">
        <f ca="1">T1</f>
        <v>R4</v>
      </c>
      <c r="P274" s="259" t="str">
        <f ca="1">U1</f>
        <v>R5</v>
      </c>
      <c r="Q274" s="259" t="str">
        <f ca="1">V1</f>
        <v>R6</v>
      </c>
      <c r="R274" s="375"/>
      <c r="S274" s="149" t="s">
        <v>346</v>
      </c>
      <c r="T274" s="147" t="s">
        <v>347</v>
      </c>
      <c r="U274" s="147" t="s">
        <v>348</v>
      </c>
      <c r="V274" s="148" t="s">
        <v>349</v>
      </c>
      <c r="W274" s="378"/>
      <c r="X274" s="379"/>
      <c r="Y274" s="381"/>
      <c r="Z274" s="150" t="s">
        <v>350</v>
      </c>
      <c r="AA274" s="151" t="s">
        <v>351</v>
      </c>
      <c r="AB274" s="365"/>
      <c r="AC274" s="152" t="s">
        <v>352</v>
      </c>
      <c r="AD274" s="153" t="s">
        <v>353</v>
      </c>
      <c r="AE274" s="369"/>
      <c r="AF274" s="242"/>
    </row>
    <row r="275" spans="2:32" x14ac:dyDescent="0.15">
      <c r="B275" s="239"/>
      <c r="C275" s="155" t="s">
        <v>243</v>
      </c>
      <c r="D275" s="155"/>
      <c r="E275" s="264" cm="1">
        <f t="array" ref="E275">ROUND(INDEX('9-4.2020'!D:D,MATCH("F139110110504",'9-4.2020'!A:A,0),0)/INDEX('9-4.2020'!K:K,MATCH("F139110110504",'9-4.2020'!A:A,0),0),3)</f>
        <v>0</v>
      </c>
      <c r="F275" s="264" cm="1">
        <f t="array" ref="F275">ROUND(INDEX('9-4.2021'!D:D,MATCH("F139110110504",'9-4.2021'!A:A,0),0)/INDEX('9-4.2021'!K:K,MATCH("F139110110504",'9-4.2021'!A:A,0),0),3)</f>
        <v>0</v>
      </c>
      <c r="G275" s="264" cm="1">
        <f t="array" ref="G275">ROUND(INDEX('9-4.2022'!D:D,MATCH("F139110110504",'9-4.2022'!A:A,0),0)/INDEX('9-4.2022'!K:K,MATCH("F139110110504",'9-4.2022'!A:A,0),0),3)</f>
        <v>0</v>
      </c>
      <c r="H275" s="264" cm="1">
        <f t="array" ref="H275">ROUND(INDEX('9-4.2023'!D:D,MATCH("F139110110504",'9-4.2023'!A:A,0),0)/INDEX('9-4.2023'!K:K,MATCH("F139110110504",'9-4.2023'!A:A,0),0),3)</f>
        <v>0</v>
      </c>
      <c r="I275" s="264" cm="1">
        <f t="array" ref="I275">ROUND(INDEX('9-4.2024'!D:D,MATCH("F139110110504",'9-4.2024'!A:A,0),0)/INDEX('9-4.2024'!K:K,MATCH("F139110110504",'9-4.2024'!A:A,0),0),3)</f>
        <v>0</v>
      </c>
      <c r="J275" s="188">
        <f>AVERAGE(E275:I275)</f>
        <v>0</v>
      </c>
      <c r="K275" s="158">
        <f t="shared" ref="K275:K277" si="878">J275-0.03</f>
        <v>-0.03</v>
      </c>
      <c r="L275" s="158">
        <f t="shared" ref="L275:L277" si="879">J275+0.03</f>
        <v>0.03</v>
      </c>
      <c r="M275" s="147" t="str">
        <f t="shared" ref="M275:M277" si="880">IF(AND(E275&gt;J275-0.03,E275&lt;J275+0.03),"○","×")</f>
        <v>○</v>
      </c>
      <c r="N275" s="147" t="str">
        <f t="shared" ref="N275:N277" si="881">IF(AND(F275&gt;J275-0.03,F275&lt;J275+0.03),"○","×")</f>
        <v>○</v>
      </c>
      <c r="O275" s="147" t="str">
        <f t="shared" ref="O275:O277" si="882">IF(AND(G275&gt;J275-0.03,G275&lt;J275+0.03),"○","×")</f>
        <v>○</v>
      </c>
      <c r="P275" s="147" t="str">
        <f t="shared" ref="P275:P277" si="883">IF(AND(H275&gt;J275-0.03,H275&lt;J275+0.03),"○","×")</f>
        <v>○</v>
      </c>
      <c r="Q275" s="148" t="str">
        <f t="shared" ref="Q275:Q277" si="884">IF(AND(I275&gt;J275-0.03,I275&lt;J275+0.03),"○","×")</f>
        <v>○</v>
      </c>
      <c r="R275" s="159" t="str">
        <f t="shared" ref="R275:R277" si="885">IF(COUNTIF(M275:Q275,"○")=5,"同程度","―")</f>
        <v>同程度</v>
      </c>
      <c r="S275" s="149" t="str">
        <f t="shared" ref="S275:S277" si="886">IF(F275-E275&gt;0,"↑",IF(F275-E275&lt;0,"↓","－"))</f>
        <v>－</v>
      </c>
      <c r="T275" s="147" t="str">
        <f t="shared" ref="T275:T277" si="887">IF(G275-F275&gt;0,"↑",IF(G275-F275&lt;0,"↓","－"))</f>
        <v>－</v>
      </c>
      <c r="U275" s="147" t="str">
        <f t="shared" ref="U275:U277" si="888">IF(H275-G275&gt;0,"↑",IF(H275-G275&lt;0,"↓","－"))</f>
        <v>－</v>
      </c>
      <c r="V275" s="148" t="str">
        <f t="shared" ref="V275:V277" si="889">IF(I275-H275&gt;0,"↑",IF(I275-H275&lt;0,"↓","－"))</f>
        <v>－</v>
      </c>
      <c r="W275" s="145" t="str">
        <f t="shared" ref="W275:W277" si="890">S275&amp;T275&amp;U275&amp;V275</f>
        <v>－－－－</v>
      </c>
      <c r="X275" s="160" t="str" cm="1">
        <f t="array" ref="X275">INDEX($AM$2:$AM$82,MATCH(W275,$AL$2:$AL$82,0),0)</f>
        <v>同程度で推移</v>
      </c>
      <c r="Y275" s="161" t="str">
        <f t="shared" ref="Y275:Y277" si="891">IF(G275-E275&gt;0,"↑",IF(G275-E275&lt;0,"↓","－"))</f>
        <v>－</v>
      </c>
      <c r="Z275" s="162" t="str">
        <f t="shared" ref="Z275:Z281" si="892">IF(W275="↓↑↓↓",IF(Y275="↓","減少傾向","×"),"判定外")</f>
        <v>判定外</v>
      </c>
      <c r="AA275" s="163" t="str">
        <f t="shared" ref="AA275:AA281" si="893">IF(W275="↑↓↑↑",IF(Y275="↑","増加傾向","×"),"判定外")</f>
        <v>判定外</v>
      </c>
      <c r="AB275" s="164" t="str">
        <f t="shared" ref="AB275:AB277" si="894">IF(H275-F275&gt;0,"↑",IF(H275-F275&lt;0,"↓","－"))</f>
        <v>－</v>
      </c>
      <c r="AC275" s="162" t="str">
        <f t="shared" ref="AC275:AC281" si="895">IF(W275="↓↓↑↓",IF(AB275="↓","減少傾向","×"),"判定外")</f>
        <v>判定外</v>
      </c>
      <c r="AD275" s="160" t="str">
        <f t="shared" ref="AD275:AD281" si="896">IF(W275="↑↑↓↑",IF(AB275="↑","増加傾向","×"),"判定外")</f>
        <v>判定外</v>
      </c>
      <c r="AE275" s="165" t="s">
        <v>273</v>
      </c>
      <c r="AF275" s="242"/>
    </row>
    <row r="276" spans="2:32" x14ac:dyDescent="0.15">
      <c r="B276" s="239"/>
      <c r="C276" s="166" t="s">
        <v>40</v>
      </c>
      <c r="D276" s="155"/>
      <c r="E276" s="264">
        <f>SUM(F277:F279)</f>
        <v>1</v>
      </c>
      <c r="F276" s="264">
        <f>SUM(F277:F279)</f>
        <v>1</v>
      </c>
      <c r="G276" s="264">
        <f>SUM(G277:G279)</f>
        <v>1</v>
      </c>
      <c r="H276" s="264">
        <f>SUM(H277:H279)</f>
        <v>1</v>
      </c>
      <c r="I276" s="264">
        <f>SUM(I277:I279)</f>
        <v>0.92900000000000005</v>
      </c>
      <c r="J276" s="157">
        <f t="shared" ref="J276:J281" si="897">AVERAGE(E276:I276)</f>
        <v>0.98580000000000001</v>
      </c>
      <c r="K276" s="158">
        <f t="shared" si="878"/>
        <v>0.95579999999999998</v>
      </c>
      <c r="L276" s="158">
        <f t="shared" si="879"/>
        <v>1.0158</v>
      </c>
      <c r="M276" s="147" t="str">
        <f t="shared" si="880"/>
        <v>○</v>
      </c>
      <c r="N276" s="147" t="str">
        <f t="shared" si="881"/>
        <v>○</v>
      </c>
      <c r="O276" s="147" t="str">
        <f t="shared" si="882"/>
        <v>○</v>
      </c>
      <c r="P276" s="147" t="str">
        <f t="shared" si="883"/>
        <v>○</v>
      </c>
      <c r="Q276" s="148" t="str">
        <f t="shared" si="884"/>
        <v>×</v>
      </c>
      <c r="R276" s="159" t="str">
        <f t="shared" si="885"/>
        <v>―</v>
      </c>
      <c r="S276" s="149" t="str">
        <f t="shared" si="886"/>
        <v>－</v>
      </c>
      <c r="T276" s="147" t="str">
        <f t="shared" si="887"/>
        <v>－</v>
      </c>
      <c r="U276" s="147" t="str">
        <f t="shared" si="888"/>
        <v>－</v>
      </c>
      <c r="V276" s="148" t="str">
        <f t="shared" si="889"/>
        <v>↓</v>
      </c>
      <c r="W276" s="145" t="str">
        <f t="shared" si="890"/>
        <v>－－－↓</v>
      </c>
      <c r="X276" s="160" t="str" cm="1">
        <f t="array" ref="X276">INDEX($AM$2:$AM$82,MATCH(W276,$AL$2:$AL$82,0),0)</f>
        <v>同程度で推移</v>
      </c>
      <c r="Y276" s="161" t="str">
        <f t="shared" si="891"/>
        <v>－</v>
      </c>
      <c r="Z276" s="162" t="str">
        <f t="shared" si="892"/>
        <v>判定外</v>
      </c>
      <c r="AA276" s="163" t="str">
        <f t="shared" si="893"/>
        <v>判定外</v>
      </c>
      <c r="AB276" s="164" t="str">
        <f t="shared" si="894"/>
        <v>－</v>
      </c>
      <c r="AC276" s="162" t="str">
        <f t="shared" si="895"/>
        <v>判定外</v>
      </c>
      <c r="AD276" s="160" t="str">
        <f t="shared" si="896"/>
        <v>判定外</v>
      </c>
      <c r="AE276" s="165" t="s">
        <v>260</v>
      </c>
      <c r="AF276" s="242"/>
    </row>
    <row r="277" spans="2:32" x14ac:dyDescent="0.15">
      <c r="B277" s="239"/>
      <c r="C277" s="167"/>
      <c r="D277" s="168" t="s">
        <v>36</v>
      </c>
      <c r="E277" s="265" cm="1">
        <f t="array" ref="E277">ROUND(INDEX('9-4.2020'!F:F,MATCH("F139110110504",'9-4.2020'!A:A,0),0)/INDEX('9-4.2020'!K:K,MATCH("F139110110504",'9-4.2020'!A:A,0),0),3)</f>
        <v>1</v>
      </c>
      <c r="F277" s="265" cm="1">
        <f t="array" ref="F277">ROUND(INDEX('9-4.2021'!F:F,MATCH("F139110110504",'9-4.2021'!A:A,0),0)/INDEX('9-4.2021'!K:K,MATCH("F139110110504",'9-4.2021'!A:A,0),0),3)</f>
        <v>1</v>
      </c>
      <c r="G277" s="265" cm="1">
        <f t="array" ref="G277">ROUND(INDEX('9-4.2022'!F:F,MATCH("F139110110504",'9-4.2022'!A:A,0),0)/INDEX('9-4.2022'!K:K,MATCH("F139110110504",'9-4.2022'!A:A,0),0),3)</f>
        <v>1</v>
      </c>
      <c r="H277" s="265" cm="1">
        <f t="array" ref="H277">ROUND(INDEX('9-4.2023'!F:F,MATCH("F139110110504",'9-4.2023'!A:A,0),0)/INDEX('9-4.2023'!K:K,MATCH("F139110110504",'9-4.2023'!A:A,0),0),3)</f>
        <v>0.92300000000000004</v>
      </c>
      <c r="I277" s="265" cm="1">
        <f t="array" ref="I277">ROUND(INDEX('9-4.2024'!F:F,MATCH("F139110110504",'9-4.2024'!A:A,0),0)/INDEX('9-4.2024'!K:K,MATCH("F139110110504",'9-4.2024'!A:A,0),0),3)</f>
        <v>0.92900000000000005</v>
      </c>
      <c r="J277" s="157">
        <f t="shared" si="897"/>
        <v>0.97040000000000004</v>
      </c>
      <c r="K277" s="158">
        <f t="shared" si="878"/>
        <v>0.94040000000000001</v>
      </c>
      <c r="L277" s="158">
        <f t="shared" si="879"/>
        <v>1.0004</v>
      </c>
      <c r="M277" s="147" t="str">
        <f t="shared" si="880"/>
        <v>○</v>
      </c>
      <c r="N277" s="147" t="str">
        <f t="shared" si="881"/>
        <v>○</v>
      </c>
      <c r="O277" s="147" t="str">
        <f t="shared" si="882"/>
        <v>○</v>
      </c>
      <c r="P277" s="147" t="str">
        <f t="shared" si="883"/>
        <v>×</v>
      </c>
      <c r="Q277" s="148" t="str">
        <f t="shared" si="884"/>
        <v>×</v>
      </c>
      <c r="R277" s="159" t="str">
        <f t="shared" si="885"/>
        <v>―</v>
      </c>
      <c r="S277" s="149" t="str">
        <f t="shared" si="886"/>
        <v>－</v>
      </c>
      <c r="T277" s="147" t="str">
        <f t="shared" si="887"/>
        <v>－</v>
      </c>
      <c r="U277" s="147" t="str">
        <f t="shared" si="888"/>
        <v>↓</v>
      </c>
      <c r="V277" s="148" t="str">
        <f t="shared" si="889"/>
        <v>↑</v>
      </c>
      <c r="W277" s="145" t="str">
        <f t="shared" si="890"/>
        <v>－－↓↑</v>
      </c>
      <c r="X277" s="160" t="str" cm="1">
        <f t="array" ref="X277">INDEX($AM$2:$AM$82,MATCH(W277,$AL$2:$AL$82,0),0)</f>
        <v>年度により増減</v>
      </c>
      <c r="Y277" s="161" t="str">
        <f t="shared" si="891"/>
        <v>－</v>
      </c>
      <c r="Z277" s="162" t="str">
        <f t="shared" si="892"/>
        <v>判定外</v>
      </c>
      <c r="AA277" s="163" t="str">
        <f t="shared" si="893"/>
        <v>判定外</v>
      </c>
      <c r="AB277" s="164" t="str">
        <f t="shared" si="894"/>
        <v>↓</v>
      </c>
      <c r="AC277" s="162" t="str">
        <f t="shared" si="895"/>
        <v>判定外</v>
      </c>
      <c r="AD277" s="160" t="str">
        <f t="shared" si="896"/>
        <v>判定外</v>
      </c>
      <c r="AE277" s="170"/>
      <c r="AF277" s="242"/>
    </row>
    <row r="278" spans="2:32" x14ac:dyDescent="0.15">
      <c r="B278" s="239"/>
      <c r="C278" s="167"/>
      <c r="D278" s="168" t="s">
        <v>244</v>
      </c>
      <c r="E278" s="265" cm="1">
        <f t="array" ref="E278">ROUND(INDEX('9-4.2020'!G:G,MATCH("F139110110504",'9-4.2020'!A:A,0),0)/INDEX('9-4.2020'!K:K,MATCH("F139110110504",'9-4.2020'!A:A,0),0),3)</f>
        <v>0</v>
      </c>
      <c r="F278" s="265" cm="1">
        <f t="array" ref="F278">ROUND(INDEX('9-4.2021'!G:G,MATCH("F139110110504",'9-4.2021'!A:A,0),0)/INDEX('9-4.2021'!K:K,MATCH("F139110110504",'9-4.2021'!A:A,0),0),3)</f>
        <v>0</v>
      </c>
      <c r="G278" s="265" cm="1">
        <f t="array" ref="G278">ROUND(INDEX('9-4.2022'!G:G,MATCH("F139110110504",'9-4.2022'!A:A,0),0)/INDEX('9-4.2022'!K:K,MATCH("F139110110504",'9-4.2022'!A:A,0),0),3)</f>
        <v>0</v>
      </c>
      <c r="H278" s="265" cm="1">
        <f t="array" ref="H278">ROUND(INDEX('9-4.2023'!G:G,MATCH("F139110110504",'9-4.2023'!A:A,0),0)/INDEX('9-4.2023'!K:K,MATCH("F139110110504",'9-4.2023'!A:A,0),0),3)</f>
        <v>7.6999999999999999E-2</v>
      </c>
      <c r="I278" s="265" cm="1">
        <f t="array" ref="I278">ROUND(INDEX('9-4.2024'!G:G,MATCH("F139110110504",'9-4.2024'!A:A,0),0)/INDEX('9-4.2024'!K:K,MATCH("F139110110504",'9-4.2024'!A:A,0),0),3)</f>
        <v>0</v>
      </c>
      <c r="J278" s="157">
        <f t="shared" si="897"/>
        <v>1.54E-2</v>
      </c>
      <c r="K278" s="158">
        <f>J278-0.03</f>
        <v>-1.4599999999999998E-2</v>
      </c>
      <c r="L278" s="158">
        <f>J278+0.03</f>
        <v>4.5399999999999996E-2</v>
      </c>
      <c r="M278" s="147" t="str">
        <f>IF(AND(E278&gt;J278-0.03,E278&lt;J278+0.03),"○","×")</f>
        <v>○</v>
      </c>
      <c r="N278" s="147" t="str">
        <f>IF(AND(F278&gt;J278-0.03,F278&lt;J278+0.03),"○","×")</f>
        <v>○</v>
      </c>
      <c r="O278" s="147" t="str">
        <f>IF(AND(G278&gt;J278-0.03,G278&lt;J278+0.03),"○","×")</f>
        <v>○</v>
      </c>
      <c r="P278" s="147" t="str">
        <f>IF(AND(H278&gt;J278-0.03,H278&lt;J278+0.03),"○","×")</f>
        <v>×</v>
      </c>
      <c r="Q278" s="148" t="str">
        <f>IF(AND(I278&gt;J278-0.03,I278&lt;J278+0.03),"○","×")</f>
        <v>○</v>
      </c>
      <c r="R278" s="159" t="str">
        <f>IF(COUNTIF(M278:Q278,"○")=5,"同程度","―")</f>
        <v>―</v>
      </c>
      <c r="S278" s="149" t="str">
        <f>IF(F278-E278&gt;0,"↑",IF(F278-E278&lt;0,"↓","－"))</f>
        <v>－</v>
      </c>
      <c r="T278" s="147" t="str">
        <f>IF(G278-F278&gt;0,"↑",IF(G278-F278&lt;0,"↓","－"))</f>
        <v>－</v>
      </c>
      <c r="U278" s="147" t="str">
        <f>IF(H278-G278&gt;0,"↑",IF(H278-G278&lt;0,"↓","－"))</f>
        <v>↑</v>
      </c>
      <c r="V278" s="148" t="str">
        <f>IF(I278-H278&gt;0,"↑",IF(I278-H278&lt;0,"↓","－"))</f>
        <v>↓</v>
      </c>
      <c r="W278" s="145" t="str">
        <f>S278&amp;T278&amp;U278&amp;V278</f>
        <v>－－↑↓</v>
      </c>
      <c r="X278" s="160" t="str" cm="1">
        <f t="array" ref="X278">INDEX($AM$2:$AM$82,MATCH(W278,$AL$2:$AL$82,0),0)</f>
        <v>年度により増減</v>
      </c>
      <c r="Y278" s="161" t="str">
        <f>IF(G278-E278&gt;0,"↑",IF(G278-E278&lt;0,"↓","－"))</f>
        <v>－</v>
      </c>
      <c r="Z278" s="162" t="str">
        <f t="shared" si="892"/>
        <v>判定外</v>
      </c>
      <c r="AA278" s="163" t="str">
        <f t="shared" si="893"/>
        <v>判定外</v>
      </c>
      <c r="AB278" s="164" t="str">
        <f>IF(H278-F278&gt;0,"↑",IF(H278-F278&lt;0,"↓","－"))</f>
        <v>↑</v>
      </c>
      <c r="AC278" s="162" t="str">
        <f t="shared" si="895"/>
        <v>判定外</v>
      </c>
      <c r="AD278" s="160" t="str">
        <f t="shared" si="896"/>
        <v>判定外</v>
      </c>
      <c r="AE278" s="170"/>
      <c r="AF278" s="242"/>
    </row>
    <row r="279" spans="2:32" x14ac:dyDescent="0.15">
      <c r="B279" s="239"/>
      <c r="C279" s="171"/>
      <c r="D279" s="168" t="s">
        <v>245</v>
      </c>
      <c r="E279" s="265" cm="1">
        <f t="array" ref="E279">ROUND(INDEX('9-4.2020'!H:H,MATCH("F139110110504",'9-4.2020'!A:A,0),0)/INDEX('9-4.2020'!K:K,MATCH("F139110110504",'9-4.2020'!A:A,0),0),3)</f>
        <v>0</v>
      </c>
      <c r="F279" s="265" cm="1">
        <f t="array" ref="F279">ROUND(INDEX('9-4.2021'!H:H,MATCH("F139110110504",'9-4.2021'!A:A,0),0)/INDEX('9-4.2021'!K:K,MATCH("F139110110504",'9-4.2021'!A:A,0),0),3)</f>
        <v>0</v>
      </c>
      <c r="G279" s="265" cm="1">
        <f t="array" ref="G279">ROUND(INDEX('9-4.2022'!H:H,MATCH("F139110110504",'9-4.2022'!A:A,0),0)/INDEX('9-4.2022'!K:K,MATCH("F139110110504",'9-4.2022'!A:A,0),0),3)</f>
        <v>0</v>
      </c>
      <c r="H279" s="265" cm="1">
        <f t="array" ref="H279">ROUND(INDEX('9-4.2023'!H:H,MATCH("F139110110504",'9-4.2023'!A:A,0),0)/INDEX('9-4.2023'!K:K,MATCH("F139110110504",'9-4.2023'!A:A,0),0),3)</f>
        <v>0</v>
      </c>
      <c r="I279" s="265" cm="1">
        <f t="array" ref="I279">ROUND(INDEX('9-4.2024'!H:H,MATCH("F139110110504",'9-4.2024'!A:A,0),0)/INDEX('9-4.2024'!K:K,MATCH("F139110110504",'9-4.2024'!A:A,0),0),3)</f>
        <v>0</v>
      </c>
      <c r="J279" s="188">
        <f t="shared" si="897"/>
        <v>0</v>
      </c>
      <c r="K279" s="158">
        <f t="shared" ref="K279:K281" si="898">J279-0.03</f>
        <v>-0.03</v>
      </c>
      <c r="L279" s="158">
        <f t="shared" ref="L279:L281" si="899">J279+0.03</f>
        <v>0.03</v>
      </c>
      <c r="M279" s="147" t="str">
        <f t="shared" ref="M279:M281" si="900">IF(AND(E279&gt;J279-0.03,E279&lt;J279+0.03),"○","×")</f>
        <v>○</v>
      </c>
      <c r="N279" s="147" t="str">
        <f t="shared" ref="N279:N281" si="901">IF(AND(F279&gt;J279-0.03,F279&lt;J279+0.03),"○","×")</f>
        <v>○</v>
      </c>
      <c r="O279" s="147" t="str">
        <f t="shared" ref="O279:O281" si="902">IF(AND(G279&gt;J279-0.03,G279&lt;J279+0.03),"○","×")</f>
        <v>○</v>
      </c>
      <c r="P279" s="147" t="str">
        <f t="shared" ref="P279:P281" si="903">IF(AND(H279&gt;J279-0.03,H279&lt;J279+0.03),"○","×")</f>
        <v>○</v>
      </c>
      <c r="Q279" s="148" t="str">
        <f t="shared" ref="Q279:Q281" si="904">IF(AND(I279&gt;J279-0.03,I279&lt;J279+0.03),"○","×")</f>
        <v>○</v>
      </c>
      <c r="R279" s="159" t="str">
        <f t="shared" ref="R279:R281" si="905">IF(COUNTIF(M279:Q279,"○")=5,"同程度","―")</f>
        <v>同程度</v>
      </c>
      <c r="S279" s="149" t="str">
        <f t="shared" ref="S279:S281" si="906">IF(F279-E279&gt;0,"↑",IF(F279-E279&lt;0,"↓","－"))</f>
        <v>－</v>
      </c>
      <c r="T279" s="147" t="str">
        <f t="shared" ref="T279:T281" si="907">IF(G279-F279&gt;0,"↑",IF(G279-F279&lt;0,"↓","－"))</f>
        <v>－</v>
      </c>
      <c r="U279" s="147" t="str">
        <f t="shared" ref="U279:U281" si="908">IF(H279-G279&gt;0,"↑",IF(H279-G279&lt;0,"↓","－"))</f>
        <v>－</v>
      </c>
      <c r="V279" s="148" t="str">
        <f t="shared" ref="V279:V281" si="909">IF(I279-H279&gt;0,"↑",IF(I279-H279&lt;0,"↓","－"))</f>
        <v>－</v>
      </c>
      <c r="W279" s="145" t="str">
        <f t="shared" ref="W279:W281" si="910">S279&amp;T279&amp;U279&amp;V279</f>
        <v>－－－－</v>
      </c>
      <c r="X279" s="160" t="str" cm="1">
        <f t="array" ref="X279">INDEX($AM$2:$AM$82,MATCH(W279,$AL$2:$AL$82,0),0)</f>
        <v>同程度で推移</v>
      </c>
      <c r="Y279" s="161" t="str">
        <f t="shared" ref="Y279:Y281" si="911">IF(G279-E279&gt;0,"↑",IF(G279-E279&lt;0,"↓","－"))</f>
        <v>－</v>
      </c>
      <c r="Z279" s="162" t="str">
        <f t="shared" si="892"/>
        <v>判定外</v>
      </c>
      <c r="AA279" s="163" t="str">
        <f t="shared" si="893"/>
        <v>判定外</v>
      </c>
      <c r="AB279" s="164" t="str">
        <f t="shared" ref="AB279:AB281" si="912">IF(H279-F279&gt;0,"↑",IF(H279-F279&lt;0,"↓","－"))</f>
        <v>－</v>
      </c>
      <c r="AC279" s="162" t="str">
        <f t="shared" si="895"/>
        <v>判定外</v>
      </c>
      <c r="AD279" s="160" t="str">
        <f t="shared" si="896"/>
        <v>判定外</v>
      </c>
      <c r="AE279" s="170"/>
      <c r="AF279" s="242"/>
    </row>
    <row r="280" spans="2:32" x14ac:dyDescent="0.15">
      <c r="B280" s="239"/>
      <c r="C280" s="155" t="s">
        <v>246</v>
      </c>
      <c r="D280" s="155"/>
      <c r="E280" s="264" cm="1">
        <f t="array" ref="E280">ROUND(INDEX('9-4.2020'!I:I,MATCH("F139110110504",'9-4.2020'!A:A,0),0)/INDEX('9-4.2020'!K:K,MATCH("F139110110504",'9-4.2020'!A:A,0),0),3)</f>
        <v>0</v>
      </c>
      <c r="F280" s="264" cm="1">
        <f t="array" ref="F280">ROUND(INDEX('9-4.2021'!I:I,MATCH("F139110110504",'9-4.2021'!A:A,0),0)/INDEX('9-4.2021'!K:K,MATCH("F139110110504",'9-4.2021'!A:A,0),0),3)</f>
        <v>0</v>
      </c>
      <c r="G280" s="264" cm="1">
        <f t="array" ref="G280">ROUND(INDEX('9-4.2022'!I:I,MATCH("F139110110504",'9-4.2022'!A:A,0),0)/INDEX('9-4.2022'!K:K,MATCH("F139110110504",'9-4.2022'!A:A,0),0),3)</f>
        <v>0</v>
      </c>
      <c r="H280" s="264" cm="1">
        <f t="array" ref="H280">ROUND(INDEX('9-4.2023'!I:I,MATCH("F139110110504",'9-4.2023'!A:A,0),0)/INDEX('9-4.2023'!K:K,MATCH("F139110110504",'9-4.2023'!A:A,0),0),3)</f>
        <v>0</v>
      </c>
      <c r="I280" s="264" cm="1">
        <f t="array" ref="I280">ROUND(INDEX('9-4.2024'!I:I,MATCH("F139110110504",'9-4.2024'!A:A,0),0)/INDEX('9-4.2024'!K:K,MATCH("F139110110504",'9-4.2024'!A:A,0),0),3)</f>
        <v>7.0999999999999994E-2</v>
      </c>
      <c r="J280" s="157">
        <f t="shared" si="897"/>
        <v>1.4199999999999999E-2</v>
      </c>
      <c r="K280" s="158">
        <f t="shared" si="898"/>
        <v>-1.5800000000000002E-2</v>
      </c>
      <c r="L280" s="158">
        <f t="shared" si="899"/>
        <v>4.4199999999999996E-2</v>
      </c>
      <c r="M280" s="147" t="str">
        <f t="shared" si="900"/>
        <v>○</v>
      </c>
      <c r="N280" s="147" t="str">
        <f t="shared" si="901"/>
        <v>○</v>
      </c>
      <c r="O280" s="147" t="str">
        <f t="shared" si="902"/>
        <v>○</v>
      </c>
      <c r="P280" s="147" t="str">
        <f t="shared" si="903"/>
        <v>○</v>
      </c>
      <c r="Q280" s="148" t="str">
        <f t="shared" si="904"/>
        <v>×</v>
      </c>
      <c r="R280" s="159" t="str">
        <f t="shared" si="905"/>
        <v>―</v>
      </c>
      <c r="S280" s="149" t="str">
        <f t="shared" si="906"/>
        <v>－</v>
      </c>
      <c r="T280" s="147" t="str">
        <f t="shared" si="907"/>
        <v>－</v>
      </c>
      <c r="U280" s="147" t="str">
        <f t="shared" si="908"/>
        <v>－</v>
      </c>
      <c r="V280" s="148" t="str">
        <f t="shared" si="909"/>
        <v>↑</v>
      </c>
      <c r="W280" s="145" t="str">
        <f t="shared" si="910"/>
        <v>－－－↑</v>
      </c>
      <c r="X280" s="160" t="str" cm="1">
        <f t="array" ref="X280">INDEX($AM$2:$AM$82,MATCH(W280,$AL$2:$AL$82,0),0)</f>
        <v>同程度で推移</v>
      </c>
      <c r="Y280" s="161" t="str">
        <f t="shared" si="911"/>
        <v>－</v>
      </c>
      <c r="Z280" s="162" t="str">
        <f t="shared" si="892"/>
        <v>判定外</v>
      </c>
      <c r="AA280" s="163" t="str">
        <f t="shared" si="893"/>
        <v>判定外</v>
      </c>
      <c r="AB280" s="164" t="str">
        <f t="shared" si="912"/>
        <v>－</v>
      </c>
      <c r="AC280" s="162" t="str">
        <f t="shared" si="895"/>
        <v>判定外</v>
      </c>
      <c r="AD280" s="160" t="str">
        <f t="shared" si="896"/>
        <v>判定外</v>
      </c>
      <c r="AE280" s="170"/>
      <c r="AF280" s="242"/>
    </row>
    <row r="281" spans="2:32" x14ac:dyDescent="0.15">
      <c r="B281" s="239"/>
      <c r="C281" s="155" t="s">
        <v>242</v>
      </c>
      <c r="D281" s="155"/>
      <c r="E281" s="264" cm="1">
        <f t="array" ref="E281">ROUND(INDEX('9-4.2020'!J:J,MATCH("F139110110504",'9-4.2020'!A:A,0),0)/INDEX('9-4.2020'!K:K,MATCH("F139110110504",'9-4.2020'!A:A,0),0),3)</f>
        <v>0</v>
      </c>
      <c r="F281" s="264" cm="1">
        <f t="array" ref="F281">ROUND(INDEX('9-4.2021'!J:J,MATCH("F139110110504",'9-4.2021'!A:A,0),0)/INDEX('9-4.2021'!K:K,MATCH("F139110110504",'9-4.2021'!A:A,0),0),3)</f>
        <v>0</v>
      </c>
      <c r="G281" s="264" cm="1">
        <f t="array" ref="G281">ROUND(INDEX('9-4.2022'!J:J,MATCH("F139110110504",'9-4.2022'!A:A,0),0)/INDEX('9-4.2022'!K:K,MATCH("F139110110504",'9-4.2022'!A:A,0),0),3)</f>
        <v>0</v>
      </c>
      <c r="H281" s="264" cm="1">
        <f t="array" ref="H281">ROUND(INDEX('9-4.2023'!J:J,MATCH("F139110110504",'9-4.2023'!A:A,0),0)/INDEX('9-4.2023'!K:K,MATCH("F139110110504",'9-4.2023'!A:A,0),0),3)</f>
        <v>0</v>
      </c>
      <c r="I281" s="264" cm="1">
        <f t="array" ref="I281">ROUND(INDEX('9-4.2024'!J:J,MATCH("F139110110504",'9-4.2024'!A:A,0),0)/INDEX('9-4.2024'!K:K,MATCH("F139110110504",'9-4.2024'!A:A,0),0),3)</f>
        <v>0</v>
      </c>
      <c r="J281" s="188">
        <f t="shared" si="897"/>
        <v>0</v>
      </c>
      <c r="K281" s="158">
        <f t="shared" si="898"/>
        <v>-0.03</v>
      </c>
      <c r="L281" s="158">
        <f t="shared" si="899"/>
        <v>0.03</v>
      </c>
      <c r="M281" s="147" t="str">
        <f t="shared" si="900"/>
        <v>○</v>
      </c>
      <c r="N281" s="147" t="str">
        <f t="shared" si="901"/>
        <v>○</v>
      </c>
      <c r="O281" s="147" t="str">
        <f t="shared" si="902"/>
        <v>○</v>
      </c>
      <c r="P281" s="147" t="str">
        <f t="shared" si="903"/>
        <v>○</v>
      </c>
      <c r="Q281" s="148" t="str">
        <f t="shared" si="904"/>
        <v>○</v>
      </c>
      <c r="R281" s="159" t="str">
        <f t="shared" si="905"/>
        <v>同程度</v>
      </c>
      <c r="S281" s="149" t="str">
        <f t="shared" si="906"/>
        <v>－</v>
      </c>
      <c r="T281" s="147" t="str">
        <f t="shared" si="907"/>
        <v>－</v>
      </c>
      <c r="U281" s="147" t="str">
        <f t="shared" si="908"/>
        <v>－</v>
      </c>
      <c r="V281" s="148" t="str">
        <f t="shared" si="909"/>
        <v>－</v>
      </c>
      <c r="W281" s="145" t="str">
        <f t="shared" si="910"/>
        <v>－－－－</v>
      </c>
      <c r="X281" s="160" t="str" cm="1">
        <f t="array" ref="X281">INDEX($AM$2:$AM$82,MATCH(W281,$AL$2:$AL$82,0),0)</f>
        <v>同程度で推移</v>
      </c>
      <c r="Y281" s="161" t="str">
        <f t="shared" si="911"/>
        <v>－</v>
      </c>
      <c r="Z281" s="162" t="str">
        <f t="shared" si="892"/>
        <v>判定外</v>
      </c>
      <c r="AA281" s="163" t="str">
        <f t="shared" si="893"/>
        <v>判定外</v>
      </c>
      <c r="AB281" s="164" t="str">
        <f t="shared" si="912"/>
        <v>－</v>
      </c>
      <c r="AC281" s="162" t="str">
        <f t="shared" si="895"/>
        <v>判定外</v>
      </c>
      <c r="AD281" s="160" t="str">
        <f t="shared" si="896"/>
        <v>判定外</v>
      </c>
      <c r="AE281" s="170"/>
      <c r="AF281" s="242"/>
    </row>
    <row r="282" spans="2:32" ht="14.25" thickBot="1" x14ac:dyDescent="0.2">
      <c r="B282" s="239"/>
      <c r="C282" s="240"/>
      <c r="D282" s="240"/>
      <c r="E282" s="279"/>
      <c r="F282" s="279"/>
      <c r="G282" s="279"/>
      <c r="H282" s="279"/>
      <c r="I282" s="279"/>
      <c r="J282" s="243"/>
      <c r="K282" s="241"/>
      <c r="L282" s="241"/>
      <c r="M282" s="241"/>
      <c r="N282" s="241"/>
      <c r="O282" s="241"/>
      <c r="P282" s="241"/>
      <c r="Q282" s="241"/>
      <c r="R282" s="241"/>
      <c r="S282" s="241"/>
      <c r="T282" s="241"/>
      <c r="U282" s="241"/>
      <c r="V282" s="241"/>
      <c r="W282" s="241"/>
      <c r="X282" s="241"/>
      <c r="Y282" s="241"/>
      <c r="Z282" s="241"/>
      <c r="AA282" s="241"/>
      <c r="AB282" s="241"/>
      <c r="AC282" s="241"/>
      <c r="AD282" s="241"/>
      <c r="AE282" s="241"/>
      <c r="AF282" s="242"/>
    </row>
    <row r="283" spans="2:32" x14ac:dyDescent="0.15">
      <c r="B283" s="239"/>
      <c r="C283" s="240"/>
      <c r="D283" s="240"/>
      <c r="E283" s="279"/>
      <c r="F283" s="279"/>
      <c r="G283" s="279"/>
      <c r="H283" s="279"/>
      <c r="I283" s="279"/>
      <c r="J283" s="370" t="s">
        <v>334</v>
      </c>
      <c r="K283" s="371"/>
      <c r="L283" s="371"/>
      <c r="M283" s="372"/>
      <c r="N283" s="372"/>
      <c r="O283" s="372"/>
      <c r="P283" s="372"/>
      <c r="Q283" s="373"/>
      <c r="R283" s="374" t="s">
        <v>335</v>
      </c>
      <c r="S283" s="371" t="s">
        <v>336</v>
      </c>
      <c r="T283" s="372"/>
      <c r="U283" s="372"/>
      <c r="V283" s="373"/>
      <c r="W283" s="376" t="s">
        <v>337</v>
      </c>
      <c r="X283" s="377"/>
      <c r="Y283" s="380" t="s">
        <v>338</v>
      </c>
      <c r="Z283" s="366" t="s">
        <v>339</v>
      </c>
      <c r="AA283" s="382"/>
      <c r="AB283" s="364" t="s">
        <v>340</v>
      </c>
      <c r="AC283" s="366" t="s">
        <v>341</v>
      </c>
      <c r="AD283" s="367"/>
      <c r="AE283" s="368" t="s">
        <v>342</v>
      </c>
      <c r="AF283" s="242"/>
    </row>
    <row r="284" spans="2:32" ht="27" x14ac:dyDescent="0.15">
      <c r="B284" s="239"/>
      <c r="C284" s="204" t="s">
        <v>19</v>
      </c>
      <c r="D284" s="204"/>
      <c r="E284" s="144" t="str">
        <f ca="1">R1&amp;"(n'="&amp;'9-4.2020'!K101&amp;")"</f>
        <v>R2(n'=2766)</v>
      </c>
      <c r="F284" s="144" t="str">
        <f ca="1">S1&amp;"(n'="&amp;'9-4.2021'!K101&amp;")"</f>
        <v>R3(n'=3122)</v>
      </c>
      <c r="G284" s="144" t="str">
        <f ca="1">T1&amp;"(n'="&amp;'9-4.2022'!K101&amp;")"</f>
        <v>R4(n'=3272)</v>
      </c>
      <c r="H284" s="144" t="str">
        <f ca="1">U1&amp;"(n'="&amp;'9-4.2023'!K101&amp;")"</f>
        <v>R5(n'=3197)</v>
      </c>
      <c r="I284" s="144" t="str">
        <f ca="1">V1&amp;"(n'="&amp;'9-4.2024'!K101&amp;")"</f>
        <v>R6(n'=3627)</v>
      </c>
      <c r="J284" s="145" t="s">
        <v>345</v>
      </c>
      <c r="K284" s="146">
        <v>-0.03</v>
      </c>
      <c r="L284" s="146">
        <v>0.03</v>
      </c>
      <c r="M284" s="259" t="str">
        <f ca="1">R1</f>
        <v>R2</v>
      </c>
      <c r="N284" s="259" t="str">
        <f ca="1">S1</f>
        <v>R3</v>
      </c>
      <c r="O284" s="259" t="str">
        <f ca="1">T1</f>
        <v>R4</v>
      </c>
      <c r="P284" s="259" t="str">
        <f ca="1">U1</f>
        <v>R5</v>
      </c>
      <c r="Q284" s="259" t="str">
        <f ca="1">V1</f>
        <v>R6</v>
      </c>
      <c r="R284" s="375"/>
      <c r="S284" s="149" t="s">
        <v>346</v>
      </c>
      <c r="T284" s="147" t="s">
        <v>347</v>
      </c>
      <c r="U284" s="147" t="s">
        <v>348</v>
      </c>
      <c r="V284" s="148" t="s">
        <v>349</v>
      </c>
      <c r="W284" s="378"/>
      <c r="X284" s="379"/>
      <c r="Y284" s="381"/>
      <c r="Z284" s="150" t="s">
        <v>350</v>
      </c>
      <c r="AA284" s="151" t="s">
        <v>351</v>
      </c>
      <c r="AB284" s="365"/>
      <c r="AC284" s="152" t="s">
        <v>352</v>
      </c>
      <c r="AD284" s="153" t="s">
        <v>353</v>
      </c>
      <c r="AE284" s="369"/>
      <c r="AF284" s="242"/>
    </row>
    <row r="285" spans="2:32" x14ac:dyDescent="0.15">
      <c r="B285" s="239"/>
      <c r="C285" s="155" t="s">
        <v>243</v>
      </c>
      <c r="D285" s="155"/>
      <c r="E285" s="264">
        <f>ROUND('9-4.2020'!D101/'9-4.2020'!K101,3)</f>
        <v>2.1000000000000001E-2</v>
      </c>
      <c r="F285" s="264">
        <f>ROUND('9-4.2021'!D101/'9-4.2021'!K101,3)</f>
        <v>1.9E-2</v>
      </c>
      <c r="G285" s="264">
        <f>ROUND('9-4.2022'!D101/'9-4.2022'!K101,3)</f>
        <v>1.6E-2</v>
      </c>
      <c r="H285" s="264">
        <f>ROUND('9-4.2023'!D101/'9-4.2023'!K101,3)</f>
        <v>1.7000000000000001E-2</v>
      </c>
      <c r="I285" s="264">
        <f>ROUND('9-4.2024'!D101/'9-4.2024'!K101,3)</f>
        <v>2.1000000000000001E-2</v>
      </c>
      <c r="J285" s="157">
        <f t="shared" ref="J285:J287" si="913">AVERAGE(E285:I285)</f>
        <v>1.8800000000000004E-2</v>
      </c>
      <c r="K285" s="158">
        <f t="shared" ref="K285:K287" si="914">J285-0.03</f>
        <v>-1.1199999999999995E-2</v>
      </c>
      <c r="L285" s="158">
        <f t="shared" ref="L285:L287" si="915">J285+0.03</f>
        <v>4.8800000000000003E-2</v>
      </c>
      <c r="M285" s="147" t="str">
        <f t="shared" ref="M285:M287" si="916">IF(AND(E285&gt;J285-0.03,E285&lt;J285+0.03),"○","×")</f>
        <v>○</v>
      </c>
      <c r="N285" s="147" t="str">
        <f t="shared" ref="N285:N287" si="917">IF(AND(F285&gt;J285-0.03,F285&lt;J285+0.03),"○","×")</f>
        <v>○</v>
      </c>
      <c r="O285" s="147" t="str">
        <f t="shared" ref="O285:O287" si="918">IF(AND(G285&gt;J285-0.03,G285&lt;J285+0.03),"○","×")</f>
        <v>○</v>
      </c>
      <c r="P285" s="147" t="str">
        <f t="shared" ref="P285:P287" si="919">IF(AND(H285&gt;J285-0.03,H285&lt;J285+0.03),"○","×")</f>
        <v>○</v>
      </c>
      <c r="Q285" s="148" t="str">
        <f t="shared" ref="Q285:Q287" si="920">IF(AND(I285&gt;J285-0.03,I285&lt;J285+0.03),"○","×")</f>
        <v>○</v>
      </c>
      <c r="R285" s="159" t="str">
        <f t="shared" ref="R285:R287" si="921">IF(COUNTIF(M285:Q285,"○")=5,"同程度","―")</f>
        <v>同程度</v>
      </c>
      <c r="S285" s="149" t="str">
        <f t="shared" ref="S285:S287" si="922">IF(F285-E285&gt;0,"↑",IF(F285-E285&lt;0,"↓","－"))</f>
        <v>↓</v>
      </c>
      <c r="T285" s="147" t="str">
        <f t="shared" ref="T285:T287" si="923">IF(G285-F285&gt;0,"↑",IF(G285-F285&lt;0,"↓","－"))</f>
        <v>↓</v>
      </c>
      <c r="U285" s="147" t="str">
        <f t="shared" ref="U285:U287" si="924">IF(H285-G285&gt;0,"↑",IF(H285-G285&lt;0,"↓","－"))</f>
        <v>↑</v>
      </c>
      <c r="V285" s="148" t="str">
        <f t="shared" ref="V285:V287" si="925">IF(I285-H285&gt;0,"↑",IF(I285-H285&lt;0,"↓","－"))</f>
        <v>↑</v>
      </c>
      <c r="W285" s="145" t="str">
        <f t="shared" ref="W285:W287" si="926">S285&amp;T285&amp;U285&amp;V285</f>
        <v>↓↓↑↑</v>
      </c>
      <c r="X285" s="160" t="str" cm="1">
        <f t="array" ref="X285">INDEX($AM$2:$AM$82,MATCH(W285,$AL$2:$AL$82,0),0)</f>
        <v>年度により増減</v>
      </c>
      <c r="Y285" s="161" t="str">
        <f t="shared" ref="Y285:Y287" si="927">IF(G285-E285&gt;0,"↑",IF(G285-E285&lt;0,"↓","－"))</f>
        <v>↓</v>
      </c>
      <c r="Z285" s="162" t="str">
        <f t="shared" ref="Z285:Z291" si="928">IF(W285="↓↑↓↓",IF(Y285="↓","減少傾向","×"),"判定外")</f>
        <v>判定外</v>
      </c>
      <c r="AA285" s="163" t="str">
        <f t="shared" ref="AA285:AA291" si="929">IF(W285="↑↓↑↑",IF(Y285="↑","増加傾向","×"),"判定外")</f>
        <v>判定外</v>
      </c>
      <c r="AB285" s="164" t="str">
        <f t="shared" ref="AB285:AB287" si="930">IF(H285-F285&gt;0,"↑",IF(H285-F285&lt;0,"↓","－"))</f>
        <v>↓</v>
      </c>
      <c r="AC285" s="162" t="str">
        <f t="shared" ref="AC285:AC291" si="931">IF(W285="↓↓↑↓",IF(AB285="↓","減少傾向","×"),"判定外")</f>
        <v>判定外</v>
      </c>
      <c r="AD285" s="160" t="str">
        <f t="shared" ref="AD285:AD291" si="932">IF(W285="↑↑↓↑",IF(AB285="↑","増加傾向","×"),"判定外")</f>
        <v>判定外</v>
      </c>
      <c r="AE285" s="165" t="s">
        <v>273</v>
      </c>
      <c r="AF285" s="242"/>
    </row>
    <row r="286" spans="2:32" x14ac:dyDescent="0.15">
      <c r="B286" s="239"/>
      <c r="C286" s="166" t="s">
        <v>40</v>
      </c>
      <c r="D286" s="155"/>
      <c r="E286" s="264">
        <f>SUM(E287:E289)</f>
        <v>0.69</v>
      </c>
      <c r="F286" s="264">
        <f>SUM(F287:F289)</f>
        <v>0.71800000000000008</v>
      </c>
      <c r="G286" s="264">
        <f>SUM(G287:G289)</f>
        <v>0.72399999999999998</v>
      </c>
      <c r="H286" s="264">
        <f>SUM(H287:H289)</f>
        <v>0.747</v>
      </c>
      <c r="I286" s="264">
        <f>SUM(I287:I289)</f>
        <v>0.76</v>
      </c>
      <c r="J286" s="157">
        <f t="shared" si="913"/>
        <v>0.72779999999999989</v>
      </c>
      <c r="K286" s="158">
        <f t="shared" si="914"/>
        <v>0.69779999999999986</v>
      </c>
      <c r="L286" s="158">
        <f t="shared" si="915"/>
        <v>0.75779999999999992</v>
      </c>
      <c r="M286" s="147" t="str">
        <f t="shared" si="916"/>
        <v>×</v>
      </c>
      <c r="N286" s="147" t="str">
        <f t="shared" si="917"/>
        <v>○</v>
      </c>
      <c r="O286" s="147" t="str">
        <f t="shared" si="918"/>
        <v>○</v>
      </c>
      <c r="P286" s="147" t="str">
        <f t="shared" si="919"/>
        <v>○</v>
      </c>
      <c r="Q286" s="148" t="str">
        <f t="shared" si="920"/>
        <v>×</v>
      </c>
      <c r="R286" s="159" t="str">
        <f t="shared" si="921"/>
        <v>―</v>
      </c>
      <c r="S286" s="149" t="str">
        <f t="shared" si="922"/>
        <v>↑</v>
      </c>
      <c r="T286" s="147" t="str">
        <f t="shared" si="923"/>
        <v>↑</v>
      </c>
      <c r="U286" s="147" t="str">
        <f t="shared" si="924"/>
        <v>↑</v>
      </c>
      <c r="V286" s="148" t="str">
        <f t="shared" si="925"/>
        <v>↑</v>
      </c>
      <c r="W286" s="145" t="str">
        <f t="shared" si="926"/>
        <v>↑↑↑↑</v>
      </c>
      <c r="X286" s="160" t="str" cm="1">
        <f t="array" ref="X286">INDEX($AM$2:$AM$82,MATCH(W286,$AL$2:$AL$82,0),0)</f>
        <v>増加傾向⤴</v>
      </c>
      <c r="Y286" s="161" t="str">
        <f t="shared" si="927"/>
        <v>↑</v>
      </c>
      <c r="Z286" s="162" t="str">
        <f t="shared" si="928"/>
        <v>判定外</v>
      </c>
      <c r="AA286" s="163" t="str">
        <f t="shared" si="929"/>
        <v>判定外</v>
      </c>
      <c r="AB286" s="164" t="str">
        <f t="shared" si="930"/>
        <v>↑</v>
      </c>
      <c r="AC286" s="162" t="str">
        <f t="shared" si="931"/>
        <v>判定外</v>
      </c>
      <c r="AD286" s="160" t="str">
        <f t="shared" si="932"/>
        <v>判定外</v>
      </c>
      <c r="AE286" s="165" t="s">
        <v>253</v>
      </c>
      <c r="AF286" s="242"/>
    </row>
    <row r="287" spans="2:32" x14ac:dyDescent="0.15">
      <c r="B287" s="239"/>
      <c r="C287" s="167"/>
      <c r="D287" s="168" t="s">
        <v>36</v>
      </c>
      <c r="E287" s="265">
        <f>ROUND('9-4.2020'!F101/'9-4.2020'!K101,3)</f>
        <v>0.629</v>
      </c>
      <c r="F287" s="265">
        <f>ROUND('9-4.2021'!F101/'9-4.2021'!K101,3)</f>
        <v>0.65100000000000002</v>
      </c>
      <c r="G287" s="265">
        <f>ROUND('9-4.2022'!F101/'9-4.2022'!K101,3)</f>
        <v>0.64100000000000001</v>
      </c>
      <c r="H287" s="265">
        <f>ROUND('9-4.2023'!F101/'9-4.2023'!K101,3)</f>
        <v>0.66500000000000004</v>
      </c>
      <c r="I287" s="265">
        <f>ROUND('9-4.2024'!F101/'9-4.2024'!K101,3)</f>
        <v>0.65700000000000003</v>
      </c>
      <c r="J287" s="157">
        <f t="shared" si="913"/>
        <v>0.64860000000000007</v>
      </c>
      <c r="K287" s="158">
        <f t="shared" si="914"/>
        <v>0.61860000000000004</v>
      </c>
      <c r="L287" s="158">
        <f t="shared" si="915"/>
        <v>0.67860000000000009</v>
      </c>
      <c r="M287" s="147" t="str">
        <f t="shared" si="916"/>
        <v>○</v>
      </c>
      <c r="N287" s="147" t="str">
        <f t="shared" si="917"/>
        <v>○</v>
      </c>
      <c r="O287" s="147" t="str">
        <f t="shared" si="918"/>
        <v>○</v>
      </c>
      <c r="P287" s="147" t="str">
        <f t="shared" si="919"/>
        <v>○</v>
      </c>
      <c r="Q287" s="148" t="str">
        <f t="shared" si="920"/>
        <v>○</v>
      </c>
      <c r="R287" s="159" t="str">
        <f t="shared" si="921"/>
        <v>同程度</v>
      </c>
      <c r="S287" s="149" t="str">
        <f t="shared" si="922"/>
        <v>↑</v>
      </c>
      <c r="T287" s="147" t="str">
        <f t="shared" si="923"/>
        <v>↓</v>
      </c>
      <c r="U287" s="147" t="str">
        <f t="shared" si="924"/>
        <v>↑</v>
      </c>
      <c r="V287" s="148" t="str">
        <f t="shared" si="925"/>
        <v>↓</v>
      </c>
      <c r="W287" s="145" t="str">
        <f t="shared" si="926"/>
        <v>↑↓↑↓</v>
      </c>
      <c r="X287" s="160" t="str" cm="1">
        <f t="array" ref="X287">INDEX($AM$2:$AM$82,MATCH(W287,$AL$2:$AL$82,0),0)</f>
        <v>隔年で増減</v>
      </c>
      <c r="Y287" s="161" t="str">
        <f t="shared" si="927"/>
        <v>↑</v>
      </c>
      <c r="Z287" s="162" t="str">
        <f t="shared" si="928"/>
        <v>判定外</v>
      </c>
      <c r="AA287" s="163" t="str">
        <f t="shared" si="929"/>
        <v>判定外</v>
      </c>
      <c r="AB287" s="164" t="str">
        <f t="shared" si="930"/>
        <v>↑</v>
      </c>
      <c r="AC287" s="162" t="str">
        <f t="shared" si="931"/>
        <v>判定外</v>
      </c>
      <c r="AD287" s="160" t="str">
        <f t="shared" si="932"/>
        <v>判定外</v>
      </c>
      <c r="AE287" s="170"/>
      <c r="AF287" s="242"/>
    </row>
    <row r="288" spans="2:32" x14ac:dyDescent="0.15">
      <c r="B288" s="239"/>
      <c r="C288" s="167"/>
      <c r="D288" s="168" t="s">
        <v>244</v>
      </c>
      <c r="E288" s="265">
        <f>ROUND('9-4.2020'!G101/'9-4.2020'!K101,3)</f>
        <v>5.8999999999999997E-2</v>
      </c>
      <c r="F288" s="265">
        <f>ROUND('9-4.2021'!G101/'9-4.2021'!K101,3)</f>
        <v>6.4000000000000001E-2</v>
      </c>
      <c r="G288" s="265">
        <f>ROUND('9-4.2022'!G101/'9-4.2022'!K101,3)</f>
        <v>0.08</v>
      </c>
      <c r="H288" s="265">
        <f>ROUND('9-4.2023'!G101/'9-4.2023'!K101,3)</f>
        <v>8.2000000000000003E-2</v>
      </c>
      <c r="I288" s="265">
        <f>ROUND('9-4.2024'!G101/'9-4.2024'!K101,3)</f>
        <v>0.10299999999999999</v>
      </c>
      <c r="J288" s="157">
        <f>AVERAGE(E288:I288)</f>
        <v>7.7600000000000002E-2</v>
      </c>
      <c r="K288" s="158">
        <f>J288-0.03</f>
        <v>4.7600000000000003E-2</v>
      </c>
      <c r="L288" s="158">
        <f>J288+0.03</f>
        <v>0.1076</v>
      </c>
      <c r="M288" s="147" t="str">
        <f>IF(AND(E288&gt;J288-0.03,E288&lt;J288+0.03),"○","×")</f>
        <v>○</v>
      </c>
      <c r="N288" s="147" t="str">
        <f>IF(AND(F288&gt;J288-0.03,F288&lt;J288+0.03),"○","×")</f>
        <v>○</v>
      </c>
      <c r="O288" s="147" t="str">
        <f>IF(AND(G288&gt;J288-0.03,G288&lt;J288+0.03),"○","×")</f>
        <v>○</v>
      </c>
      <c r="P288" s="147" t="str">
        <f>IF(AND(H288&gt;J288-0.03,H288&lt;J288+0.03),"○","×")</f>
        <v>○</v>
      </c>
      <c r="Q288" s="148" t="str">
        <f>IF(AND(I288&gt;J288-0.03,I288&lt;J288+0.03),"○","×")</f>
        <v>○</v>
      </c>
      <c r="R288" s="159" t="str">
        <f>IF(COUNTIF(M288:Q288,"○")=5,"同程度","―")</f>
        <v>同程度</v>
      </c>
      <c r="S288" s="149" t="str">
        <f>IF(F288-E288&gt;0,"↑",IF(F288-E288&lt;0,"↓","－"))</f>
        <v>↑</v>
      </c>
      <c r="T288" s="147" t="str">
        <f>IF(G288-F288&gt;0,"↑",IF(G288-F288&lt;0,"↓","－"))</f>
        <v>↑</v>
      </c>
      <c r="U288" s="147" t="str">
        <f>IF(H288-G288&gt;0,"↑",IF(H288-G288&lt;0,"↓","－"))</f>
        <v>↑</v>
      </c>
      <c r="V288" s="148" t="str">
        <f>IF(I288-H288&gt;0,"↑",IF(I288-H288&lt;0,"↓","－"))</f>
        <v>↑</v>
      </c>
      <c r="W288" s="145" t="str">
        <f>S288&amp;T288&amp;U288&amp;V288</f>
        <v>↑↑↑↑</v>
      </c>
      <c r="X288" s="160" t="str" cm="1">
        <f t="array" ref="X288">INDEX($AM$2:$AM$82,MATCH(W288,$AL$2:$AL$82,0),0)</f>
        <v>増加傾向⤴</v>
      </c>
      <c r="Y288" s="161" t="str">
        <f>IF(G288-E288&gt;0,"↑",IF(G288-E288&lt;0,"↓","－"))</f>
        <v>↑</v>
      </c>
      <c r="Z288" s="162" t="str">
        <f t="shared" si="928"/>
        <v>判定外</v>
      </c>
      <c r="AA288" s="163" t="str">
        <f t="shared" si="929"/>
        <v>判定外</v>
      </c>
      <c r="AB288" s="164" t="str">
        <f>IF(H288-F288&gt;0,"↑",IF(H288-F288&lt;0,"↓","－"))</f>
        <v>↑</v>
      </c>
      <c r="AC288" s="162" t="str">
        <f t="shared" si="931"/>
        <v>判定外</v>
      </c>
      <c r="AD288" s="160" t="str">
        <f t="shared" si="932"/>
        <v>判定外</v>
      </c>
      <c r="AE288" s="170"/>
      <c r="AF288" s="242"/>
    </row>
    <row r="289" spans="2:32" x14ac:dyDescent="0.15">
      <c r="B289" s="239"/>
      <c r="C289" s="171"/>
      <c r="D289" s="168" t="s">
        <v>245</v>
      </c>
      <c r="E289" s="265">
        <f>ROUND('9-4.2020'!H101/'9-4.2020'!K101,3)</f>
        <v>2E-3</v>
      </c>
      <c r="F289" s="265">
        <f>ROUND('9-4.2021'!H101/'9-4.2021'!K101,3)</f>
        <v>3.0000000000000001E-3</v>
      </c>
      <c r="G289" s="265">
        <f>ROUND('9-4.2022'!H101/'9-4.2022'!K101,3)</f>
        <v>3.0000000000000001E-3</v>
      </c>
      <c r="H289" s="265">
        <f>ROUND('9-4.2023'!H101/'9-4.2023'!K101,3)</f>
        <v>0</v>
      </c>
      <c r="I289" s="265">
        <f>ROUND('9-4.2024'!H101/'9-4.2024'!K101,3)</f>
        <v>0</v>
      </c>
      <c r="J289" s="157">
        <f t="shared" ref="J289:J291" si="933">AVERAGE(E289:I289)</f>
        <v>1.6000000000000001E-3</v>
      </c>
      <c r="K289" s="158">
        <f t="shared" ref="K289:K291" si="934">J289-0.03</f>
        <v>-2.8399999999999998E-2</v>
      </c>
      <c r="L289" s="158">
        <f t="shared" ref="L289:L291" si="935">J289+0.03</f>
        <v>3.1599999999999996E-2</v>
      </c>
      <c r="M289" s="147" t="str">
        <f t="shared" ref="M289:M291" si="936">IF(AND(E289&gt;J289-0.03,E289&lt;J289+0.03),"○","×")</f>
        <v>○</v>
      </c>
      <c r="N289" s="147" t="str">
        <f t="shared" ref="N289:N291" si="937">IF(AND(F289&gt;J289-0.03,F289&lt;J289+0.03),"○","×")</f>
        <v>○</v>
      </c>
      <c r="O289" s="147" t="str">
        <f t="shared" ref="O289:O291" si="938">IF(AND(G289&gt;J289-0.03,G289&lt;J289+0.03),"○","×")</f>
        <v>○</v>
      </c>
      <c r="P289" s="147" t="str">
        <f t="shared" ref="P289:P291" si="939">IF(AND(H289&gt;J289-0.03,H289&lt;J289+0.03),"○","×")</f>
        <v>○</v>
      </c>
      <c r="Q289" s="148" t="str">
        <f t="shared" ref="Q289:Q291" si="940">IF(AND(I289&gt;J289-0.03,I289&lt;J289+0.03),"○","×")</f>
        <v>○</v>
      </c>
      <c r="R289" s="159" t="str">
        <f t="shared" ref="R289:R291" si="941">IF(COUNTIF(M289:Q289,"○")=5,"同程度","―")</f>
        <v>同程度</v>
      </c>
      <c r="S289" s="149" t="str">
        <f t="shared" ref="S289:S291" si="942">IF(F289-E289&gt;0,"↑",IF(F289-E289&lt;0,"↓","－"))</f>
        <v>↑</v>
      </c>
      <c r="T289" s="147" t="str">
        <f t="shared" ref="T289:T291" si="943">IF(G289-F289&gt;0,"↑",IF(G289-F289&lt;0,"↓","－"))</f>
        <v>－</v>
      </c>
      <c r="U289" s="147" t="str">
        <f t="shared" ref="U289:U291" si="944">IF(H289-G289&gt;0,"↑",IF(H289-G289&lt;0,"↓","－"))</f>
        <v>↓</v>
      </c>
      <c r="V289" s="148" t="str">
        <f t="shared" ref="V289:V291" si="945">IF(I289-H289&gt;0,"↑",IF(I289-H289&lt;0,"↓","－"))</f>
        <v>－</v>
      </c>
      <c r="W289" s="145" t="str">
        <f t="shared" ref="W289:W291" si="946">S289&amp;T289&amp;U289&amp;V289</f>
        <v>↑－↓－</v>
      </c>
      <c r="X289" s="160" t="str" cm="1">
        <f t="array" ref="X289">INDEX($AM$2:$AM$82,MATCH(W289,$AL$2:$AL$82,0),0)</f>
        <v>年度により増減</v>
      </c>
      <c r="Y289" s="161" t="str">
        <f t="shared" ref="Y289:Y291" si="947">IF(G289-E289&gt;0,"↑",IF(G289-E289&lt;0,"↓","－"))</f>
        <v>↑</v>
      </c>
      <c r="Z289" s="162" t="str">
        <f t="shared" si="928"/>
        <v>判定外</v>
      </c>
      <c r="AA289" s="163" t="str">
        <f t="shared" si="929"/>
        <v>判定外</v>
      </c>
      <c r="AB289" s="164" t="str">
        <f t="shared" ref="AB289:AB291" si="948">IF(H289-F289&gt;0,"↑",IF(H289-F289&lt;0,"↓","－"))</f>
        <v>↓</v>
      </c>
      <c r="AC289" s="162" t="str">
        <f t="shared" si="931"/>
        <v>判定外</v>
      </c>
      <c r="AD289" s="160" t="str">
        <f t="shared" si="932"/>
        <v>判定外</v>
      </c>
      <c r="AE289" s="170"/>
      <c r="AF289" s="242"/>
    </row>
    <row r="290" spans="2:32" x14ac:dyDescent="0.15">
      <c r="B290" s="239"/>
      <c r="C290" s="155" t="s">
        <v>246</v>
      </c>
      <c r="D290" s="155"/>
      <c r="E290" s="264">
        <f>ROUND('9-4.2020'!I101/'9-4.2020'!K101,3)</f>
        <v>0.26100000000000001</v>
      </c>
      <c r="F290" s="264">
        <f>ROUND('9-4.2021'!I101/'9-4.2021'!K101,3)</f>
        <v>0.245</v>
      </c>
      <c r="G290" s="264">
        <f>ROUND('9-4.2022'!I101/'9-4.2022'!K101,3)</f>
        <v>0.25700000000000001</v>
      </c>
      <c r="H290" s="264">
        <f>ROUND('9-4.2023'!I101/'9-4.2023'!K101,3)</f>
        <v>0.23100000000000001</v>
      </c>
      <c r="I290" s="264">
        <f>ROUND('9-4.2024'!I101/'9-4.2024'!K101,3)</f>
        <v>0.20899999999999999</v>
      </c>
      <c r="J290" s="157">
        <f t="shared" si="933"/>
        <v>0.24060000000000001</v>
      </c>
      <c r="K290" s="158">
        <f t="shared" si="934"/>
        <v>0.21060000000000001</v>
      </c>
      <c r="L290" s="158">
        <f t="shared" si="935"/>
        <v>0.27060000000000001</v>
      </c>
      <c r="M290" s="147" t="str">
        <f t="shared" si="936"/>
        <v>○</v>
      </c>
      <c r="N290" s="147" t="str">
        <f t="shared" si="937"/>
        <v>○</v>
      </c>
      <c r="O290" s="147" t="str">
        <f t="shared" si="938"/>
        <v>○</v>
      </c>
      <c r="P290" s="147" t="str">
        <f t="shared" si="939"/>
        <v>○</v>
      </c>
      <c r="Q290" s="148" t="str">
        <f t="shared" si="940"/>
        <v>×</v>
      </c>
      <c r="R290" s="159" t="str">
        <f t="shared" si="941"/>
        <v>―</v>
      </c>
      <c r="S290" s="149" t="str">
        <f t="shared" si="942"/>
        <v>↓</v>
      </c>
      <c r="T290" s="147" t="str">
        <f t="shared" si="943"/>
        <v>↑</v>
      </c>
      <c r="U290" s="147" t="str">
        <f t="shared" si="944"/>
        <v>↓</v>
      </c>
      <c r="V290" s="148" t="str">
        <f t="shared" si="945"/>
        <v>↓</v>
      </c>
      <c r="W290" s="145" t="str">
        <f t="shared" si="946"/>
        <v>↓↑↓↓</v>
      </c>
      <c r="X290" s="160" t="str" cm="1">
        <f t="array" ref="X290">INDEX($AM$2:$AM$82,MATCH(W290,$AL$2:$AL$82,0),0)</f>
        <v>年度により増減</v>
      </c>
      <c r="Y290" s="161" t="str">
        <f t="shared" si="947"/>
        <v>↓</v>
      </c>
      <c r="Z290" s="162" t="str">
        <f t="shared" si="928"/>
        <v>減少傾向</v>
      </c>
      <c r="AA290" s="163" t="str">
        <f t="shared" si="929"/>
        <v>判定外</v>
      </c>
      <c r="AB290" s="164" t="str">
        <f t="shared" si="948"/>
        <v>↓</v>
      </c>
      <c r="AC290" s="162" t="str">
        <f t="shared" si="931"/>
        <v>判定外</v>
      </c>
      <c r="AD290" s="160" t="str">
        <f t="shared" si="932"/>
        <v>判定外</v>
      </c>
      <c r="AE290" s="170"/>
      <c r="AF290" s="242"/>
    </row>
    <row r="291" spans="2:32" x14ac:dyDescent="0.15">
      <c r="B291" s="239"/>
      <c r="C291" s="155" t="s">
        <v>242</v>
      </c>
      <c r="D291" s="155"/>
      <c r="E291" s="264">
        <f>ROUND('9-4.2020'!J101/'9-4.2020'!K101,3)</f>
        <v>2.9000000000000001E-2</v>
      </c>
      <c r="F291" s="264">
        <f>ROUND('9-4.2021'!J101/'9-4.2021'!K101,3)</f>
        <v>1.7999999999999999E-2</v>
      </c>
      <c r="G291" s="264">
        <f>ROUND('9-4.2022'!J101/'9-4.2022'!K101,3)</f>
        <v>3.0000000000000001E-3</v>
      </c>
      <c r="H291" s="264">
        <f>ROUND('9-4.2023'!J101/'9-4.2023'!K101,3)</f>
        <v>4.0000000000000001E-3</v>
      </c>
      <c r="I291" s="264">
        <f>ROUND('9-4.2024'!J101/'9-4.2024'!K101,3)</f>
        <v>0.01</v>
      </c>
      <c r="J291" s="157">
        <f t="shared" si="933"/>
        <v>1.2800000000000001E-2</v>
      </c>
      <c r="K291" s="158">
        <f t="shared" si="934"/>
        <v>-1.72E-2</v>
      </c>
      <c r="L291" s="158">
        <f t="shared" si="935"/>
        <v>4.2799999999999998E-2</v>
      </c>
      <c r="M291" s="147" t="str">
        <f t="shared" si="936"/>
        <v>○</v>
      </c>
      <c r="N291" s="147" t="str">
        <f t="shared" si="937"/>
        <v>○</v>
      </c>
      <c r="O291" s="147" t="str">
        <f t="shared" si="938"/>
        <v>○</v>
      </c>
      <c r="P291" s="147" t="str">
        <f t="shared" si="939"/>
        <v>○</v>
      </c>
      <c r="Q291" s="148" t="str">
        <f t="shared" si="940"/>
        <v>○</v>
      </c>
      <c r="R291" s="159" t="str">
        <f t="shared" si="941"/>
        <v>同程度</v>
      </c>
      <c r="S291" s="149" t="str">
        <f t="shared" si="942"/>
        <v>↓</v>
      </c>
      <c r="T291" s="147" t="str">
        <f t="shared" si="943"/>
        <v>↓</v>
      </c>
      <c r="U291" s="147" t="str">
        <f t="shared" si="944"/>
        <v>↑</v>
      </c>
      <c r="V291" s="148" t="str">
        <f t="shared" si="945"/>
        <v>↑</v>
      </c>
      <c r="W291" s="145" t="str">
        <f t="shared" si="946"/>
        <v>↓↓↑↑</v>
      </c>
      <c r="X291" s="160" t="str" cm="1">
        <f t="array" ref="X291">INDEX($AM$2:$AM$82,MATCH(W291,$AL$2:$AL$82,0),0)</f>
        <v>年度により増減</v>
      </c>
      <c r="Y291" s="161" t="str">
        <f t="shared" si="947"/>
        <v>↓</v>
      </c>
      <c r="Z291" s="162" t="str">
        <f t="shared" si="928"/>
        <v>判定外</v>
      </c>
      <c r="AA291" s="163" t="str">
        <f t="shared" si="929"/>
        <v>判定外</v>
      </c>
      <c r="AB291" s="164" t="str">
        <f t="shared" si="948"/>
        <v>↓</v>
      </c>
      <c r="AC291" s="162" t="str">
        <f t="shared" si="931"/>
        <v>判定外</v>
      </c>
      <c r="AD291" s="160" t="str">
        <f t="shared" si="932"/>
        <v>判定外</v>
      </c>
      <c r="AE291" s="170"/>
      <c r="AF291" s="242"/>
    </row>
    <row r="292" spans="2:32" x14ac:dyDescent="0.15">
      <c r="B292" s="239"/>
      <c r="C292" s="155" t="s">
        <v>303</v>
      </c>
      <c r="D292" s="155"/>
      <c r="E292" s="175">
        <f>COUNT('9-4.2020'!D14:D99)</f>
        <v>61</v>
      </c>
      <c r="F292" s="175">
        <f>COUNT('9-4.2021'!D14:D99)</f>
        <v>61</v>
      </c>
      <c r="G292" s="175">
        <f>COUNT('9-4.2022'!D14:D99)</f>
        <v>61</v>
      </c>
      <c r="H292" s="175">
        <f>COUNT('9-4.2023'!D14:D99)</f>
        <v>60</v>
      </c>
      <c r="I292" s="175">
        <f>COUNT('9-4.2024'!D14:D99)</f>
        <v>60</v>
      </c>
      <c r="J292" s="244"/>
      <c r="K292" s="241"/>
      <c r="L292" s="241"/>
      <c r="M292" s="241"/>
      <c r="N292" s="241"/>
      <c r="O292" s="241"/>
      <c r="P292" s="241"/>
      <c r="Q292" s="241"/>
      <c r="R292" s="241"/>
      <c r="S292" s="241"/>
      <c r="T292" s="241"/>
      <c r="U292" s="241"/>
      <c r="V292" s="241"/>
      <c r="W292" s="241"/>
      <c r="X292" s="241"/>
      <c r="Y292" s="241"/>
      <c r="Z292" s="241"/>
      <c r="AA292" s="241"/>
      <c r="AB292" s="241"/>
      <c r="AC292" s="241"/>
      <c r="AD292" s="241"/>
      <c r="AE292" s="241"/>
      <c r="AF292" s="242"/>
    </row>
    <row r="293" spans="2:32" ht="14.25" thickBot="1" x14ac:dyDescent="0.2">
      <c r="B293" s="239"/>
      <c r="C293" s="240"/>
      <c r="D293" s="240"/>
      <c r="E293" s="279"/>
      <c r="F293" s="279"/>
      <c r="G293" s="279"/>
      <c r="H293" s="279"/>
      <c r="I293" s="279"/>
      <c r="J293" s="244"/>
      <c r="K293" s="241"/>
      <c r="L293" s="241"/>
      <c r="M293" s="241"/>
      <c r="N293" s="241"/>
      <c r="O293" s="241"/>
      <c r="P293" s="241"/>
      <c r="Q293" s="241"/>
      <c r="R293" s="241"/>
      <c r="S293" s="241"/>
      <c r="T293" s="241"/>
      <c r="U293" s="241"/>
      <c r="V293" s="241"/>
      <c r="W293" s="241"/>
      <c r="X293" s="241"/>
      <c r="Y293" s="241"/>
      <c r="Z293" s="241"/>
      <c r="AA293" s="241"/>
      <c r="AB293" s="241"/>
      <c r="AC293" s="241"/>
      <c r="AD293" s="241"/>
      <c r="AE293" s="241"/>
      <c r="AF293" s="242"/>
    </row>
    <row r="294" spans="2:32" x14ac:dyDescent="0.15">
      <c r="B294" s="239"/>
      <c r="C294" s="240"/>
      <c r="D294" s="240"/>
      <c r="E294" s="279"/>
      <c r="F294" s="279"/>
      <c r="G294" s="279"/>
      <c r="H294" s="279"/>
      <c r="I294" s="279"/>
      <c r="J294" s="370" t="s">
        <v>334</v>
      </c>
      <c r="K294" s="371"/>
      <c r="L294" s="371"/>
      <c r="M294" s="372"/>
      <c r="N294" s="372"/>
      <c r="O294" s="372"/>
      <c r="P294" s="372"/>
      <c r="Q294" s="373"/>
      <c r="R294" s="374" t="s">
        <v>335</v>
      </c>
      <c r="S294" s="371" t="s">
        <v>336</v>
      </c>
      <c r="T294" s="372"/>
      <c r="U294" s="372"/>
      <c r="V294" s="373"/>
      <c r="W294" s="376" t="s">
        <v>337</v>
      </c>
      <c r="X294" s="377"/>
      <c r="Y294" s="380" t="s">
        <v>338</v>
      </c>
      <c r="Z294" s="366" t="s">
        <v>339</v>
      </c>
      <c r="AA294" s="382"/>
      <c r="AB294" s="364" t="s">
        <v>340</v>
      </c>
      <c r="AC294" s="366" t="s">
        <v>341</v>
      </c>
      <c r="AD294" s="367"/>
      <c r="AE294" s="368" t="s">
        <v>342</v>
      </c>
      <c r="AF294" s="242"/>
    </row>
    <row r="295" spans="2:32" ht="27" x14ac:dyDescent="0.15">
      <c r="B295" s="239"/>
      <c r="C295" s="155" t="s">
        <v>257</v>
      </c>
      <c r="D295" s="155"/>
      <c r="E295" s="144" t="str">
        <f ca="1">R1&amp;"(n'="&amp;'9-4.2020'!$K$8&amp;")"</f>
        <v>R2(n'=20.9)</v>
      </c>
      <c r="F295" s="144" t="str">
        <f ca="1">S1&amp;"(n'="&amp;'9-4.2021'!$K$8&amp;")"</f>
        <v>R3(n'=23.4)</v>
      </c>
      <c r="G295" s="144" t="str">
        <f ca="1">T1&amp;"(n'="&amp;'9-4.2022'!$K$8&amp;")"</f>
        <v>R4(n'=26.9)</v>
      </c>
      <c r="H295" s="144" t="str">
        <f ca="1">U1&amp;"(n'="&amp;'9-4.2023'!$K$8&amp;")"</f>
        <v>R5(n'=26.5)</v>
      </c>
      <c r="I295" s="144" t="str">
        <f ca="1">V1&amp;"(n'="&amp;'9-4.2024'!$K$8&amp;")"</f>
        <v>R6(n'=27.6)</v>
      </c>
      <c r="J295" s="145" t="s">
        <v>345</v>
      </c>
      <c r="K295" s="146">
        <v>-0.03</v>
      </c>
      <c r="L295" s="146">
        <v>0.03</v>
      </c>
      <c r="M295" s="259" t="str">
        <f ca="1">R1</f>
        <v>R2</v>
      </c>
      <c r="N295" s="259" t="str">
        <f ca="1">S1</f>
        <v>R3</v>
      </c>
      <c r="O295" s="259" t="str">
        <f ca="1">T1</f>
        <v>R4</v>
      </c>
      <c r="P295" s="259" t="str">
        <f ca="1">U1</f>
        <v>R5</v>
      </c>
      <c r="Q295" s="259" t="str">
        <f ca="1">V1</f>
        <v>R6</v>
      </c>
      <c r="R295" s="375"/>
      <c r="S295" s="149" t="s">
        <v>346</v>
      </c>
      <c r="T295" s="147" t="s">
        <v>347</v>
      </c>
      <c r="U295" s="147" t="s">
        <v>348</v>
      </c>
      <c r="V295" s="148" t="s">
        <v>349</v>
      </c>
      <c r="W295" s="378"/>
      <c r="X295" s="379"/>
      <c r="Y295" s="381"/>
      <c r="Z295" s="150" t="s">
        <v>350</v>
      </c>
      <c r="AA295" s="151" t="s">
        <v>351</v>
      </c>
      <c r="AB295" s="365"/>
      <c r="AC295" s="152" t="s">
        <v>352</v>
      </c>
      <c r="AD295" s="153" t="s">
        <v>353</v>
      </c>
      <c r="AE295" s="369"/>
      <c r="AF295" s="242"/>
    </row>
    <row r="296" spans="2:32" x14ac:dyDescent="0.15">
      <c r="B296" s="239"/>
      <c r="C296" s="155" t="s">
        <v>243</v>
      </c>
      <c r="D296" s="155"/>
      <c r="E296" s="264">
        <f>ROUND('9-4.2020'!D8/'9-4.2020'!$K$8,3)</f>
        <v>0</v>
      </c>
      <c r="F296" s="264">
        <f>ROUND('9-4.2021'!D8/'9-4.2021'!$K$8,3)</f>
        <v>4.0000000000000001E-3</v>
      </c>
      <c r="G296" s="264">
        <f>ROUND('9-4.2022'!D8/'9-4.2022'!$K$8,3)</f>
        <v>4.0000000000000001E-3</v>
      </c>
      <c r="H296" s="264">
        <f>ROUND('9-4.2023'!D8/'9-4.2023'!$K$8,3)</f>
        <v>8.0000000000000002E-3</v>
      </c>
      <c r="I296" s="264">
        <f>ROUND('9-4.2024'!D8/'9-4.2024'!$K$8,3)</f>
        <v>1.0999999999999999E-2</v>
      </c>
      <c r="J296" s="157">
        <f t="shared" ref="J296:J301" si="949">AVERAGE(E296:I296)</f>
        <v>5.4000000000000003E-3</v>
      </c>
      <c r="K296" s="158">
        <f t="shared" ref="K296:K298" si="950">J296-0.03</f>
        <v>-2.4599999999999997E-2</v>
      </c>
      <c r="L296" s="158">
        <f t="shared" ref="L296:L298" si="951">J296+0.03</f>
        <v>3.5400000000000001E-2</v>
      </c>
      <c r="M296" s="147" t="str">
        <f t="shared" ref="M296:M298" si="952">IF(AND(E296&gt;J296-0.03,E296&lt;J296+0.03),"○","×")</f>
        <v>○</v>
      </c>
      <c r="N296" s="147" t="str">
        <f t="shared" ref="N296:N298" si="953">IF(AND(F296&gt;J296-0.03,F296&lt;J296+0.03),"○","×")</f>
        <v>○</v>
      </c>
      <c r="O296" s="147" t="str">
        <f t="shared" ref="O296:O298" si="954">IF(AND(G296&gt;J296-0.03,G296&lt;J296+0.03),"○","×")</f>
        <v>○</v>
      </c>
      <c r="P296" s="147" t="str">
        <f t="shared" ref="P296:P298" si="955">IF(AND(H296&gt;J296-0.03,H296&lt;J296+0.03),"○","×")</f>
        <v>○</v>
      </c>
      <c r="Q296" s="148" t="str">
        <f t="shared" ref="Q296:Q298" si="956">IF(AND(I296&gt;J296-0.03,I296&lt;J296+0.03),"○","×")</f>
        <v>○</v>
      </c>
      <c r="R296" s="159" t="str">
        <f t="shared" ref="R296:R298" si="957">IF(COUNTIF(M296:Q296,"○")=5,"同程度","―")</f>
        <v>同程度</v>
      </c>
      <c r="S296" s="149" t="str">
        <f t="shared" ref="S296:S298" si="958">IF(F296-E296&gt;0,"↑",IF(F296-E296&lt;0,"↓","－"))</f>
        <v>↑</v>
      </c>
      <c r="T296" s="147" t="str">
        <f t="shared" ref="T296:T298" si="959">IF(G296-F296&gt;0,"↑",IF(G296-F296&lt;0,"↓","－"))</f>
        <v>－</v>
      </c>
      <c r="U296" s="147" t="str">
        <f t="shared" ref="U296:U298" si="960">IF(H296-G296&gt;0,"↑",IF(H296-G296&lt;0,"↓","－"))</f>
        <v>↑</v>
      </c>
      <c r="V296" s="148" t="str">
        <f t="shared" ref="V296:V298" si="961">IF(I296-H296&gt;0,"↑",IF(I296-H296&lt;0,"↓","－"))</f>
        <v>↑</v>
      </c>
      <c r="W296" s="145" t="str">
        <f t="shared" ref="W296:W298" si="962">S296&amp;T296&amp;U296&amp;V296</f>
        <v>↑－↑↑</v>
      </c>
      <c r="X296" s="160" t="str" cm="1">
        <f t="array" ref="X296">INDEX($AM$2:$AM$82,MATCH(W296,$AL$2:$AL$82,0),0)</f>
        <v>増加傾向⤴</v>
      </c>
      <c r="Y296" s="161" t="str">
        <f t="shared" ref="Y296:Y298" si="963">IF(G296-E296&gt;0,"↑",IF(G296-E296&lt;0,"↓","－"))</f>
        <v>↑</v>
      </c>
      <c r="Z296" s="162" t="str">
        <f t="shared" ref="Z296:Z302" si="964">IF(W296="↓↑↓↓",IF(Y296="↓","減少傾向","×"),"判定外")</f>
        <v>判定外</v>
      </c>
      <c r="AA296" s="163" t="str">
        <f t="shared" ref="AA296:AA302" si="965">IF(W296="↑↓↑↑",IF(Y296="↑","増加傾向","×"),"判定外")</f>
        <v>判定外</v>
      </c>
      <c r="AB296" s="164" t="str">
        <f t="shared" ref="AB296:AB298" si="966">IF(H296-F296&gt;0,"↑",IF(H296-F296&lt;0,"↓","－"))</f>
        <v>↑</v>
      </c>
      <c r="AC296" s="162" t="str">
        <f t="shared" ref="AC296:AC302" si="967">IF(W296="↓↓↑↓",IF(AB296="↓","減少傾向","×"),"判定外")</f>
        <v>判定外</v>
      </c>
      <c r="AD296" s="160" t="str">
        <f t="shared" ref="AD296:AD302" si="968">IF(W296="↑↑↓↑",IF(AB296="↑","増加傾向","×"),"判定外")</f>
        <v>判定外</v>
      </c>
      <c r="AE296" s="165" t="s">
        <v>273</v>
      </c>
      <c r="AF296" s="242"/>
    </row>
    <row r="297" spans="2:32" x14ac:dyDescent="0.15">
      <c r="B297" s="239"/>
      <c r="C297" s="166" t="s">
        <v>40</v>
      </c>
      <c r="D297" s="155"/>
      <c r="E297" s="264">
        <f>SUM(E298:E300)</f>
        <v>0.94700000000000006</v>
      </c>
      <c r="F297" s="264">
        <f>SUM(F298:F300)</f>
        <v>0.95299999999999996</v>
      </c>
      <c r="G297" s="264">
        <f>SUM(G298:G300)</f>
        <v>0.95199999999999996</v>
      </c>
      <c r="H297" s="264">
        <f>SUM(H298:H300)</f>
        <v>0.96199999999999997</v>
      </c>
      <c r="I297" s="264">
        <f>SUM(I298:I300)</f>
        <v>0.95300000000000007</v>
      </c>
      <c r="J297" s="157">
        <f t="shared" si="949"/>
        <v>0.95340000000000003</v>
      </c>
      <c r="K297" s="158">
        <f t="shared" si="950"/>
        <v>0.9234</v>
      </c>
      <c r="L297" s="158">
        <f t="shared" si="951"/>
        <v>0.98340000000000005</v>
      </c>
      <c r="M297" s="147" t="str">
        <f t="shared" si="952"/>
        <v>○</v>
      </c>
      <c r="N297" s="147" t="str">
        <f t="shared" si="953"/>
        <v>○</v>
      </c>
      <c r="O297" s="147" t="str">
        <f t="shared" si="954"/>
        <v>○</v>
      </c>
      <c r="P297" s="147" t="str">
        <f t="shared" si="955"/>
        <v>○</v>
      </c>
      <c r="Q297" s="148" t="str">
        <f t="shared" si="956"/>
        <v>○</v>
      </c>
      <c r="R297" s="159" t="str">
        <f t="shared" si="957"/>
        <v>同程度</v>
      </c>
      <c r="S297" s="149" t="str">
        <f t="shared" si="958"/>
        <v>↑</v>
      </c>
      <c r="T297" s="147" t="str">
        <f t="shared" si="959"/>
        <v>↓</v>
      </c>
      <c r="U297" s="147" t="str">
        <f t="shared" si="960"/>
        <v>↑</v>
      </c>
      <c r="V297" s="148" t="str">
        <f t="shared" si="961"/>
        <v>↓</v>
      </c>
      <c r="W297" s="145" t="str">
        <f t="shared" si="962"/>
        <v>↑↓↑↓</v>
      </c>
      <c r="X297" s="160" t="str" cm="1">
        <f t="array" ref="X297">INDEX($AM$2:$AM$82,MATCH(W297,$AL$2:$AL$82,0),0)</f>
        <v>隔年で増減</v>
      </c>
      <c r="Y297" s="161" t="str">
        <f t="shared" si="963"/>
        <v>↑</v>
      </c>
      <c r="Z297" s="162" t="str">
        <f t="shared" si="964"/>
        <v>判定外</v>
      </c>
      <c r="AA297" s="163" t="str">
        <f t="shared" si="965"/>
        <v>判定外</v>
      </c>
      <c r="AB297" s="164" t="str">
        <f t="shared" si="966"/>
        <v>↑</v>
      </c>
      <c r="AC297" s="162" t="str">
        <f t="shared" si="967"/>
        <v>判定外</v>
      </c>
      <c r="AD297" s="160" t="str">
        <f t="shared" si="968"/>
        <v>判定外</v>
      </c>
      <c r="AE297" s="165" t="s">
        <v>260</v>
      </c>
      <c r="AF297" s="242"/>
    </row>
    <row r="298" spans="2:32" x14ac:dyDescent="0.15">
      <c r="B298" s="239"/>
      <c r="C298" s="167"/>
      <c r="D298" s="168" t="s">
        <v>36</v>
      </c>
      <c r="E298" s="265">
        <f>ROUND('9-4.2020'!F8/'9-4.2020'!$K$8,3)</f>
        <v>0.88500000000000001</v>
      </c>
      <c r="F298" s="265">
        <f>ROUND('9-4.2021'!F8/'9-4.2021'!$K$8,3)</f>
        <v>0.88</v>
      </c>
      <c r="G298" s="265">
        <f>ROUND('9-4.2022'!F8/'9-4.2022'!$K$8,3)</f>
        <v>0.86599999999999999</v>
      </c>
      <c r="H298" s="265">
        <f>ROUND('9-4.2023'!F8/'9-4.2023'!$K$8,3)</f>
        <v>0.88700000000000001</v>
      </c>
      <c r="I298" s="265">
        <f>ROUND('9-4.2024'!F8/'9-4.2024'!$K$8,3)</f>
        <v>0.90600000000000003</v>
      </c>
      <c r="J298" s="157">
        <f t="shared" si="949"/>
        <v>0.88480000000000003</v>
      </c>
      <c r="K298" s="158">
        <f t="shared" si="950"/>
        <v>0.8548</v>
      </c>
      <c r="L298" s="158">
        <f t="shared" si="951"/>
        <v>0.91480000000000006</v>
      </c>
      <c r="M298" s="147" t="str">
        <f t="shared" si="952"/>
        <v>○</v>
      </c>
      <c r="N298" s="147" t="str">
        <f t="shared" si="953"/>
        <v>○</v>
      </c>
      <c r="O298" s="147" t="str">
        <f t="shared" si="954"/>
        <v>○</v>
      </c>
      <c r="P298" s="147" t="str">
        <f t="shared" si="955"/>
        <v>○</v>
      </c>
      <c r="Q298" s="148" t="str">
        <f t="shared" si="956"/>
        <v>○</v>
      </c>
      <c r="R298" s="159" t="str">
        <f t="shared" si="957"/>
        <v>同程度</v>
      </c>
      <c r="S298" s="149" t="str">
        <f t="shared" si="958"/>
        <v>↓</v>
      </c>
      <c r="T298" s="147" t="str">
        <f t="shared" si="959"/>
        <v>↓</v>
      </c>
      <c r="U298" s="147" t="str">
        <f t="shared" si="960"/>
        <v>↑</v>
      </c>
      <c r="V298" s="148" t="str">
        <f t="shared" si="961"/>
        <v>↑</v>
      </c>
      <c r="W298" s="145" t="str">
        <f t="shared" si="962"/>
        <v>↓↓↑↑</v>
      </c>
      <c r="X298" s="160" t="str" cm="1">
        <f t="array" ref="X298">INDEX($AM$2:$AM$82,MATCH(W298,$AL$2:$AL$82,0),0)</f>
        <v>年度により増減</v>
      </c>
      <c r="Y298" s="161" t="str">
        <f t="shared" si="963"/>
        <v>↓</v>
      </c>
      <c r="Z298" s="162" t="str">
        <f t="shared" si="964"/>
        <v>判定外</v>
      </c>
      <c r="AA298" s="163" t="str">
        <f t="shared" si="965"/>
        <v>判定外</v>
      </c>
      <c r="AB298" s="164" t="str">
        <f t="shared" si="966"/>
        <v>↑</v>
      </c>
      <c r="AC298" s="162" t="str">
        <f t="shared" si="967"/>
        <v>判定外</v>
      </c>
      <c r="AD298" s="160" t="str">
        <f t="shared" si="968"/>
        <v>判定外</v>
      </c>
      <c r="AE298" s="170"/>
      <c r="AF298" s="242"/>
    </row>
    <row r="299" spans="2:32" x14ac:dyDescent="0.15">
      <c r="B299" s="239"/>
      <c r="C299" s="167"/>
      <c r="D299" s="168" t="s">
        <v>244</v>
      </c>
      <c r="E299" s="265">
        <f>ROUND('9-4.2020'!G8/'9-4.2020'!$K$8,3)</f>
        <v>6.2E-2</v>
      </c>
      <c r="F299" s="265">
        <f>ROUND('9-4.2021'!G8/'9-4.2021'!$K$8,3)</f>
        <v>7.2999999999999995E-2</v>
      </c>
      <c r="G299" s="265">
        <f>ROUND('9-4.2022'!G8/'9-4.2022'!$K$8,3)</f>
        <v>8.5999999999999993E-2</v>
      </c>
      <c r="H299" s="265">
        <f>ROUND('9-4.2023'!G8/'9-4.2023'!$K$8,3)</f>
        <v>7.4999999999999997E-2</v>
      </c>
      <c r="I299" s="265">
        <f>ROUND('9-4.2024'!G8/'9-4.2024'!$K$8,3)</f>
        <v>4.7E-2</v>
      </c>
      <c r="J299" s="157">
        <f t="shared" si="949"/>
        <v>6.8599999999999994E-2</v>
      </c>
      <c r="K299" s="158">
        <f>J299-0.03</f>
        <v>3.8599999999999995E-2</v>
      </c>
      <c r="L299" s="158">
        <f>J299+0.03</f>
        <v>9.8599999999999993E-2</v>
      </c>
      <c r="M299" s="147" t="str">
        <f>IF(AND(E299&gt;J299-0.03,E299&lt;J299+0.03),"○","×")</f>
        <v>○</v>
      </c>
      <c r="N299" s="147" t="str">
        <f>IF(AND(F299&gt;J299-0.03,F299&lt;J299+0.03),"○","×")</f>
        <v>○</v>
      </c>
      <c r="O299" s="147" t="str">
        <f>IF(AND(G299&gt;J299-0.03,G299&lt;J299+0.03),"○","×")</f>
        <v>○</v>
      </c>
      <c r="P299" s="147" t="str">
        <f>IF(AND(H299&gt;J299-0.03,H299&lt;J299+0.03),"○","×")</f>
        <v>○</v>
      </c>
      <c r="Q299" s="148" t="str">
        <f>IF(AND(I299&gt;J299-0.03,I299&lt;J299+0.03),"○","×")</f>
        <v>○</v>
      </c>
      <c r="R299" s="159" t="str">
        <f>IF(COUNTIF(M299:Q299,"○")=5,"同程度","―")</f>
        <v>同程度</v>
      </c>
      <c r="S299" s="149" t="str">
        <f>IF(F299-E299&gt;0,"↑",IF(F299-E299&lt;0,"↓","－"))</f>
        <v>↑</v>
      </c>
      <c r="T299" s="147" t="str">
        <f>IF(G299-F299&gt;0,"↑",IF(G299-F299&lt;0,"↓","－"))</f>
        <v>↑</v>
      </c>
      <c r="U299" s="147" t="str">
        <f>IF(H299-G299&gt;0,"↑",IF(H299-G299&lt;0,"↓","－"))</f>
        <v>↓</v>
      </c>
      <c r="V299" s="148" t="str">
        <f>IF(I299-H299&gt;0,"↑",IF(I299-H299&lt;0,"↓","－"))</f>
        <v>↓</v>
      </c>
      <c r="W299" s="145" t="str">
        <f>S299&amp;T299&amp;U299&amp;V299</f>
        <v>↑↑↓↓</v>
      </c>
      <c r="X299" s="160" t="str" cm="1">
        <f t="array" ref="X299">INDEX($AM$2:$AM$82,MATCH(W299,$AL$2:$AL$82,0),0)</f>
        <v>年度により増減</v>
      </c>
      <c r="Y299" s="161" t="str">
        <f>IF(G299-E299&gt;0,"↑",IF(G299-E299&lt;0,"↓","－"))</f>
        <v>↑</v>
      </c>
      <c r="Z299" s="162" t="str">
        <f t="shared" si="964"/>
        <v>判定外</v>
      </c>
      <c r="AA299" s="163" t="str">
        <f t="shared" si="965"/>
        <v>判定外</v>
      </c>
      <c r="AB299" s="164" t="str">
        <f>IF(H299-F299&gt;0,"↑",IF(H299-F299&lt;0,"↓","－"))</f>
        <v>↑</v>
      </c>
      <c r="AC299" s="162" t="str">
        <f t="shared" si="967"/>
        <v>判定外</v>
      </c>
      <c r="AD299" s="160" t="str">
        <f t="shared" si="968"/>
        <v>判定外</v>
      </c>
      <c r="AE299" s="170"/>
      <c r="AF299" s="242"/>
    </row>
    <row r="300" spans="2:32" x14ac:dyDescent="0.15">
      <c r="B300" s="239"/>
      <c r="C300" s="171"/>
      <c r="D300" s="168" t="s">
        <v>245</v>
      </c>
      <c r="E300" s="265">
        <f>ROUND('9-4.2020'!H8/'9-4.2020'!$K$8,3)</f>
        <v>0</v>
      </c>
      <c r="F300" s="265">
        <f>ROUND('9-4.2021'!H8/'9-4.2021'!$K$8,3)</f>
        <v>0</v>
      </c>
      <c r="G300" s="265">
        <f>ROUND('9-4.2022'!H8/'9-4.2022'!$K$8,3)</f>
        <v>0</v>
      </c>
      <c r="H300" s="265">
        <f>ROUND('9-4.2023'!H8/'9-4.2023'!$K$8,3)</f>
        <v>0</v>
      </c>
      <c r="I300" s="265">
        <f>ROUND('9-4.2024'!H8/'9-4.2024'!$K$8,3)</f>
        <v>0</v>
      </c>
      <c r="J300" s="188">
        <f t="shared" si="949"/>
        <v>0</v>
      </c>
      <c r="K300" s="158">
        <f t="shared" ref="K300:K302" si="969">J300-0.03</f>
        <v>-0.03</v>
      </c>
      <c r="L300" s="158">
        <f t="shared" ref="L300:L302" si="970">J300+0.03</f>
        <v>0.03</v>
      </c>
      <c r="M300" s="147" t="str">
        <f t="shared" ref="M300:M302" si="971">IF(AND(E300&gt;J300-0.03,E300&lt;J300+0.03),"○","×")</f>
        <v>○</v>
      </c>
      <c r="N300" s="147" t="str">
        <f t="shared" ref="N300:N302" si="972">IF(AND(F300&gt;J300-0.03,F300&lt;J300+0.03),"○","×")</f>
        <v>○</v>
      </c>
      <c r="O300" s="147" t="str">
        <f t="shared" ref="O300:O302" si="973">IF(AND(G300&gt;J300-0.03,G300&lt;J300+0.03),"○","×")</f>
        <v>○</v>
      </c>
      <c r="P300" s="147" t="str">
        <f t="shared" ref="P300:P302" si="974">IF(AND(H300&gt;J300-0.03,H300&lt;J300+0.03),"○","×")</f>
        <v>○</v>
      </c>
      <c r="Q300" s="148" t="str">
        <f t="shared" ref="Q300:Q302" si="975">IF(AND(I300&gt;J300-0.03,I300&lt;J300+0.03),"○","×")</f>
        <v>○</v>
      </c>
      <c r="R300" s="159" t="str">
        <f t="shared" ref="R300:R302" si="976">IF(COUNTIF(M300:Q300,"○")=5,"同程度","―")</f>
        <v>同程度</v>
      </c>
      <c r="S300" s="149" t="str">
        <f t="shared" ref="S300:S302" si="977">IF(F300-E300&gt;0,"↑",IF(F300-E300&lt;0,"↓","－"))</f>
        <v>－</v>
      </c>
      <c r="T300" s="147" t="str">
        <f t="shared" ref="T300:T302" si="978">IF(G300-F300&gt;0,"↑",IF(G300-F300&lt;0,"↓","－"))</f>
        <v>－</v>
      </c>
      <c r="U300" s="147" t="str">
        <f t="shared" ref="U300:U302" si="979">IF(H300-G300&gt;0,"↑",IF(H300-G300&lt;0,"↓","－"))</f>
        <v>－</v>
      </c>
      <c r="V300" s="148" t="str">
        <f t="shared" ref="V300:V302" si="980">IF(I300-H300&gt;0,"↑",IF(I300-H300&lt;0,"↓","－"))</f>
        <v>－</v>
      </c>
      <c r="W300" s="145" t="str">
        <f t="shared" ref="W300:W302" si="981">S300&amp;T300&amp;U300&amp;V300</f>
        <v>－－－－</v>
      </c>
      <c r="X300" s="160" t="str" cm="1">
        <f t="array" ref="X300">INDEX($AM$2:$AM$82,MATCH(W300,$AL$2:$AL$82,0),0)</f>
        <v>同程度で推移</v>
      </c>
      <c r="Y300" s="161" t="str">
        <f t="shared" ref="Y300:Y302" si="982">IF(G300-E300&gt;0,"↑",IF(G300-E300&lt;0,"↓","－"))</f>
        <v>－</v>
      </c>
      <c r="Z300" s="162" t="str">
        <f t="shared" si="964"/>
        <v>判定外</v>
      </c>
      <c r="AA300" s="163" t="str">
        <f t="shared" si="965"/>
        <v>判定外</v>
      </c>
      <c r="AB300" s="164" t="str">
        <f t="shared" ref="AB300:AB302" si="983">IF(H300-F300&gt;0,"↑",IF(H300-F300&lt;0,"↓","－"))</f>
        <v>－</v>
      </c>
      <c r="AC300" s="162" t="str">
        <f t="shared" si="967"/>
        <v>判定外</v>
      </c>
      <c r="AD300" s="160" t="str">
        <f t="shared" si="968"/>
        <v>判定外</v>
      </c>
      <c r="AE300" s="170"/>
      <c r="AF300" s="242"/>
    </row>
    <row r="301" spans="2:32" x14ac:dyDescent="0.15">
      <c r="B301" s="239"/>
      <c r="C301" s="155" t="s">
        <v>246</v>
      </c>
      <c r="D301" s="155"/>
      <c r="E301" s="264">
        <f>ROUND('9-4.2020'!I8/'9-4.2020'!$K$8,3)</f>
        <v>5.2999999999999999E-2</v>
      </c>
      <c r="F301" s="264">
        <f>ROUND('9-4.2021'!I8/'9-4.2021'!$K$8,3)</f>
        <v>4.2999999999999997E-2</v>
      </c>
      <c r="G301" s="264">
        <f>ROUND('9-4.2022'!I8/'9-4.2022'!$K$8,3)</f>
        <v>4.1000000000000002E-2</v>
      </c>
      <c r="H301" s="264">
        <f>ROUND('9-4.2023'!I8/'9-4.2023'!$K$8,3)</f>
        <v>0.03</v>
      </c>
      <c r="I301" s="264">
        <f>ROUND('9-4.2024'!I8/'9-4.2024'!$K$8,3)</f>
        <v>3.5999999999999997E-2</v>
      </c>
      <c r="J301" s="157">
        <f t="shared" si="949"/>
        <v>4.0600000000000004E-2</v>
      </c>
      <c r="K301" s="158">
        <f t="shared" si="969"/>
        <v>1.0600000000000005E-2</v>
      </c>
      <c r="L301" s="158">
        <f t="shared" si="970"/>
        <v>7.0599999999999996E-2</v>
      </c>
      <c r="M301" s="147" t="str">
        <f t="shared" si="971"/>
        <v>○</v>
      </c>
      <c r="N301" s="147" t="str">
        <f t="shared" si="972"/>
        <v>○</v>
      </c>
      <c r="O301" s="147" t="str">
        <f t="shared" si="973"/>
        <v>○</v>
      </c>
      <c r="P301" s="147" t="str">
        <f t="shared" si="974"/>
        <v>○</v>
      </c>
      <c r="Q301" s="148" t="str">
        <f t="shared" si="975"/>
        <v>○</v>
      </c>
      <c r="R301" s="159" t="str">
        <f t="shared" si="976"/>
        <v>同程度</v>
      </c>
      <c r="S301" s="149" t="str">
        <f t="shared" si="977"/>
        <v>↓</v>
      </c>
      <c r="T301" s="147" t="str">
        <f t="shared" si="978"/>
        <v>↓</v>
      </c>
      <c r="U301" s="147" t="str">
        <f t="shared" si="979"/>
        <v>↓</v>
      </c>
      <c r="V301" s="148" t="str">
        <f t="shared" si="980"/>
        <v>↑</v>
      </c>
      <c r="W301" s="145" t="str">
        <f t="shared" si="981"/>
        <v>↓↓↓↑</v>
      </c>
      <c r="X301" s="160" t="str" cm="1">
        <f t="array" ref="X301">INDEX($AM$2:$AM$82,MATCH(W301,$AL$2:$AL$82,0),0)</f>
        <v>最新年度のみ増加</v>
      </c>
      <c r="Y301" s="161" t="str">
        <f t="shared" si="982"/>
        <v>↓</v>
      </c>
      <c r="Z301" s="162" t="str">
        <f t="shared" si="964"/>
        <v>判定外</v>
      </c>
      <c r="AA301" s="163" t="str">
        <f t="shared" si="965"/>
        <v>判定外</v>
      </c>
      <c r="AB301" s="164" t="str">
        <f t="shared" si="983"/>
        <v>↓</v>
      </c>
      <c r="AC301" s="162" t="str">
        <f t="shared" si="967"/>
        <v>判定外</v>
      </c>
      <c r="AD301" s="160" t="str">
        <f t="shared" si="968"/>
        <v>判定外</v>
      </c>
      <c r="AE301" s="170"/>
      <c r="AF301" s="242"/>
    </row>
    <row r="302" spans="2:32" x14ac:dyDescent="0.15">
      <c r="B302" s="239"/>
      <c r="C302" s="155" t="s">
        <v>242</v>
      </c>
      <c r="D302" s="155"/>
      <c r="E302" s="264">
        <f>ROUND('9-4.2020'!J8/'9-4.2020'!$K$8,3)</f>
        <v>0</v>
      </c>
      <c r="F302" s="264">
        <f>ROUND('9-4.2021'!J8/'9-4.2021'!$K$8,3)</f>
        <v>0</v>
      </c>
      <c r="G302" s="264">
        <f>ROUND('9-4.2022'!J8/'9-4.2022'!$K$8,3)</f>
        <v>4.0000000000000001E-3</v>
      </c>
      <c r="H302" s="264">
        <f>ROUND('9-4.2023'!J8/'9-4.2023'!$K$8,3)</f>
        <v>0</v>
      </c>
      <c r="I302" s="264">
        <f>ROUND('9-4.2024'!J8/'9-4.2024'!$K$8,3)</f>
        <v>0</v>
      </c>
      <c r="J302" s="157">
        <f t="shared" ref="J302" si="984">AVERAGE(E302:I302)</f>
        <v>8.0000000000000004E-4</v>
      </c>
      <c r="K302" s="158">
        <f t="shared" si="969"/>
        <v>-2.92E-2</v>
      </c>
      <c r="L302" s="158">
        <f t="shared" si="970"/>
        <v>3.0799999999999998E-2</v>
      </c>
      <c r="M302" s="147" t="str">
        <f t="shared" si="971"/>
        <v>○</v>
      </c>
      <c r="N302" s="147" t="str">
        <f t="shared" si="972"/>
        <v>○</v>
      </c>
      <c r="O302" s="147" t="str">
        <f t="shared" si="973"/>
        <v>○</v>
      </c>
      <c r="P302" s="147" t="str">
        <f t="shared" si="974"/>
        <v>○</v>
      </c>
      <c r="Q302" s="148" t="str">
        <f t="shared" si="975"/>
        <v>○</v>
      </c>
      <c r="R302" s="159" t="str">
        <f t="shared" si="976"/>
        <v>同程度</v>
      </c>
      <c r="S302" s="149" t="str">
        <f t="shared" si="977"/>
        <v>－</v>
      </c>
      <c r="T302" s="147" t="str">
        <f t="shared" si="978"/>
        <v>↑</v>
      </c>
      <c r="U302" s="147" t="str">
        <f t="shared" si="979"/>
        <v>↓</v>
      </c>
      <c r="V302" s="148" t="str">
        <f t="shared" si="980"/>
        <v>－</v>
      </c>
      <c r="W302" s="145" t="str">
        <f t="shared" si="981"/>
        <v>－↑↓－</v>
      </c>
      <c r="X302" s="160" t="str" cm="1">
        <f t="array" ref="X302">INDEX($AM$2:$AM$82,MATCH(W302,$AL$2:$AL$82,0),0)</f>
        <v>年度により増減</v>
      </c>
      <c r="Y302" s="161" t="str">
        <f t="shared" si="982"/>
        <v>↑</v>
      </c>
      <c r="Z302" s="162" t="str">
        <f t="shared" si="964"/>
        <v>判定外</v>
      </c>
      <c r="AA302" s="163" t="str">
        <f t="shared" si="965"/>
        <v>判定外</v>
      </c>
      <c r="AB302" s="164" t="str">
        <f t="shared" si="983"/>
        <v>－</v>
      </c>
      <c r="AC302" s="162" t="str">
        <f t="shared" si="967"/>
        <v>判定外</v>
      </c>
      <c r="AD302" s="160" t="str">
        <f t="shared" si="968"/>
        <v>判定外</v>
      </c>
      <c r="AE302" s="170"/>
      <c r="AF302" s="242"/>
    </row>
    <row r="303" spans="2:32" x14ac:dyDescent="0.15">
      <c r="B303" s="239"/>
      <c r="C303" s="155" t="s">
        <v>303</v>
      </c>
      <c r="D303" s="155"/>
      <c r="E303" s="176">
        <f>COUNTIFS('9-4.2020'!B14:B99,"G",'9-4.2020'!D14:D99,"&lt;&gt;")</f>
        <v>23</v>
      </c>
      <c r="F303" s="176">
        <f>COUNTIFS('9-4.2021'!B14:B99,"G",'9-4.2021'!D14:D99,"&lt;&gt;")</f>
        <v>23</v>
      </c>
      <c r="G303" s="176">
        <f>COUNTIFS('9-4.2022'!B14:B99,"G",'9-4.2022'!D14:D99,"&lt;&gt;")</f>
        <v>23</v>
      </c>
      <c r="H303" s="176">
        <f>COUNTIFS('9-4.2023'!B14:B99,"G",'9-4.2023'!D14:D99,"&lt;&gt;")</f>
        <v>23</v>
      </c>
      <c r="I303" s="176">
        <f>COUNTIFS('9-4.2024'!B14:B99,"G",'9-4.2024'!D14:D99,"&lt;&gt;")</f>
        <v>23</v>
      </c>
      <c r="J303" s="244"/>
      <c r="K303" s="241"/>
      <c r="L303" s="241"/>
      <c r="M303" s="241"/>
      <c r="N303" s="241"/>
      <c r="O303" s="241"/>
      <c r="P303" s="241"/>
      <c r="Q303" s="241"/>
      <c r="R303" s="241"/>
      <c r="S303" s="241"/>
      <c r="T303" s="241"/>
      <c r="U303" s="241"/>
      <c r="V303" s="241"/>
      <c r="W303" s="241"/>
      <c r="X303" s="241"/>
      <c r="Y303" s="241"/>
      <c r="Z303" s="241"/>
      <c r="AA303" s="241"/>
      <c r="AB303" s="241"/>
      <c r="AC303" s="241"/>
      <c r="AD303" s="241"/>
      <c r="AE303" s="241"/>
      <c r="AF303" s="242"/>
    </row>
    <row r="304" spans="2:32" ht="14.25" thickBot="1" x14ac:dyDescent="0.2">
      <c r="B304" s="245"/>
      <c r="C304" s="246"/>
      <c r="D304" s="246"/>
      <c r="E304" s="280"/>
      <c r="F304" s="280"/>
      <c r="G304" s="280"/>
      <c r="H304" s="280"/>
      <c r="I304" s="280"/>
      <c r="J304" s="248"/>
      <c r="K304" s="247"/>
      <c r="L304" s="247"/>
      <c r="M304" s="247"/>
      <c r="N304" s="247"/>
      <c r="O304" s="247"/>
      <c r="P304" s="247"/>
      <c r="Q304" s="247"/>
      <c r="R304" s="247"/>
      <c r="S304" s="247"/>
      <c r="T304" s="247"/>
      <c r="U304" s="247"/>
      <c r="V304" s="247"/>
      <c r="W304" s="247"/>
      <c r="X304" s="247"/>
      <c r="Y304" s="247"/>
      <c r="Z304" s="247"/>
      <c r="AA304" s="247"/>
      <c r="AB304" s="247"/>
      <c r="AC304" s="247"/>
      <c r="AD304" s="247"/>
      <c r="AE304" s="247"/>
      <c r="AF304" s="249"/>
    </row>
    <row r="305" spans="3:23" x14ac:dyDescent="0.15">
      <c r="C305" s="231"/>
      <c r="D305" s="231"/>
      <c r="E305" s="277"/>
      <c r="F305" s="277"/>
      <c r="G305" s="277"/>
      <c r="H305" s="277"/>
      <c r="I305" s="277"/>
    </row>
    <row r="306" spans="3:23" x14ac:dyDescent="0.15">
      <c r="C306" s="231"/>
      <c r="D306" s="231"/>
      <c r="E306" s="277"/>
      <c r="F306" s="277"/>
      <c r="G306" s="277"/>
      <c r="H306" s="277"/>
      <c r="I306" s="277"/>
    </row>
    <row r="307" spans="3:23" x14ac:dyDescent="0.15">
      <c r="C307" s="231"/>
      <c r="D307" s="231"/>
      <c r="E307" s="277"/>
      <c r="F307" s="277"/>
      <c r="G307" s="277"/>
      <c r="H307" s="277"/>
      <c r="I307" s="277"/>
    </row>
    <row r="308" spans="3:23" x14ac:dyDescent="0.15">
      <c r="C308" s="231"/>
      <c r="D308" s="231"/>
      <c r="E308" s="277"/>
      <c r="F308" s="277"/>
      <c r="G308" s="277"/>
      <c r="H308" s="277"/>
      <c r="I308" s="277"/>
      <c r="V308" s="183"/>
      <c r="W308" s="183"/>
    </row>
    <row r="309" spans="3:23" x14ac:dyDescent="0.15">
      <c r="C309" s="231"/>
      <c r="D309" s="231"/>
      <c r="E309" s="277"/>
      <c r="F309" s="277"/>
      <c r="G309" s="277"/>
      <c r="H309" s="277"/>
      <c r="I309" s="277"/>
    </row>
    <row r="310" spans="3:23" x14ac:dyDescent="0.15">
      <c r="C310" s="231"/>
      <c r="D310" s="231"/>
      <c r="E310" s="277"/>
      <c r="F310" s="277"/>
      <c r="G310" s="277"/>
      <c r="H310" s="277"/>
      <c r="I310" s="277"/>
    </row>
    <row r="311" spans="3:23" x14ac:dyDescent="0.15">
      <c r="C311" s="231"/>
      <c r="D311" s="231"/>
      <c r="E311" s="277"/>
      <c r="F311" s="277"/>
      <c r="G311" s="277"/>
      <c r="H311" s="277"/>
      <c r="I311" s="277"/>
    </row>
    <row r="312" spans="3:23" x14ac:dyDescent="0.15">
      <c r="C312" s="231"/>
      <c r="D312" s="231"/>
      <c r="E312" s="277"/>
      <c r="F312" s="277"/>
      <c r="G312" s="277"/>
      <c r="H312" s="277"/>
      <c r="I312" s="277"/>
    </row>
    <row r="313" spans="3:23" x14ac:dyDescent="0.15">
      <c r="C313" s="231"/>
      <c r="D313" s="231"/>
      <c r="E313" s="277"/>
      <c r="F313" s="277"/>
      <c r="G313" s="277"/>
      <c r="H313" s="277"/>
      <c r="I313" s="277"/>
    </row>
    <row r="314" spans="3:23" x14ac:dyDescent="0.15">
      <c r="C314" s="231"/>
      <c r="D314" s="231"/>
      <c r="E314" s="277"/>
      <c r="F314" s="277"/>
      <c r="G314" s="277"/>
      <c r="H314" s="277"/>
      <c r="I314" s="277"/>
    </row>
    <row r="315" spans="3:23" x14ac:dyDescent="0.15">
      <c r="C315" s="231"/>
      <c r="D315" s="231"/>
      <c r="E315" s="277"/>
      <c r="F315" s="277"/>
      <c r="G315" s="277"/>
      <c r="H315" s="277"/>
      <c r="I315" s="277"/>
    </row>
    <row r="316" spans="3:23" x14ac:dyDescent="0.15">
      <c r="C316" s="231"/>
      <c r="D316" s="231"/>
      <c r="E316" s="277"/>
      <c r="F316" s="277"/>
      <c r="G316" s="277"/>
      <c r="H316" s="277"/>
      <c r="I316" s="277"/>
    </row>
    <row r="317" spans="3:23" x14ac:dyDescent="0.15">
      <c r="C317" s="231"/>
      <c r="D317" s="231"/>
      <c r="E317" s="277"/>
      <c r="F317" s="277"/>
      <c r="G317" s="277"/>
      <c r="H317" s="277"/>
      <c r="I317" s="277"/>
    </row>
    <row r="318" spans="3:23" x14ac:dyDescent="0.15">
      <c r="C318" s="231"/>
      <c r="D318" s="231"/>
      <c r="E318" s="277"/>
      <c r="F318" s="277"/>
      <c r="G318" s="277"/>
      <c r="H318" s="277"/>
      <c r="I318" s="277"/>
    </row>
    <row r="319" spans="3:23" x14ac:dyDescent="0.15">
      <c r="C319" s="231"/>
      <c r="D319" s="231"/>
      <c r="E319" s="277"/>
      <c r="F319" s="277"/>
      <c r="G319" s="277"/>
      <c r="H319" s="277"/>
      <c r="I319" s="277"/>
    </row>
    <row r="320" spans="3:23" x14ac:dyDescent="0.15">
      <c r="C320" s="231"/>
      <c r="D320" s="231"/>
      <c r="E320" s="277"/>
      <c r="F320" s="277"/>
      <c r="G320" s="277"/>
      <c r="H320" s="277"/>
      <c r="I320" s="277"/>
    </row>
  </sheetData>
  <sheetProtection algorithmName="SHA-512" hashValue="VpK5xNlOIGah3YiMumZmIaJRKuWtt5EcQtbNTvfiW/Cug/N3jxI0/NDqVzekBbDKxL/RWLAlrnJjPUvAr2Dx8g==" saltValue="16/9Jnymq+UDx8i/gbNo+w==" spinCount="100000" sheet="1" objects="1" scenarios="1"/>
  <mergeCells count="265">
    <mergeCell ref="O1:Q3"/>
    <mergeCell ref="AE294:AE295"/>
    <mergeCell ref="AC283:AD283"/>
    <mergeCell ref="AE283:AE284"/>
    <mergeCell ref="J294:Q294"/>
    <mergeCell ref="R294:R295"/>
    <mergeCell ref="S294:V294"/>
    <mergeCell ref="W294:X295"/>
    <mergeCell ref="Y294:Y295"/>
    <mergeCell ref="Z294:AA294"/>
    <mergeCell ref="AB294:AB295"/>
    <mergeCell ref="AC294:AD294"/>
    <mergeCell ref="AB273:AB274"/>
    <mergeCell ref="AC273:AD273"/>
    <mergeCell ref="AE273:AE274"/>
    <mergeCell ref="J283:Q283"/>
    <mergeCell ref="R283:R284"/>
    <mergeCell ref="S283:V283"/>
    <mergeCell ref="W283:X284"/>
    <mergeCell ref="Y283:Y284"/>
    <mergeCell ref="Z283:AA283"/>
    <mergeCell ref="AB283:AB284"/>
    <mergeCell ref="J273:Q273"/>
    <mergeCell ref="R273:R274"/>
    <mergeCell ref="S273:V273"/>
    <mergeCell ref="W273:X274"/>
    <mergeCell ref="Y273:Y274"/>
    <mergeCell ref="Z273:AA273"/>
    <mergeCell ref="AC251:AD251"/>
    <mergeCell ref="AE251:AE252"/>
    <mergeCell ref="J251:Q251"/>
    <mergeCell ref="R251:R252"/>
    <mergeCell ref="S251:V251"/>
    <mergeCell ref="W251:X252"/>
    <mergeCell ref="Y251:Y252"/>
    <mergeCell ref="Z251:AA251"/>
    <mergeCell ref="AB251:AB252"/>
    <mergeCell ref="J261:Q261"/>
    <mergeCell ref="R261:R262"/>
    <mergeCell ref="S261:V261"/>
    <mergeCell ref="W261:X262"/>
    <mergeCell ref="Y261:Y262"/>
    <mergeCell ref="Z261:AA261"/>
    <mergeCell ref="AB261:AB262"/>
    <mergeCell ref="AC261:AD261"/>
    <mergeCell ref="AE261:AE262"/>
    <mergeCell ref="J241:Q241"/>
    <mergeCell ref="R241:R242"/>
    <mergeCell ref="S241:V241"/>
    <mergeCell ref="W241:X242"/>
    <mergeCell ref="Y241:Y242"/>
    <mergeCell ref="Z241:AA241"/>
    <mergeCell ref="AB241:AB242"/>
    <mergeCell ref="AC241:AD241"/>
    <mergeCell ref="AE241:AE242"/>
    <mergeCell ref="AB217:AB218"/>
    <mergeCell ref="AC217:AD217"/>
    <mergeCell ref="AE217:AE218"/>
    <mergeCell ref="J228:Q228"/>
    <mergeCell ref="R228:R229"/>
    <mergeCell ref="S228:V228"/>
    <mergeCell ref="W228:X229"/>
    <mergeCell ref="Y228:Y229"/>
    <mergeCell ref="Z228:AA228"/>
    <mergeCell ref="AB228:AB229"/>
    <mergeCell ref="J217:Q217"/>
    <mergeCell ref="R217:R218"/>
    <mergeCell ref="S217:V217"/>
    <mergeCell ref="W217:X218"/>
    <mergeCell ref="Y217:Y218"/>
    <mergeCell ref="Z217:AA217"/>
    <mergeCell ref="AC228:AD228"/>
    <mergeCell ref="AE228:AE229"/>
    <mergeCell ref="J207:Q207"/>
    <mergeCell ref="R207:R208"/>
    <mergeCell ref="S207:V207"/>
    <mergeCell ref="W207:X208"/>
    <mergeCell ref="Y207:Y208"/>
    <mergeCell ref="Z207:AA207"/>
    <mergeCell ref="AB207:AB208"/>
    <mergeCell ref="AC207:AD207"/>
    <mergeCell ref="AE207:AE208"/>
    <mergeCell ref="J195:Q195"/>
    <mergeCell ref="R195:R196"/>
    <mergeCell ref="S195:V195"/>
    <mergeCell ref="W195:X196"/>
    <mergeCell ref="Y195:Y196"/>
    <mergeCell ref="Z195:AA195"/>
    <mergeCell ref="AB195:AB196"/>
    <mergeCell ref="AC195:AD195"/>
    <mergeCell ref="AE195:AE196"/>
    <mergeCell ref="AB175:AB176"/>
    <mergeCell ref="AC175:AD175"/>
    <mergeCell ref="AE175:AE176"/>
    <mergeCell ref="J185:Q185"/>
    <mergeCell ref="R185:R186"/>
    <mergeCell ref="S185:V185"/>
    <mergeCell ref="W185:X186"/>
    <mergeCell ref="Y185:Y186"/>
    <mergeCell ref="Z185:AA185"/>
    <mergeCell ref="AB185:AB186"/>
    <mergeCell ref="J175:Q175"/>
    <mergeCell ref="R175:R176"/>
    <mergeCell ref="S175:V175"/>
    <mergeCell ref="W175:X176"/>
    <mergeCell ref="Y175:Y176"/>
    <mergeCell ref="Z175:AA175"/>
    <mergeCell ref="AC185:AD185"/>
    <mergeCell ref="AE185:AE186"/>
    <mergeCell ref="J165:Q165"/>
    <mergeCell ref="R165:R166"/>
    <mergeCell ref="S165:V165"/>
    <mergeCell ref="W165:X166"/>
    <mergeCell ref="Y165:Y166"/>
    <mergeCell ref="Z165:AA165"/>
    <mergeCell ref="AB165:AB166"/>
    <mergeCell ref="AC165:AD165"/>
    <mergeCell ref="AE165:AE166"/>
    <mergeCell ref="AC145:AD145"/>
    <mergeCell ref="AE145:AE146"/>
    <mergeCell ref="J155:Q155"/>
    <mergeCell ref="R155:R156"/>
    <mergeCell ref="S155:V155"/>
    <mergeCell ref="W155:X156"/>
    <mergeCell ref="Y155:Y156"/>
    <mergeCell ref="Z155:AA155"/>
    <mergeCell ref="AB155:AB156"/>
    <mergeCell ref="AC155:AD155"/>
    <mergeCell ref="AE155:AE156"/>
    <mergeCell ref="AB122:AB123"/>
    <mergeCell ref="AC122:AD122"/>
    <mergeCell ref="AE122:AE123"/>
    <mergeCell ref="J145:Q145"/>
    <mergeCell ref="R145:R146"/>
    <mergeCell ref="S145:V145"/>
    <mergeCell ref="W145:X146"/>
    <mergeCell ref="Y145:Y146"/>
    <mergeCell ref="Z145:AA145"/>
    <mergeCell ref="AB145:AB146"/>
    <mergeCell ref="J122:Q122"/>
    <mergeCell ref="R122:R123"/>
    <mergeCell ref="S122:V122"/>
    <mergeCell ref="W122:X123"/>
    <mergeCell ref="Y122:Y123"/>
    <mergeCell ref="Z122:AA122"/>
    <mergeCell ref="AC135:AD135"/>
    <mergeCell ref="AE135:AE136"/>
    <mergeCell ref="J135:Q135"/>
    <mergeCell ref="R135:R136"/>
    <mergeCell ref="S135:V135"/>
    <mergeCell ref="W135:X136"/>
    <mergeCell ref="Y135:Y136"/>
    <mergeCell ref="Z135:AA135"/>
    <mergeCell ref="Z101:AA101"/>
    <mergeCell ref="AB101:AB102"/>
    <mergeCell ref="AC101:AD101"/>
    <mergeCell ref="AE101:AE102"/>
    <mergeCell ref="J111:Q111"/>
    <mergeCell ref="R111:R112"/>
    <mergeCell ref="S111:V111"/>
    <mergeCell ref="W111:X112"/>
    <mergeCell ref="Y111:Y112"/>
    <mergeCell ref="Z111:AA111"/>
    <mergeCell ref="AB111:AB112"/>
    <mergeCell ref="AC111:AD111"/>
    <mergeCell ref="AE111:AE112"/>
    <mergeCell ref="AE79:AE80"/>
    <mergeCell ref="J89:Q89"/>
    <mergeCell ref="R89:R90"/>
    <mergeCell ref="S89:V89"/>
    <mergeCell ref="W89:X90"/>
    <mergeCell ref="Y89:Y90"/>
    <mergeCell ref="Z89:AA89"/>
    <mergeCell ref="AB89:AB90"/>
    <mergeCell ref="J79:Q79"/>
    <mergeCell ref="R79:R80"/>
    <mergeCell ref="S79:V79"/>
    <mergeCell ref="W79:X80"/>
    <mergeCell ref="Y79:Y80"/>
    <mergeCell ref="Z79:AA79"/>
    <mergeCell ref="AC89:AD89"/>
    <mergeCell ref="AE89:AE90"/>
    <mergeCell ref="AE59:AE60"/>
    <mergeCell ref="J69:Q69"/>
    <mergeCell ref="R69:R70"/>
    <mergeCell ref="S69:V69"/>
    <mergeCell ref="W69:X70"/>
    <mergeCell ref="Y69:Y70"/>
    <mergeCell ref="Z69:AA69"/>
    <mergeCell ref="AB69:AB70"/>
    <mergeCell ref="AC69:AD69"/>
    <mergeCell ref="AE69:AE70"/>
    <mergeCell ref="AB26:AB27"/>
    <mergeCell ref="AC26:AD26"/>
    <mergeCell ref="AE26:AE27"/>
    <mergeCell ref="J49:Q49"/>
    <mergeCell ref="R49:R50"/>
    <mergeCell ref="S49:V49"/>
    <mergeCell ref="W49:X50"/>
    <mergeCell ref="Y49:Y50"/>
    <mergeCell ref="Z49:AA49"/>
    <mergeCell ref="AB49:AB50"/>
    <mergeCell ref="J26:Q26"/>
    <mergeCell ref="R26:R27"/>
    <mergeCell ref="S26:V26"/>
    <mergeCell ref="W26:X27"/>
    <mergeCell ref="Y26:Y27"/>
    <mergeCell ref="Z26:AA26"/>
    <mergeCell ref="AE39:AE40"/>
    <mergeCell ref="AC49:AD49"/>
    <mergeCell ref="AE49:AE50"/>
    <mergeCell ref="J15:Q15"/>
    <mergeCell ref="R15:R16"/>
    <mergeCell ref="S15:V15"/>
    <mergeCell ref="W15:X16"/>
    <mergeCell ref="Y15:Y16"/>
    <mergeCell ref="Z15:AA15"/>
    <mergeCell ref="AB15:AB16"/>
    <mergeCell ref="AC15:AD15"/>
    <mergeCell ref="AE15:AE16"/>
    <mergeCell ref="C70:D70"/>
    <mergeCell ref="C80:D80"/>
    <mergeCell ref="C90:D90"/>
    <mergeCell ref="C136:D136"/>
    <mergeCell ref="C156:D156"/>
    <mergeCell ref="C186:D186"/>
    <mergeCell ref="C6:D6"/>
    <mergeCell ref="C16:D16"/>
    <mergeCell ref="C1:D1"/>
    <mergeCell ref="C40:D40"/>
    <mergeCell ref="C50:D50"/>
    <mergeCell ref="C60:D60"/>
    <mergeCell ref="AB135:AB136"/>
    <mergeCell ref="J39:Q39"/>
    <mergeCell ref="R39:R40"/>
    <mergeCell ref="S39:V39"/>
    <mergeCell ref="W39:X40"/>
    <mergeCell ref="Y39:Y40"/>
    <mergeCell ref="Z39:AA39"/>
    <mergeCell ref="AB39:AB40"/>
    <mergeCell ref="AC39:AD39"/>
    <mergeCell ref="J59:Q59"/>
    <mergeCell ref="R59:R60"/>
    <mergeCell ref="S59:V59"/>
    <mergeCell ref="W59:X60"/>
    <mergeCell ref="Y59:Y60"/>
    <mergeCell ref="Z59:AA59"/>
    <mergeCell ref="AB59:AB60"/>
    <mergeCell ref="AC59:AD59"/>
    <mergeCell ref="AB79:AB80"/>
    <mergeCell ref="AC79:AD79"/>
    <mergeCell ref="J101:Q101"/>
    <mergeCell ref="R101:R102"/>
    <mergeCell ref="S101:V101"/>
    <mergeCell ref="W101:X102"/>
    <mergeCell ref="Y101:Y102"/>
    <mergeCell ref="AB5:AB6"/>
    <mergeCell ref="AC5:AD5"/>
    <mergeCell ref="AE5:AE6"/>
    <mergeCell ref="J5:Q5"/>
    <mergeCell ref="R5:R6"/>
    <mergeCell ref="S5:V5"/>
    <mergeCell ref="W5:X6"/>
    <mergeCell ref="Y5:Y6"/>
    <mergeCell ref="Z5:AA5"/>
  </mergeCells>
  <phoneticPr fontId="1"/>
  <conditionalFormatting sqref="M1:Q5 M7:Q15 M17:Q26 M28:Q39 M41:Q49 M51:Q59 M61:Q69 M71:Q79 M81:Q89 M91:Q101 M103:Q111 M113:Q122 M124:Q135 M137:Q145 M147:Q155 M157:Q165 M167:Q175 M177:Q185 M187:Q195 M197:Q207 M209:Q217 M219:Q228 M230:Q241 M243:Q251 M253:Q261 M263:Q272 M275:Q283 M285:Q294 M296:Q1048576">
    <cfRule type="containsText" dxfId="47" priority="42" operator="containsText" text="×">
      <formula>NOT(ISERROR(SEARCH("×",M1)))</formula>
    </cfRule>
  </conditionalFormatting>
  <conditionalFormatting sqref="J1:J272 J274:J1048576">
    <cfRule type="cellIs" dxfId="46" priority="32" operator="between">
      <formula>1E-26</formula>
      <formula>0.05</formula>
    </cfRule>
  </conditionalFormatting>
  <conditionalFormatting sqref="R1:R1048576">
    <cfRule type="containsText" dxfId="45" priority="40" operator="containsText" text="同程度">
      <formula>NOT(ISERROR(SEARCH("同程度",R1)))</formula>
    </cfRule>
    <cfRule type="containsText" dxfId="44" priority="41" operator="containsText" text="―">
      <formula>NOT(ISERROR(SEARCH("―",R1)))</formula>
    </cfRule>
  </conditionalFormatting>
  <conditionalFormatting sqref="S1:V1048576 Y1:Y1048576 AB1:AB1048576">
    <cfRule type="containsText" dxfId="43" priority="37" operator="containsText" text="－">
      <formula>NOT(ISERROR(SEARCH("－",S1)))</formula>
    </cfRule>
    <cfRule type="containsText" dxfId="42" priority="38" operator="containsText" text="↓">
      <formula>NOT(ISERROR(SEARCH("↓",S1)))</formula>
    </cfRule>
    <cfRule type="containsText" dxfId="41" priority="39" operator="containsText" text="↑">
      <formula>NOT(ISERROR(SEARCH("↑",S1)))</formula>
    </cfRule>
  </conditionalFormatting>
  <conditionalFormatting sqref="W1:W1048576">
    <cfRule type="containsText" dxfId="40" priority="31" operator="containsText" text="－">
      <formula>NOT(ISERROR(SEARCH("－",W1)))</formula>
    </cfRule>
    <cfRule type="containsText" dxfId="39" priority="43" operator="containsText" text="↓↓↑↓">
      <formula>NOT(ISERROR(SEARCH("↓↓↑↓",W1)))</formula>
    </cfRule>
    <cfRule type="containsText" dxfId="38" priority="44" operator="containsText" text="↓↑↓↓">
      <formula>NOT(ISERROR(SEARCH("↓↑↓↓",W1)))</formula>
    </cfRule>
    <cfRule type="containsText" dxfId="37" priority="45" operator="containsText" text="↑↓↑↑">
      <formula>NOT(ISERROR(SEARCH("↑↓↑↑",W1)))</formula>
    </cfRule>
    <cfRule type="containsText" dxfId="36" priority="46" operator="containsText" text="↑↑↓↑">
      <formula>NOT(ISERROR(SEARCH("↑↑↓↑",W1)))</formula>
    </cfRule>
  </conditionalFormatting>
  <conditionalFormatting sqref="Z1:AA1048576 AC1:AD1048576">
    <cfRule type="containsText" dxfId="35" priority="33" operator="containsText" text="判定外">
      <formula>NOT(ISERROR(SEARCH("判定外",Z1)))</formula>
    </cfRule>
    <cfRule type="containsText" dxfId="34" priority="34" operator="containsText" text="×">
      <formula>NOT(ISERROR(SEARCH("×",Z1)))</formula>
    </cfRule>
    <cfRule type="containsText" dxfId="33" priority="35" operator="containsText" text="減少">
      <formula>NOT(ISERROR(SEARCH("減少",Z1)))</formula>
    </cfRule>
    <cfRule type="containsText" dxfId="32" priority="36" operator="containsText" text="増加">
      <formula>NOT(ISERROR(SEARCH("増加",Z1)))</formula>
    </cfRule>
  </conditionalFormatting>
  <conditionalFormatting sqref="M6:Q6">
    <cfRule type="containsText" dxfId="31" priority="30" operator="containsText" text="×">
      <formula>NOT(ISERROR(SEARCH("×",M6)))</formula>
    </cfRule>
  </conditionalFormatting>
  <conditionalFormatting sqref="M16:Q16">
    <cfRule type="containsText" dxfId="30" priority="29" operator="containsText" text="×">
      <formula>NOT(ISERROR(SEARCH("×",M16)))</formula>
    </cfRule>
  </conditionalFormatting>
  <conditionalFormatting sqref="M27:Q27">
    <cfRule type="containsText" dxfId="29" priority="28" operator="containsText" text="×">
      <formula>NOT(ISERROR(SEARCH("×",M27)))</formula>
    </cfRule>
  </conditionalFormatting>
  <conditionalFormatting sqref="M40:Q40">
    <cfRule type="containsText" dxfId="28" priority="27" operator="containsText" text="×">
      <formula>NOT(ISERROR(SEARCH("×",M40)))</formula>
    </cfRule>
  </conditionalFormatting>
  <conditionalFormatting sqref="M50:Q50">
    <cfRule type="containsText" dxfId="27" priority="26" operator="containsText" text="×">
      <formula>NOT(ISERROR(SEARCH("×",M50)))</formula>
    </cfRule>
  </conditionalFormatting>
  <conditionalFormatting sqref="M60:Q60">
    <cfRule type="containsText" dxfId="26" priority="25" operator="containsText" text="×">
      <formula>NOT(ISERROR(SEARCH("×",M60)))</formula>
    </cfRule>
  </conditionalFormatting>
  <conditionalFormatting sqref="M70:Q70">
    <cfRule type="containsText" dxfId="25" priority="24" operator="containsText" text="×">
      <formula>NOT(ISERROR(SEARCH("×",M70)))</formula>
    </cfRule>
  </conditionalFormatting>
  <conditionalFormatting sqref="M80:Q80">
    <cfRule type="containsText" dxfId="24" priority="23" operator="containsText" text="×">
      <formula>NOT(ISERROR(SEARCH("×",M80)))</formula>
    </cfRule>
  </conditionalFormatting>
  <conditionalFormatting sqref="M90:Q90">
    <cfRule type="containsText" dxfId="23" priority="22" operator="containsText" text="×">
      <formula>NOT(ISERROR(SEARCH("×",M90)))</formula>
    </cfRule>
  </conditionalFormatting>
  <conditionalFormatting sqref="M102:Q102">
    <cfRule type="containsText" dxfId="22" priority="21" operator="containsText" text="×">
      <formula>NOT(ISERROR(SEARCH("×",M102)))</formula>
    </cfRule>
  </conditionalFormatting>
  <conditionalFormatting sqref="M112:Q112">
    <cfRule type="containsText" dxfId="21" priority="20" operator="containsText" text="×">
      <formula>NOT(ISERROR(SEARCH("×",M112)))</formula>
    </cfRule>
  </conditionalFormatting>
  <conditionalFormatting sqref="M123:Q123">
    <cfRule type="containsText" dxfId="20" priority="19" operator="containsText" text="×">
      <formula>NOT(ISERROR(SEARCH("×",M123)))</formula>
    </cfRule>
  </conditionalFormatting>
  <conditionalFormatting sqref="M136:Q136">
    <cfRule type="containsText" dxfId="19" priority="18" operator="containsText" text="×">
      <formula>NOT(ISERROR(SEARCH("×",M136)))</formula>
    </cfRule>
  </conditionalFormatting>
  <conditionalFormatting sqref="M146:Q146">
    <cfRule type="containsText" dxfId="18" priority="17" operator="containsText" text="×">
      <formula>NOT(ISERROR(SEARCH("×",M146)))</formula>
    </cfRule>
  </conditionalFormatting>
  <conditionalFormatting sqref="M156:Q156">
    <cfRule type="containsText" dxfId="17" priority="16" operator="containsText" text="×">
      <formula>NOT(ISERROR(SEARCH("×",M156)))</formula>
    </cfRule>
  </conditionalFormatting>
  <conditionalFormatting sqref="M166:Q166">
    <cfRule type="containsText" dxfId="16" priority="15" operator="containsText" text="×">
      <formula>NOT(ISERROR(SEARCH("×",M166)))</formula>
    </cfRule>
  </conditionalFormatting>
  <conditionalFormatting sqref="M176:Q176">
    <cfRule type="containsText" dxfId="15" priority="14" operator="containsText" text="×">
      <formula>NOT(ISERROR(SEARCH("×",M176)))</formula>
    </cfRule>
  </conditionalFormatting>
  <conditionalFormatting sqref="M186:Q186">
    <cfRule type="containsText" dxfId="14" priority="13" operator="containsText" text="×">
      <formula>NOT(ISERROR(SEARCH("×",M186)))</formula>
    </cfRule>
  </conditionalFormatting>
  <conditionalFormatting sqref="M196:Q196">
    <cfRule type="containsText" dxfId="13" priority="12" operator="containsText" text="×">
      <formula>NOT(ISERROR(SEARCH("×",M196)))</formula>
    </cfRule>
  </conditionalFormatting>
  <conditionalFormatting sqref="M208:Q208">
    <cfRule type="containsText" dxfId="12" priority="11" operator="containsText" text="×">
      <formula>NOT(ISERROR(SEARCH("×",M208)))</formula>
    </cfRule>
  </conditionalFormatting>
  <conditionalFormatting sqref="M218:Q218">
    <cfRule type="containsText" dxfId="11" priority="10" operator="containsText" text="×">
      <formula>NOT(ISERROR(SEARCH("×",M218)))</formula>
    </cfRule>
  </conditionalFormatting>
  <conditionalFormatting sqref="M229:Q229">
    <cfRule type="containsText" dxfId="10" priority="9" operator="containsText" text="×">
      <formula>NOT(ISERROR(SEARCH("×",M229)))</formula>
    </cfRule>
  </conditionalFormatting>
  <conditionalFormatting sqref="M242:Q242">
    <cfRule type="containsText" dxfId="9" priority="8" operator="containsText" text="×">
      <formula>NOT(ISERROR(SEARCH("×",M242)))</formula>
    </cfRule>
  </conditionalFormatting>
  <conditionalFormatting sqref="M252:Q252">
    <cfRule type="containsText" dxfId="8" priority="7" operator="containsText" text="×">
      <formula>NOT(ISERROR(SEARCH("×",M252)))</formula>
    </cfRule>
  </conditionalFormatting>
  <conditionalFormatting sqref="M262:Q262">
    <cfRule type="containsText" dxfId="7" priority="6" operator="containsText" text="×">
      <formula>NOT(ISERROR(SEARCH("×",M262)))</formula>
    </cfRule>
  </conditionalFormatting>
  <conditionalFormatting sqref="M274:Q274">
    <cfRule type="containsText" dxfId="6" priority="5" operator="containsText" text="×">
      <formula>NOT(ISERROR(SEARCH("×",M274)))</formula>
    </cfRule>
  </conditionalFormatting>
  <conditionalFormatting sqref="M284:Q284">
    <cfRule type="containsText" dxfId="5" priority="4" operator="containsText" text="×">
      <formula>NOT(ISERROR(SEARCH("×",M284)))</formula>
    </cfRule>
  </conditionalFormatting>
  <conditionalFormatting sqref="M295:Q295">
    <cfRule type="containsText" dxfId="4" priority="3" operator="containsText" text="×">
      <formula>NOT(ISERROR(SEARCH("×",M295)))</formula>
    </cfRule>
  </conditionalFormatting>
  <conditionalFormatting sqref="M273:Q273">
    <cfRule type="containsText" dxfId="3" priority="2" operator="containsText" text="×">
      <formula>NOT(ISERROR(SEARCH("×",M273)))</formula>
    </cfRule>
  </conditionalFormatting>
  <conditionalFormatting sqref="J273">
    <cfRule type="cellIs" dxfId="2" priority="1" operator="between">
      <formula>1E-26</formula>
      <formula>0.05</formula>
    </cfRule>
  </conditionalFormatting>
  <dataValidations count="1">
    <dataValidation type="list" allowBlank="1" showInputMessage="1" showErrorMessage="1" sqref="AE7:AE13 AE263:AE269 AE275:AE281 AE17:AE23 AE28:AE34 AE41:AE47 AE51:AE57 AE61:AE67 AE285:AE291 AE81:AE87 AE71:AE77 AE103:AE109 AE113:AE119 AE124:AE130 AE137:AE143 AE91:AE97 AE157:AE163 AE167:AE173 AE147:AE153 AE187:AE193 AE177:AE183 AE197:AE203 AE209:AE215 AE219:AE225 AE230:AE236 AE243:AE249 AE253:AE259 AE296:AE302" xr:uid="{0BDB9F74-3FAC-4C44-AB10-41EF45598FBF}">
      <formula1>$AJ$2:$AJ$9</formula1>
    </dataValidation>
  </dataValidations>
  <hyperlinks>
    <hyperlink ref="C1" location="目次!A1" display="目次に戻る" xr:uid="{00000000-0004-0000-0C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5" manualBreakCount="5">
    <brk id="58" min="1" max="31" man="1"/>
    <brk id="99" min="1" max="31" man="1"/>
    <brk id="154" min="1" max="31" man="1"/>
    <brk id="205" min="1" max="31" man="1"/>
    <brk id="260" min="1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AQ14"/>
  <sheetViews>
    <sheetView workbookViewId="0">
      <selection activeCell="A16" sqref="A16:XFD16"/>
    </sheetView>
  </sheetViews>
  <sheetFormatPr defaultRowHeight="13.5" x14ac:dyDescent="0.15"/>
  <cols>
    <col min="2" max="43" width="5" customWidth="1"/>
  </cols>
  <sheetData>
    <row r="1" spans="1:43" ht="25.5" customHeight="1" thickBot="1" x14ac:dyDescent="0.2">
      <c r="A1" s="402" t="s">
        <v>38</v>
      </c>
      <c r="B1" s="403"/>
      <c r="C1" s="404"/>
    </row>
    <row r="2" spans="1:43" ht="14.25" thickBot="1" x14ac:dyDescent="0.2"/>
    <row r="3" spans="1:43" x14ac:dyDescent="0.15">
      <c r="A3" s="4"/>
      <c r="B3" s="399" t="s">
        <v>1</v>
      </c>
      <c r="C3" s="400"/>
      <c r="D3" s="400"/>
      <c r="E3" s="400"/>
      <c r="F3" s="400"/>
      <c r="G3" s="400"/>
      <c r="H3" s="401"/>
      <c r="I3" s="399" t="s">
        <v>2</v>
      </c>
      <c r="J3" s="400"/>
      <c r="K3" s="400"/>
      <c r="L3" s="400"/>
      <c r="M3" s="400"/>
      <c r="N3" s="400"/>
      <c r="O3" s="401"/>
      <c r="P3" s="399" t="s">
        <v>3</v>
      </c>
      <c r="Q3" s="400"/>
      <c r="R3" s="400"/>
      <c r="S3" s="400"/>
      <c r="T3" s="400"/>
      <c r="U3" s="400"/>
      <c r="V3" s="401"/>
      <c r="W3" s="399" t="s">
        <v>4</v>
      </c>
      <c r="X3" s="400"/>
      <c r="Y3" s="400"/>
      <c r="Z3" s="400"/>
      <c r="AA3" s="400"/>
      <c r="AB3" s="400"/>
      <c r="AC3" s="401"/>
      <c r="AD3" s="399" t="s">
        <v>5</v>
      </c>
      <c r="AE3" s="400"/>
      <c r="AF3" s="400"/>
      <c r="AG3" s="400"/>
      <c r="AH3" s="400"/>
      <c r="AI3" s="400"/>
      <c r="AJ3" s="401"/>
      <c r="AK3" s="399" t="s">
        <v>6</v>
      </c>
      <c r="AL3" s="400"/>
      <c r="AM3" s="400"/>
      <c r="AN3" s="400"/>
      <c r="AO3" s="400"/>
      <c r="AP3" s="400"/>
      <c r="AQ3" s="401"/>
    </row>
    <row r="4" spans="1:43" ht="192.75" customHeight="1" x14ac:dyDescent="0.15">
      <c r="A4" s="4"/>
      <c r="B4" s="284" t="s">
        <v>468</v>
      </c>
      <c r="C4" s="281" t="s">
        <v>469</v>
      </c>
      <c r="D4" s="281" t="s">
        <v>470</v>
      </c>
      <c r="E4" s="281" t="s">
        <v>471</v>
      </c>
      <c r="F4" s="281" t="s">
        <v>472</v>
      </c>
      <c r="G4" s="281" t="s">
        <v>473</v>
      </c>
      <c r="H4" s="292" t="s">
        <v>474</v>
      </c>
      <c r="I4" s="284" t="s">
        <v>468</v>
      </c>
      <c r="J4" s="281" t="s">
        <v>469</v>
      </c>
      <c r="K4" s="281" t="s">
        <v>470</v>
      </c>
      <c r="L4" s="281" t="s">
        <v>471</v>
      </c>
      <c r="M4" s="281" t="s">
        <v>472</v>
      </c>
      <c r="N4" s="281" t="s">
        <v>473</v>
      </c>
      <c r="O4" s="292" t="s">
        <v>474</v>
      </c>
      <c r="P4" s="284" t="s">
        <v>468</v>
      </c>
      <c r="Q4" s="281" t="s">
        <v>469</v>
      </c>
      <c r="R4" s="281" t="s">
        <v>470</v>
      </c>
      <c r="S4" s="281" t="s">
        <v>471</v>
      </c>
      <c r="T4" s="281" t="s">
        <v>472</v>
      </c>
      <c r="U4" s="281" t="s">
        <v>473</v>
      </c>
      <c r="V4" s="292" t="s">
        <v>474</v>
      </c>
      <c r="W4" s="284" t="s">
        <v>468</v>
      </c>
      <c r="X4" s="281" t="s">
        <v>469</v>
      </c>
      <c r="Y4" s="281" t="s">
        <v>470</v>
      </c>
      <c r="Z4" s="281" t="s">
        <v>471</v>
      </c>
      <c r="AA4" s="281" t="s">
        <v>472</v>
      </c>
      <c r="AB4" s="281" t="s">
        <v>473</v>
      </c>
      <c r="AC4" s="292" t="s">
        <v>474</v>
      </c>
      <c r="AD4" s="284" t="s">
        <v>468</v>
      </c>
      <c r="AE4" s="281" t="s">
        <v>469</v>
      </c>
      <c r="AF4" s="281" t="s">
        <v>470</v>
      </c>
      <c r="AG4" s="281" t="s">
        <v>471</v>
      </c>
      <c r="AH4" s="281" t="s">
        <v>472</v>
      </c>
      <c r="AI4" s="281" t="s">
        <v>473</v>
      </c>
      <c r="AJ4" s="292" t="s">
        <v>474</v>
      </c>
      <c r="AK4" s="284" t="s">
        <v>468</v>
      </c>
      <c r="AL4" s="281" t="s">
        <v>469</v>
      </c>
      <c r="AM4" s="281" t="s">
        <v>470</v>
      </c>
      <c r="AN4" s="281" t="s">
        <v>471</v>
      </c>
      <c r="AO4" s="281" t="s">
        <v>472</v>
      </c>
      <c r="AP4" s="281" t="s">
        <v>473</v>
      </c>
      <c r="AQ4" s="292" t="s">
        <v>474</v>
      </c>
    </row>
    <row r="5" spans="1:43" x14ac:dyDescent="0.15">
      <c r="A5" s="282" t="s">
        <v>17</v>
      </c>
      <c r="B5" s="285">
        <v>11</v>
      </c>
      <c r="C5" s="283">
        <v>225</v>
      </c>
      <c r="D5" s="283">
        <v>8</v>
      </c>
      <c r="E5" s="283">
        <v>0</v>
      </c>
      <c r="F5" s="283">
        <v>32</v>
      </c>
      <c r="G5" s="283">
        <v>0</v>
      </c>
      <c r="H5" s="293">
        <v>276</v>
      </c>
      <c r="I5" s="285">
        <v>4</v>
      </c>
      <c r="J5" s="283">
        <v>91</v>
      </c>
      <c r="K5" s="283">
        <v>35</v>
      </c>
      <c r="L5" s="283">
        <v>7</v>
      </c>
      <c r="M5" s="283">
        <v>3</v>
      </c>
      <c r="N5" s="283">
        <v>0</v>
      </c>
      <c r="O5" s="293">
        <v>140</v>
      </c>
      <c r="P5" s="285">
        <v>81</v>
      </c>
      <c r="Q5" s="283">
        <v>135</v>
      </c>
      <c r="R5" s="283">
        <v>8</v>
      </c>
      <c r="S5" s="283">
        <v>10</v>
      </c>
      <c r="T5" s="283">
        <v>22</v>
      </c>
      <c r="U5" s="283">
        <v>0</v>
      </c>
      <c r="V5" s="293">
        <v>256</v>
      </c>
      <c r="W5" s="285">
        <v>4</v>
      </c>
      <c r="X5" s="283">
        <v>55</v>
      </c>
      <c r="Y5" s="283">
        <v>6</v>
      </c>
      <c r="Z5" s="283">
        <v>0</v>
      </c>
      <c r="AA5" s="283">
        <v>7</v>
      </c>
      <c r="AB5" s="283">
        <v>106</v>
      </c>
      <c r="AC5" s="293">
        <v>178</v>
      </c>
      <c r="AD5" s="285">
        <v>33</v>
      </c>
      <c r="AE5" s="283">
        <v>122</v>
      </c>
      <c r="AF5" s="283">
        <v>2</v>
      </c>
      <c r="AG5" s="283">
        <v>0</v>
      </c>
      <c r="AH5" s="283">
        <v>11</v>
      </c>
      <c r="AI5" s="283">
        <v>1</v>
      </c>
      <c r="AJ5" s="293">
        <v>169</v>
      </c>
      <c r="AK5" s="285">
        <v>1</v>
      </c>
      <c r="AL5" s="283">
        <v>52</v>
      </c>
      <c r="AM5" s="283">
        <v>0</v>
      </c>
      <c r="AN5" s="283">
        <v>0</v>
      </c>
      <c r="AO5" s="283">
        <v>1</v>
      </c>
      <c r="AP5" s="283">
        <v>0</v>
      </c>
      <c r="AQ5" s="293">
        <v>54</v>
      </c>
    </row>
    <row r="6" spans="1:43" x14ac:dyDescent="0.15">
      <c r="A6" s="282" t="s">
        <v>228</v>
      </c>
      <c r="B6" s="285">
        <v>11</v>
      </c>
      <c r="C6" s="283">
        <v>233</v>
      </c>
      <c r="D6" s="283">
        <v>27</v>
      </c>
      <c r="E6" s="283">
        <v>0</v>
      </c>
      <c r="F6" s="283">
        <v>28</v>
      </c>
      <c r="G6" s="283">
        <v>2</v>
      </c>
      <c r="H6" s="293">
        <v>301</v>
      </c>
      <c r="I6" s="285">
        <v>8</v>
      </c>
      <c r="J6" s="283">
        <v>85</v>
      </c>
      <c r="K6" s="283">
        <v>25</v>
      </c>
      <c r="L6" s="283">
        <v>0</v>
      </c>
      <c r="M6" s="283">
        <v>9</v>
      </c>
      <c r="N6" s="283">
        <v>0</v>
      </c>
      <c r="O6" s="293">
        <v>127</v>
      </c>
      <c r="P6" s="285">
        <v>82</v>
      </c>
      <c r="Q6" s="283">
        <v>132</v>
      </c>
      <c r="R6" s="283">
        <v>14</v>
      </c>
      <c r="S6" s="283">
        <v>0</v>
      </c>
      <c r="T6" s="283">
        <v>13</v>
      </c>
      <c r="U6" s="283">
        <v>0</v>
      </c>
      <c r="V6" s="293">
        <v>241</v>
      </c>
      <c r="W6" s="285">
        <v>5</v>
      </c>
      <c r="X6" s="283">
        <v>59</v>
      </c>
      <c r="Y6" s="283">
        <v>6</v>
      </c>
      <c r="Z6" s="283">
        <v>0</v>
      </c>
      <c r="AA6" s="283">
        <v>8</v>
      </c>
      <c r="AB6" s="283">
        <v>96</v>
      </c>
      <c r="AC6" s="293">
        <v>174</v>
      </c>
      <c r="AD6" s="285">
        <v>50</v>
      </c>
      <c r="AE6" s="283">
        <v>125</v>
      </c>
      <c r="AF6" s="283">
        <v>2</v>
      </c>
      <c r="AG6" s="283">
        <v>0</v>
      </c>
      <c r="AH6" s="283">
        <v>8</v>
      </c>
      <c r="AI6" s="283">
        <v>0</v>
      </c>
      <c r="AJ6" s="293">
        <v>185</v>
      </c>
      <c r="AK6" s="285">
        <v>2</v>
      </c>
      <c r="AL6" s="283">
        <v>42</v>
      </c>
      <c r="AM6" s="283">
        <v>0</v>
      </c>
      <c r="AN6" s="283">
        <v>1</v>
      </c>
      <c r="AO6" s="283">
        <v>0</v>
      </c>
      <c r="AP6" s="283">
        <v>0</v>
      </c>
      <c r="AQ6" s="293">
        <v>45</v>
      </c>
    </row>
    <row r="7" spans="1:43" x14ac:dyDescent="0.15">
      <c r="A7" s="282" t="s">
        <v>229</v>
      </c>
      <c r="B7" s="285">
        <v>8</v>
      </c>
      <c r="C7" s="283">
        <v>205</v>
      </c>
      <c r="D7" s="283">
        <v>5</v>
      </c>
      <c r="E7" s="283">
        <v>0</v>
      </c>
      <c r="F7" s="283">
        <v>33</v>
      </c>
      <c r="G7" s="283">
        <v>3</v>
      </c>
      <c r="H7" s="293">
        <v>254</v>
      </c>
      <c r="I7" s="285">
        <v>4</v>
      </c>
      <c r="J7" s="283">
        <v>88</v>
      </c>
      <c r="K7" s="283">
        <v>34</v>
      </c>
      <c r="L7" s="283">
        <v>0</v>
      </c>
      <c r="M7" s="283">
        <v>11</v>
      </c>
      <c r="N7" s="283">
        <v>0</v>
      </c>
      <c r="O7" s="293">
        <v>137</v>
      </c>
      <c r="P7" s="285">
        <v>82</v>
      </c>
      <c r="Q7" s="283">
        <v>130</v>
      </c>
      <c r="R7" s="283">
        <v>12</v>
      </c>
      <c r="S7" s="283">
        <v>0</v>
      </c>
      <c r="T7" s="283">
        <v>21</v>
      </c>
      <c r="U7" s="283">
        <v>1</v>
      </c>
      <c r="V7" s="293">
        <v>246</v>
      </c>
      <c r="W7" s="285">
        <v>5</v>
      </c>
      <c r="X7" s="283">
        <v>55</v>
      </c>
      <c r="Y7" s="283">
        <v>5</v>
      </c>
      <c r="Z7" s="283">
        <v>0</v>
      </c>
      <c r="AA7" s="283">
        <v>9</v>
      </c>
      <c r="AB7" s="283">
        <v>118</v>
      </c>
      <c r="AC7" s="293">
        <v>192</v>
      </c>
      <c r="AD7" s="285">
        <v>54</v>
      </c>
      <c r="AE7" s="283">
        <v>131</v>
      </c>
      <c r="AF7" s="283">
        <v>2</v>
      </c>
      <c r="AG7" s="283">
        <v>0</v>
      </c>
      <c r="AH7" s="283">
        <v>12</v>
      </c>
      <c r="AI7" s="283">
        <v>1</v>
      </c>
      <c r="AJ7" s="293">
        <v>200</v>
      </c>
      <c r="AK7" s="285">
        <v>2</v>
      </c>
      <c r="AL7" s="283">
        <v>50</v>
      </c>
      <c r="AM7" s="283">
        <v>1</v>
      </c>
      <c r="AN7" s="283">
        <v>0</v>
      </c>
      <c r="AO7" s="283">
        <v>7</v>
      </c>
      <c r="AP7" s="283">
        <v>3</v>
      </c>
      <c r="AQ7" s="293">
        <v>63</v>
      </c>
    </row>
    <row r="8" spans="1:43" x14ac:dyDescent="0.15">
      <c r="A8" s="282" t="s">
        <v>304</v>
      </c>
      <c r="B8" s="285">
        <v>12</v>
      </c>
      <c r="C8" s="283">
        <v>241</v>
      </c>
      <c r="D8" s="283">
        <v>10</v>
      </c>
      <c r="E8" s="283">
        <v>0</v>
      </c>
      <c r="F8" s="283">
        <v>35</v>
      </c>
      <c r="G8" s="283">
        <v>5</v>
      </c>
      <c r="H8" s="293">
        <v>303</v>
      </c>
      <c r="I8" s="285">
        <v>13</v>
      </c>
      <c r="J8" s="283">
        <v>86</v>
      </c>
      <c r="K8" s="283">
        <v>27</v>
      </c>
      <c r="L8" s="283">
        <v>0</v>
      </c>
      <c r="M8" s="283">
        <v>6</v>
      </c>
      <c r="N8" s="283">
        <v>2</v>
      </c>
      <c r="O8" s="293">
        <v>134</v>
      </c>
      <c r="P8" s="285">
        <v>83</v>
      </c>
      <c r="Q8" s="283">
        <v>126</v>
      </c>
      <c r="R8" s="283">
        <v>11</v>
      </c>
      <c r="S8" s="283">
        <v>0</v>
      </c>
      <c r="T8" s="283">
        <v>24</v>
      </c>
      <c r="U8" s="283">
        <v>0</v>
      </c>
      <c r="V8" s="293">
        <v>244</v>
      </c>
      <c r="W8" s="285">
        <v>4</v>
      </c>
      <c r="X8" s="283">
        <v>56</v>
      </c>
      <c r="Y8" s="283">
        <v>4</v>
      </c>
      <c r="Z8" s="283">
        <v>0</v>
      </c>
      <c r="AA8" s="283">
        <v>8</v>
      </c>
      <c r="AB8" s="283">
        <v>102</v>
      </c>
      <c r="AC8" s="293">
        <v>174</v>
      </c>
      <c r="AD8" s="285">
        <v>52</v>
      </c>
      <c r="AE8" s="283">
        <v>120</v>
      </c>
      <c r="AF8" s="283">
        <v>0</v>
      </c>
      <c r="AG8" s="283">
        <v>0</v>
      </c>
      <c r="AH8" s="283">
        <v>21</v>
      </c>
      <c r="AI8" s="283">
        <v>0</v>
      </c>
      <c r="AJ8" s="293">
        <v>193</v>
      </c>
      <c r="AK8" s="285">
        <v>3</v>
      </c>
      <c r="AL8" s="283">
        <v>45</v>
      </c>
      <c r="AM8" s="283">
        <v>2</v>
      </c>
      <c r="AN8" s="283">
        <v>0</v>
      </c>
      <c r="AO8" s="283">
        <v>1</v>
      </c>
      <c r="AP8" s="283">
        <v>0</v>
      </c>
      <c r="AQ8" s="293">
        <v>51</v>
      </c>
    </row>
    <row r="9" spans="1:43" x14ac:dyDescent="0.15">
      <c r="A9" s="282" t="s">
        <v>467</v>
      </c>
      <c r="B9" s="285">
        <v>5</v>
      </c>
      <c r="C9" s="283">
        <v>225</v>
      </c>
      <c r="D9" s="283">
        <v>10</v>
      </c>
      <c r="E9" s="283">
        <v>0</v>
      </c>
      <c r="F9" s="283">
        <v>29</v>
      </c>
      <c r="G9" s="283">
        <v>3</v>
      </c>
      <c r="H9" s="293">
        <v>272</v>
      </c>
      <c r="I9" s="285">
        <v>2</v>
      </c>
      <c r="J9" s="283">
        <v>101</v>
      </c>
      <c r="K9" s="283">
        <v>29</v>
      </c>
      <c r="L9" s="283">
        <v>0</v>
      </c>
      <c r="M9" s="283">
        <v>2</v>
      </c>
      <c r="N9" s="283">
        <v>0</v>
      </c>
      <c r="O9" s="293">
        <v>134</v>
      </c>
      <c r="P9" s="285">
        <v>75</v>
      </c>
      <c r="Q9" s="283">
        <v>124</v>
      </c>
      <c r="R9" s="283">
        <v>9</v>
      </c>
      <c r="S9" s="283">
        <v>0</v>
      </c>
      <c r="T9" s="283">
        <v>16</v>
      </c>
      <c r="U9" s="283">
        <v>1</v>
      </c>
      <c r="V9" s="293">
        <v>225</v>
      </c>
      <c r="W9" s="285">
        <v>3</v>
      </c>
      <c r="X9" s="283">
        <v>58</v>
      </c>
      <c r="Y9" s="283">
        <v>9</v>
      </c>
      <c r="Z9" s="283">
        <v>0</v>
      </c>
      <c r="AA9" s="283">
        <v>3</v>
      </c>
      <c r="AB9" s="283">
        <v>122</v>
      </c>
      <c r="AC9" s="293">
        <v>195</v>
      </c>
      <c r="AD9" s="285">
        <v>57</v>
      </c>
      <c r="AE9" s="283">
        <v>117</v>
      </c>
      <c r="AF9" s="283">
        <v>0</v>
      </c>
      <c r="AG9" s="283">
        <v>0</v>
      </c>
      <c r="AH9" s="283">
        <v>18</v>
      </c>
      <c r="AI9" s="283">
        <v>0</v>
      </c>
      <c r="AJ9" s="293">
        <v>192</v>
      </c>
      <c r="AK9" s="285">
        <v>2</v>
      </c>
      <c r="AL9" s="283">
        <v>61</v>
      </c>
      <c r="AM9" s="283">
        <v>0</v>
      </c>
      <c r="AN9" s="283">
        <v>0</v>
      </c>
      <c r="AO9" s="283">
        <v>3</v>
      </c>
      <c r="AP9" s="283">
        <v>0</v>
      </c>
      <c r="AQ9" s="293">
        <v>66</v>
      </c>
    </row>
    <row r="10" spans="1:43" x14ac:dyDescent="0.15">
      <c r="A10" s="282" t="s">
        <v>478</v>
      </c>
      <c r="B10" s="285">
        <v>7</v>
      </c>
      <c r="C10" s="283">
        <v>212</v>
      </c>
      <c r="D10" s="283">
        <v>8</v>
      </c>
      <c r="E10" s="283">
        <v>0</v>
      </c>
      <c r="F10" s="283">
        <v>27</v>
      </c>
      <c r="G10" s="283">
        <v>3</v>
      </c>
      <c r="H10" s="293">
        <v>257</v>
      </c>
      <c r="I10" s="285">
        <v>7</v>
      </c>
      <c r="J10" s="283">
        <v>94</v>
      </c>
      <c r="K10" s="283">
        <v>24</v>
      </c>
      <c r="L10" s="283">
        <v>0</v>
      </c>
      <c r="M10" s="283">
        <v>5</v>
      </c>
      <c r="N10" s="283">
        <v>0</v>
      </c>
      <c r="O10" s="293">
        <v>130</v>
      </c>
      <c r="P10" s="285">
        <v>86</v>
      </c>
      <c r="Q10" s="283">
        <v>93</v>
      </c>
      <c r="R10" s="283">
        <v>14</v>
      </c>
      <c r="S10" s="283">
        <v>0</v>
      </c>
      <c r="T10" s="283">
        <v>18</v>
      </c>
      <c r="U10" s="283">
        <v>0</v>
      </c>
      <c r="V10" s="293">
        <v>211</v>
      </c>
      <c r="W10" s="285">
        <v>5</v>
      </c>
      <c r="X10" s="283">
        <v>54</v>
      </c>
      <c r="Y10" s="283">
        <v>5</v>
      </c>
      <c r="Z10" s="283">
        <v>0</v>
      </c>
      <c r="AA10" s="283">
        <v>9</v>
      </c>
      <c r="AB10" s="283">
        <v>110</v>
      </c>
      <c r="AC10" s="293">
        <v>183</v>
      </c>
      <c r="AD10" s="285">
        <v>58</v>
      </c>
      <c r="AE10" s="283">
        <v>113</v>
      </c>
      <c r="AF10" s="283">
        <v>3</v>
      </c>
      <c r="AG10" s="283">
        <v>0</v>
      </c>
      <c r="AH10" s="283">
        <v>8</v>
      </c>
      <c r="AI10" s="283">
        <v>0</v>
      </c>
      <c r="AJ10" s="293">
        <v>182</v>
      </c>
      <c r="AK10" s="285">
        <v>2</v>
      </c>
      <c r="AL10" s="283">
        <v>65</v>
      </c>
      <c r="AM10" s="283">
        <v>0</v>
      </c>
      <c r="AN10" s="283">
        <v>0</v>
      </c>
      <c r="AO10" s="283">
        <v>6</v>
      </c>
      <c r="AP10" s="283">
        <v>0</v>
      </c>
      <c r="AQ10" s="293">
        <v>73</v>
      </c>
    </row>
    <row r="11" spans="1:43" x14ac:dyDescent="0.15">
      <c r="A11" s="282" t="s">
        <v>479</v>
      </c>
      <c r="B11" s="285"/>
      <c r="C11" s="283"/>
      <c r="D11" s="283"/>
      <c r="E11" s="283"/>
      <c r="F11" s="283"/>
      <c r="G11" s="283"/>
      <c r="H11" s="293"/>
      <c r="I11" s="285"/>
      <c r="J11" s="283"/>
      <c r="K11" s="283"/>
      <c r="L11" s="283"/>
      <c r="M11" s="283"/>
      <c r="N11" s="283"/>
      <c r="O11" s="293"/>
      <c r="P11" s="285"/>
      <c r="Q11" s="283"/>
      <c r="R11" s="283"/>
      <c r="S11" s="283"/>
      <c r="T11" s="283"/>
      <c r="U11" s="283"/>
      <c r="V11" s="293"/>
      <c r="W11" s="285"/>
      <c r="X11" s="283"/>
      <c r="Y11" s="283"/>
      <c r="Z11" s="283"/>
      <c r="AA11" s="283"/>
      <c r="AB11" s="283"/>
      <c r="AC11" s="293"/>
      <c r="AD11" s="285"/>
      <c r="AE11" s="283"/>
      <c r="AF11" s="283"/>
      <c r="AG11" s="283"/>
      <c r="AH11" s="283"/>
      <c r="AI11" s="283"/>
      <c r="AJ11" s="293"/>
      <c r="AK11" s="285"/>
      <c r="AL11" s="283"/>
      <c r="AM11" s="283"/>
      <c r="AN11" s="283"/>
      <c r="AO11" s="283"/>
      <c r="AP11" s="283"/>
      <c r="AQ11" s="293"/>
    </row>
    <row r="12" spans="1:43" x14ac:dyDescent="0.15">
      <c r="A12" s="282" t="s">
        <v>480</v>
      </c>
      <c r="B12" s="285"/>
      <c r="C12" s="283"/>
      <c r="D12" s="283"/>
      <c r="E12" s="283"/>
      <c r="F12" s="283"/>
      <c r="G12" s="283"/>
      <c r="H12" s="293"/>
      <c r="I12" s="285"/>
      <c r="J12" s="283"/>
      <c r="K12" s="283"/>
      <c r="L12" s="283"/>
      <c r="M12" s="283"/>
      <c r="N12" s="283"/>
      <c r="O12" s="293"/>
      <c r="P12" s="285"/>
      <c r="Q12" s="283"/>
      <c r="R12" s="283"/>
      <c r="S12" s="283"/>
      <c r="T12" s="283"/>
      <c r="U12" s="283"/>
      <c r="V12" s="293"/>
      <c r="W12" s="285"/>
      <c r="X12" s="283"/>
      <c r="Y12" s="283"/>
      <c r="Z12" s="283"/>
      <c r="AA12" s="283"/>
      <c r="AB12" s="283"/>
      <c r="AC12" s="293"/>
      <c r="AD12" s="285"/>
      <c r="AE12" s="283"/>
      <c r="AF12" s="283"/>
      <c r="AG12" s="283"/>
      <c r="AH12" s="283"/>
      <c r="AI12" s="283"/>
      <c r="AJ12" s="293"/>
      <c r="AK12" s="285"/>
      <c r="AL12" s="283"/>
      <c r="AM12" s="283"/>
      <c r="AN12" s="283"/>
      <c r="AO12" s="283"/>
      <c r="AP12" s="283"/>
      <c r="AQ12" s="293"/>
    </row>
    <row r="13" spans="1:43" x14ac:dyDescent="0.15">
      <c r="A13" s="282" t="s">
        <v>481</v>
      </c>
      <c r="B13" s="285"/>
      <c r="C13" s="283"/>
      <c r="D13" s="283"/>
      <c r="E13" s="283"/>
      <c r="F13" s="283"/>
      <c r="G13" s="283"/>
      <c r="H13" s="293"/>
      <c r="I13" s="285"/>
      <c r="J13" s="283"/>
      <c r="K13" s="283"/>
      <c r="L13" s="283"/>
      <c r="M13" s="283"/>
      <c r="N13" s="283"/>
      <c r="O13" s="293"/>
      <c r="P13" s="285"/>
      <c r="Q13" s="283"/>
      <c r="R13" s="283"/>
      <c r="S13" s="283"/>
      <c r="T13" s="283"/>
      <c r="U13" s="283"/>
      <c r="V13" s="293"/>
      <c r="W13" s="285"/>
      <c r="X13" s="283"/>
      <c r="Y13" s="283"/>
      <c r="Z13" s="283"/>
      <c r="AA13" s="283"/>
      <c r="AB13" s="283"/>
      <c r="AC13" s="293"/>
      <c r="AD13" s="285"/>
      <c r="AE13" s="283"/>
      <c r="AF13" s="283"/>
      <c r="AG13" s="283"/>
      <c r="AH13" s="283"/>
      <c r="AI13" s="283"/>
      <c r="AJ13" s="293"/>
      <c r="AK13" s="285"/>
      <c r="AL13" s="283"/>
      <c r="AM13" s="283"/>
      <c r="AN13" s="283"/>
      <c r="AO13" s="283"/>
      <c r="AP13" s="283"/>
      <c r="AQ13" s="293"/>
    </row>
    <row r="14" spans="1:43" x14ac:dyDescent="0.15">
      <c r="A14" s="282" t="s">
        <v>482</v>
      </c>
      <c r="B14" s="285"/>
      <c r="C14" s="283"/>
      <c r="D14" s="283"/>
      <c r="E14" s="283"/>
      <c r="F14" s="283"/>
      <c r="G14" s="283"/>
      <c r="H14" s="293"/>
      <c r="I14" s="285"/>
      <c r="J14" s="283"/>
      <c r="K14" s="283"/>
      <c r="L14" s="283"/>
      <c r="M14" s="283"/>
      <c r="N14" s="283"/>
      <c r="O14" s="293"/>
      <c r="P14" s="285"/>
      <c r="Q14" s="283"/>
      <c r="R14" s="283"/>
      <c r="S14" s="283"/>
      <c r="T14" s="283"/>
      <c r="U14" s="283"/>
      <c r="V14" s="293"/>
      <c r="W14" s="285"/>
      <c r="X14" s="283"/>
      <c r="Y14" s="283"/>
      <c r="Z14" s="283"/>
      <c r="AA14" s="283"/>
      <c r="AB14" s="283"/>
      <c r="AC14" s="293"/>
      <c r="AD14" s="285"/>
      <c r="AE14" s="283"/>
      <c r="AF14" s="283"/>
      <c r="AG14" s="283"/>
      <c r="AH14" s="283"/>
      <c r="AI14" s="283"/>
      <c r="AJ14" s="293"/>
      <c r="AK14" s="285"/>
      <c r="AL14" s="283"/>
      <c r="AM14" s="283"/>
      <c r="AN14" s="283"/>
      <c r="AO14" s="283"/>
      <c r="AP14" s="283"/>
      <c r="AQ14" s="293"/>
    </row>
  </sheetData>
  <mergeCells count="7">
    <mergeCell ref="AK3:AQ3"/>
    <mergeCell ref="A1:C1"/>
    <mergeCell ref="B3:H3"/>
    <mergeCell ref="I3:O3"/>
    <mergeCell ref="P3:V3"/>
    <mergeCell ref="W3:AC3"/>
    <mergeCell ref="AD3:AJ3"/>
  </mergeCells>
  <phoneticPr fontId="1"/>
  <conditionalFormatting sqref="A5:AQ14">
    <cfRule type="expression" dxfId="1" priority="1">
      <formula>MOD(ROW(),2)=0</formula>
    </cfRule>
  </conditionalFormatting>
  <hyperlinks>
    <hyperlink ref="A1" location="目次!A1" display="目次に戻る" xr:uid="{00000000-0004-0000-0E00-000000000000}"/>
  </hyperlinks>
  <pageMargins left="0.51181102362204722" right="0.51181102362204722" top="0.74803149606299213" bottom="0.74803149606299213" header="0.31496062992125984" footer="0.31496062992125984"/>
  <pageSetup paperSize="9" scale="59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6"/>
  <sheetViews>
    <sheetView workbookViewId="0">
      <selection sqref="A1:E1"/>
    </sheetView>
  </sheetViews>
  <sheetFormatPr defaultRowHeight="13.5" x14ac:dyDescent="0.15"/>
  <cols>
    <col min="1" max="1" width="3.5" bestFit="1" customWidth="1"/>
    <col min="2" max="78" width="2.75" customWidth="1"/>
  </cols>
  <sheetData>
    <row r="1" spans="1:78" ht="25.5" customHeight="1" thickBot="1" x14ac:dyDescent="0.2">
      <c r="A1" s="402" t="s">
        <v>38</v>
      </c>
      <c r="B1" s="403"/>
      <c r="C1" s="403"/>
      <c r="D1" s="403"/>
      <c r="E1" s="404"/>
    </row>
    <row r="3" spans="1:78" ht="14.25" thickBot="1" x14ac:dyDescent="0.2"/>
    <row r="4" spans="1:78" x14ac:dyDescent="0.15">
      <c r="B4" s="405" t="s">
        <v>7</v>
      </c>
      <c r="C4" s="406"/>
      <c r="D4" s="406"/>
      <c r="E4" s="406"/>
      <c r="F4" s="406"/>
      <c r="G4" s="406"/>
      <c r="H4" s="407"/>
      <c r="I4" s="405" t="s">
        <v>8</v>
      </c>
      <c r="J4" s="406"/>
      <c r="K4" s="406"/>
      <c r="L4" s="406"/>
      <c r="M4" s="406"/>
      <c r="N4" s="406"/>
      <c r="O4" s="407"/>
      <c r="P4" s="405" t="s">
        <v>475</v>
      </c>
      <c r="Q4" s="406"/>
      <c r="R4" s="406"/>
      <c r="S4" s="406"/>
      <c r="T4" s="406"/>
      <c r="U4" s="406"/>
      <c r="V4" s="407"/>
      <c r="W4" s="405" t="s">
        <v>9</v>
      </c>
      <c r="X4" s="406"/>
      <c r="Y4" s="406"/>
      <c r="Z4" s="406"/>
      <c r="AA4" s="406"/>
      <c r="AB4" s="406"/>
      <c r="AC4" s="407"/>
      <c r="AD4" s="405" t="s">
        <v>10</v>
      </c>
      <c r="AE4" s="406"/>
      <c r="AF4" s="406"/>
      <c r="AG4" s="406"/>
      <c r="AH4" s="406"/>
      <c r="AI4" s="406"/>
      <c r="AJ4" s="407"/>
      <c r="AK4" s="405" t="s">
        <v>14</v>
      </c>
      <c r="AL4" s="406"/>
      <c r="AM4" s="406"/>
      <c r="AN4" s="406"/>
      <c r="AO4" s="406"/>
      <c r="AP4" s="406"/>
      <c r="AQ4" s="407"/>
      <c r="AR4" s="405" t="s">
        <v>476</v>
      </c>
      <c r="AS4" s="406"/>
      <c r="AT4" s="406"/>
      <c r="AU4" s="406"/>
      <c r="AV4" s="406"/>
      <c r="AW4" s="406"/>
      <c r="AX4" s="407"/>
      <c r="AY4" s="405" t="s">
        <v>11</v>
      </c>
      <c r="AZ4" s="406"/>
      <c r="BA4" s="406"/>
      <c r="BB4" s="406"/>
      <c r="BC4" s="406"/>
      <c r="BD4" s="406"/>
      <c r="BE4" s="407"/>
      <c r="BF4" s="405" t="s">
        <v>12</v>
      </c>
      <c r="BG4" s="406"/>
      <c r="BH4" s="406"/>
      <c r="BI4" s="406"/>
      <c r="BJ4" s="406"/>
      <c r="BK4" s="406"/>
      <c r="BL4" s="407"/>
      <c r="BM4" s="405" t="s">
        <v>13</v>
      </c>
      <c r="BN4" s="406"/>
      <c r="BO4" s="406"/>
      <c r="BP4" s="406"/>
      <c r="BQ4" s="406"/>
      <c r="BR4" s="406"/>
      <c r="BS4" s="407"/>
      <c r="BT4" s="405" t="s">
        <v>477</v>
      </c>
      <c r="BU4" s="406"/>
      <c r="BV4" s="406"/>
      <c r="BW4" s="406"/>
      <c r="BX4" s="406"/>
      <c r="BY4" s="406"/>
      <c r="BZ4" s="407"/>
    </row>
    <row r="5" spans="1:78" ht="177" x14ac:dyDescent="0.15">
      <c r="B5" s="284" t="s">
        <v>468</v>
      </c>
      <c r="C5" s="281" t="s">
        <v>469</v>
      </c>
      <c r="D5" s="281" t="s">
        <v>470</v>
      </c>
      <c r="E5" s="281" t="s">
        <v>471</v>
      </c>
      <c r="F5" s="281" t="s">
        <v>472</v>
      </c>
      <c r="G5" s="281" t="s">
        <v>473</v>
      </c>
      <c r="H5" s="292" t="s">
        <v>474</v>
      </c>
      <c r="I5" s="284" t="s">
        <v>468</v>
      </c>
      <c r="J5" s="281" t="s">
        <v>469</v>
      </c>
      <c r="K5" s="281" t="s">
        <v>470</v>
      </c>
      <c r="L5" s="281" t="s">
        <v>471</v>
      </c>
      <c r="M5" s="281" t="s">
        <v>472</v>
      </c>
      <c r="N5" s="281" t="s">
        <v>473</v>
      </c>
      <c r="O5" s="292" t="s">
        <v>474</v>
      </c>
      <c r="P5" s="284" t="s">
        <v>468</v>
      </c>
      <c r="Q5" s="281" t="s">
        <v>469</v>
      </c>
      <c r="R5" s="281" t="s">
        <v>470</v>
      </c>
      <c r="S5" s="281" t="s">
        <v>471</v>
      </c>
      <c r="T5" s="281" t="s">
        <v>472</v>
      </c>
      <c r="U5" s="281" t="s">
        <v>473</v>
      </c>
      <c r="V5" s="292" t="s">
        <v>474</v>
      </c>
      <c r="W5" s="284" t="s">
        <v>468</v>
      </c>
      <c r="X5" s="281" t="s">
        <v>469</v>
      </c>
      <c r="Y5" s="281" t="s">
        <v>470</v>
      </c>
      <c r="Z5" s="281" t="s">
        <v>471</v>
      </c>
      <c r="AA5" s="281" t="s">
        <v>472</v>
      </c>
      <c r="AB5" s="281" t="s">
        <v>473</v>
      </c>
      <c r="AC5" s="292" t="s">
        <v>474</v>
      </c>
      <c r="AD5" s="284" t="s">
        <v>468</v>
      </c>
      <c r="AE5" s="281" t="s">
        <v>469</v>
      </c>
      <c r="AF5" s="281" t="s">
        <v>470</v>
      </c>
      <c r="AG5" s="281" t="s">
        <v>471</v>
      </c>
      <c r="AH5" s="281" t="s">
        <v>472</v>
      </c>
      <c r="AI5" s="281" t="s">
        <v>473</v>
      </c>
      <c r="AJ5" s="292" t="s">
        <v>474</v>
      </c>
      <c r="AK5" s="284" t="s">
        <v>468</v>
      </c>
      <c r="AL5" s="281" t="s">
        <v>469</v>
      </c>
      <c r="AM5" s="281" t="s">
        <v>470</v>
      </c>
      <c r="AN5" s="281" t="s">
        <v>471</v>
      </c>
      <c r="AO5" s="281" t="s">
        <v>472</v>
      </c>
      <c r="AP5" s="281" t="s">
        <v>473</v>
      </c>
      <c r="AQ5" s="292" t="s">
        <v>474</v>
      </c>
      <c r="AR5" s="284" t="s">
        <v>468</v>
      </c>
      <c r="AS5" s="281" t="s">
        <v>469</v>
      </c>
      <c r="AT5" s="281" t="s">
        <v>470</v>
      </c>
      <c r="AU5" s="281" t="s">
        <v>471</v>
      </c>
      <c r="AV5" s="281" t="s">
        <v>472</v>
      </c>
      <c r="AW5" s="281" t="s">
        <v>473</v>
      </c>
      <c r="AX5" s="292" t="s">
        <v>474</v>
      </c>
      <c r="AY5" s="284" t="s">
        <v>468</v>
      </c>
      <c r="AZ5" s="281" t="s">
        <v>469</v>
      </c>
      <c r="BA5" s="281" t="s">
        <v>470</v>
      </c>
      <c r="BB5" s="281" t="s">
        <v>471</v>
      </c>
      <c r="BC5" s="281" t="s">
        <v>472</v>
      </c>
      <c r="BD5" s="281" t="s">
        <v>473</v>
      </c>
      <c r="BE5" s="292" t="s">
        <v>474</v>
      </c>
      <c r="BF5" s="284" t="s">
        <v>468</v>
      </c>
      <c r="BG5" s="281" t="s">
        <v>469</v>
      </c>
      <c r="BH5" s="281" t="s">
        <v>470</v>
      </c>
      <c r="BI5" s="281" t="s">
        <v>471</v>
      </c>
      <c r="BJ5" s="281" t="s">
        <v>472</v>
      </c>
      <c r="BK5" s="281" t="s">
        <v>473</v>
      </c>
      <c r="BL5" s="292" t="s">
        <v>474</v>
      </c>
      <c r="BM5" s="284" t="s">
        <v>468</v>
      </c>
      <c r="BN5" s="281" t="s">
        <v>469</v>
      </c>
      <c r="BO5" s="281" t="s">
        <v>470</v>
      </c>
      <c r="BP5" s="281" t="s">
        <v>471</v>
      </c>
      <c r="BQ5" s="281" t="s">
        <v>472</v>
      </c>
      <c r="BR5" s="281" t="s">
        <v>473</v>
      </c>
      <c r="BS5" s="292" t="s">
        <v>474</v>
      </c>
      <c r="BT5" s="284" t="s">
        <v>468</v>
      </c>
      <c r="BU5" s="281" t="s">
        <v>469</v>
      </c>
      <c r="BV5" s="281" t="s">
        <v>470</v>
      </c>
      <c r="BW5" s="281" t="s">
        <v>471</v>
      </c>
      <c r="BX5" s="281" t="s">
        <v>472</v>
      </c>
      <c r="BY5" s="281" t="s">
        <v>473</v>
      </c>
      <c r="BZ5" s="292" t="s">
        <v>474</v>
      </c>
    </row>
    <row r="6" spans="1:78" x14ac:dyDescent="0.15">
      <c r="A6" s="255" t="s">
        <v>464</v>
      </c>
      <c r="B6" s="285">
        <v>0</v>
      </c>
      <c r="C6" s="283">
        <v>3</v>
      </c>
      <c r="D6" s="283">
        <v>1</v>
      </c>
      <c r="E6" s="283">
        <v>1</v>
      </c>
      <c r="F6" s="283">
        <v>3</v>
      </c>
      <c r="G6" s="283">
        <v>0</v>
      </c>
      <c r="H6" s="293">
        <v>8</v>
      </c>
      <c r="I6" s="285">
        <v>1</v>
      </c>
      <c r="J6" s="283">
        <v>7</v>
      </c>
      <c r="K6" s="283">
        <v>3</v>
      </c>
      <c r="L6" s="283">
        <v>0</v>
      </c>
      <c r="M6" s="283">
        <v>0</v>
      </c>
      <c r="N6" s="283">
        <v>0</v>
      </c>
      <c r="O6" s="293">
        <v>11</v>
      </c>
      <c r="P6" s="285">
        <v>8</v>
      </c>
      <c r="Q6" s="283">
        <v>34</v>
      </c>
      <c r="R6" s="283">
        <v>0</v>
      </c>
      <c r="S6" s="283">
        <v>3</v>
      </c>
      <c r="T6" s="283">
        <v>2</v>
      </c>
      <c r="U6" s="283">
        <v>0</v>
      </c>
      <c r="V6" s="293">
        <v>47</v>
      </c>
      <c r="W6" s="285">
        <v>6</v>
      </c>
      <c r="X6" s="283">
        <v>5</v>
      </c>
      <c r="Y6" s="283">
        <v>0</v>
      </c>
      <c r="Z6" s="283">
        <v>0</v>
      </c>
      <c r="AA6" s="283">
        <v>1</v>
      </c>
      <c r="AB6" s="283">
        <v>0</v>
      </c>
      <c r="AC6" s="293">
        <v>12</v>
      </c>
      <c r="AD6" s="285">
        <v>0</v>
      </c>
      <c r="AE6" s="283">
        <v>14</v>
      </c>
      <c r="AF6" s="283">
        <v>0</v>
      </c>
      <c r="AG6" s="283">
        <v>0</v>
      </c>
      <c r="AH6" s="283">
        <v>0</v>
      </c>
      <c r="AI6" s="283">
        <v>0</v>
      </c>
      <c r="AJ6" s="293">
        <v>14</v>
      </c>
      <c r="AK6" s="285">
        <v>2</v>
      </c>
      <c r="AL6" s="283">
        <v>27</v>
      </c>
      <c r="AM6" s="283">
        <v>0</v>
      </c>
      <c r="AN6" s="283">
        <v>0</v>
      </c>
      <c r="AO6" s="283">
        <v>4</v>
      </c>
      <c r="AP6" s="283">
        <v>0</v>
      </c>
      <c r="AQ6" s="293">
        <v>33</v>
      </c>
      <c r="AR6" s="298"/>
      <c r="AS6" s="299"/>
      <c r="AT6" s="299"/>
      <c r="AU6" s="299"/>
      <c r="AV6" s="299"/>
      <c r="AW6" s="299"/>
      <c r="AX6" s="300"/>
      <c r="AY6" s="285">
        <v>0</v>
      </c>
      <c r="AZ6" s="283">
        <v>2</v>
      </c>
      <c r="BA6" s="283">
        <v>0</v>
      </c>
      <c r="BB6" s="283">
        <v>0</v>
      </c>
      <c r="BC6" s="283">
        <v>0</v>
      </c>
      <c r="BD6" s="283">
        <v>0</v>
      </c>
      <c r="BE6" s="293">
        <v>2</v>
      </c>
      <c r="BF6" s="285">
        <v>0</v>
      </c>
      <c r="BG6" s="283">
        <v>13</v>
      </c>
      <c r="BH6" s="283">
        <v>0</v>
      </c>
      <c r="BI6" s="283">
        <v>0</v>
      </c>
      <c r="BJ6" s="283">
        <v>0</v>
      </c>
      <c r="BK6" s="283">
        <v>0</v>
      </c>
      <c r="BL6" s="293">
        <v>13</v>
      </c>
      <c r="BM6" s="285">
        <v>0</v>
      </c>
      <c r="BN6" s="283">
        <v>4</v>
      </c>
      <c r="BO6" s="283">
        <v>1</v>
      </c>
      <c r="BP6" s="283">
        <v>0</v>
      </c>
      <c r="BQ6" s="283">
        <v>0</v>
      </c>
      <c r="BR6" s="283">
        <v>0</v>
      </c>
      <c r="BS6" s="293">
        <v>5</v>
      </c>
      <c r="BT6" s="285">
        <v>0</v>
      </c>
      <c r="BU6" s="283">
        <v>0</v>
      </c>
      <c r="BV6" s="283">
        <v>0</v>
      </c>
      <c r="BW6" s="283">
        <v>0</v>
      </c>
      <c r="BX6" s="283">
        <v>0</v>
      </c>
      <c r="BY6" s="283">
        <v>0</v>
      </c>
      <c r="BZ6" s="293">
        <v>0</v>
      </c>
    </row>
    <row r="7" spans="1:78" x14ac:dyDescent="0.15">
      <c r="A7" s="255" t="s">
        <v>228</v>
      </c>
      <c r="B7" s="285">
        <v>0</v>
      </c>
      <c r="C7" s="283">
        <v>4</v>
      </c>
      <c r="D7" s="283">
        <v>1</v>
      </c>
      <c r="E7" s="283">
        <v>0</v>
      </c>
      <c r="F7" s="283">
        <v>1</v>
      </c>
      <c r="G7" s="283">
        <v>0</v>
      </c>
      <c r="H7" s="293">
        <v>6</v>
      </c>
      <c r="I7" s="285">
        <v>0</v>
      </c>
      <c r="J7" s="283">
        <v>7</v>
      </c>
      <c r="K7" s="283">
        <v>6</v>
      </c>
      <c r="L7" s="283">
        <v>0</v>
      </c>
      <c r="M7" s="283">
        <v>0</v>
      </c>
      <c r="N7" s="283">
        <v>0</v>
      </c>
      <c r="O7" s="293">
        <v>13</v>
      </c>
      <c r="P7" s="285">
        <v>3</v>
      </c>
      <c r="Q7" s="283">
        <v>36</v>
      </c>
      <c r="R7" s="283">
        <v>2</v>
      </c>
      <c r="S7" s="283">
        <v>0</v>
      </c>
      <c r="T7" s="283">
        <v>3</v>
      </c>
      <c r="U7" s="283">
        <v>0</v>
      </c>
      <c r="V7" s="293">
        <v>44</v>
      </c>
      <c r="W7" s="285">
        <v>6</v>
      </c>
      <c r="X7" s="283">
        <v>5</v>
      </c>
      <c r="Y7" s="283">
        <v>0</v>
      </c>
      <c r="Z7" s="283">
        <v>0</v>
      </c>
      <c r="AA7" s="283">
        <v>0</v>
      </c>
      <c r="AB7" s="283">
        <v>1</v>
      </c>
      <c r="AC7" s="293">
        <v>12</v>
      </c>
      <c r="AD7" s="285">
        <v>0</v>
      </c>
      <c r="AE7" s="283">
        <v>8</v>
      </c>
      <c r="AF7" s="283">
        <v>0</v>
      </c>
      <c r="AG7" s="283">
        <v>0</v>
      </c>
      <c r="AH7" s="283">
        <v>0</v>
      </c>
      <c r="AI7" s="283">
        <v>0</v>
      </c>
      <c r="AJ7" s="293">
        <v>8</v>
      </c>
      <c r="AK7" s="285">
        <v>3</v>
      </c>
      <c r="AL7" s="283">
        <v>34</v>
      </c>
      <c r="AM7" s="283">
        <v>1</v>
      </c>
      <c r="AN7" s="283">
        <v>0</v>
      </c>
      <c r="AO7" s="283">
        <v>1</v>
      </c>
      <c r="AP7" s="283">
        <v>0</v>
      </c>
      <c r="AQ7" s="293">
        <v>39</v>
      </c>
      <c r="AR7" s="298"/>
      <c r="AS7" s="299"/>
      <c r="AT7" s="299"/>
      <c r="AU7" s="299"/>
      <c r="AV7" s="299"/>
      <c r="AW7" s="299"/>
      <c r="AX7" s="300"/>
      <c r="AY7" s="285">
        <v>0</v>
      </c>
      <c r="AZ7" s="283">
        <v>2</v>
      </c>
      <c r="BA7" s="283">
        <v>1</v>
      </c>
      <c r="BB7" s="283">
        <v>0</v>
      </c>
      <c r="BC7" s="283">
        <v>0</v>
      </c>
      <c r="BD7" s="283">
        <v>0</v>
      </c>
      <c r="BE7" s="293">
        <v>3</v>
      </c>
      <c r="BF7" s="285">
        <v>1</v>
      </c>
      <c r="BG7" s="283">
        <v>17</v>
      </c>
      <c r="BH7" s="283">
        <v>1</v>
      </c>
      <c r="BI7" s="283">
        <v>0</v>
      </c>
      <c r="BJ7" s="283">
        <v>0</v>
      </c>
      <c r="BK7" s="283">
        <v>0</v>
      </c>
      <c r="BL7" s="293">
        <v>19</v>
      </c>
      <c r="BM7" s="285">
        <v>0</v>
      </c>
      <c r="BN7" s="283">
        <v>4</v>
      </c>
      <c r="BO7" s="283">
        <v>1</v>
      </c>
      <c r="BP7" s="283">
        <v>0</v>
      </c>
      <c r="BQ7" s="283">
        <v>1</v>
      </c>
      <c r="BR7" s="283">
        <v>0</v>
      </c>
      <c r="BS7" s="293">
        <v>6</v>
      </c>
      <c r="BT7" s="285">
        <v>0</v>
      </c>
      <c r="BU7" s="283">
        <v>13</v>
      </c>
      <c r="BV7" s="283">
        <v>0</v>
      </c>
      <c r="BW7" s="283">
        <v>0</v>
      </c>
      <c r="BX7" s="283">
        <v>0</v>
      </c>
      <c r="BY7" s="283">
        <v>0</v>
      </c>
      <c r="BZ7" s="293">
        <v>13</v>
      </c>
    </row>
    <row r="8" spans="1:78" x14ac:dyDescent="0.15">
      <c r="A8" s="255" t="s">
        <v>229</v>
      </c>
      <c r="B8" s="285">
        <v>0</v>
      </c>
      <c r="C8" s="283">
        <v>1</v>
      </c>
      <c r="D8" s="283">
        <v>0</v>
      </c>
      <c r="E8" s="283">
        <v>0</v>
      </c>
      <c r="F8" s="283">
        <v>0</v>
      </c>
      <c r="G8" s="283">
        <v>0</v>
      </c>
      <c r="H8" s="293">
        <v>1</v>
      </c>
      <c r="I8" s="285">
        <v>0</v>
      </c>
      <c r="J8" s="283">
        <v>3</v>
      </c>
      <c r="K8" s="283">
        <v>1</v>
      </c>
      <c r="L8" s="283">
        <v>0</v>
      </c>
      <c r="M8" s="283">
        <v>2</v>
      </c>
      <c r="N8" s="283">
        <v>1</v>
      </c>
      <c r="O8" s="293">
        <v>7</v>
      </c>
      <c r="P8" s="285">
        <v>4</v>
      </c>
      <c r="Q8" s="283">
        <v>49</v>
      </c>
      <c r="R8" s="283">
        <v>1</v>
      </c>
      <c r="S8" s="283">
        <v>0</v>
      </c>
      <c r="T8" s="283">
        <v>2</v>
      </c>
      <c r="U8" s="283">
        <v>0</v>
      </c>
      <c r="V8" s="293">
        <v>56</v>
      </c>
      <c r="W8" s="285">
        <v>2</v>
      </c>
      <c r="X8" s="283">
        <v>8</v>
      </c>
      <c r="Y8" s="283">
        <v>0</v>
      </c>
      <c r="Z8" s="283">
        <v>0</v>
      </c>
      <c r="AA8" s="283">
        <v>0</v>
      </c>
      <c r="AB8" s="283">
        <v>0</v>
      </c>
      <c r="AC8" s="293">
        <v>10</v>
      </c>
      <c r="AD8" s="285">
        <v>0</v>
      </c>
      <c r="AE8" s="283">
        <v>14</v>
      </c>
      <c r="AF8" s="283">
        <v>0</v>
      </c>
      <c r="AG8" s="283">
        <v>0</v>
      </c>
      <c r="AH8" s="283">
        <v>0</v>
      </c>
      <c r="AI8" s="283">
        <v>1</v>
      </c>
      <c r="AJ8" s="293">
        <v>15</v>
      </c>
      <c r="AK8" s="285">
        <v>4</v>
      </c>
      <c r="AL8" s="283">
        <v>27</v>
      </c>
      <c r="AM8" s="283">
        <v>0</v>
      </c>
      <c r="AN8" s="283">
        <v>0</v>
      </c>
      <c r="AO8" s="283">
        <v>2</v>
      </c>
      <c r="AP8" s="283">
        <v>0</v>
      </c>
      <c r="AQ8" s="293">
        <v>33</v>
      </c>
      <c r="AR8" s="298"/>
      <c r="AS8" s="299"/>
      <c r="AT8" s="299"/>
      <c r="AU8" s="299"/>
      <c r="AV8" s="299"/>
      <c r="AW8" s="299"/>
      <c r="AX8" s="300"/>
      <c r="AY8" s="285">
        <v>0</v>
      </c>
      <c r="AZ8" s="283">
        <v>0</v>
      </c>
      <c r="BA8" s="283">
        <v>0</v>
      </c>
      <c r="BB8" s="283">
        <v>0</v>
      </c>
      <c r="BC8" s="283">
        <v>1</v>
      </c>
      <c r="BD8" s="283">
        <v>1</v>
      </c>
      <c r="BE8" s="293">
        <v>2</v>
      </c>
      <c r="BF8" s="285">
        <v>0</v>
      </c>
      <c r="BG8" s="283">
        <v>16</v>
      </c>
      <c r="BH8" s="283">
        <v>0</v>
      </c>
      <c r="BI8" s="283">
        <v>0</v>
      </c>
      <c r="BJ8" s="283">
        <v>0</v>
      </c>
      <c r="BK8" s="283">
        <v>0</v>
      </c>
      <c r="BL8" s="293">
        <v>16</v>
      </c>
      <c r="BM8" s="285">
        <v>0</v>
      </c>
      <c r="BN8" s="283">
        <v>2</v>
      </c>
      <c r="BO8" s="283">
        <v>2</v>
      </c>
      <c r="BP8" s="283">
        <v>0</v>
      </c>
      <c r="BQ8" s="283">
        <v>2</v>
      </c>
      <c r="BR8" s="283">
        <v>0</v>
      </c>
      <c r="BS8" s="293">
        <v>6</v>
      </c>
      <c r="BT8" s="285">
        <v>0</v>
      </c>
      <c r="BU8" s="283">
        <v>11</v>
      </c>
      <c r="BV8" s="283">
        <v>0</v>
      </c>
      <c r="BW8" s="283">
        <v>0</v>
      </c>
      <c r="BX8" s="283">
        <v>0</v>
      </c>
      <c r="BY8" s="283">
        <v>0</v>
      </c>
      <c r="BZ8" s="293">
        <v>11</v>
      </c>
    </row>
    <row r="9" spans="1:78" x14ac:dyDescent="0.15">
      <c r="A9" s="255" t="s">
        <v>304</v>
      </c>
      <c r="B9" s="285">
        <v>0</v>
      </c>
      <c r="C9" s="283">
        <v>2</v>
      </c>
      <c r="D9" s="283">
        <v>1</v>
      </c>
      <c r="E9" s="283">
        <v>0</v>
      </c>
      <c r="F9" s="283">
        <v>3</v>
      </c>
      <c r="G9" s="283">
        <v>0</v>
      </c>
      <c r="H9" s="293">
        <v>6</v>
      </c>
      <c r="I9" s="285">
        <v>0</v>
      </c>
      <c r="J9" s="283">
        <v>4</v>
      </c>
      <c r="K9" s="283">
        <v>0</v>
      </c>
      <c r="L9" s="283">
        <v>0</v>
      </c>
      <c r="M9" s="283">
        <v>3</v>
      </c>
      <c r="N9" s="283">
        <v>0</v>
      </c>
      <c r="O9" s="293">
        <v>7</v>
      </c>
      <c r="P9" s="285">
        <v>4</v>
      </c>
      <c r="Q9" s="283">
        <v>46</v>
      </c>
      <c r="R9" s="283">
        <v>5</v>
      </c>
      <c r="S9" s="283">
        <v>0</v>
      </c>
      <c r="T9" s="283">
        <v>2</v>
      </c>
      <c r="U9" s="283">
        <v>0</v>
      </c>
      <c r="V9" s="293">
        <v>57</v>
      </c>
      <c r="W9" s="285">
        <v>5</v>
      </c>
      <c r="X9" s="283">
        <v>9</v>
      </c>
      <c r="Y9" s="283">
        <v>0</v>
      </c>
      <c r="Z9" s="283">
        <v>0</v>
      </c>
      <c r="AA9" s="283">
        <v>0</v>
      </c>
      <c r="AB9" s="283">
        <v>0</v>
      </c>
      <c r="AC9" s="293">
        <v>14</v>
      </c>
      <c r="AD9" s="285">
        <v>1</v>
      </c>
      <c r="AE9" s="283">
        <v>16</v>
      </c>
      <c r="AF9" s="283">
        <v>1</v>
      </c>
      <c r="AG9" s="283">
        <v>0</v>
      </c>
      <c r="AH9" s="283">
        <v>0</v>
      </c>
      <c r="AI9" s="283">
        <v>0</v>
      </c>
      <c r="AJ9" s="293">
        <v>18</v>
      </c>
      <c r="AK9" s="285">
        <v>2</v>
      </c>
      <c r="AL9" s="283">
        <v>24</v>
      </c>
      <c r="AM9" s="283">
        <v>0</v>
      </c>
      <c r="AN9" s="283">
        <v>0</v>
      </c>
      <c r="AO9" s="283">
        <v>2</v>
      </c>
      <c r="AP9" s="283">
        <v>0</v>
      </c>
      <c r="AQ9" s="293">
        <v>28</v>
      </c>
      <c r="AR9" s="285">
        <v>0</v>
      </c>
      <c r="AS9" s="283">
        <v>2</v>
      </c>
      <c r="AT9" s="283">
        <v>0</v>
      </c>
      <c r="AU9" s="283">
        <v>0</v>
      </c>
      <c r="AV9" s="283">
        <v>0</v>
      </c>
      <c r="AW9" s="283">
        <v>0</v>
      </c>
      <c r="AX9" s="293">
        <v>2</v>
      </c>
      <c r="AY9" s="285">
        <v>0</v>
      </c>
      <c r="AZ9" s="283">
        <v>2</v>
      </c>
      <c r="BA9" s="283">
        <v>1</v>
      </c>
      <c r="BB9" s="283">
        <v>0</v>
      </c>
      <c r="BC9" s="283">
        <v>2</v>
      </c>
      <c r="BD9" s="283">
        <v>0</v>
      </c>
      <c r="BE9" s="293">
        <v>5</v>
      </c>
      <c r="BF9" s="285">
        <v>0</v>
      </c>
      <c r="BG9" s="283">
        <v>19</v>
      </c>
      <c r="BH9" s="283">
        <v>0</v>
      </c>
      <c r="BI9" s="283">
        <v>0</v>
      </c>
      <c r="BJ9" s="283">
        <v>2</v>
      </c>
      <c r="BK9" s="283">
        <v>1</v>
      </c>
      <c r="BL9" s="293">
        <v>22</v>
      </c>
      <c r="BM9" s="285">
        <v>0</v>
      </c>
      <c r="BN9" s="283">
        <v>6</v>
      </c>
      <c r="BO9" s="283">
        <v>0</v>
      </c>
      <c r="BP9" s="283">
        <v>0</v>
      </c>
      <c r="BQ9" s="283">
        <v>1</v>
      </c>
      <c r="BR9" s="283">
        <v>0</v>
      </c>
      <c r="BS9" s="293">
        <v>7</v>
      </c>
      <c r="BT9" s="285">
        <v>0</v>
      </c>
      <c r="BU9" s="283">
        <v>15</v>
      </c>
      <c r="BV9" s="283">
        <v>0</v>
      </c>
      <c r="BW9" s="283">
        <v>0</v>
      </c>
      <c r="BX9" s="283">
        <v>0</v>
      </c>
      <c r="BY9" s="283">
        <v>0</v>
      </c>
      <c r="BZ9" s="293">
        <v>15</v>
      </c>
    </row>
    <row r="10" spans="1:78" x14ac:dyDescent="0.15">
      <c r="A10" s="255" t="s">
        <v>467</v>
      </c>
      <c r="B10" s="285">
        <v>0</v>
      </c>
      <c r="C10" s="283">
        <v>5</v>
      </c>
      <c r="D10" s="283">
        <v>0</v>
      </c>
      <c r="E10" s="283">
        <v>0</v>
      </c>
      <c r="F10" s="283">
        <v>1</v>
      </c>
      <c r="G10" s="283">
        <v>0</v>
      </c>
      <c r="H10" s="293">
        <v>6</v>
      </c>
      <c r="I10" s="285">
        <v>0</v>
      </c>
      <c r="J10" s="283">
        <v>6</v>
      </c>
      <c r="K10" s="283">
        <v>5</v>
      </c>
      <c r="L10" s="283">
        <v>0</v>
      </c>
      <c r="M10" s="283">
        <v>0</v>
      </c>
      <c r="N10" s="283">
        <v>0</v>
      </c>
      <c r="O10" s="293">
        <v>11</v>
      </c>
      <c r="P10" s="285">
        <v>5</v>
      </c>
      <c r="Q10" s="283">
        <v>41</v>
      </c>
      <c r="R10" s="283">
        <v>1</v>
      </c>
      <c r="S10" s="283">
        <v>0</v>
      </c>
      <c r="T10" s="283">
        <v>2</v>
      </c>
      <c r="U10" s="283">
        <v>0</v>
      </c>
      <c r="V10" s="293">
        <v>49</v>
      </c>
      <c r="W10" s="285">
        <v>4</v>
      </c>
      <c r="X10" s="283">
        <v>9</v>
      </c>
      <c r="Y10" s="283">
        <v>0</v>
      </c>
      <c r="Z10" s="283">
        <v>0</v>
      </c>
      <c r="AA10" s="283">
        <v>0</v>
      </c>
      <c r="AB10" s="283">
        <v>0</v>
      </c>
      <c r="AC10" s="293">
        <v>13</v>
      </c>
      <c r="AD10" s="285">
        <v>0</v>
      </c>
      <c r="AE10" s="283">
        <v>11</v>
      </c>
      <c r="AF10" s="283">
        <v>0</v>
      </c>
      <c r="AG10" s="283">
        <v>0</v>
      </c>
      <c r="AH10" s="283">
        <v>0</v>
      </c>
      <c r="AI10" s="283">
        <v>0</v>
      </c>
      <c r="AJ10" s="293">
        <v>11</v>
      </c>
      <c r="AK10" s="285">
        <v>4</v>
      </c>
      <c r="AL10" s="283">
        <v>31</v>
      </c>
      <c r="AM10" s="283">
        <v>1</v>
      </c>
      <c r="AN10" s="283">
        <v>0</v>
      </c>
      <c r="AO10" s="283">
        <v>3</v>
      </c>
      <c r="AP10" s="283">
        <v>0</v>
      </c>
      <c r="AQ10" s="293">
        <v>39</v>
      </c>
      <c r="AR10" s="285">
        <v>0</v>
      </c>
      <c r="AS10" s="283">
        <v>2</v>
      </c>
      <c r="AT10" s="283">
        <v>0</v>
      </c>
      <c r="AU10" s="283">
        <v>0</v>
      </c>
      <c r="AV10" s="283">
        <v>0</v>
      </c>
      <c r="AW10" s="283">
        <v>0</v>
      </c>
      <c r="AX10" s="293">
        <v>2</v>
      </c>
      <c r="AY10" s="285">
        <v>0</v>
      </c>
      <c r="AZ10" s="283">
        <v>0</v>
      </c>
      <c r="BA10" s="283">
        <v>0</v>
      </c>
      <c r="BB10" s="283">
        <v>0</v>
      </c>
      <c r="BC10" s="283">
        <v>0</v>
      </c>
      <c r="BD10" s="283">
        <v>0</v>
      </c>
      <c r="BE10" s="293">
        <v>0</v>
      </c>
      <c r="BF10" s="285">
        <v>0</v>
      </c>
      <c r="BG10" s="283">
        <v>10</v>
      </c>
      <c r="BH10" s="283">
        <v>0</v>
      </c>
      <c r="BI10" s="283">
        <v>0</v>
      </c>
      <c r="BJ10" s="283">
        <v>0</v>
      </c>
      <c r="BK10" s="283">
        <v>0</v>
      </c>
      <c r="BL10" s="293">
        <v>10</v>
      </c>
      <c r="BM10" s="285">
        <v>0</v>
      </c>
      <c r="BN10" s="283">
        <v>1</v>
      </c>
      <c r="BO10" s="283">
        <v>0</v>
      </c>
      <c r="BP10" s="283">
        <v>0</v>
      </c>
      <c r="BQ10" s="283">
        <v>2</v>
      </c>
      <c r="BR10" s="283">
        <v>0</v>
      </c>
      <c r="BS10" s="293">
        <v>3</v>
      </c>
      <c r="BT10" s="285">
        <v>0</v>
      </c>
      <c r="BU10" s="283">
        <v>12</v>
      </c>
      <c r="BV10" s="283">
        <v>1</v>
      </c>
      <c r="BW10" s="283">
        <v>0</v>
      </c>
      <c r="BX10" s="283">
        <v>0</v>
      </c>
      <c r="BY10" s="283">
        <v>0</v>
      </c>
      <c r="BZ10" s="293">
        <v>13</v>
      </c>
    </row>
    <row r="11" spans="1:78" x14ac:dyDescent="0.15">
      <c r="A11" s="289" t="s">
        <v>478</v>
      </c>
      <c r="B11" s="285">
        <v>0</v>
      </c>
      <c r="C11" s="283">
        <v>2</v>
      </c>
      <c r="D11" s="283">
        <v>0</v>
      </c>
      <c r="E11" s="283">
        <v>1</v>
      </c>
      <c r="F11" s="283">
        <v>3</v>
      </c>
      <c r="G11" s="283">
        <v>0</v>
      </c>
      <c r="H11" s="293">
        <v>6</v>
      </c>
      <c r="I11" s="285">
        <v>0</v>
      </c>
      <c r="J11" s="283">
        <v>0</v>
      </c>
      <c r="K11" s="283">
        <v>0</v>
      </c>
      <c r="L11" s="283">
        <v>0</v>
      </c>
      <c r="M11" s="283">
        <v>1</v>
      </c>
      <c r="N11" s="283">
        <v>0</v>
      </c>
      <c r="O11" s="293">
        <v>1</v>
      </c>
      <c r="P11" s="285">
        <v>7</v>
      </c>
      <c r="Q11" s="283">
        <v>51</v>
      </c>
      <c r="R11" s="283">
        <v>3</v>
      </c>
      <c r="S11" s="283">
        <v>0</v>
      </c>
      <c r="T11" s="283">
        <v>6</v>
      </c>
      <c r="U11" s="283">
        <v>0</v>
      </c>
      <c r="V11" s="293">
        <v>67</v>
      </c>
      <c r="W11" s="285">
        <v>2</v>
      </c>
      <c r="X11" s="283">
        <v>12</v>
      </c>
      <c r="Y11" s="283">
        <v>0</v>
      </c>
      <c r="Z11" s="283">
        <v>0</v>
      </c>
      <c r="AA11" s="283">
        <v>2</v>
      </c>
      <c r="AB11" s="283">
        <v>0</v>
      </c>
      <c r="AC11" s="293">
        <v>16</v>
      </c>
      <c r="AD11" s="285">
        <v>0</v>
      </c>
      <c r="AE11" s="283">
        <v>8</v>
      </c>
      <c r="AF11" s="283">
        <v>1</v>
      </c>
      <c r="AG11" s="283">
        <v>0</v>
      </c>
      <c r="AH11" s="283">
        <v>0</v>
      </c>
      <c r="AI11" s="283">
        <v>0</v>
      </c>
      <c r="AJ11" s="293">
        <v>9</v>
      </c>
      <c r="AK11" s="285">
        <v>8</v>
      </c>
      <c r="AL11" s="283">
        <v>37</v>
      </c>
      <c r="AM11" s="283">
        <v>0</v>
      </c>
      <c r="AN11" s="283">
        <v>0</v>
      </c>
      <c r="AO11" s="283">
        <v>4</v>
      </c>
      <c r="AP11" s="283">
        <v>0</v>
      </c>
      <c r="AQ11" s="293">
        <v>49</v>
      </c>
      <c r="AR11" s="285">
        <v>0</v>
      </c>
      <c r="AS11" s="283">
        <v>1</v>
      </c>
      <c r="AT11" s="283">
        <v>1</v>
      </c>
      <c r="AU11" s="283">
        <v>0</v>
      </c>
      <c r="AV11" s="283">
        <v>0</v>
      </c>
      <c r="AW11" s="283">
        <v>0</v>
      </c>
      <c r="AX11" s="293">
        <v>2</v>
      </c>
      <c r="AY11" s="285">
        <v>0</v>
      </c>
      <c r="AZ11" s="283">
        <v>6</v>
      </c>
      <c r="BA11" s="283">
        <v>0</v>
      </c>
      <c r="BB11" s="283">
        <v>0</v>
      </c>
      <c r="BC11" s="283">
        <v>0</v>
      </c>
      <c r="BD11" s="283">
        <v>0</v>
      </c>
      <c r="BE11" s="293">
        <v>6</v>
      </c>
      <c r="BF11" s="285">
        <v>0</v>
      </c>
      <c r="BG11" s="283">
        <v>14</v>
      </c>
      <c r="BH11" s="283">
        <v>1</v>
      </c>
      <c r="BI11" s="283">
        <v>0</v>
      </c>
      <c r="BJ11" s="283">
        <v>1</v>
      </c>
      <c r="BK11" s="283">
        <v>0</v>
      </c>
      <c r="BL11" s="293">
        <v>16</v>
      </c>
      <c r="BM11" s="285">
        <v>0</v>
      </c>
      <c r="BN11" s="283">
        <v>0</v>
      </c>
      <c r="BO11" s="283">
        <v>0</v>
      </c>
      <c r="BP11" s="283">
        <v>0</v>
      </c>
      <c r="BQ11" s="283">
        <v>1</v>
      </c>
      <c r="BR11" s="283">
        <v>0</v>
      </c>
      <c r="BS11" s="293">
        <v>1</v>
      </c>
      <c r="BT11" s="285">
        <v>0</v>
      </c>
      <c r="BU11" s="283">
        <v>13</v>
      </c>
      <c r="BV11" s="283">
        <v>0</v>
      </c>
      <c r="BW11" s="283">
        <v>0</v>
      </c>
      <c r="BX11" s="283">
        <v>1</v>
      </c>
      <c r="BY11" s="283">
        <v>0</v>
      </c>
      <c r="BZ11" s="293">
        <v>14</v>
      </c>
    </row>
    <row r="12" spans="1:78" x14ac:dyDescent="0.15">
      <c r="A12" s="282" t="s">
        <v>479</v>
      </c>
      <c r="B12" s="68"/>
      <c r="C12" s="1"/>
      <c r="D12" s="1"/>
      <c r="E12" s="1"/>
      <c r="F12" s="1"/>
      <c r="G12" s="1"/>
      <c r="H12" s="294"/>
      <c r="I12" s="301"/>
      <c r="J12" s="302"/>
      <c r="K12" s="302"/>
      <c r="L12" s="302"/>
      <c r="M12" s="302"/>
      <c r="N12" s="302"/>
      <c r="O12" s="303"/>
      <c r="P12" s="68"/>
      <c r="Q12" s="1"/>
      <c r="R12" s="1"/>
      <c r="S12" s="1"/>
      <c r="T12" s="1"/>
      <c r="U12" s="1"/>
      <c r="V12" s="294"/>
      <c r="W12" s="68"/>
      <c r="X12" s="1"/>
      <c r="Y12" s="1"/>
      <c r="Z12" s="1"/>
      <c r="AA12" s="1"/>
      <c r="AB12" s="1"/>
      <c r="AC12" s="294"/>
      <c r="AD12" s="68"/>
      <c r="AE12" s="1"/>
      <c r="AF12" s="1"/>
      <c r="AG12" s="1"/>
      <c r="AH12" s="1"/>
      <c r="AI12" s="1"/>
      <c r="AJ12" s="294"/>
      <c r="AK12" s="68"/>
      <c r="AL12" s="1"/>
      <c r="AM12" s="1"/>
      <c r="AN12" s="1"/>
      <c r="AO12" s="1"/>
      <c r="AP12" s="1"/>
      <c r="AQ12" s="294"/>
      <c r="AR12" s="68"/>
      <c r="AS12" s="1"/>
      <c r="AT12" s="1"/>
      <c r="AU12" s="1"/>
      <c r="AV12" s="1"/>
      <c r="AW12" s="1"/>
      <c r="AX12" s="294"/>
      <c r="AY12" s="68"/>
      <c r="AZ12" s="1"/>
      <c r="BA12" s="1"/>
      <c r="BB12" s="1"/>
      <c r="BC12" s="1"/>
      <c r="BD12" s="1"/>
      <c r="BE12" s="294"/>
      <c r="BF12" s="68"/>
      <c r="BG12" s="1"/>
      <c r="BH12" s="1"/>
      <c r="BI12" s="1"/>
      <c r="BJ12" s="1"/>
      <c r="BK12" s="1"/>
      <c r="BL12" s="294"/>
      <c r="BM12" s="68"/>
      <c r="BN12" s="1"/>
      <c r="BO12" s="1"/>
      <c r="BP12" s="1"/>
      <c r="BQ12" s="1"/>
      <c r="BR12" s="1"/>
      <c r="BS12" s="294"/>
      <c r="BT12" s="68"/>
      <c r="BU12" s="1"/>
      <c r="BV12" s="1"/>
      <c r="BW12" s="1"/>
      <c r="BX12" s="1"/>
      <c r="BY12" s="1"/>
      <c r="BZ12" s="294"/>
    </row>
    <row r="13" spans="1:78" x14ac:dyDescent="0.15">
      <c r="A13" s="282" t="s">
        <v>480</v>
      </c>
      <c r="B13" s="68"/>
      <c r="C13" s="1"/>
      <c r="D13" s="1"/>
      <c r="E13" s="1"/>
      <c r="F13" s="1"/>
      <c r="G13" s="1"/>
      <c r="H13" s="294"/>
      <c r="I13" s="301"/>
      <c r="J13" s="302"/>
      <c r="K13" s="302"/>
      <c r="L13" s="302"/>
      <c r="M13" s="302"/>
      <c r="N13" s="302"/>
      <c r="O13" s="303"/>
      <c r="P13" s="68"/>
      <c r="Q13" s="1"/>
      <c r="R13" s="1"/>
      <c r="S13" s="1"/>
      <c r="T13" s="1"/>
      <c r="U13" s="1"/>
      <c r="V13" s="294"/>
      <c r="W13" s="68"/>
      <c r="X13" s="1"/>
      <c r="Y13" s="1"/>
      <c r="Z13" s="1"/>
      <c r="AA13" s="1"/>
      <c r="AB13" s="1"/>
      <c r="AC13" s="294"/>
      <c r="AD13" s="68"/>
      <c r="AE13" s="1"/>
      <c r="AF13" s="1"/>
      <c r="AG13" s="1"/>
      <c r="AH13" s="1"/>
      <c r="AI13" s="1"/>
      <c r="AJ13" s="294"/>
      <c r="AK13" s="68"/>
      <c r="AL13" s="1"/>
      <c r="AM13" s="1"/>
      <c r="AN13" s="1"/>
      <c r="AO13" s="1"/>
      <c r="AP13" s="1"/>
      <c r="AQ13" s="294"/>
      <c r="AR13" s="68"/>
      <c r="AS13" s="1"/>
      <c r="AT13" s="1"/>
      <c r="AU13" s="1"/>
      <c r="AV13" s="1"/>
      <c r="AW13" s="1"/>
      <c r="AX13" s="294"/>
      <c r="AY13" s="68"/>
      <c r="AZ13" s="1"/>
      <c r="BA13" s="1"/>
      <c r="BB13" s="1"/>
      <c r="BC13" s="1"/>
      <c r="BD13" s="1"/>
      <c r="BE13" s="294"/>
      <c r="BF13" s="68"/>
      <c r="BG13" s="1"/>
      <c r="BH13" s="1"/>
      <c r="BI13" s="1"/>
      <c r="BJ13" s="1"/>
      <c r="BK13" s="1"/>
      <c r="BL13" s="294"/>
      <c r="BM13" s="68"/>
      <c r="BN13" s="1"/>
      <c r="BO13" s="1"/>
      <c r="BP13" s="1"/>
      <c r="BQ13" s="1"/>
      <c r="BR13" s="1"/>
      <c r="BS13" s="294"/>
      <c r="BT13" s="68"/>
      <c r="BU13" s="1"/>
      <c r="BV13" s="1"/>
      <c r="BW13" s="1"/>
      <c r="BX13" s="1"/>
      <c r="BY13" s="1"/>
      <c r="BZ13" s="294"/>
    </row>
    <row r="14" spans="1:78" x14ac:dyDescent="0.15">
      <c r="A14" s="282" t="s">
        <v>481</v>
      </c>
      <c r="B14" s="68"/>
      <c r="C14" s="1"/>
      <c r="D14" s="1"/>
      <c r="E14" s="1"/>
      <c r="F14" s="1"/>
      <c r="G14" s="1"/>
      <c r="H14" s="294"/>
      <c r="I14" s="301"/>
      <c r="J14" s="302"/>
      <c r="K14" s="302"/>
      <c r="L14" s="302"/>
      <c r="M14" s="302"/>
      <c r="N14" s="302"/>
      <c r="O14" s="303"/>
      <c r="P14" s="68"/>
      <c r="Q14" s="1"/>
      <c r="R14" s="1"/>
      <c r="S14" s="1"/>
      <c r="T14" s="1"/>
      <c r="U14" s="1"/>
      <c r="V14" s="294"/>
      <c r="W14" s="68"/>
      <c r="X14" s="1"/>
      <c r="Y14" s="1"/>
      <c r="Z14" s="1"/>
      <c r="AA14" s="1"/>
      <c r="AB14" s="1"/>
      <c r="AC14" s="294"/>
      <c r="AD14" s="68"/>
      <c r="AE14" s="1"/>
      <c r="AF14" s="1"/>
      <c r="AG14" s="1"/>
      <c r="AH14" s="1"/>
      <c r="AI14" s="1"/>
      <c r="AJ14" s="294"/>
      <c r="AK14" s="68"/>
      <c r="AL14" s="1"/>
      <c r="AM14" s="1"/>
      <c r="AN14" s="1"/>
      <c r="AO14" s="1"/>
      <c r="AP14" s="1"/>
      <c r="AQ14" s="294"/>
      <c r="AR14" s="68"/>
      <c r="AS14" s="1"/>
      <c r="AT14" s="1"/>
      <c r="AU14" s="1"/>
      <c r="AV14" s="1"/>
      <c r="AW14" s="1"/>
      <c r="AX14" s="294"/>
      <c r="AY14" s="68"/>
      <c r="AZ14" s="1"/>
      <c r="BA14" s="1"/>
      <c r="BB14" s="1"/>
      <c r="BC14" s="1"/>
      <c r="BD14" s="1"/>
      <c r="BE14" s="294"/>
      <c r="BF14" s="68"/>
      <c r="BG14" s="1"/>
      <c r="BH14" s="1"/>
      <c r="BI14" s="1"/>
      <c r="BJ14" s="1"/>
      <c r="BK14" s="1"/>
      <c r="BL14" s="294"/>
      <c r="BM14" s="68"/>
      <c r="BN14" s="1"/>
      <c r="BO14" s="1"/>
      <c r="BP14" s="1"/>
      <c r="BQ14" s="1"/>
      <c r="BR14" s="1"/>
      <c r="BS14" s="294"/>
      <c r="BT14" s="68"/>
      <c r="BU14" s="1"/>
      <c r="BV14" s="1"/>
      <c r="BW14" s="1"/>
      <c r="BX14" s="1"/>
      <c r="BY14" s="1"/>
      <c r="BZ14" s="294"/>
    </row>
    <row r="15" spans="1:78" x14ac:dyDescent="0.15">
      <c r="A15" s="282" t="s">
        <v>482</v>
      </c>
      <c r="B15" s="68"/>
      <c r="C15" s="1"/>
      <c r="D15" s="1"/>
      <c r="E15" s="1"/>
      <c r="F15" s="1"/>
      <c r="G15" s="1"/>
      <c r="H15" s="294"/>
      <c r="I15" s="301"/>
      <c r="J15" s="302"/>
      <c r="K15" s="302"/>
      <c r="L15" s="302"/>
      <c r="M15" s="302"/>
      <c r="N15" s="302"/>
      <c r="O15" s="303"/>
      <c r="P15" s="68"/>
      <c r="Q15" s="1"/>
      <c r="R15" s="1"/>
      <c r="S15" s="1"/>
      <c r="T15" s="1"/>
      <c r="U15" s="1"/>
      <c r="V15" s="294"/>
      <c r="W15" s="68"/>
      <c r="X15" s="1"/>
      <c r="Y15" s="1"/>
      <c r="Z15" s="1"/>
      <c r="AA15" s="1"/>
      <c r="AB15" s="1"/>
      <c r="AC15" s="294"/>
      <c r="AD15" s="68"/>
      <c r="AE15" s="1"/>
      <c r="AF15" s="1"/>
      <c r="AG15" s="1"/>
      <c r="AH15" s="1"/>
      <c r="AI15" s="1"/>
      <c r="AJ15" s="294"/>
      <c r="AK15" s="68"/>
      <c r="AL15" s="1"/>
      <c r="AM15" s="1"/>
      <c r="AN15" s="1"/>
      <c r="AO15" s="1"/>
      <c r="AP15" s="1"/>
      <c r="AQ15" s="294"/>
      <c r="AR15" s="68"/>
      <c r="AS15" s="1"/>
      <c r="AT15" s="1"/>
      <c r="AU15" s="1"/>
      <c r="AV15" s="1"/>
      <c r="AW15" s="1"/>
      <c r="AX15" s="294"/>
      <c r="AY15" s="68"/>
      <c r="AZ15" s="1"/>
      <c r="BA15" s="1"/>
      <c r="BB15" s="1"/>
      <c r="BC15" s="1"/>
      <c r="BD15" s="1"/>
      <c r="BE15" s="294"/>
      <c r="BF15" s="68"/>
      <c r="BG15" s="1"/>
      <c r="BH15" s="1"/>
      <c r="BI15" s="1"/>
      <c r="BJ15" s="1"/>
      <c r="BK15" s="1"/>
      <c r="BL15" s="294"/>
      <c r="BM15" s="68"/>
      <c r="BN15" s="1"/>
      <c r="BO15" s="1"/>
      <c r="BP15" s="1"/>
      <c r="BQ15" s="1"/>
      <c r="BR15" s="1"/>
      <c r="BS15" s="294"/>
      <c r="BT15" s="68"/>
      <c r="BU15" s="1"/>
      <c r="BV15" s="1"/>
      <c r="BW15" s="1"/>
      <c r="BX15" s="1"/>
      <c r="BY15" s="1"/>
      <c r="BZ15" s="294"/>
    </row>
    <row r="16" spans="1:78" x14ac:dyDescent="0.15">
      <c r="A16" s="295"/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  <c r="AI16" s="295"/>
      <c r="AJ16" s="295"/>
      <c r="AK16" s="295"/>
      <c r="AL16" s="295"/>
      <c r="AM16" s="295"/>
      <c r="AN16" s="295"/>
      <c r="AO16" s="295"/>
      <c r="AP16" s="295"/>
      <c r="AQ16" s="295"/>
      <c r="AR16" s="295"/>
      <c r="AS16" s="295"/>
      <c r="AT16" s="295"/>
      <c r="AU16" s="295"/>
      <c r="AV16" s="295"/>
      <c r="AW16" s="295"/>
      <c r="AX16" s="295"/>
      <c r="AY16" s="295"/>
      <c r="AZ16" s="295"/>
      <c r="BA16" s="295"/>
      <c r="BB16" s="295"/>
      <c r="BC16" s="295"/>
      <c r="BD16" s="295"/>
      <c r="BE16" s="295"/>
      <c r="BF16" s="295"/>
      <c r="BG16" s="295"/>
      <c r="BH16" s="295"/>
      <c r="BI16" s="295"/>
      <c r="BJ16" s="295"/>
      <c r="BK16" s="295"/>
      <c r="BL16" s="295"/>
      <c r="BM16" s="295"/>
      <c r="BN16" s="295"/>
      <c r="BO16" s="295"/>
      <c r="BP16" s="295"/>
      <c r="BQ16" s="295"/>
      <c r="BR16" s="295"/>
      <c r="BS16" s="295"/>
      <c r="BT16" s="295"/>
      <c r="BU16" s="295"/>
      <c r="BV16" s="295"/>
      <c r="BW16" s="295"/>
      <c r="BX16" s="295"/>
      <c r="BY16" s="295"/>
      <c r="BZ16" s="295"/>
    </row>
  </sheetData>
  <mergeCells count="12">
    <mergeCell ref="BT4:BZ4"/>
    <mergeCell ref="A1:E1"/>
    <mergeCell ref="AK4:AQ4"/>
    <mergeCell ref="AR4:AX4"/>
    <mergeCell ref="AY4:BE4"/>
    <mergeCell ref="BF4:BL4"/>
    <mergeCell ref="BM4:BS4"/>
    <mergeCell ref="B4:H4"/>
    <mergeCell ref="I4:O4"/>
    <mergeCell ref="P4:V4"/>
    <mergeCell ref="W4:AC4"/>
    <mergeCell ref="AD4:AJ4"/>
  </mergeCells>
  <phoneticPr fontId="1"/>
  <conditionalFormatting sqref="A9:BZ11 A6:AQ8 AY6:BZ8 A12:H15 P12:BZ15">
    <cfRule type="expression" dxfId="0" priority="1">
      <formula>MOD(ROW(),2)=0</formula>
    </cfRule>
  </conditionalFormatting>
  <hyperlinks>
    <hyperlink ref="A1" location="目次!A1" display="目次に戻る" xr:uid="{00000000-0004-0000-0F00-000000000000}"/>
  </hyperlinks>
  <pageMargins left="0.51181102362204722" right="0.51181102362204722" top="0.74803149606299213" bottom="0.74803149606299213" header="0.31496062992125984" footer="0.31496062992125984"/>
  <pageSetup paperSize="9" scale="59" fitToHeight="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248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158</v>
      </c>
      <c r="E7" s="18">
        <f t="shared" si="0"/>
        <v>751</v>
      </c>
      <c r="F7" s="18">
        <f t="shared" si="0"/>
        <v>676</v>
      </c>
      <c r="G7" s="18">
        <f t="shared" si="0"/>
        <v>74</v>
      </c>
      <c r="H7" s="18">
        <f t="shared" si="0"/>
        <v>1</v>
      </c>
      <c r="I7" s="18">
        <f t="shared" si="0"/>
        <v>66</v>
      </c>
      <c r="J7" s="18">
        <f t="shared" si="0"/>
        <v>98</v>
      </c>
      <c r="K7" s="19">
        <f>SUM(D7,F7:J7)</f>
        <v>1073</v>
      </c>
      <c r="L7" s="20">
        <f>_xlfn.RANK.EQ(K7,$K$14:$K$99,0)</f>
        <v>40</v>
      </c>
      <c r="M7" s="21">
        <f>E7/K7</f>
        <v>0.69990680335507927</v>
      </c>
      <c r="N7" s="22">
        <f>_xlfn.RANK.EQ(M7,$M$14:$M$99,0)</f>
        <v>25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340.7</v>
      </c>
      <c r="E8" s="103">
        <f>ROUND(SUMIF($B$14:$B$99,"G",E14:E99)/(COUNTIFS(B14:B99,"G",D14:D99,"&lt;&gt;")),1)</f>
        <v>873.4</v>
      </c>
      <c r="F8" s="103">
        <f>ROUND(SUMIF($B$14:$B$99,"G",F14:F99)/(COUNTIFS(B14:B99,"G",D14:D99,"&lt;&gt;")),1)</f>
        <v>832.6</v>
      </c>
      <c r="G8" s="103">
        <f>ROUND(SUMIF($B$14:$B$99,"G",G14:G99)/(COUNTIFS(B14:B99,"G",D14:D99,"&lt;&gt;")),1)</f>
        <v>39.4</v>
      </c>
      <c r="H8" s="103">
        <f>ROUND(SUMIF($B$14:$B$99,"G",H14:H99)/(COUNTIFS(B14:B99,"G",D14:D99,"&lt;&gt;")),1)</f>
        <v>1.3</v>
      </c>
      <c r="I8" s="103">
        <f>ROUND(SUMIF($B$14:$B$99,"G",I14:I99)/(COUNTIFS(B14:B99,"G",D14:D99,"&lt;&gt;")),1)</f>
        <v>68.7</v>
      </c>
      <c r="J8" s="103">
        <f>ROUND(SUMIF($B$14:$B$99,"G",J14:J99)/(COUNTIFS(B14:B99,"G",D14:D99,"&lt;&gt;")),1)</f>
        <v>123.2</v>
      </c>
      <c r="K8" s="100">
        <f>ROUND(SUM(D8,F8:J8),1)</f>
        <v>1405.9</v>
      </c>
      <c r="L8" s="26"/>
      <c r="M8" s="27">
        <f t="shared" ref="M8:M9" si="1">E8/K8</f>
        <v>0.62123906394480399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394.6</v>
      </c>
      <c r="E9" s="106">
        <f t="shared" si="2"/>
        <v>677.4</v>
      </c>
      <c r="F9" s="106">
        <f t="shared" si="2"/>
        <v>639.5</v>
      </c>
      <c r="G9" s="106">
        <f t="shared" si="2"/>
        <v>35.6</v>
      </c>
      <c r="H9" s="106">
        <f t="shared" si="2"/>
        <v>2.2999999999999998</v>
      </c>
      <c r="I9" s="106">
        <f t="shared" si="2"/>
        <v>62.6</v>
      </c>
      <c r="J9" s="106">
        <f t="shared" si="2"/>
        <v>72.5</v>
      </c>
      <c r="K9" s="105">
        <f>ROUND(SUM(D9,F9:J9),1)</f>
        <v>1207.0999999999999</v>
      </c>
      <c r="L9" s="33"/>
      <c r="M9" s="34">
        <f t="shared" si="1"/>
        <v>0.56117968685278774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2020年度（基準日：５月１日）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247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4" si="3">SUM(Q14:U14)</f>
        <v>1309</v>
      </c>
      <c r="E14" s="42">
        <f t="shared" ref="E14:E44" si="4">SUM(F14:H14)</f>
        <v>881</v>
      </c>
      <c r="F14" s="25">
        <f t="shared" ref="F14:F44" si="5">V14+W14</f>
        <v>878</v>
      </c>
      <c r="G14" s="25">
        <f t="shared" ref="G14:G44" si="6">X14</f>
        <v>3</v>
      </c>
      <c r="H14" s="25">
        <f t="shared" ref="H14:H44" si="7">Y14</f>
        <v>0</v>
      </c>
      <c r="I14" s="25">
        <f t="shared" ref="I14:I44" si="8">SUM(AB14:AD14)</f>
        <v>114</v>
      </c>
      <c r="J14" s="2">
        <f t="shared" ref="J14:J44" si="9">SUM(Z14:AA14,AE14)</f>
        <v>189</v>
      </c>
      <c r="K14" s="43">
        <f>SUM(D14,E14,I14:J14)</f>
        <v>2493</v>
      </c>
      <c r="L14" s="44">
        <f t="shared" ref="L14:L44" si="10">_xlfn.RANK.EQ(K14,$K$14:$K$99,0)</f>
        <v>6</v>
      </c>
      <c r="M14" s="27">
        <f t="shared" ref="M14:M44" si="11">E14/K14</f>
        <v>0.35338949057360608</v>
      </c>
      <c r="N14" s="45">
        <f t="shared" ref="N14:N44" si="12">_xlfn.RANK.EQ(M14,$M$14:$M$99,0)</f>
        <v>66</v>
      </c>
      <c r="P14" s="41" t="s">
        <v>57</v>
      </c>
      <c r="Q14" s="68">
        <v>1295</v>
      </c>
      <c r="R14" s="1">
        <v>14</v>
      </c>
      <c r="S14" s="1">
        <v>0</v>
      </c>
      <c r="T14" s="1">
        <v>0</v>
      </c>
      <c r="U14" s="1">
        <v>0</v>
      </c>
      <c r="V14" s="1">
        <v>2</v>
      </c>
      <c r="W14" s="1">
        <v>876</v>
      </c>
      <c r="X14" s="1">
        <v>3</v>
      </c>
      <c r="Y14" s="1">
        <v>0</v>
      </c>
      <c r="Z14" s="1">
        <v>151</v>
      </c>
      <c r="AA14" s="1">
        <v>9</v>
      </c>
      <c r="AB14" s="1">
        <v>21</v>
      </c>
      <c r="AC14" s="1">
        <v>57</v>
      </c>
      <c r="AD14" s="1">
        <v>36</v>
      </c>
      <c r="AE14" s="1">
        <v>29</v>
      </c>
      <c r="AF14" s="46">
        <v>2493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91</v>
      </c>
      <c r="E15" s="42">
        <f t="shared" si="4"/>
        <v>1001</v>
      </c>
      <c r="F15" s="25">
        <f t="shared" si="5"/>
        <v>836</v>
      </c>
      <c r="G15" s="25">
        <f t="shared" si="6"/>
        <v>156</v>
      </c>
      <c r="H15" s="25">
        <f t="shared" si="7"/>
        <v>9</v>
      </c>
      <c r="I15" s="25">
        <f t="shared" si="8"/>
        <v>53</v>
      </c>
      <c r="J15" s="2">
        <f t="shared" si="9"/>
        <v>20</v>
      </c>
      <c r="K15" s="43">
        <f t="shared" ref="K15:K78" si="13">SUM(D15,E15,I15:J15)</f>
        <v>1165</v>
      </c>
      <c r="L15" s="44">
        <f t="shared" si="10"/>
        <v>35</v>
      </c>
      <c r="M15" s="27">
        <f t="shared" si="11"/>
        <v>0.85922746781115877</v>
      </c>
      <c r="N15" s="45">
        <f t="shared" si="12"/>
        <v>10</v>
      </c>
      <c r="P15" s="41" t="s">
        <v>59</v>
      </c>
      <c r="Q15" s="68">
        <v>88</v>
      </c>
      <c r="R15" s="1">
        <v>3</v>
      </c>
      <c r="S15" s="1">
        <v>0</v>
      </c>
      <c r="T15" s="1">
        <v>0</v>
      </c>
      <c r="U15" s="1">
        <v>0</v>
      </c>
      <c r="V15" s="1">
        <v>7</v>
      </c>
      <c r="W15" s="1">
        <v>829</v>
      </c>
      <c r="X15" s="1">
        <v>156</v>
      </c>
      <c r="Y15" s="1">
        <v>9</v>
      </c>
      <c r="Z15" s="1">
        <v>0</v>
      </c>
      <c r="AA15" s="1">
        <v>5</v>
      </c>
      <c r="AB15" s="1">
        <v>1</v>
      </c>
      <c r="AC15" s="1">
        <v>28</v>
      </c>
      <c r="AD15" s="1">
        <v>24</v>
      </c>
      <c r="AE15" s="1">
        <v>15</v>
      </c>
      <c r="AF15" s="46">
        <v>1165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230</v>
      </c>
      <c r="E16" s="42">
        <f t="shared" si="4"/>
        <v>340</v>
      </c>
      <c r="F16" s="25">
        <f t="shared" si="5"/>
        <v>338</v>
      </c>
      <c r="G16" s="25">
        <f t="shared" si="6"/>
        <v>2</v>
      </c>
      <c r="H16" s="25">
        <f t="shared" si="7"/>
        <v>0</v>
      </c>
      <c r="I16" s="25">
        <f t="shared" si="8"/>
        <v>29</v>
      </c>
      <c r="J16" s="2">
        <f t="shared" si="9"/>
        <v>3</v>
      </c>
      <c r="K16" s="43">
        <f t="shared" si="13"/>
        <v>602</v>
      </c>
      <c r="L16" s="44">
        <f t="shared" si="10"/>
        <v>61</v>
      </c>
      <c r="M16" s="27">
        <f t="shared" si="11"/>
        <v>0.56478405315614622</v>
      </c>
      <c r="N16" s="45">
        <f t="shared" si="12"/>
        <v>52</v>
      </c>
      <c r="P16" s="41" t="s">
        <v>61</v>
      </c>
      <c r="Q16" s="68">
        <v>229</v>
      </c>
      <c r="R16" s="1">
        <v>1</v>
      </c>
      <c r="S16" s="1">
        <v>0</v>
      </c>
      <c r="T16" s="1">
        <v>0</v>
      </c>
      <c r="U16" s="1">
        <v>0</v>
      </c>
      <c r="V16" s="1">
        <v>1</v>
      </c>
      <c r="W16" s="1">
        <v>337</v>
      </c>
      <c r="X16" s="1">
        <v>2</v>
      </c>
      <c r="Y16" s="1">
        <v>0</v>
      </c>
      <c r="Z16" s="1">
        <v>0</v>
      </c>
      <c r="AA16" s="1">
        <v>3</v>
      </c>
      <c r="AB16" s="1">
        <v>0</v>
      </c>
      <c r="AC16" s="1">
        <v>8</v>
      </c>
      <c r="AD16" s="1">
        <v>21</v>
      </c>
      <c r="AE16" s="1">
        <v>0</v>
      </c>
      <c r="AF16" s="46">
        <v>602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7</v>
      </c>
      <c r="E17" s="42">
        <f t="shared" si="4"/>
        <v>495</v>
      </c>
      <c r="F17" s="25">
        <f t="shared" si="5"/>
        <v>493</v>
      </c>
      <c r="G17" s="25">
        <f t="shared" si="6"/>
        <v>0</v>
      </c>
      <c r="H17" s="25">
        <f t="shared" si="7"/>
        <v>2</v>
      </c>
      <c r="I17" s="25">
        <f t="shared" si="8"/>
        <v>28</v>
      </c>
      <c r="J17" s="2">
        <f t="shared" si="9"/>
        <v>1</v>
      </c>
      <c r="K17" s="43">
        <f t="shared" si="13"/>
        <v>531</v>
      </c>
      <c r="L17" s="44">
        <f t="shared" si="10"/>
        <v>62</v>
      </c>
      <c r="M17" s="27">
        <f t="shared" si="11"/>
        <v>0.93220338983050843</v>
      </c>
      <c r="N17" s="45">
        <f t="shared" si="12"/>
        <v>1</v>
      </c>
      <c r="P17" s="41" t="s">
        <v>63</v>
      </c>
      <c r="Q17" s="68">
        <v>7</v>
      </c>
      <c r="R17" s="1">
        <v>0</v>
      </c>
      <c r="S17" s="1">
        <v>0</v>
      </c>
      <c r="T17" s="1">
        <v>0</v>
      </c>
      <c r="U17" s="1">
        <v>0</v>
      </c>
      <c r="V17" s="1">
        <v>1</v>
      </c>
      <c r="W17" s="1">
        <v>492</v>
      </c>
      <c r="X17" s="1">
        <v>0</v>
      </c>
      <c r="Y17" s="1">
        <v>2</v>
      </c>
      <c r="Z17" s="1">
        <v>0</v>
      </c>
      <c r="AA17" s="1">
        <v>0</v>
      </c>
      <c r="AB17" s="1">
        <v>4</v>
      </c>
      <c r="AC17" s="1">
        <v>19</v>
      </c>
      <c r="AD17" s="1">
        <v>5</v>
      </c>
      <c r="AE17" s="1">
        <v>1</v>
      </c>
      <c r="AF17" s="46">
        <v>531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51</v>
      </c>
      <c r="E18" s="42">
        <f t="shared" si="4"/>
        <v>192</v>
      </c>
      <c r="F18" s="25">
        <f t="shared" si="5"/>
        <v>191</v>
      </c>
      <c r="G18" s="25">
        <f t="shared" si="6"/>
        <v>1</v>
      </c>
      <c r="H18" s="25">
        <f t="shared" si="7"/>
        <v>0</v>
      </c>
      <c r="I18" s="25">
        <f t="shared" si="8"/>
        <v>13</v>
      </c>
      <c r="J18" s="2">
        <f t="shared" si="9"/>
        <v>0</v>
      </c>
      <c r="K18" s="43">
        <f t="shared" si="13"/>
        <v>256</v>
      </c>
      <c r="L18" s="44">
        <f t="shared" si="10"/>
        <v>74</v>
      </c>
      <c r="M18" s="27">
        <f t="shared" si="11"/>
        <v>0.75</v>
      </c>
      <c r="N18" s="45">
        <f t="shared" si="12"/>
        <v>20</v>
      </c>
      <c r="P18" s="41" t="s">
        <v>65</v>
      </c>
      <c r="Q18" s="68">
        <v>50</v>
      </c>
      <c r="R18" s="1">
        <v>1</v>
      </c>
      <c r="S18" s="1">
        <v>0</v>
      </c>
      <c r="T18" s="1">
        <v>0</v>
      </c>
      <c r="U18" s="1">
        <v>0</v>
      </c>
      <c r="V18" s="1">
        <v>8</v>
      </c>
      <c r="W18" s="1">
        <v>183</v>
      </c>
      <c r="X18" s="1">
        <v>1</v>
      </c>
      <c r="Y18" s="1">
        <v>0</v>
      </c>
      <c r="Z18" s="1">
        <v>0</v>
      </c>
      <c r="AA18" s="1">
        <v>0</v>
      </c>
      <c r="AB18" s="1">
        <v>2</v>
      </c>
      <c r="AC18" s="1">
        <v>2</v>
      </c>
      <c r="AD18" s="1">
        <v>9</v>
      </c>
      <c r="AE18" s="1">
        <v>0</v>
      </c>
      <c r="AF18" s="46">
        <v>256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120</v>
      </c>
      <c r="E19" s="42">
        <f t="shared" si="4"/>
        <v>241</v>
      </c>
      <c r="F19" s="25">
        <f t="shared" si="5"/>
        <v>241</v>
      </c>
      <c r="G19" s="25">
        <f t="shared" si="6"/>
        <v>0</v>
      </c>
      <c r="H19" s="25">
        <f t="shared" si="7"/>
        <v>0</v>
      </c>
      <c r="I19" s="25">
        <f t="shared" si="8"/>
        <v>10</v>
      </c>
      <c r="J19" s="2">
        <f t="shared" si="9"/>
        <v>6</v>
      </c>
      <c r="K19" s="43">
        <f t="shared" si="13"/>
        <v>377</v>
      </c>
      <c r="L19" s="44">
        <f t="shared" si="10"/>
        <v>69</v>
      </c>
      <c r="M19" s="27">
        <f t="shared" si="11"/>
        <v>0.63925729442970824</v>
      </c>
      <c r="N19" s="45">
        <f t="shared" si="12"/>
        <v>34</v>
      </c>
      <c r="P19" s="41" t="s">
        <v>67</v>
      </c>
      <c r="Q19" s="68">
        <v>120</v>
      </c>
      <c r="R19" s="1">
        <v>0</v>
      </c>
      <c r="S19" s="1">
        <v>0</v>
      </c>
      <c r="T19" s="1">
        <v>0</v>
      </c>
      <c r="U19" s="1">
        <v>0</v>
      </c>
      <c r="V19" s="1">
        <v>1</v>
      </c>
      <c r="W19" s="1">
        <v>240</v>
      </c>
      <c r="X19" s="1">
        <v>0</v>
      </c>
      <c r="Y19" s="1">
        <v>0</v>
      </c>
      <c r="Z19" s="1">
        <v>0</v>
      </c>
      <c r="AA19" s="1">
        <v>6</v>
      </c>
      <c r="AB19" s="1">
        <v>1</v>
      </c>
      <c r="AC19" s="1">
        <v>5</v>
      </c>
      <c r="AD19" s="1">
        <v>4</v>
      </c>
      <c r="AE19" s="1">
        <v>0</v>
      </c>
      <c r="AF19" s="46">
        <v>377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58</v>
      </c>
      <c r="F20" s="25">
        <f t="shared" si="5"/>
        <v>58</v>
      </c>
      <c r="G20" s="25">
        <f t="shared" si="6"/>
        <v>0</v>
      </c>
      <c r="H20" s="25">
        <f t="shared" si="7"/>
        <v>0</v>
      </c>
      <c r="I20" s="25">
        <f t="shared" si="8"/>
        <v>7</v>
      </c>
      <c r="J20" s="2">
        <f t="shared" si="9"/>
        <v>124</v>
      </c>
      <c r="K20" s="43">
        <f t="shared" si="13"/>
        <v>189</v>
      </c>
      <c r="L20" s="44">
        <f t="shared" si="10"/>
        <v>75</v>
      </c>
      <c r="M20" s="27">
        <f t="shared" si="11"/>
        <v>0.30687830687830686</v>
      </c>
      <c r="N20" s="45">
        <f t="shared" si="12"/>
        <v>75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58</v>
      </c>
      <c r="X20" s="1">
        <v>0</v>
      </c>
      <c r="Y20" s="1">
        <v>0</v>
      </c>
      <c r="Z20" s="1">
        <v>113</v>
      </c>
      <c r="AA20" s="1">
        <v>0</v>
      </c>
      <c r="AB20" s="1">
        <v>0</v>
      </c>
      <c r="AC20" s="1">
        <v>7</v>
      </c>
      <c r="AD20" s="1">
        <v>0</v>
      </c>
      <c r="AE20" s="1">
        <v>11</v>
      </c>
      <c r="AF20" s="46">
        <v>189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201</v>
      </c>
      <c r="E21" s="42">
        <f t="shared" si="4"/>
        <v>916</v>
      </c>
      <c r="F21" s="25">
        <f t="shared" si="5"/>
        <v>857</v>
      </c>
      <c r="G21" s="25">
        <f t="shared" si="6"/>
        <v>59</v>
      </c>
      <c r="H21" s="25">
        <f t="shared" si="7"/>
        <v>0</v>
      </c>
      <c r="I21" s="25">
        <f t="shared" si="8"/>
        <v>65</v>
      </c>
      <c r="J21" s="2">
        <f t="shared" si="9"/>
        <v>124</v>
      </c>
      <c r="K21" s="43">
        <f t="shared" si="13"/>
        <v>1306</v>
      </c>
      <c r="L21" s="44">
        <f t="shared" si="10"/>
        <v>30</v>
      </c>
      <c r="M21" s="27">
        <f t="shared" si="11"/>
        <v>0.70137825421133226</v>
      </c>
      <c r="N21" s="45">
        <f t="shared" si="12"/>
        <v>24</v>
      </c>
      <c r="P21" s="41" t="s">
        <v>71</v>
      </c>
      <c r="Q21" s="68">
        <v>198</v>
      </c>
      <c r="R21" s="1">
        <v>3</v>
      </c>
      <c r="S21" s="1">
        <v>0</v>
      </c>
      <c r="T21" s="1">
        <v>0</v>
      </c>
      <c r="U21" s="1">
        <v>0</v>
      </c>
      <c r="V21" s="1">
        <v>0</v>
      </c>
      <c r="W21" s="1">
        <v>857</v>
      </c>
      <c r="X21" s="1">
        <v>59</v>
      </c>
      <c r="Y21" s="1">
        <v>0</v>
      </c>
      <c r="Z21" s="1">
        <v>118</v>
      </c>
      <c r="AA21" s="1">
        <v>5</v>
      </c>
      <c r="AB21" s="1">
        <v>0</v>
      </c>
      <c r="AC21" s="1">
        <v>34</v>
      </c>
      <c r="AD21" s="1">
        <v>31</v>
      </c>
      <c r="AE21" s="1">
        <v>1</v>
      </c>
      <c r="AF21" s="46">
        <v>1306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292</v>
      </c>
      <c r="E22" s="42">
        <f t="shared" si="4"/>
        <v>680</v>
      </c>
      <c r="F22" s="25">
        <f t="shared" si="5"/>
        <v>648</v>
      </c>
      <c r="G22" s="25">
        <f t="shared" si="6"/>
        <v>32</v>
      </c>
      <c r="H22" s="25">
        <f t="shared" si="7"/>
        <v>0</v>
      </c>
      <c r="I22" s="25">
        <f t="shared" si="8"/>
        <v>41</v>
      </c>
      <c r="J22" s="2">
        <f t="shared" si="9"/>
        <v>4</v>
      </c>
      <c r="K22" s="43">
        <f t="shared" si="13"/>
        <v>1017</v>
      </c>
      <c r="L22" s="44">
        <f t="shared" si="10"/>
        <v>43</v>
      </c>
      <c r="M22" s="27">
        <f t="shared" si="11"/>
        <v>0.66863323500491645</v>
      </c>
      <c r="N22" s="45">
        <f t="shared" si="12"/>
        <v>28</v>
      </c>
      <c r="P22" s="41" t="s">
        <v>73</v>
      </c>
      <c r="Q22" s="68">
        <v>291</v>
      </c>
      <c r="R22" s="1">
        <v>1</v>
      </c>
      <c r="S22" s="1">
        <v>0</v>
      </c>
      <c r="T22" s="1">
        <v>0</v>
      </c>
      <c r="U22" s="1">
        <v>0</v>
      </c>
      <c r="V22" s="1">
        <v>0</v>
      </c>
      <c r="W22" s="1">
        <v>648</v>
      </c>
      <c r="X22" s="1">
        <v>32</v>
      </c>
      <c r="Y22" s="1">
        <v>0</v>
      </c>
      <c r="Z22" s="1">
        <v>0</v>
      </c>
      <c r="AA22" s="1">
        <v>4</v>
      </c>
      <c r="AB22" s="1">
        <v>1</v>
      </c>
      <c r="AC22" s="1">
        <v>21</v>
      </c>
      <c r="AD22" s="1">
        <v>19</v>
      </c>
      <c r="AE22" s="1">
        <v>0</v>
      </c>
      <c r="AF22" s="46">
        <v>1017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1306</v>
      </c>
      <c r="E23" s="42">
        <f t="shared" si="4"/>
        <v>852</v>
      </c>
      <c r="F23" s="25">
        <f t="shared" si="5"/>
        <v>836</v>
      </c>
      <c r="G23" s="25">
        <f t="shared" si="6"/>
        <v>15</v>
      </c>
      <c r="H23" s="25">
        <f t="shared" si="7"/>
        <v>1</v>
      </c>
      <c r="I23" s="25">
        <f t="shared" si="8"/>
        <v>117</v>
      </c>
      <c r="J23" s="2">
        <f t="shared" si="9"/>
        <v>182</v>
      </c>
      <c r="K23" s="43">
        <f t="shared" si="13"/>
        <v>2457</v>
      </c>
      <c r="L23" s="44">
        <f t="shared" si="10"/>
        <v>7</v>
      </c>
      <c r="M23" s="27">
        <f t="shared" si="11"/>
        <v>0.34676434676434675</v>
      </c>
      <c r="N23" s="45">
        <f t="shared" si="12"/>
        <v>68</v>
      </c>
      <c r="P23" s="41" t="s">
        <v>75</v>
      </c>
      <c r="Q23" s="68">
        <v>1301</v>
      </c>
      <c r="R23" s="1">
        <v>1</v>
      </c>
      <c r="S23" s="1">
        <v>0</v>
      </c>
      <c r="T23" s="1">
        <v>0</v>
      </c>
      <c r="U23" s="1">
        <v>4</v>
      </c>
      <c r="V23" s="1">
        <v>2</v>
      </c>
      <c r="W23" s="1">
        <v>834</v>
      </c>
      <c r="X23" s="1">
        <v>15</v>
      </c>
      <c r="Y23" s="1">
        <v>1</v>
      </c>
      <c r="Z23" s="1">
        <v>173</v>
      </c>
      <c r="AA23" s="1">
        <v>9</v>
      </c>
      <c r="AB23" s="1">
        <v>9</v>
      </c>
      <c r="AC23" s="1">
        <v>73</v>
      </c>
      <c r="AD23" s="1">
        <v>35</v>
      </c>
      <c r="AE23" s="1">
        <v>0</v>
      </c>
      <c r="AF23" s="46">
        <v>2457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32</v>
      </c>
      <c r="E24" s="42">
        <f t="shared" si="4"/>
        <v>313</v>
      </c>
      <c r="F24" s="25">
        <f t="shared" si="5"/>
        <v>239</v>
      </c>
      <c r="G24" s="25">
        <f t="shared" si="6"/>
        <v>73</v>
      </c>
      <c r="H24" s="25">
        <f t="shared" si="7"/>
        <v>1</v>
      </c>
      <c r="I24" s="25">
        <f t="shared" si="8"/>
        <v>15</v>
      </c>
      <c r="J24" s="2">
        <f t="shared" si="9"/>
        <v>0</v>
      </c>
      <c r="K24" s="43">
        <f t="shared" si="13"/>
        <v>360</v>
      </c>
      <c r="L24" s="44">
        <f t="shared" si="10"/>
        <v>70</v>
      </c>
      <c r="M24" s="27">
        <f t="shared" si="11"/>
        <v>0.86944444444444446</v>
      </c>
      <c r="N24" s="45">
        <f t="shared" si="12"/>
        <v>6</v>
      </c>
      <c r="P24" s="41" t="s">
        <v>77</v>
      </c>
      <c r="Q24" s="68">
        <v>32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239</v>
      </c>
      <c r="X24" s="1">
        <v>73</v>
      </c>
      <c r="Y24" s="1">
        <v>1</v>
      </c>
      <c r="Z24" s="1">
        <v>0</v>
      </c>
      <c r="AA24" s="1">
        <v>0</v>
      </c>
      <c r="AB24" s="1">
        <v>0</v>
      </c>
      <c r="AC24" s="1">
        <v>10</v>
      </c>
      <c r="AD24" s="1">
        <v>5</v>
      </c>
      <c r="AE24" s="1">
        <v>0</v>
      </c>
      <c r="AF24" s="46">
        <v>360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220</v>
      </c>
      <c r="E25" s="42">
        <f t="shared" si="4"/>
        <v>599</v>
      </c>
      <c r="F25" s="25">
        <f t="shared" si="5"/>
        <v>570</v>
      </c>
      <c r="G25" s="25">
        <f t="shared" si="6"/>
        <v>29</v>
      </c>
      <c r="H25" s="25">
        <f t="shared" si="7"/>
        <v>0</v>
      </c>
      <c r="I25" s="25">
        <f t="shared" si="8"/>
        <v>33</v>
      </c>
      <c r="J25" s="2">
        <f t="shared" si="9"/>
        <v>123</v>
      </c>
      <c r="K25" s="43">
        <f t="shared" si="13"/>
        <v>975</v>
      </c>
      <c r="L25" s="44">
        <f t="shared" si="10"/>
        <v>47</v>
      </c>
      <c r="M25" s="27">
        <f t="shared" si="11"/>
        <v>0.61435897435897435</v>
      </c>
      <c r="N25" s="45">
        <f t="shared" si="12"/>
        <v>42</v>
      </c>
      <c r="P25" s="41" t="s">
        <v>79</v>
      </c>
      <c r="Q25" s="68">
        <v>218</v>
      </c>
      <c r="R25" s="1">
        <v>1</v>
      </c>
      <c r="S25" s="1">
        <v>0</v>
      </c>
      <c r="T25" s="1">
        <v>0</v>
      </c>
      <c r="U25" s="1">
        <v>1</v>
      </c>
      <c r="V25" s="1">
        <v>1</v>
      </c>
      <c r="W25" s="1">
        <v>569</v>
      </c>
      <c r="X25" s="1">
        <v>29</v>
      </c>
      <c r="Y25" s="1">
        <v>0</v>
      </c>
      <c r="Z25" s="1">
        <v>116</v>
      </c>
      <c r="AA25" s="1">
        <v>4</v>
      </c>
      <c r="AB25" s="1">
        <v>1</v>
      </c>
      <c r="AC25" s="1">
        <v>8</v>
      </c>
      <c r="AD25" s="1">
        <v>24</v>
      </c>
      <c r="AE25" s="1">
        <v>3</v>
      </c>
      <c r="AF25" s="46">
        <v>975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459</v>
      </c>
      <c r="E26" s="42">
        <f t="shared" si="4"/>
        <v>1096</v>
      </c>
      <c r="F26" s="25">
        <f t="shared" si="5"/>
        <v>1068</v>
      </c>
      <c r="G26" s="25">
        <f t="shared" si="6"/>
        <v>20</v>
      </c>
      <c r="H26" s="25">
        <f t="shared" si="7"/>
        <v>8</v>
      </c>
      <c r="I26" s="25">
        <f t="shared" si="8"/>
        <v>72</v>
      </c>
      <c r="J26" s="2">
        <f t="shared" si="9"/>
        <v>137</v>
      </c>
      <c r="K26" s="43">
        <f t="shared" si="13"/>
        <v>1764</v>
      </c>
      <c r="L26" s="44">
        <f t="shared" si="10"/>
        <v>22</v>
      </c>
      <c r="M26" s="27">
        <f t="shared" si="11"/>
        <v>0.62131519274376412</v>
      </c>
      <c r="N26" s="45">
        <f t="shared" si="12"/>
        <v>39</v>
      </c>
      <c r="P26" s="41" t="s">
        <v>81</v>
      </c>
      <c r="Q26" s="68">
        <v>455</v>
      </c>
      <c r="R26" s="1">
        <v>1</v>
      </c>
      <c r="S26" s="1">
        <v>0</v>
      </c>
      <c r="T26" s="1">
        <v>0</v>
      </c>
      <c r="U26" s="1">
        <v>3</v>
      </c>
      <c r="V26" s="1">
        <v>2</v>
      </c>
      <c r="W26" s="1">
        <v>1066</v>
      </c>
      <c r="X26" s="1">
        <v>20</v>
      </c>
      <c r="Y26" s="1">
        <v>8</v>
      </c>
      <c r="Z26" s="1">
        <v>119</v>
      </c>
      <c r="AA26" s="1">
        <v>10</v>
      </c>
      <c r="AB26" s="1">
        <v>3</v>
      </c>
      <c r="AC26" s="1">
        <v>39</v>
      </c>
      <c r="AD26" s="1">
        <v>30</v>
      </c>
      <c r="AE26" s="1">
        <v>8</v>
      </c>
      <c r="AF26" s="46">
        <v>1764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78</v>
      </c>
      <c r="E27" s="42">
        <f t="shared" si="4"/>
        <v>832</v>
      </c>
      <c r="F27" s="25">
        <f t="shared" si="5"/>
        <v>814</v>
      </c>
      <c r="G27" s="25">
        <f t="shared" si="6"/>
        <v>18</v>
      </c>
      <c r="H27" s="25">
        <f t="shared" si="7"/>
        <v>0</v>
      </c>
      <c r="I27" s="25">
        <f t="shared" si="8"/>
        <v>66</v>
      </c>
      <c r="J27" s="2">
        <f t="shared" si="9"/>
        <v>3</v>
      </c>
      <c r="K27" s="43">
        <f t="shared" si="13"/>
        <v>979</v>
      </c>
      <c r="L27" s="44">
        <f t="shared" si="10"/>
        <v>46</v>
      </c>
      <c r="M27" s="27">
        <f t="shared" si="11"/>
        <v>0.84984678243105205</v>
      </c>
      <c r="N27" s="45">
        <f t="shared" si="12"/>
        <v>12</v>
      </c>
      <c r="P27" s="41" t="s">
        <v>83</v>
      </c>
      <c r="Q27" s="68">
        <v>78</v>
      </c>
      <c r="R27" s="1">
        <v>0</v>
      </c>
      <c r="S27" s="1">
        <v>0</v>
      </c>
      <c r="T27" s="1">
        <v>0</v>
      </c>
      <c r="U27" s="1">
        <v>0</v>
      </c>
      <c r="V27" s="1">
        <v>1</v>
      </c>
      <c r="W27" s="1">
        <v>813</v>
      </c>
      <c r="X27" s="1">
        <v>18</v>
      </c>
      <c r="Y27" s="1">
        <v>0</v>
      </c>
      <c r="Z27" s="1">
        <v>0</v>
      </c>
      <c r="AA27" s="1">
        <v>3</v>
      </c>
      <c r="AB27" s="1">
        <v>2</v>
      </c>
      <c r="AC27" s="1">
        <v>43</v>
      </c>
      <c r="AD27" s="1">
        <v>21</v>
      </c>
      <c r="AE27" s="1">
        <v>0</v>
      </c>
      <c r="AF27" s="46">
        <v>979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495</v>
      </c>
      <c r="E28" s="42">
        <f t="shared" si="4"/>
        <v>996</v>
      </c>
      <c r="F28" s="25">
        <f t="shared" si="5"/>
        <v>936</v>
      </c>
      <c r="G28" s="25">
        <f t="shared" si="6"/>
        <v>59</v>
      </c>
      <c r="H28" s="25">
        <f t="shared" si="7"/>
        <v>1</v>
      </c>
      <c r="I28" s="25">
        <f t="shared" si="8"/>
        <v>78</v>
      </c>
      <c r="J28" s="2">
        <f t="shared" si="9"/>
        <v>16</v>
      </c>
      <c r="K28" s="43">
        <f t="shared" si="13"/>
        <v>1585</v>
      </c>
      <c r="L28" s="44">
        <f t="shared" si="10"/>
        <v>25</v>
      </c>
      <c r="M28" s="27">
        <f t="shared" si="11"/>
        <v>0.62839116719242905</v>
      </c>
      <c r="N28" s="45">
        <f t="shared" si="12"/>
        <v>36</v>
      </c>
      <c r="P28" s="41" t="s">
        <v>85</v>
      </c>
      <c r="Q28" s="68">
        <v>493</v>
      </c>
      <c r="R28" s="1">
        <v>1</v>
      </c>
      <c r="S28" s="1">
        <v>0</v>
      </c>
      <c r="T28" s="1">
        <v>1</v>
      </c>
      <c r="U28" s="1">
        <v>0</v>
      </c>
      <c r="V28" s="1">
        <v>4</v>
      </c>
      <c r="W28" s="1">
        <v>932</v>
      </c>
      <c r="X28" s="1">
        <v>59</v>
      </c>
      <c r="Y28" s="1">
        <v>1</v>
      </c>
      <c r="Z28" s="1">
        <v>0</v>
      </c>
      <c r="AA28" s="1">
        <v>16</v>
      </c>
      <c r="AB28" s="1">
        <v>4</v>
      </c>
      <c r="AC28" s="1">
        <v>45</v>
      </c>
      <c r="AD28" s="1">
        <v>29</v>
      </c>
      <c r="AE28" s="1">
        <v>0</v>
      </c>
      <c r="AF28" s="46">
        <v>1585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955</v>
      </c>
      <c r="E29" s="42">
        <f t="shared" si="4"/>
        <v>1037</v>
      </c>
      <c r="F29" s="25">
        <f t="shared" si="5"/>
        <v>986</v>
      </c>
      <c r="G29" s="25">
        <f t="shared" si="6"/>
        <v>50</v>
      </c>
      <c r="H29" s="25">
        <f t="shared" si="7"/>
        <v>1</v>
      </c>
      <c r="I29" s="25">
        <f t="shared" si="8"/>
        <v>139</v>
      </c>
      <c r="J29" s="2">
        <f t="shared" si="9"/>
        <v>122</v>
      </c>
      <c r="K29" s="43">
        <f t="shared" si="13"/>
        <v>2253</v>
      </c>
      <c r="L29" s="44">
        <f t="shared" si="10"/>
        <v>11</v>
      </c>
      <c r="M29" s="27">
        <f t="shared" si="11"/>
        <v>0.46027518863737238</v>
      </c>
      <c r="N29" s="45">
        <f t="shared" si="12"/>
        <v>61</v>
      </c>
      <c r="P29" s="41" t="s">
        <v>87</v>
      </c>
      <c r="Q29" s="68">
        <v>954</v>
      </c>
      <c r="R29" s="1">
        <v>1</v>
      </c>
      <c r="S29" s="1">
        <v>0</v>
      </c>
      <c r="T29" s="1">
        <v>0</v>
      </c>
      <c r="U29" s="1">
        <v>0</v>
      </c>
      <c r="V29" s="1">
        <v>8</v>
      </c>
      <c r="W29" s="1">
        <v>978</v>
      </c>
      <c r="X29" s="1">
        <v>50</v>
      </c>
      <c r="Y29" s="1">
        <v>1</v>
      </c>
      <c r="Z29" s="1">
        <v>113</v>
      </c>
      <c r="AA29" s="1">
        <v>9</v>
      </c>
      <c r="AB29" s="1">
        <v>24</v>
      </c>
      <c r="AC29" s="1">
        <v>77</v>
      </c>
      <c r="AD29" s="1">
        <v>38</v>
      </c>
      <c r="AE29" s="1">
        <v>0</v>
      </c>
      <c r="AF29" s="46">
        <v>2253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3</v>
      </c>
      <c r="E30" s="42">
        <f t="shared" si="4"/>
        <v>68</v>
      </c>
      <c r="F30" s="25">
        <f t="shared" si="5"/>
        <v>59</v>
      </c>
      <c r="G30" s="25">
        <f t="shared" si="6"/>
        <v>8</v>
      </c>
      <c r="H30" s="25">
        <f t="shared" si="7"/>
        <v>1</v>
      </c>
      <c r="I30" s="25">
        <f t="shared" si="8"/>
        <v>10</v>
      </c>
      <c r="J30" s="2">
        <f t="shared" si="9"/>
        <v>2</v>
      </c>
      <c r="K30" s="43">
        <f t="shared" si="13"/>
        <v>83</v>
      </c>
      <c r="L30" s="44">
        <f t="shared" si="10"/>
        <v>82</v>
      </c>
      <c r="M30" s="27">
        <f t="shared" si="11"/>
        <v>0.81927710843373491</v>
      </c>
      <c r="N30" s="45">
        <f t="shared" si="12"/>
        <v>15</v>
      </c>
      <c r="P30" s="41" t="s">
        <v>89</v>
      </c>
      <c r="Q30" s="68">
        <v>3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59</v>
      </c>
      <c r="X30" s="1">
        <v>8</v>
      </c>
      <c r="Y30" s="1">
        <v>1</v>
      </c>
      <c r="Z30" s="1">
        <v>0</v>
      </c>
      <c r="AA30" s="1">
        <v>2</v>
      </c>
      <c r="AB30" s="1">
        <v>0</v>
      </c>
      <c r="AC30" s="1">
        <v>8</v>
      </c>
      <c r="AD30" s="1">
        <v>2</v>
      </c>
      <c r="AE30" s="1">
        <v>0</v>
      </c>
      <c r="AF30" s="46">
        <v>83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318</v>
      </c>
      <c r="E31" s="42">
        <f t="shared" si="4"/>
        <v>594</v>
      </c>
      <c r="F31" s="25">
        <f t="shared" si="5"/>
        <v>570</v>
      </c>
      <c r="G31" s="25">
        <f t="shared" si="6"/>
        <v>24</v>
      </c>
      <c r="H31" s="25">
        <f t="shared" si="7"/>
        <v>0</v>
      </c>
      <c r="I31" s="25">
        <f t="shared" si="8"/>
        <v>36</v>
      </c>
      <c r="J31" s="2">
        <f t="shared" si="9"/>
        <v>5</v>
      </c>
      <c r="K31" s="43">
        <f t="shared" si="13"/>
        <v>953</v>
      </c>
      <c r="L31" s="44">
        <f t="shared" si="10"/>
        <v>50</v>
      </c>
      <c r="M31" s="27">
        <f t="shared" si="11"/>
        <v>0.62329485834207765</v>
      </c>
      <c r="N31" s="45">
        <f t="shared" si="12"/>
        <v>37</v>
      </c>
      <c r="P31" s="41" t="s">
        <v>91</v>
      </c>
      <c r="Q31" s="68">
        <v>317</v>
      </c>
      <c r="R31" s="1">
        <v>0</v>
      </c>
      <c r="S31" s="1">
        <v>0</v>
      </c>
      <c r="T31" s="1">
        <v>1</v>
      </c>
      <c r="U31" s="1">
        <v>0</v>
      </c>
      <c r="V31" s="1">
        <v>7</v>
      </c>
      <c r="W31" s="1">
        <v>563</v>
      </c>
      <c r="X31" s="1">
        <v>24</v>
      </c>
      <c r="Y31" s="1">
        <v>0</v>
      </c>
      <c r="Z31" s="1">
        <v>0</v>
      </c>
      <c r="AA31" s="1">
        <v>5</v>
      </c>
      <c r="AB31" s="1">
        <v>2</v>
      </c>
      <c r="AC31" s="1">
        <v>9</v>
      </c>
      <c r="AD31" s="1">
        <v>25</v>
      </c>
      <c r="AE31" s="1">
        <v>0</v>
      </c>
      <c r="AF31" s="46">
        <v>953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379</v>
      </c>
      <c r="E32" s="42">
        <f t="shared" si="4"/>
        <v>649</v>
      </c>
      <c r="F32" s="25">
        <f t="shared" si="5"/>
        <v>615</v>
      </c>
      <c r="G32" s="25">
        <f t="shared" si="6"/>
        <v>34</v>
      </c>
      <c r="H32" s="25">
        <f t="shared" si="7"/>
        <v>0</v>
      </c>
      <c r="I32" s="25">
        <f t="shared" si="8"/>
        <v>35</v>
      </c>
      <c r="J32" s="2">
        <f t="shared" si="9"/>
        <v>121</v>
      </c>
      <c r="K32" s="43">
        <f t="shared" si="13"/>
        <v>1184</v>
      </c>
      <c r="L32" s="44">
        <f t="shared" si="10"/>
        <v>34</v>
      </c>
      <c r="M32" s="27">
        <f t="shared" si="11"/>
        <v>0.54814189189189189</v>
      </c>
      <c r="N32" s="45">
        <f t="shared" si="12"/>
        <v>55</v>
      </c>
      <c r="P32" s="41" t="s">
        <v>93</v>
      </c>
      <c r="Q32" s="68">
        <v>372</v>
      </c>
      <c r="R32" s="1">
        <v>3</v>
      </c>
      <c r="S32" s="1">
        <v>0</v>
      </c>
      <c r="T32" s="1">
        <v>3</v>
      </c>
      <c r="U32" s="1">
        <v>1</v>
      </c>
      <c r="V32" s="1">
        <v>2</v>
      </c>
      <c r="W32" s="1">
        <v>613</v>
      </c>
      <c r="X32" s="1">
        <v>34</v>
      </c>
      <c r="Y32" s="1">
        <v>0</v>
      </c>
      <c r="Z32" s="1">
        <v>113</v>
      </c>
      <c r="AA32" s="1">
        <v>6</v>
      </c>
      <c r="AB32" s="1">
        <v>4</v>
      </c>
      <c r="AC32" s="1">
        <v>17</v>
      </c>
      <c r="AD32" s="1">
        <v>14</v>
      </c>
      <c r="AE32" s="1">
        <v>2</v>
      </c>
      <c r="AF32" s="46">
        <v>1184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424</v>
      </c>
      <c r="E33" s="42">
        <f t="shared" si="4"/>
        <v>1026</v>
      </c>
      <c r="F33" s="25">
        <f t="shared" si="5"/>
        <v>972</v>
      </c>
      <c r="G33" s="25">
        <f t="shared" si="6"/>
        <v>44</v>
      </c>
      <c r="H33" s="25">
        <f t="shared" si="7"/>
        <v>10</v>
      </c>
      <c r="I33" s="25">
        <f t="shared" si="8"/>
        <v>97</v>
      </c>
      <c r="J33" s="2">
        <f t="shared" si="9"/>
        <v>7</v>
      </c>
      <c r="K33" s="43">
        <f t="shared" si="13"/>
        <v>1554</v>
      </c>
      <c r="L33" s="44">
        <f t="shared" si="10"/>
        <v>26</v>
      </c>
      <c r="M33" s="27">
        <f t="shared" si="11"/>
        <v>0.66023166023166024</v>
      </c>
      <c r="N33" s="45">
        <f t="shared" si="12"/>
        <v>30</v>
      </c>
      <c r="P33" s="41" t="s">
        <v>95</v>
      </c>
      <c r="Q33" s="68">
        <v>423</v>
      </c>
      <c r="R33" s="1">
        <v>1</v>
      </c>
      <c r="S33" s="1">
        <v>0</v>
      </c>
      <c r="T33" s="1">
        <v>0</v>
      </c>
      <c r="U33" s="1">
        <v>0</v>
      </c>
      <c r="V33" s="1">
        <v>2</v>
      </c>
      <c r="W33" s="1">
        <v>970</v>
      </c>
      <c r="X33" s="1">
        <v>44</v>
      </c>
      <c r="Y33" s="1">
        <v>10</v>
      </c>
      <c r="Z33" s="1">
        <v>0</v>
      </c>
      <c r="AA33" s="1">
        <v>7</v>
      </c>
      <c r="AB33" s="1">
        <v>7</v>
      </c>
      <c r="AC33" s="1">
        <v>50</v>
      </c>
      <c r="AD33" s="1">
        <v>40</v>
      </c>
      <c r="AE33" s="1">
        <v>0</v>
      </c>
      <c r="AF33" s="46">
        <v>1554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776</v>
      </c>
      <c r="E34" s="42">
        <f t="shared" si="4"/>
        <v>1351</v>
      </c>
      <c r="F34" s="25">
        <f t="shared" si="5"/>
        <v>1284</v>
      </c>
      <c r="G34" s="25">
        <f t="shared" si="6"/>
        <v>67</v>
      </c>
      <c r="H34" s="25">
        <f t="shared" si="7"/>
        <v>0</v>
      </c>
      <c r="I34" s="25">
        <f t="shared" si="8"/>
        <v>111</v>
      </c>
      <c r="J34" s="2">
        <f t="shared" si="9"/>
        <v>176</v>
      </c>
      <c r="K34" s="43">
        <f t="shared" si="13"/>
        <v>2414</v>
      </c>
      <c r="L34" s="44">
        <f t="shared" si="10"/>
        <v>8</v>
      </c>
      <c r="M34" s="27">
        <f t="shared" si="11"/>
        <v>0.55965202982601492</v>
      </c>
      <c r="N34" s="45">
        <f t="shared" si="12"/>
        <v>53</v>
      </c>
      <c r="P34" s="41" t="s">
        <v>97</v>
      </c>
      <c r="Q34" s="68">
        <v>771</v>
      </c>
      <c r="R34" s="1">
        <v>4</v>
      </c>
      <c r="S34" s="1">
        <v>0</v>
      </c>
      <c r="T34" s="1">
        <v>1</v>
      </c>
      <c r="U34" s="1">
        <v>0</v>
      </c>
      <c r="V34" s="1">
        <v>3</v>
      </c>
      <c r="W34" s="1">
        <v>1281</v>
      </c>
      <c r="X34" s="1">
        <v>67</v>
      </c>
      <c r="Y34" s="1">
        <v>0</v>
      </c>
      <c r="Z34" s="1">
        <v>121</v>
      </c>
      <c r="AA34" s="1">
        <v>6</v>
      </c>
      <c r="AB34" s="1">
        <v>6</v>
      </c>
      <c r="AC34" s="1">
        <v>75</v>
      </c>
      <c r="AD34" s="1">
        <v>30</v>
      </c>
      <c r="AE34" s="1">
        <v>49</v>
      </c>
      <c r="AF34" s="46">
        <v>2414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1489</v>
      </c>
      <c r="E35" s="42">
        <f t="shared" si="4"/>
        <v>1050</v>
      </c>
      <c r="F35" s="25">
        <f t="shared" si="5"/>
        <v>963</v>
      </c>
      <c r="G35" s="25">
        <f t="shared" si="6"/>
        <v>86</v>
      </c>
      <c r="H35" s="25">
        <f t="shared" si="7"/>
        <v>1</v>
      </c>
      <c r="I35" s="25">
        <f t="shared" si="8"/>
        <v>447</v>
      </c>
      <c r="J35" s="2">
        <f t="shared" si="9"/>
        <v>106</v>
      </c>
      <c r="K35" s="43">
        <f t="shared" si="13"/>
        <v>3092</v>
      </c>
      <c r="L35" s="44">
        <f t="shared" si="10"/>
        <v>2</v>
      </c>
      <c r="M35" s="27">
        <f t="shared" si="11"/>
        <v>0.33958602846054331</v>
      </c>
      <c r="N35" s="45">
        <f t="shared" si="12"/>
        <v>72</v>
      </c>
      <c r="P35" s="41" t="s">
        <v>99</v>
      </c>
      <c r="Q35" s="68">
        <v>1474</v>
      </c>
      <c r="R35" s="1">
        <v>14</v>
      </c>
      <c r="S35" s="1">
        <v>0</v>
      </c>
      <c r="T35" s="1">
        <v>0</v>
      </c>
      <c r="U35" s="1">
        <v>1</v>
      </c>
      <c r="V35" s="1">
        <v>15</v>
      </c>
      <c r="W35" s="1">
        <v>948</v>
      </c>
      <c r="X35" s="1">
        <v>86</v>
      </c>
      <c r="Y35" s="1">
        <v>1</v>
      </c>
      <c r="Z35" s="1">
        <v>87</v>
      </c>
      <c r="AA35" s="1">
        <v>15</v>
      </c>
      <c r="AB35" s="1">
        <v>13</v>
      </c>
      <c r="AC35" s="1">
        <v>33</v>
      </c>
      <c r="AD35" s="1">
        <v>401</v>
      </c>
      <c r="AE35" s="1">
        <v>4</v>
      </c>
      <c r="AF35" s="46">
        <v>3092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34</v>
      </c>
      <c r="E36" s="42">
        <f t="shared" si="4"/>
        <v>90</v>
      </c>
      <c r="F36" s="25">
        <f t="shared" si="5"/>
        <v>83</v>
      </c>
      <c r="G36" s="25">
        <f t="shared" si="6"/>
        <v>7</v>
      </c>
      <c r="H36" s="25">
        <f t="shared" si="7"/>
        <v>0</v>
      </c>
      <c r="I36" s="25">
        <f t="shared" si="8"/>
        <v>10</v>
      </c>
      <c r="J36" s="2">
        <f t="shared" si="9"/>
        <v>142</v>
      </c>
      <c r="K36" s="43">
        <f t="shared" si="13"/>
        <v>276</v>
      </c>
      <c r="L36" s="44">
        <f t="shared" si="10"/>
        <v>72</v>
      </c>
      <c r="M36" s="27">
        <f t="shared" si="11"/>
        <v>0.32608695652173914</v>
      </c>
      <c r="N36" s="45">
        <f t="shared" si="12"/>
        <v>73</v>
      </c>
      <c r="P36" s="41" t="s">
        <v>101</v>
      </c>
      <c r="Q36" s="68">
        <v>33</v>
      </c>
      <c r="R36" s="1">
        <v>0</v>
      </c>
      <c r="S36" s="1">
        <v>0</v>
      </c>
      <c r="T36" s="1">
        <v>1</v>
      </c>
      <c r="U36" s="1">
        <v>0</v>
      </c>
      <c r="V36" s="1">
        <v>0</v>
      </c>
      <c r="W36" s="1">
        <v>83</v>
      </c>
      <c r="X36" s="1">
        <v>7</v>
      </c>
      <c r="Y36" s="1">
        <v>0</v>
      </c>
      <c r="Z36" s="1">
        <v>141</v>
      </c>
      <c r="AA36" s="1">
        <v>0</v>
      </c>
      <c r="AB36" s="1">
        <v>0</v>
      </c>
      <c r="AC36" s="1">
        <v>8</v>
      </c>
      <c r="AD36" s="1">
        <v>2</v>
      </c>
      <c r="AE36" s="1">
        <v>1</v>
      </c>
      <c r="AF36" s="46">
        <v>276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44</v>
      </c>
      <c r="E37" s="42">
        <f t="shared" si="4"/>
        <v>676</v>
      </c>
      <c r="F37" s="25">
        <f t="shared" si="5"/>
        <v>664</v>
      </c>
      <c r="G37" s="25">
        <f t="shared" si="6"/>
        <v>11</v>
      </c>
      <c r="H37" s="25">
        <f t="shared" si="7"/>
        <v>1</v>
      </c>
      <c r="I37" s="25">
        <f t="shared" si="8"/>
        <v>60</v>
      </c>
      <c r="J37" s="2">
        <f t="shared" si="9"/>
        <v>33</v>
      </c>
      <c r="K37" s="43">
        <f t="shared" si="13"/>
        <v>813</v>
      </c>
      <c r="L37" s="44">
        <f t="shared" si="10"/>
        <v>56</v>
      </c>
      <c r="M37" s="27">
        <f t="shared" si="11"/>
        <v>0.83148831488314878</v>
      </c>
      <c r="N37" s="45">
        <f t="shared" si="12"/>
        <v>14</v>
      </c>
      <c r="P37" s="41" t="s">
        <v>103</v>
      </c>
      <c r="Q37" s="68">
        <v>44</v>
      </c>
      <c r="R37" s="1">
        <v>0</v>
      </c>
      <c r="S37" s="1">
        <v>0</v>
      </c>
      <c r="T37" s="1">
        <v>0</v>
      </c>
      <c r="U37" s="1">
        <v>0</v>
      </c>
      <c r="V37" s="1">
        <v>5</v>
      </c>
      <c r="W37" s="1">
        <v>659</v>
      </c>
      <c r="X37" s="1">
        <v>11</v>
      </c>
      <c r="Y37" s="1">
        <v>1</v>
      </c>
      <c r="Z37" s="1">
        <v>0</v>
      </c>
      <c r="AA37" s="1">
        <v>9</v>
      </c>
      <c r="AB37" s="1">
        <v>14</v>
      </c>
      <c r="AC37" s="1">
        <v>27</v>
      </c>
      <c r="AD37" s="1">
        <v>19</v>
      </c>
      <c r="AE37" s="1">
        <v>24</v>
      </c>
      <c r="AF37" s="46">
        <v>813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193</v>
      </c>
      <c r="E38" s="42">
        <f t="shared" si="4"/>
        <v>159</v>
      </c>
      <c r="F38" s="25">
        <f t="shared" si="5"/>
        <v>142</v>
      </c>
      <c r="G38" s="25">
        <f t="shared" si="6"/>
        <v>3</v>
      </c>
      <c r="H38" s="25">
        <f t="shared" si="7"/>
        <v>14</v>
      </c>
      <c r="I38" s="25">
        <f t="shared" si="8"/>
        <v>79</v>
      </c>
      <c r="J38" s="2">
        <f t="shared" si="9"/>
        <v>36</v>
      </c>
      <c r="K38" s="43">
        <f t="shared" si="13"/>
        <v>467</v>
      </c>
      <c r="L38" s="44">
        <f t="shared" si="10"/>
        <v>66</v>
      </c>
      <c r="M38" s="27">
        <f t="shared" si="11"/>
        <v>0.34047109207708781</v>
      </c>
      <c r="N38" s="45">
        <f t="shared" si="12"/>
        <v>71</v>
      </c>
      <c r="P38" s="41" t="s">
        <v>105</v>
      </c>
      <c r="Q38" s="68">
        <v>180</v>
      </c>
      <c r="R38" s="1">
        <v>1</v>
      </c>
      <c r="S38" s="1">
        <v>0</v>
      </c>
      <c r="T38" s="1">
        <v>4</v>
      </c>
      <c r="U38" s="1">
        <v>8</v>
      </c>
      <c r="V38" s="1">
        <v>80</v>
      </c>
      <c r="W38" s="1">
        <v>62</v>
      </c>
      <c r="X38" s="1">
        <v>3</v>
      </c>
      <c r="Y38" s="1">
        <v>14</v>
      </c>
      <c r="Z38" s="1">
        <v>0</v>
      </c>
      <c r="AA38" s="1">
        <v>9</v>
      </c>
      <c r="AB38" s="1">
        <v>47</v>
      </c>
      <c r="AC38" s="1">
        <v>21</v>
      </c>
      <c r="AD38" s="1">
        <v>11</v>
      </c>
      <c r="AE38" s="1">
        <v>27</v>
      </c>
      <c r="AF38" s="46">
        <v>467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891</v>
      </c>
      <c r="E39" s="42">
        <f t="shared" si="4"/>
        <v>135</v>
      </c>
      <c r="F39" s="25">
        <f t="shared" si="5"/>
        <v>132</v>
      </c>
      <c r="G39" s="25">
        <f t="shared" si="6"/>
        <v>3</v>
      </c>
      <c r="H39" s="25">
        <f t="shared" si="7"/>
        <v>0</v>
      </c>
      <c r="I39" s="25">
        <f t="shared" si="8"/>
        <v>23</v>
      </c>
      <c r="J39" s="2">
        <f t="shared" si="9"/>
        <v>32</v>
      </c>
      <c r="K39" s="43">
        <f t="shared" si="13"/>
        <v>1081</v>
      </c>
      <c r="L39" s="44">
        <f t="shared" si="10"/>
        <v>39</v>
      </c>
      <c r="M39" s="27">
        <f t="shared" si="11"/>
        <v>0.12488436632747456</v>
      </c>
      <c r="N39" s="45">
        <f t="shared" si="12"/>
        <v>82</v>
      </c>
      <c r="P39" s="41" t="s">
        <v>107</v>
      </c>
      <c r="Q39" s="68">
        <v>891</v>
      </c>
      <c r="R39" s="1">
        <v>0</v>
      </c>
      <c r="S39" s="1">
        <v>0</v>
      </c>
      <c r="T39" s="1">
        <v>0</v>
      </c>
      <c r="U39" s="1">
        <v>0</v>
      </c>
      <c r="V39" s="1">
        <v>4</v>
      </c>
      <c r="W39" s="1">
        <v>128</v>
      </c>
      <c r="X39" s="1">
        <v>3</v>
      </c>
      <c r="Y39" s="1">
        <v>0</v>
      </c>
      <c r="Z39" s="1">
        <v>0</v>
      </c>
      <c r="AA39" s="1">
        <v>11</v>
      </c>
      <c r="AB39" s="1">
        <v>10</v>
      </c>
      <c r="AC39" s="1">
        <v>5</v>
      </c>
      <c r="AD39" s="1">
        <v>8</v>
      </c>
      <c r="AE39" s="1">
        <v>21</v>
      </c>
      <c r="AF39" s="46">
        <v>1081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158</v>
      </c>
      <c r="E40" s="42">
        <f t="shared" si="4"/>
        <v>289</v>
      </c>
      <c r="F40" s="25">
        <f t="shared" si="5"/>
        <v>284</v>
      </c>
      <c r="G40" s="25">
        <f t="shared" si="6"/>
        <v>4</v>
      </c>
      <c r="H40" s="25">
        <f t="shared" si="7"/>
        <v>1</v>
      </c>
      <c r="I40" s="25">
        <f t="shared" si="8"/>
        <v>10</v>
      </c>
      <c r="J40" s="2">
        <f t="shared" si="9"/>
        <v>28</v>
      </c>
      <c r="K40" s="43">
        <f t="shared" si="13"/>
        <v>485</v>
      </c>
      <c r="L40" s="44">
        <f t="shared" si="10"/>
        <v>64</v>
      </c>
      <c r="M40" s="27">
        <f t="shared" si="11"/>
        <v>0.59587628865979381</v>
      </c>
      <c r="N40" s="45">
        <f t="shared" si="12"/>
        <v>46</v>
      </c>
      <c r="P40" s="41" t="s">
        <v>109</v>
      </c>
      <c r="Q40" s="68">
        <v>158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284</v>
      </c>
      <c r="X40" s="1">
        <v>4</v>
      </c>
      <c r="Y40" s="1">
        <v>1</v>
      </c>
      <c r="Z40" s="1">
        <v>0</v>
      </c>
      <c r="AA40" s="1">
        <v>2</v>
      </c>
      <c r="AB40" s="1">
        <v>5</v>
      </c>
      <c r="AC40" s="1">
        <v>4</v>
      </c>
      <c r="AD40" s="1">
        <v>1</v>
      </c>
      <c r="AE40" s="1">
        <v>26</v>
      </c>
      <c r="AF40" s="46">
        <v>485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152</v>
      </c>
      <c r="E41" s="42">
        <f t="shared" si="4"/>
        <v>800</v>
      </c>
      <c r="F41" s="25">
        <f t="shared" si="5"/>
        <v>661</v>
      </c>
      <c r="G41" s="25">
        <f t="shared" si="6"/>
        <v>139</v>
      </c>
      <c r="H41" s="25">
        <f t="shared" si="7"/>
        <v>0</v>
      </c>
      <c r="I41" s="25">
        <f t="shared" si="8"/>
        <v>98</v>
      </c>
      <c r="J41" s="2">
        <f t="shared" si="9"/>
        <v>2</v>
      </c>
      <c r="K41" s="43">
        <f t="shared" si="13"/>
        <v>1052</v>
      </c>
      <c r="L41" s="44">
        <f t="shared" si="10"/>
        <v>41</v>
      </c>
      <c r="M41" s="27">
        <f t="shared" si="11"/>
        <v>0.76045627376425851</v>
      </c>
      <c r="N41" s="45">
        <f t="shared" si="12"/>
        <v>19</v>
      </c>
      <c r="P41" s="41" t="s">
        <v>111</v>
      </c>
      <c r="Q41" s="68">
        <v>145</v>
      </c>
      <c r="R41" s="1">
        <v>0</v>
      </c>
      <c r="S41" s="1">
        <v>0</v>
      </c>
      <c r="T41" s="1">
        <v>7</v>
      </c>
      <c r="U41" s="1">
        <v>0</v>
      </c>
      <c r="V41" s="1">
        <v>3</v>
      </c>
      <c r="W41" s="1">
        <v>658</v>
      </c>
      <c r="X41" s="1">
        <v>139</v>
      </c>
      <c r="Y41" s="1">
        <v>0</v>
      </c>
      <c r="Z41" s="1">
        <v>0</v>
      </c>
      <c r="AA41" s="1">
        <v>2</v>
      </c>
      <c r="AB41" s="1">
        <v>6</v>
      </c>
      <c r="AC41" s="1">
        <v>51</v>
      </c>
      <c r="AD41" s="1">
        <v>41</v>
      </c>
      <c r="AE41" s="1">
        <v>0</v>
      </c>
      <c r="AF41" s="46">
        <v>1052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648</v>
      </c>
      <c r="E42" s="42">
        <f t="shared" si="4"/>
        <v>223</v>
      </c>
      <c r="F42" s="25">
        <f t="shared" si="5"/>
        <v>219</v>
      </c>
      <c r="G42" s="25">
        <f t="shared" si="6"/>
        <v>2</v>
      </c>
      <c r="H42" s="25">
        <f t="shared" si="7"/>
        <v>2</v>
      </c>
      <c r="I42" s="25">
        <f t="shared" si="8"/>
        <v>22</v>
      </c>
      <c r="J42" s="2">
        <f t="shared" si="9"/>
        <v>2</v>
      </c>
      <c r="K42" s="43">
        <f t="shared" si="13"/>
        <v>895</v>
      </c>
      <c r="L42" s="44">
        <f t="shared" si="10"/>
        <v>53</v>
      </c>
      <c r="M42" s="27">
        <f t="shared" si="11"/>
        <v>0.24916201117318434</v>
      </c>
      <c r="N42" s="45">
        <f t="shared" si="12"/>
        <v>78</v>
      </c>
      <c r="P42" s="41" t="s">
        <v>113</v>
      </c>
      <c r="Q42" s="68">
        <v>648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219</v>
      </c>
      <c r="X42" s="1">
        <v>2</v>
      </c>
      <c r="Y42" s="1">
        <v>2</v>
      </c>
      <c r="Z42" s="1">
        <v>0</v>
      </c>
      <c r="AA42" s="1">
        <v>2</v>
      </c>
      <c r="AB42" s="1">
        <v>3</v>
      </c>
      <c r="AC42" s="1">
        <v>13</v>
      </c>
      <c r="AD42" s="1">
        <v>6</v>
      </c>
      <c r="AE42" s="1">
        <v>0</v>
      </c>
      <c r="AF42" s="46">
        <v>895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447</v>
      </c>
      <c r="E43" s="42">
        <f t="shared" si="4"/>
        <v>246</v>
      </c>
      <c r="F43" s="25">
        <f t="shared" si="5"/>
        <v>241</v>
      </c>
      <c r="G43" s="25">
        <f t="shared" si="6"/>
        <v>5</v>
      </c>
      <c r="H43" s="25">
        <f t="shared" si="7"/>
        <v>0</v>
      </c>
      <c r="I43" s="25">
        <f t="shared" si="8"/>
        <v>20</v>
      </c>
      <c r="J43" s="2">
        <f t="shared" si="9"/>
        <v>0</v>
      </c>
      <c r="K43" s="43">
        <f t="shared" si="13"/>
        <v>713</v>
      </c>
      <c r="L43" s="44">
        <f t="shared" si="10"/>
        <v>58</v>
      </c>
      <c r="M43" s="27">
        <f t="shared" si="11"/>
        <v>0.34502103786816268</v>
      </c>
      <c r="N43" s="45">
        <f t="shared" si="12"/>
        <v>70</v>
      </c>
      <c r="P43" s="41" t="s">
        <v>115</v>
      </c>
      <c r="Q43" s="68">
        <v>447</v>
      </c>
      <c r="R43" s="1">
        <v>0</v>
      </c>
      <c r="S43" s="1">
        <v>0</v>
      </c>
      <c r="T43" s="1">
        <v>0</v>
      </c>
      <c r="U43" s="1">
        <v>0</v>
      </c>
      <c r="V43" s="1">
        <v>4</v>
      </c>
      <c r="W43" s="1">
        <v>237</v>
      </c>
      <c r="X43" s="1">
        <v>5</v>
      </c>
      <c r="Y43" s="1">
        <v>0</v>
      </c>
      <c r="Z43" s="1">
        <v>0</v>
      </c>
      <c r="AA43" s="1">
        <v>0</v>
      </c>
      <c r="AB43" s="1">
        <v>3</v>
      </c>
      <c r="AC43" s="1">
        <v>7</v>
      </c>
      <c r="AD43" s="1">
        <v>10</v>
      </c>
      <c r="AE43" s="1">
        <v>0</v>
      </c>
      <c r="AF43" s="46">
        <v>713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82</v>
      </c>
      <c r="E44" s="42">
        <f t="shared" si="4"/>
        <v>859</v>
      </c>
      <c r="F44" s="25">
        <f t="shared" si="5"/>
        <v>801</v>
      </c>
      <c r="G44" s="25">
        <f t="shared" si="6"/>
        <v>58</v>
      </c>
      <c r="H44" s="25">
        <f t="shared" si="7"/>
        <v>0</v>
      </c>
      <c r="I44" s="25">
        <f t="shared" si="8"/>
        <v>37</v>
      </c>
      <c r="J44" s="2">
        <f t="shared" si="9"/>
        <v>22</v>
      </c>
      <c r="K44" s="43">
        <f t="shared" si="13"/>
        <v>1000</v>
      </c>
      <c r="L44" s="44">
        <f t="shared" si="10"/>
        <v>45</v>
      </c>
      <c r="M44" s="27">
        <f t="shared" si="11"/>
        <v>0.85899999999999999</v>
      </c>
      <c r="N44" s="45">
        <f t="shared" si="12"/>
        <v>11</v>
      </c>
      <c r="P44" s="41" t="s">
        <v>117</v>
      </c>
      <c r="Q44" s="68">
        <v>80</v>
      </c>
      <c r="R44" s="1">
        <v>2</v>
      </c>
      <c r="S44" s="1">
        <v>0</v>
      </c>
      <c r="T44" s="1">
        <v>0</v>
      </c>
      <c r="U44" s="1">
        <v>0</v>
      </c>
      <c r="V44" s="1">
        <v>3</v>
      </c>
      <c r="W44" s="1">
        <v>798</v>
      </c>
      <c r="X44" s="1">
        <v>58</v>
      </c>
      <c r="Y44" s="1">
        <v>0</v>
      </c>
      <c r="Z44" s="1">
        <v>0</v>
      </c>
      <c r="AA44" s="1">
        <v>0</v>
      </c>
      <c r="AB44" s="1">
        <v>6</v>
      </c>
      <c r="AC44" s="1">
        <v>24</v>
      </c>
      <c r="AD44" s="1">
        <v>7</v>
      </c>
      <c r="AE44" s="1">
        <v>22</v>
      </c>
      <c r="AF44" s="46">
        <v>1000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8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>SUM(Q46:U46)</f>
        <v>257</v>
      </c>
      <c r="E46" s="42">
        <f>SUM(F46:H46)</f>
        <v>198</v>
      </c>
      <c r="F46" s="25">
        <f>V46+W46</f>
        <v>196</v>
      </c>
      <c r="G46" s="25">
        <f>X46</f>
        <v>0</v>
      </c>
      <c r="H46" s="25">
        <f>Y46</f>
        <v>2</v>
      </c>
      <c r="I46" s="25">
        <f>SUM(AB46:AD46)</f>
        <v>20</v>
      </c>
      <c r="J46" s="2">
        <f>SUM(Z46:AA46,AE46)</f>
        <v>0</v>
      </c>
      <c r="K46" s="43">
        <f t="shared" si="13"/>
        <v>475</v>
      </c>
      <c r="L46" s="44">
        <f>_xlfn.RANK.EQ(K46,$K$14:$K$99,0)</f>
        <v>65</v>
      </c>
      <c r="M46" s="27">
        <f>E46/K46</f>
        <v>0.4168421052631579</v>
      </c>
      <c r="N46" s="45">
        <f>_xlfn.RANK.EQ(M46,$M$14:$M$99,0)</f>
        <v>64</v>
      </c>
      <c r="P46" s="41" t="s">
        <v>121</v>
      </c>
      <c r="Q46" s="68">
        <v>192</v>
      </c>
      <c r="R46" s="1">
        <v>0</v>
      </c>
      <c r="S46" s="1">
        <v>1</v>
      </c>
      <c r="T46" s="1">
        <v>64</v>
      </c>
      <c r="U46" s="1">
        <v>0</v>
      </c>
      <c r="V46" s="1">
        <v>1</v>
      </c>
      <c r="W46" s="1">
        <v>195</v>
      </c>
      <c r="X46" s="1">
        <v>0</v>
      </c>
      <c r="Y46" s="1">
        <v>2</v>
      </c>
      <c r="Z46" s="1">
        <v>0</v>
      </c>
      <c r="AA46" s="1">
        <v>0</v>
      </c>
      <c r="AB46" s="1">
        <v>2</v>
      </c>
      <c r="AC46" s="1">
        <v>1</v>
      </c>
      <c r="AD46" s="1">
        <v>17</v>
      </c>
      <c r="AE46" s="1">
        <v>0</v>
      </c>
      <c r="AF46" s="46">
        <v>475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596</v>
      </c>
      <c r="E47" s="42">
        <f>SUM(F47:H47)</f>
        <v>976</v>
      </c>
      <c r="F47" s="25">
        <f>V47+W47</f>
        <v>949</v>
      </c>
      <c r="G47" s="25">
        <f>X47</f>
        <v>26</v>
      </c>
      <c r="H47" s="25">
        <f>Y47</f>
        <v>1</v>
      </c>
      <c r="I47" s="25">
        <f>SUM(AB47:AD47)</f>
        <v>97</v>
      </c>
      <c r="J47" s="2">
        <f>SUM(Z47:AA47,AE47)</f>
        <v>21</v>
      </c>
      <c r="K47" s="43">
        <f t="shared" si="13"/>
        <v>1690</v>
      </c>
      <c r="L47" s="44">
        <f>_xlfn.RANK.EQ(K47,$K$14:$K$99,0)</f>
        <v>23</v>
      </c>
      <c r="M47" s="27">
        <f>E47/K47</f>
        <v>0.57751479289940832</v>
      </c>
      <c r="N47" s="45">
        <f>_xlfn.RANK.EQ(M47,$M$14:$M$99,0)</f>
        <v>49</v>
      </c>
      <c r="P47" s="41" t="s">
        <v>123</v>
      </c>
      <c r="Q47" s="68">
        <v>595</v>
      </c>
      <c r="R47" s="1">
        <v>1</v>
      </c>
      <c r="S47" s="1">
        <v>0</v>
      </c>
      <c r="T47" s="1">
        <v>0</v>
      </c>
      <c r="U47" s="1">
        <v>0</v>
      </c>
      <c r="V47" s="1">
        <v>8</v>
      </c>
      <c r="W47" s="1">
        <v>941</v>
      </c>
      <c r="X47" s="1">
        <v>26</v>
      </c>
      <c r="Y47" s="1">
        <v>1</v>
      </c>
      <c r="Z47" s="1">
        <v>0</v>
      </c>
      <c r="AA47" s="1">
        <v>6</v>
      </c>
      <c r="AB47" s="1">
        <v>15</v>
      </c>
      <c r="AC47" s="1">
        <v>58</v>
      </c>
      <c r="AD47" s="1">
        <v>24</v>
      </c>
      <c r="AE47" s="1">
        <v>15</v>
      </c>
      <c r="AF47" s="46">
        <v>1690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8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568</v>
      </c>
      <c r="E49" s="42">
        <f>SUM(F49:H49)</f>
        <v>1532</v>
      </c>
      <c r="F49" s="25">
        <f>V49+W49</f>
        <v>1466</v>
      </c>
      <c r="G49" s="25">
        <f t="shared" ref="G49:H53" si="14">X49</f>
        <v>66</v>
      </c>
      <c r="H49" s="25">
        <f t="shared" si="14"/>
        <v>0</v>
      </c>
      <c r="I49" s="25">
        <f>SUM(AB49:AD49)</f>
        <v>89</v>
      </c>
      <c r="J49" s="2">
        <f>SUM(Z49:AA49,AE49)</f>
        <v>178</v>
      </c>
      <c r="K49" s="43">
        <f t="shared" si="13"/>
        <v>2367</v>
      </c>
      <c r="L49" s="44">
        <f>_xlfn.RANK.EQ(K49,$K$14:$K$99,0)</f>
        <v>10</v>
      </c>
      <c r="M49" s="27">
        <f>E49/K49</f>
        <v>0.64723278411491336</v>
      </c>
      <c r="N49" s="45">
        <f>_xlfn.RANK.EQ(M49,$M$14:$M$99,0)</f>
        <v>32</v>
      </c>
      <c r="P49" s="41" t="s">
        <v>127</v>
      </c>
      <c r="Q49" s="68">
        <v>557</v>
      </c>
      <c r="R49" s="1">
        <v>2</v>
      </c>
      <c r="S49" s="1">
        <v>0</v>
      </c>
      <c r="T49" s="1">
        <v>0</v>
      </c>
      <c r="U49" s="1">
        <v>9</v>
      </c>
      <c r="V49" s="1">
        <v>3</v>
      </c>
      <c r="W49" s="1">
        <v>1463</v>
      </c>
      <c r="X49" s="1">
        <v>66</v>
      </c>
      <c r="Y49" s="1">
        <v>0</v>
      </c>
      <c r="Z49" s="1">
        <v>166</v>
      </c>
      <c r="AA49" s="1">
        <v>12</v>
      </c>
      <c r="AB49" s="1">
        <v>7</v>
      </c>
      <c r="AC49" s="1">
        <v>41</v>
      </c>
      <c r="AD49" s="1">
        <v>41</v>
      </c>
      <c r="AE49" s="1">
        <v>0</v>
      </c>
      <c r="AF49" s="46">
        <v>2367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374</v>
      </c>
      <c r="E50" s="42">
        <f>SUM(F50:H50)</f>
        <v>64</v>
      </c>
      <c r="F50" s="25">
        <f>V50+W50</f>
        <v>64</v>
      </c>
      <c r="G50" s="25">
        <f t="shared" si="14"/>
        <v>0</v>
      </c>
      <c r="H50" s="25">
        <f t="shared" si="14"/>
        <v>0</v>
      </c>
      <c r="I50" s="25">
        <f>SUM(AB50:AD50)</f>
        <v>13</v>
      </c>
      <c r="J50" s="2">
        <f>SUM(Z50:AA50,AE50)</f>
        <v>1</v>
      </c>
      <c r="K50" s="43">
        <f t="shared" si="13"/>
        <v>452</v>
      </c>
      <c r="L50" s="44">
        <f>_xlfn.RANK.EQ(K50,$K$14:$K$99,0)</f>
        <v>67</v>
      </c>
      <c r="M50" s="27">
        <f>E50/K50</f>
        <v>0.1415929203539823</v>
      </c>
      <c r="N50" s="45">
        <f>_xlfn.RANK.EQ(M50,$M$14:$M$99,0)</f>
        <v>81</v>
      </c>
      <c r="P50" s="41" t="s">
        <v>129</v>
      </c>
      <c r="Q50" s="68">
        <v>374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64</v>
      </c>
      <c r="X50" s="1">
        <v>0</v>
      </c>
      <c r="Y50" s="1">
        <v>0</v>
      </c>
      <c r="Z50" s="1">
        <v>0</v>
      </c>
      <c r="AA50" s="1">
        <v>1</v>
      </c>
      <c r="AB50" s="1">
        <v>0</v>
      </c>
      <c r="AC50" s="1">
        <v>13</v>
      </c>
      <c r="AD50" s="1">
        <v>0</v>
      </c>
      <c r="AE50" s="1">
        <v>0</v>
      </c>
      <c r="AF50" s="46">
        <v>452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21</v>
      </c>
      <c r="E51" s="42">
        <f>SUM(F51:H51)</f>
        <v>143</v>
      </c>
      <c r="F51" s="25">
        <f>V51+W51</f>
        <v>109</v>
      </c>
      <c r="G51" s="25">
        <f t="shared" si="14"/>
        <v>26</v>
      </c>
      <c r="H51" s="25">
        <f t="shared" si="14"/>
        <v>8</v>
      </c>
      <c r="I51" s="25">
        <f>SUM(AB51:AD51)</f>
        <v>0</v>
      </c>
      <c r="J51" s="2">
        <f>SUM(Z51:AA51,AE51)</f>
        <v>0</v>
      </c>
      <c r="K51" s="43">
        <f t="shared" si="13"/>
        <v>164</v>
      </c>
      <c r="L51" s="44">
        <f>_xlfn.RANK.EQ(K51,$K$14:$K$99,0)</f>
        <v>80</v>
      </c>
      <c r="M51" s="27">
        <f>E51/K51</f>
        <v>0.87195121951219512</v>
      </c>
      <c r="N51" s="45">
        <f>_xlfn.RANK.EQ(M51,$M$14:$M$99,0)</f>
        <v>5</v>
      </c>
      <c r="P51" s="41" t="s">
        <v>131</v>
      </c>
      <c r="Q51" s="68">
        <v>21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109</v>
      </c>
      <c r="X51" s="1">
        <v>26</v>
      </c>
      <c r="Y51" s="1">
        <v>8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46">
        <v>164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348</v>
      </c>
      <c r="E52" s="42">
        <f>SUM(F52:H52)</f>
        <v>1281</v>
      </c>
      <c r="F52" s="25">
        <f>V52+W52</f>
        <v>1225</v>
      </c>
      <c r="G52" s="25">
        <f t="shared" si="14"/>
        <v>47</v>
      </c>
      <c r="H52" s="25">
        <f t="shared" si="14"/>
        <v>9</v>
      </c>
      <c r="I52" s="25">
        <f>SUM(AB52:AD52)</f>
        <v>79</v>
      </c>
      <c r="J52" s="2">
        <f>SUM(Z52:AA52,AE52)</f>
        <v>117</v>
      </c>
      <c r="K52" s="43">
        <f t="shared" si="13"/>
        <v>1825</v>
      </c>
      <c r="L52" s="44">
        <f>_xlfn.RANK.EQ(K52,$K$14:$K$99,0)</f>
        <v>19</v>
      </c>
      <c r="M52" s="27">
        <f>E52/K52</f>
        <v>0.70191780821917804</v>
      </c>
      <c r="N52" s="45">
        <f>_xlfn.RANK.EQ(M52,$M$14:$M$99,0)</f>
        <v>23</v>
      </c>
      <c r="P52" s="41" t="s">
        <v>133</v>
      </c>
      <c r="Q52" s="68">
        <v>342</v>
      </c>
      <c r="R52" s="1">
        <v>2</v>
      </c>
      <c r="S52" s="1">
        <v>0</v>
      </c>
      <c r="T52" s="1">
        <v>1</v>
      </c>
      <c r="U52" s="1">
        <v>3</v>
      </c>
      <c r="V52" s="1">
        <v>2</v>
      </c>
      <c r="W52" s="1">
        <v>1223</v>
      </c>
      <c r="X52" s="1">
        <v>47</v>
      </c>
      <c r="Y52" s="1">
        <v>9</v>
      </c>
      <c r="Z52" s="1">
        <v>109</v>
      </c>
      <c r="AA52" s="1">
        <v>8</v>
      </c>
      <c r="AB52" s="1">
        <v>3</v>
      </c>
      <c r="AC52" s="1">
        <v>29</v>
      </c>
      <c r="AD52" s="1">
        <v>47</v>
      </c>
      <c r="AE52" s="1">
        <v>0</v>
      </c>
      <c r="AF52" s="46">
        <v>1825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526</v>
      </c>
      <c r="E53" s="42">
        <f>SUM(F53:H53)</f>
        <v>1005</v>
      </c>
      <c r="F53" s="25">
        <f>V53+W53</f>
        <v>975</v>
      </c>
      <c r="G53" s="25">
        <f t="shared" si="14"/>
        <v>30</v>
      </c>
      <c r="H53" s="25">
        <f t="shared" si="14"/>
        <v>0</v>
      </c>
      <c r="I53" s="25">
        <f>SUM(AB53:AD53)</f>
        <v>55</v>
      </c>
      <c r="J53" s="2">
        <f>SUM(Z53:AA53,AE53)</f>
        <v>192</v>
      </c>
      <c r="K53" s="43">
        <f t="shared" si="13"/>
        <v>1778</v>
      </c>
      <c r="L53" s="44">
        <f>_xlfn.RANK.EQ(K53,$K$14:$K$99,0)</f>
        <v>21</v>
      </c>
      <c r="M53" s="27">
        <f>E53/K53</f>
        <v>0.56524184476940387</v>
      </c>
      <c r="N53" s="45">
        <f>_xlfn.RANK.EQ(M53,$M$14:$M$99,0)</f>
        <v>51</v>
      </c>
      <c r="P53" s="41" t="s">
        <v>135</v>
      </c>
      <c r="Q53" s="68">
        <v>520</v>
      </c>
      <c r="R53" s="1">
        <v>2</v>
      </c>
      <c r="S53" s="1">
        <v>0</v>
      </c>
      <c r="T53" s="1">
        <v>1</v>
      </c>
      <c r="U53" s="1">
        <v>3</v>
      </c>
      <c r="V53" s="1">
        <v>1</v>
      </c>
      <c r="W53" s="1">
        <v>974</v>
      </c>
      <c r="X53" s="1">
        <v>30</v>
      </c>
      <c r="Y53" s="1">
        <v>0</v>
      </c>
      <c r="Z53" s="1">
        <v>112</v>
      </c>
      <c r="AA53" s="1">
        <v>3</v>
      </c>
      <c r="AB53" s="1">
        <v>8</v>
      </c>
      <c r="AC53" s="1">
        <v>25</v>
      </c>
      <c r="AD53" s="1">
        <v>22</v>
      </c>
      <c r="AE53" s="1">
        <v>77</v>
      </c>
      <c r="AF53" s="46">
        <v>1778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8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ref="D55:D76" si="15">SUM(Q55:U55)</f>
        <v>289</v>
      </c>
      <c r="E55" s="42">
        <f t="shared" ref="E55:E76" si="16">SUM(F55:H55)</f>
        <v>477</v>
      </c>
      <c r="F55" s="25">
        <f t="shared" ref="F55:F76" si="17">V55+W55</f>
        <v>460</v>
      </c>
      <c r="G55" s="25">
        <f t="shared" ref="G55:G76" si="18">X55</f>
        <v>17</v>
      </c>
      <c r="H55" s="25">
        <f t="shared" ref="H55:H76" si="19">Y55</f>
        <v>0</v>
      </c>
      <c r="I55" s="25">
        <f t="shared" ref="I55:I76" si="20">SUM(AB55:AD55)</f>
        <v>16</v>
      </c>
      <c r="J55" s="2">
        <f t="shared" ref="J55:J76" si="21">SUM(Z55:AA55,AE55)</f>
        <v>107</v>
      </c>
      <c r="K55" s="43">
        <f t="shared" si="13"/>
        <v>889</v>
      </c>
      <c r="L55" s="44">
        <f t="shared" ref="L55:L76" si="22">_xlfn.RANK.EQ(K55,$K$14:$K$99,0)</f>
        <v>54</v>
      </c>
      <c r="M55" s="27">
        <f t="shared" ref="M55:M76" si="23">E55/K55</f>
        <v>0.53655793025871767</v>
      </c>
      <c r="N55" s="45">
        <f t="shared" ref="N55:N76" si="24">_xlfn.RANK.EQ(M55,$M$14:$M$99,0)</f>
        <v>58</v>
      </c>
      <c r="P55" s="41" t="s">
        <v>139</v>
      </c>
      <c r="Q55" s="68">
        <v>285</v>
      </c>
      <c r="R55" s="1">
        <v>0</v>
      </c>
      <c r="S55" s="1">
        <v>0</v>
      </c>
      <c r="T55" s="1">
        <v>1</v>
      </c>
      <c r="U55" s="1">
        <v>3</v>
      </c>
      <c r="V55" s="1">
        <v>0</v>
      </c>
      <c r="W55" s="1">
        <v>460</v>
      </c>
      <c r="X55" s="1">
        <v>17</v>
      </c>
      <c r="Y55" s="1">
        <v>0</v>
      </c>
      <c r="Z55" s="1">
        <v>104</v>
      </c>
      <c r="AA55" s="1">
        <v>3</v>
      </c>
      <c r="AB55" s="1">
        <v>0</v>
      </c>
      <c r="AC55" s="1">
        <v>13</v>
      </c>
      <c r="AD55" s="1">
        <v>3</v>
      </c>
      <c r="AE55" s="1">
        <v>0</v>
      </c>
      <c r="AF55" s="46">
        <v>889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5"/>
        <v>202</v>
      </c>
      <c r="E56" s="42">
        <f t="shared" si="16"/>
        <v>477</v>
      </c>
      <c r="F56" s="25">
        <f t="shared" si="17"/>
        <v>466</v>
      </c>
      <c r="G56" s="25">
        <f t="shared" si="18"/>
        <v>11</v>
      </c>
      <c r="H56" s="25">
        <f t="shared" si="19"/>
        <v>0</v>
      </c>
      <c r="I56" s="25">
        <f t="shared" si="20"/>
        <v>28</v>
      </c>
      <c r="J56" s="2">
        <f t="shared" si="21"/>
        <v>104</v>
      </c>
      <c r="K56" s="43">
        <f t="shared" si="13"/>
        <v>811</v>
      </c>
      <c r="L56" s="44">
        <f t="shared" si="22"/>
        <v>57</v>
      </c>
      <c r="M56" s="27">
        <f t="shared" si="23"/>
        <v>0.58816276202219486</v>
      </c>
      <c r="N56" s="45">
        <f t="shared" si="24"/>
        <v>47</v>
      </c>
      <c r="P56" s="41" t="s">
        <v>141</v>
      </c>
      <c r="Q56" s="68">
        <v>198</v>
      </c>
      <c r="R56" s="1">
        <v>0</v>
      </c>
      <c r="S56" s="1">
        <v>1</v>
      </c>
      <c r="T56" s="1">
        <v>3</v>
      </c>
      <c r="U56" s="1">
        <v>0</v>
      </c>
      <c r="V56" s="1">
        <v>0</v>
      </c>
      <c r="W56" s="1">
        <v>466</v>
      </c>
      <c r="X56" s="1">
        <v>11</v>
      </c>
      <c r="Y56" s="1">
        <v>0</v>
      </c>
      <c r="Z56" s="1">
        <v>100</v>
      </c>
      <c r="AA56" s="1">
        <v>4</v>
      </c>
      <c r="AB56" s="1">
        <v>2</v>
      </c>
      <c r="AC56" s="1">
        <v>11</v>
      </c>
      <c r="AD56" s="1">
        <v>15</v>
      </c>
      <c r="AE56" s="1">
        <v>0</v>
      </c>
      <c r="AF56" s="46">
        <v>811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5"/>
        <v>708</v>
      </c>
      <c r="E57" s="42">
        <f t="shared" si="16"/>
        <v>1117</v>
      </c>
      <c r="F57" s="25">
        <f t="shared" si="17"/>
        <v>1107</v>
      </c>
      <c r="G57" s="25">
        <f t="shared" si="18"/>
        <v>10</v>
      </c>
      <c r="H57" s="25">
        <f t="shared" si="19"/>
        <v>0</v>
      </c>
      <c r="I57" s="25">
        <f t="shared" si="20"/>
        <v>99</v>
      </c>
      <c r="J57" s="2">
        <f t="shared" si="21"/>
        <v>121</v>
      </c>
      <c r="K57" s="43">
        <f t="shared" si="13"/>
        <v>2045</v>
      </c>
      <c r="L57" s="44">
        <f t="shared" si="22"/>
        <v>14</v>
      </c>
      <c r="M57" s="27">
        <f t="shared" si="23"/>
        <v>0.54621026894865521</v>
      </c>
      <c r="N57" s="45">
        <f t="shared" si="24"/>
        <v>56</v>
      </c>
      <c r="P57" s="41" t="s">
        <v>143</v>
      </c>
      <c r="Q57" s="68">
        <v>704</v>
      </c>
      <c r="R57" s="1">
        <v>2</v>
      </c>
      <c r="S57" s="1">
        <v>0</v>
      </c>
      <c r="T57" s="1">
        <v>1</v>
      </c>
      <c r="U57" s="1">
        <v>1</v>
      </c>
      <c r="V57" s="1">
        <v>3</v>
      </c>
      <c r="W57" s="1">
        <v>1104</v>
      </c>
      <c r="X57" s="1">
        <v>10</v>
      </c>
      <c r="Y57" s="1">
        <v>0</v>
      </c>
      <c r="Z57" s="1">
        <v>111</v>
      </c>
      <c r="AA57" s="1">
        <v>8</v>
      </c>
      <c r="AB57" s="1">
        <v>14</v>
      </c>
      <c r="AC57" s="1">
        <v>44</v>
      </c>
      <c r="AD57" s="1">
        <v>41</v>
      </c>
      <c r="AE57" s="1">
        <v>2</v>
      </c>
      <c r="AF57" s="46">
        <v>2045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5"/>
        <v>459</v>
      </c>
      <c r="E58" s="42">
        <f t="shared" si="16"/>
        <v>699</v>
      </c>
      <c r="F58" s="25">
        <f t="shared" si="17"/>
        <v>665</v>
      </c>
      <c r="G58" s="25">
        <f t="shared" si="18"/>
        <v>33</v>
      </c>
      <c r="H58" s="25">
        <f t="shared" si="19"/>
        <v>1</v>
      </c>
      <c r="I58" s="25">
        <f t="shared" si="20"/>
        <v>27</v>
      </c>
      <c r="J58" s="2">
        <f t="shared" si="21"/>
        <v>109</v>
      </c>
      <c r="K58" s="43">
        <f t="shared" si="13"/>
        <v>1294</v>
      </c>
      <c r="L58" s="44">
        <f t="shared" si="22"/>
        <v>31</v>
      </c>
      <c r="M58" s="27">
        <f t="shared" si="23"/>
        <v>0.54018547140649154</v>
      </c>
      <c r="N58" s="45">
        <f t="shared" si="24"/>
        <v>57</v>
      </c>
      <c r="P58" s="41" t="s">
        <v>145</v>
      </c>
      <c r="Q58" s="68">
        <v>459</v>
      </c>
      <c r="R58" s="1">
        <v>0</v>
      </c>
      <c r="S58" s="1">
        <v>0</v>
      </c>
      <c r="T58" s="1">
        <v>0</v>
      </c>
      <c r="U58" s="1">
        <v>0</v>
      </c>
      <c r="V58" s="1">
        <v>3</v>
      </c>
      <c r="W58" s="1">
        <v>662</v>
      </c>
      <c r="X58" s="1">
        <v>33</v>
      </c>
      <c r="Y58" s="1">
        <v>1</v>
      </c>
      <c r="Z58" s="1">
        <v>107</v>
      </c>
      <c r="AA58" s="1">
        <v>1</v>
      </c>
      <c r="AB58" s="1">
        <v>1</v>
      </c>
      <c r="AC58" s="1">
        <v>13</v>
      </c>
      <c r="AD58" s="1">
        <v>13</v>
      </c>
      <c r="AE58" s="1">
        <v>1</v>
      </c>
      <c r="AF58" s="46">
        <v>1294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5"/>
        <v>616</v>
      </c>
      <c r="E59" s="42">
        <f t="shared" si="16"/>
        <v>1220</v>
      </c>
      <c r="F59" s="25">
        <f t="shared" si="17"/>
        <v>1181</v>
      </c>
      <c r="G59" s="25">
        <f t="shared" si="18"/>
        <v>38</v>
      </c>
      <c r="H59" s="25">
        <f t="shared" si="19"/>
        <v>1</v>
      </c>
      <c r="I59" s="25">
        <f t="shared" si="20"/>
        <v>75</v>
      </c>
      <c r="J59" s="2">
        <f t="shared" si="21"/>
        <v>4</v>
      </c>
      <c r="K59" s="43">
        <f t="shared" si="13"/>
        <v>1915</v>
      </c>
      <c r="L59" s="44">
        <f t="shared" si="22"/>
        <v>16</v>
      </c>
      <c r="M59" s="27">
        <f t="shared" si="23"/>
        <v>0.63707571801566576</v>
      </c>
      <c r="N59" s="45">
        <f t="shared" si="24"/>
        <v>35</v>
      </c>
      <c r="P59" s="41" t="s">
        <v>147</v>
      </c>
      <c r="Q59" s="68">
        <v>615</v>
      </c>
      <c r="R59" s="1">
        <v>1</v>
      </c>
      <c r="S59" s="1">
        <v>0</v>
      </c>
      <c r="T59" s="1">
        <v>0</v>
      </c>
      <c r="U59" s="1">
        <v>0</v>
      </c>
      <c r="V59" s="1">
        <v>4</v>
      </c>
      <c r="W59" s="1">
        <v>1177</v>
      </c>
      <c r="X59" s="1">
        <v>38</v>
      </c>
      <c r="Y59" s="1">
        <v>1</v>
      </c>
      <c r="Z59" s="1">
        <v>0</v>
      </c>
      <c r="AA59" s="1">
        <v>3</v>
      </c>
      <c r="AB59" s="1">
        <v>1</v>
      </c>
      <c r="AC59" s="1">
        <v>41</v>
      </c>
      <c r="AD59" s="1">
        <v>33</v>
      </c>
      <c r="AE59" s="1">
        <v>1</v>
      </c>
      <c r="AF59" s="46">
        <v>1915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5"/>
        <v>5</v>
      </c>
      <c r="E60" s="42">
        <f t="shared" si="16"/>
        <v>54</v>
      </c>
      <c r="F60" s="25">
        <f t="shared" si="17"/>
        <v>54</v>
      </c>
      <c r="G60" s="25">
        <f t="shared" si="18"/>
        <v>0</v>
      </c>
      <c r="H60" s="25">
        <f t="shared" si="19"/>
        <v>0</v>
      </c>
      <c r="I60" s="25">
        <f t="shared" si="20"/>
        <v>5</v>
      </c>
      <c r="J60" s="2">
        <f t="shared" si="21"/>
        <v>118</v>
      </c>
      <c r="K60" s="43">
        <f t="shared" si="13"/>
        <v>182</v>
      </c>
      <c r="L60" s="44">
        <f t="shared" si="22"/>
        <v>77</v>
      </c>
      <c r="M60" s="27">
        <f t="shared" si="23"/>
        <v>0.2967032967032967</v>
      </c>
      <c r="N60" s="45">
        <f t="shared" si="24"/>
        <v>76</v>
      </c>
      <c r="P60" s="41" t="s">
        <v>149</v>
      </c>
      <c r="Q60" s="68">
        <v>5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54</v>
      </c>
      <c r="X60" s="1">
        <v>0</v>
      </c>
      <c r="Y60" s="1">
        <v>0</v>
      </c>
      <c r="Z60" s="1">
        <v>118</v>
      </c>
      <c r="AA60" s="1">
        <v>0</v>
      </c>
      <c r="AB60" s="1">
        <v>1</v>
      </c>
      <c r="AC60" s="1">
        <v>4</v>
      </c>
      <c r="AD60" s="1">
        <v>0</v>
      </c>
      <c r="AE60" s="1">
        <v>0</v>
      </c>
      <c r="AF60" s="46">
        <v>182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5"/>
        <v>1140</v>
      </c>
      <c r="E61" s="42">
        <f t="shared" si="16"/>
        <v>871</v>
      </c>
      <c r="F61" s="25">
        <f t="shared" si="17"/>
        <v>861</v>
      </c>
      <c r="G61" s="25">
        <f t="shared" si="18"/>
        <v>10</v>
      </c>
      <c r="H61" s="25">
        <f t="shared" si="19"/>
        <v>0</v>
      </c>
      <c r="I61" s="25">
        <f t="shared" si="20"/>
        <v>87</v>
      </c>
      <c r="J61" s="2">
        <f t="shared" si="21"/>
        <v>137</v>
      </c>
      <c r="K61" s="43">
        <f t="shared" si="13"/>
        <v>2235</v>
      </c>
      <c r="L61" s="44">
        <f t="shared" si="22"/>
        <v>13</v>
      </c>
      <c r="M61" s="27">
        <f t="shared" si="23"/>
        <v>0.38970917225950785</v>
      </c>
      <c r="N61" s="45">
        <f t="shared" si="24"/>
        <v>65</v>
      </c>
      <c r="P61" s="41" t="s">
        <v>151</v>
      </c>
      <c r="Q61" s="68">
        <v>1140</v>
      </c>
      <c r="R61" s="1">
        <v>0</v>
      </c>
      <c r="S61" s="1">
        <v>0</v>
      </c>
      <c r="T61" s="1">
        <v>0</v>
      </c>
      <c r="U61" s="1">
        <v>0</v>
      </c>
      <c r="V61" s="1">
        <v>7</v>
      </c>
      <c r="W61" s="1">
        <v>854</v>
      </c>
      <c r="X61" s="1">
        <v>10</v>
      </c>
      <c r="Y61" s="1">
        <v>0</v>
      </c>
      <c r="Z61" s="1">
        <v>110</v>
      </c>
      <c r="AA61" s="1">
        <v>18</v>
      </c>
      <c r="AB61" s="1">
        <v>9</v>
      </c>
      <c r="AC61" s="1">
        <v>50</v>
      </c>
      <c r="AD61" s="1">
        <v>28</v>
      </c>
      <c r="AE61" s="1">
        <v>9</v>
      </c>
      <c r="AF61" s="46">
        <v>2235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5"/>
        <v>679</v>
      </c>
      <c r="E62" s="42">
        <f t="shared" si="16"/>
        <v>257</v>
      </c>
      <c r="F62" s="25">
        <f t="shared" si="17"/>
        <v>257</v>
      </c>
      <c r="G62" s="25">
        <f t="shared" si="18"/>
        <v>0</v>
      </c>
      <c r="H62" s="25">
        <f t="shared" si="19"/>
        <v>0</v>
      </c>
      <c r="I62" s="25">
        <f t="shared" si="20"/>
        <v>22</v>
      </c>
      <c r="J62" s="2">
        <f t="shared" si="21"/>
        <v>3</v>
      </c>
      <c r="K62" s="43">
        <f t="shared" si="13"/>
        <v>961</v>
      </c>
      <c r="L62" s="44">
        <f t="shared" si="22"/>
        <v>49</v>
      </c>
      <c r="M62" s="27">
        <f t="shared" si="23"/>
        <v>0.26742976066597296</v>
      </c>
      <c r="N62" s="45">
        <f t="shared" si="24"/>
        <v>77</v>
      </c>
      <c r="P62" s="41" t="s">
        <v>153</v>
      </c>
      <c r="Q62" s="68">
        <v>679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257</v>
      </c>
      <c r="X62" s="1">
        <v>0</v>
      </c>
      <c r="Y62" s="1">
        <v>0</v>
      </c>
      <c r="Z62" s="1">
        <v>0</v>
      </c>
      <c r="AA62" s="1">
        <v>3</v>
      </c>
      <c r="AB62" s="1">
        <v>0</v>
      </c>
      <c r="AC62" s="1">
        <v>7</v>
      </c>
      <c r="AD62" s="1">
        <v>15</v>
      </c>
      <c r="AE62" s="1">
        <v>0</v>
      </c>
      <c r="AF62" s="46">
        <v>961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5"/>
        <v>49</v>
      </c>
      <c r="E63" s="42">
        <f t="shared" si="16"/>
        <v>867</v>
      </c>
      <c r="F63" s="25">
        <f t="shared" si="17"/>
        <v>715</v>
      </c>
      <c r="G63" s="25">
        <f t="shared" si="18"/>
        <v>140</v>
      </c>
      <c r="H63" s="25">
        <f t="shared" si="19"/>
        <v>12</v>
      </c>
      <c r="I63" s="25">
        <f t="shared" si="20"/>
        <v>18</v>
      </c>
      <c r="J63" s="2">
        <f t="shared" si="21"/>
        <v>5</v>
      </c>
      <c r="K63" s="43">
        <f t="shared" si="13"/>
        <v>939</v>
      </c>
      <c r="L63" s="44">
        <f t="shared" si="22"/>
        <v>51</v>
      </c>
      <c r="M63" s="27">
        <f t="shared" si="23"/>
        <v>0.92332268370607029</v>
      </c>
      <c r="N63" s="45">
        <f t="shared" si="24"/>
        <v>2</v>
      </c>
      <c r="P63" s="41" t="s">
        <v>155</v>
      </c>
      <c r="Q63" s="68">
        <v>44</v>
      </c>
      <c r="R63" s="1">
        <v>1</v>
      </c>
      <c r="S63" s="1">
        <v>0</v>
      </c>
      <c r="T63" s="1">
        <v>4</v>
      </c>
      <c r="U63" s="1">
        <v>0</v>
      </c>
      <c r="V63" s="1">
        <v>0</v>
      </c>
      <c r="W63" s="1">
        <v>715</v>
      </c>
      <c r="X63" s="1">
        <v>140</v>
      </c>
      <c r="Y63" s="1">
        <v>12</v>
      </c>
      <c r="Z63" s="1">
        <v>0</v>
      </c>
      <c r="AA63" s="1">
        <v>5</v>
      </c>
      <c r="AB63" s="1">
        <v>1</v>
      </c>
      <c r="AC63" s="1">
        <v>11</v>
      </c>
      <c r="AD63" s="1">
        <v>6</v>
      </c>
      <c r="AE63" s="1">
        <v>0</v>
      </c>
      <c r="AF63" s="46">
        <v>939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5"/>
        <v>340</v>
      </c>
      <c r="E64" s="42">
        <f t="shared" si="16"/>
        <v>82</v>
      </c>
      <c r="F64" s="25">
        <f t="shared" si="17"/>
        <v>82</v>
      </c>
      <c r="G64" s="25">
        <f t="shared" si="18"/>
        <v>0</v>
      </c>
      <c r="H64" s="25">
        <f t="shared" si="19"/>
        <v>0</v>
      </c>
      <c r="I64" s="25">
        <f t="shared" si="20"/>
        <v>17</v>
      </c>
      <c r="J64" s="2">
        <f t="shared" si="21"/>
        <v>0</v>
      </c>
      <c r="K64" s="43">
        <f t="shared" si="13"/>
        <v>439</v>
      </c>
      <c r="L64" s="44">
        <f t="shared" si="22"/>
        <v>68</v>
      </c>
      <c r="M64" s="27">
        <f t="shared" si="23"/>
        <v>0.18678815489749431</v>
      </c>
      <c r="N64" s="45">
        <f t="shared" si="24"/>
        <v>80</v>
      </c>
      <c r="P64" s="41" t="s">
        <v>157</v>
      </c>
      <c r="Q64" s="68">
        <v>340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82</v>
      </c>
      <c r="X64" s="1">
        <v>0</v>
      </c>
      <c r="Y64" s="1">
        <v>0</v>
      </c>
      <c r="Z64" s="1">
        <v>0</v>
      </c>
      <c r="AA64" s="1">
        <v>0</v>
      </c>
      <c r="AB64" s="1">
        <v>2</v>
      </c>
      <c r="AC64" s="1">
        <v>0</v>
      </c>
      <c r="AD64" s="1">
        <v>15</v>
      </c>
      <c r="AE64" s="1">
        <v>0</v>
      </c>
      <c r="AF64" s="46">
        <v>439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5"/>
        <v>307</v>
      </c>
      <c r="E65" s="42">
        <f t="shared" si="16"/>
        <v>907</v>
      </c>
      <c r="F65" s="25">
        <f t="shared" si="17"/>
        <v>874</v>
      </c>
      <c r="G65" s="25">
        <f t="shared" si="18"/>
        <v>30</v>
      </c>
      <c r="H65" s="25">
        <f t="shared" si="19"/>
        <v>3</v>
      </c>
      <c r="I65" s="25">
        <f t="shared" si="20"/>
        <v>41</v>
      </c>
      <c r="J65" s="2">
        <f t="shared" si="21"/>
        <v>131</v>
      </c>
      <c r="K65" s="43">
        <f t="shared" si="13"/>
        <v>1386</v>
      </c>
      <c r="L65" s="44">
        <f t="shared" si="22"/>
        <v>28</v>
      </c>
      <c r="M65" s="27">
        <f t="shared" si="23"/>
        <v>0.65440115440115443</v>
      </c>
      <c r="N65" s="45">
        <f t="shared" si="24"/>
        <v>31</v>
      </c>
      <c r="P65" s="41" t="s">
        <v>159</v>
      </c>
      <c r="Q65" s="68">
        <v>305</v>
      </c>
      <c r="R65" s="1">
        <v>0</v>
      </c>
      <c r="S65" s="1">
        <v>0</v>
      </c>
      <c r="T65" s="1">
        <v>0</v>
      </c>
      <c r="U65" s="1">
        <v>2</v>
      </c>
      <c r="V65" s="1">
        <v>1</v>
      </c>
      <c r="W65" s="1">
        <v>873</v>
      </c>
      <c r="X65" s="1">
        <v>30</v>
      </c>
      <c r="Y65" s="1">
        <v>3</v>
      </c>
      <c r="Z65" s="1">
        <v>123</v>
      </c>
      <c r="AA65" s="1">
        <v>7</v>
      </c>
      <c r="AB65" s="1">
        <v>5</v>
      </c>
      <c r="AC65" s="1">
        <v>17</v>
      </c>
      <c r="AD65" s="1">
        <v>19</v>
      </c>
      <c r="AE65" s="1">
        <v>1</v>
      </c>
      <c r="AF65" s="46">
        <v>1386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5"/>
        <v>30</v>
      </c>
      <c r="E66" s="42">
        <f t="shared" si="16"/>
        <v>792</v>
      </c>
      <c r="F66" s="25">
        <f t="shared" si="17"/>
        <v>759</v>
      </c>
      <c r="G66" s="25">
        <f t="shared" si="18"/>
        <v>33</v>
      </c>
      <c r="H66" s="25">
        <f t="shared" si="19"/>
        <v>0</v>
      </c>
      <c r="I66" s="25">
        <f t="shared" si="20"/>
        <v>32</v>
      </c>
      <c r="J66" s="2">
        <f t="shared" si="21"/>
        <v>9</v>
      </c>
      <c r="K66" s="43">
        <f t="shared" si="13"/>
        <v>863</v>
      </c>
      <c r="L66" s="44">
        <f t="shared" si="22"/>
        <v>55</v>
      </c>
      <c r="M66" s="27">
        <f t="shared" si="23"/>
        <v>0.91772885283893391</v>
      </c>
      <c r="N66" s="45">
        <f t="shared" si="24"/>
        <v>3</v>
      </c>
      <c r="P66" s="41" t="s">
        <v>161</v>
      </c>
      <c r="Q66" s="68">
        <v>26</v>
      </c>
      <c r="R66" s="1">
        <v>3</v>
      </c>
      <c r="S66" s="1">
        <v>0</v>
      </c>
      <c r="T66" s="1">
        <v>1</v>
      </c>
      <c r="U66" s="1">
        <v>0</v>
      </c>
      <c r="V66" s="1">
        <v>1</v>
      </c>
      <c r="W66" s="1">
        <v>758</v>
      </c>
      <c r="X66" s="1">
        <v>33</v>
      </c>
      <c r="Y66" s="1">
        <v>0</v>
      </c>
      <c r="Z66" s="1">
        <v>0</v>
      </c>
      <c r="AA66" s="1">
        <v>1</v>
      </c>
      <c r="AB66" s="1">
        <v>1</v>
      </c>
      <c r="AC66" s="1">
        <v>20</v>
      </c>
      <c r="AD66" s="1">
        <v>11</v>
      </c>
      <c r="AE66" s="1">
        <v>8</v>
      </c>
      <c r="AF66" s="46">
        <v>863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5"/>
        <v>3</v>
      </c>
      <c r="E67" s="42">
        <f t="shared" si="16"/>
        <v>61</v>
      </c>
      <c r="F67" s="25">
        <f t="shared" si="17"/>
        <v>61</v>
      </c>
      <c r="G67" s="25">
        <f t="shared" si="18"/>
        <v>0</v>
      </c>
      <c r="H67" s="25">
        <f t="shared" si="19"/>
        <v>0</v>
      </c>
      <c r="I67" s="25">
        <f t="shared" si="20"/>
        <v>7</v>
      </c>
      <c r="J67" s="2">
        <f t="shared" si="21"/>
        <v>105</v>
      </c>
      <c r="K67" s="43">
        <f t="shared" si="13"/>
        <v>176</v>
      </c>
      <c r="L67" s="44">
        <f t="shared" si="22"/>
        <v>78</v>
      </c>
      <c r="M67" s="27">
        <f t="shared" si="23"/>
        <v>0.34659090909090912</v>
      </c>
      <c r="N67" s="45">
        <f t="shared" si="24"/>
        <v>69</v>
      </c>
      <c r="P67" s="41" t="s">
        <v>163</v>
      </c>
      <c r="Q67" s="68">
        <v>2</v>
      </c>
      <c r="R67" s="1">
        <v>0</v>
      </c>
      <c r="S67" s="1">
        <v>0</v>
      </c>
      <c r="T67" s="1">
        <v>0</v>
      </c>
      <c r="U67" s="1">
        <v>1</v>
      </c>
      <c r="V67" s="1">
        <v>0</v>
      </c>
      <c r="W67" s="1">
        <v>61</v>
      </c>
      <c r="X67" s="1">
        <v>0</v>
      </c>
      <c r="Y67" s="1">
        <v>0</v>
      </c>
      <c r="Z67" s="1">
        <v>104</v>
      </c>
      <c r="AA67" s="1">
        <v>0</v>
      </c>
      <c r="AB67" s="1">
        <v>0</v>
      </c>
      <c r="AC67" s="1">
        <v>6</v>
      </c>
      <c r="AD67" s="1">
        <v>1</v>
      </c>
      <c r="AE67" s="1">
        <v>1</v>
      </c>
      <c r="AF67" s="46">
        <v>176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5"/>
        <v>1634</v>
      </c>
      <c r="E68" s="42">
        <f t="shared" si="16"/>
        <v>914</v>
      </c>
      <c r="F68" s="25">
        <f t="shared" si="17"/>
        <v>902</v>
      </c>
      <c r="G68" s="25">
        <f t="shared" si="18"/>
        <v>10</v>
      </c>
      <c r="H68" s="25">
        <f t="shared" si="19"/>
        <v>2</v>
      </c>
      <c r="I68" s="25">
        <f t="shared" si="20"/>
        <v>104</v>
      </c>
      <c r="J68" s="2">
        <f t="shared" si="21"/>
        <v>180</v>
      </c>
      <c r="K68" s="43">
        <f t="shared" si="13"/>
        <v>2832</v>
      </c>
      <c r="L68" s="44">
        <f t="shared" si="22"/>
        <v>3</v>
      </c>
      <c r="M68" s="27">
        <f t="shared" si="23"/>
        <v>0.32274011299435029</v>
      </c>
      <c r="N68" s="45">
        <f t="shared" si="24"/>
        <v>74</v>
      </c>
      <c r="P68" s="41" t="s">
        <v>165</v>
      </c>
      <c r="Q68" s="68">
        <v>1631</v>
      </c>
      <c r="R68" s="1">
        <v>3</v>
      </c>
      <c r="S68" s="1">
        <v>0</v>
      </c>
      <c r="T68" s="1">
        <v>0</v>
      </c>
      <c r="U68" s="1">
        <v>0</v>
      </c>
      <c r="V68" s="1">
        <v>10</v>
      </c>
      <c r="W68" s="1">
        <v>892</v>
      </c>
      <c r="X68" s="1">
        <v>10</v>
      </c>
      <c r="Y68" s="1">
        <v>2</v>
      </c>
      <c r="Z68" s="1">
        <v>105</v>
      </c>
      <c r="AA68" s="1">
        <v>9</v>
      </c>
      <c r="AB68" s="1">
        <v>23</v>
      </c>
      <c r="AC68" s="1">
        <v>61</v>
      </c>
      <c r="AD68" s="1">
        <v>20</v>
      </c>
      <c r="AE68" s="1">
        <v>66</v>
      </c>
      <c r="AF68" s="46">
        <v>2832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5"/>
        <v>39</v>
      </c>
      <c r="E69" s="42">
        <f t="shared" si="16"/>
        <v>269</v>
      </c>
      <c r="F69" s="25">
        <f t="shared" si="17"/>
        <v>208</v>
      </c>
      <c r="G69" s="25">
        <f t="shared" si="18"/>
        <v>60</v>
      </c>
      <c r="H69" s="25">
        <f t="shared" si="19"/>
        <v>1</v>
      </c>
      <c r="I69" s="25">
        <f t="shared" si="20"/>
        <v>22</v>
      </c>
      <c r="J69" s="2">
        <f t="shared" si="21"/>
        <v>3</v>
      </c>
      <c r="K69" s="43">
        <f t="shared" si="13"/>
        <v>333</v>
      </c>
      <c r="L69" s="44">
        <f t="shared" si="22"/>
        <v>71</v>
      </c>
      <c r="M69" s="27">
        <f t="shared" si="23"/>
        <v>0.80780780780780781</v>
      </c>
      <c r="N69" s="45">
        <f t="shared" si="24"/>
        <v>16</v>
      </c>
      <c r="P69" s="41" t="s">
        <v>167</v>
      </c>
      <c r="Q69" s="68">
        <v>39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208</v>
      </c>
      <c r="X69" s="1">
        <v>60</v>
      </c>
      <c r="Y69" s="1">
        <v>1</v>
      </c>
      <c r="Z69" s="1">
        <v>0</v>
      </c>
      <c r="AA69" s="1">
        <v>3</v>
      </c>
      <c r="AB69" s="1">
        <v>3</v>
      </c>
      <c r="AC69" s="1">
        <v>12</v>
      </c>
      <c r="AD69" s="1">
        <v>7</v>
      </c>
      <c r="AE69" s="1">
        <v>0</v>
      </c>
      <c r="AF69" s="46">
        <v>333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5"/>
        <v>453</v>
      </c>
      <c r="E70" s="42">
        <f t="shared" si="16"/>
        <v>131</v>
      </c>
      <c r="F70" s="25">
        <f t="shared" si="17"/>
        <v>127</v>
      </c>
      <c r="G70" s="25">
        <f t="shared" si="18"/>
        <v>4</v>
      </c>
      <c r="H70" s="25">
        <f t="shared" si="19"/>
        <v>0</v>
      </c>
      <c r="I70" s="25">
        <f t="shared" si="20"/>
        <v>30</v>
      </c>
      <c r="J70" s="2">
        <f t="shared" si="21"/>
        <v>0</v>
      </c>
      <c r="K70" s="43">
        <f t="shared" si="13"/>
        <v>614</v>
      </c>
      <c r="L70" s="44">
        <f t="shared" si="22"/>
        <v>60</v>
      </c>
      <c r="M70" s="27">
        <f t="shared" si="23"/>
        <v>0.21335504885993486</v>
      </c>
      <c r="N70" s="45">
        <f t="shared" si="24"/>
        <v>79</v>
      </c>
      <c r="P70" s="41" t="s">
        <v>169</v>
      </c>
      <c r="Q70" s="68">
        <v>452</v>
      </c>
      <c r="R70" s="1">
        <v>1</v>
      </c>
      <c r="S70" s="1">
        <v>0</v>
      </c>
      <c r="T70" s="1">
        <v>0</v>
      </c>
      <c r="U70" s="1">
        <v>0</v>
      </c>
      <c r="V70" s="1">
        <v>5</v>
      </c>
      <c r="W70" s="1">
        <v>122</v>
      </c>
      <c r="X70" s="1">
        <v>4</v>
      </c>
      <c r="Y70" s="1">
        <v>0</v>
      </c>
      <c r="Z70" s="1">
        <v>0</v>
      </c>
      <c r="AA70" s="1">
        <v>0</v>
      </c>
      <c r="AB70" s="1">
        <v>6</v>
      </c>
      <c r="AC70" s="1">
        <v>13</v>
      </c>
      <c r="AD70" s="1">
        <v>11</v>
      </c>
      <c r="AE70" s="1">
        <v>0</v>
      </c>
      <c r="AF70" s="46">
        <v>614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5"/>
        <v>1583</v>
      </c>
      <c r="E71" s="42">
        <f t="shared" si="16"/>
        <v>1423</v>
      </c>
      <c r="F71" s="25">
        <f t="shared" si="17"/>
        <v>1359</v>
      </c>
      <c r="G71" s="25">
        <f t="shared" si="18"/>
        <v>64</v>
      </c>
      <c r="H71" s="25">
        <f t="shared" si="19"/>
        <v>0</v>
      </c>
      <c r="I71" s="25">
        <f t="shared" si="20"/>
        <v>224</v>
      </c>
      <c r="J71" s="2">
        <f t="shared" si="21"/>
        <v>158</v>
      </c>
      <c r="K71" s="43">
        <f t="shared" si="13"/>
        <v>3388</v>
      </c>
      <c r="L71" s="44">
        <f t="shared" si="22"/>
        <v>1</v>
      </c>
      <c r="M71" s="27">
        <f t="shared" si="23"/>
        <v>0.42001180637544272</v>
      </c>
      <c r="N71" s="45">
        <f t="shared" si="24"/>
        <v>62</v>
      </c>
      <c r="P71" s="41" t="s">
        <v>171</v>
      </c>
      <c r="Q71" s="68">
        <v>1568</v>
      </c>
      <c r="R71" s="1">
        <v>7</v>
      </c>
      <c r="S71" s="1">
        <v>3</v>
      </c>
      <c r="T71" s="1">
        <v>2</v>
      </c>
      <c r="U71" s="1">
        <v>3</v>
      </c>
      <c r="V71" s="1">
        <v>4</v>
      </c>
      <c r="W71" s="1">
        <v>1355</v>
      </c>
      <c r="X71" s="1">
        <v>64</v>
      </c>
      <c r="Y71" s="1">
        <v>0</v>
      </c>
      <c r="Z71" s="1">
        <v>147</v>
      </c>
      <c r="AA71" s="1">
        <v>11</v>
      </c>
      <c r="AB71" s="1">
        <v>28</v>
      </c>
      <c r="AC71" s="1">
        <v>91</v>
      </c>
      <c r="AD71" s="1">
        <v>105</v>
      </c>
      <c r="AE71" s="1">
        <v>0</v>
      </c>
      <c r="AF71" s="46">
        <v>3388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5"/>
        <v>85</v>
      </c>
      <c r="E72" s="42">
        <f t="shared" si="16"/>
        <v>846</v>
      </c>
      <c r="F72" s="25">
        <f t="shared" si="17"/>
        <v>657</v>
      </c>
      <c r="G72" s="25">
        <f t="shared" si="18"/>
        <v>133</v>
      </c>
      <c r="H72" s="25">
        <f t="shared" si="19"/>
        <v>56</v>
      </c>
      <c r="I72" s="25">
        <f t="shared" si="20"/>
        <v>68</v>
      </c>
      <c r="J72" s="2">
        <f t="shared" si="21"/>
        <v>5</v>
      </c>
      <c r="K72" s="43">
        <f t="shared" si="13"/>
        <v>1004</v>
      </c>
      <c r="L72" s="44">
        <f t="shared" si="22"/>
        <v>44</v>
      </c>
      <c r="M72" s="27">
        <f t="shared" si="23"/>
        <v>0.84262948207171318</v>
      </c>
      <c r="N72" s="45">
        <f t="shared" si="24"/>
        <v>13</v>
      </c>
      <c r="P72" s="41" t="s">
        <v>173</v>
      </c>
      <c r="Q72" s="68">
        <v>80</v>
      </c>
      <c r="R72" s="1">
        <v>0</v>
      </c>
      <c r="S72" s="1">
        <v>0</v>
      </c>
      <c r="T72" s="1">
        <v>5</v>
      </c>
      <c r="U72" s="1">
        <v>0</v>
      </c>
      <c r="V72" s="1">
        <v>9</v>
      </c>
      <c r="W72" s="1">
        <v>648</v>
      </c>
      <c r="X72" s="1">
        <v>133</v>
      </c>
      <c r="Y72" s="1">
        <v>56</v>
      </c>
      <c r="Z72" s="1">
        <v>0</v>
      </c>
      <c r="AA72" s="1">
        <v>5</v>
      </c>
      <c r="AB72" s="1">
        <v>0</v>
      </c>
      <c r="AC72" s="1">
        <v>31</v>
      </c>
      <c r="AD72" s="1">
        <v>37</v>
      </c>
      <c r="AE72" s="1">
        <v>0</v>
      </c>
      <c r="AF72" s="46">
        <v>1004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5"/>
        <v>926</v>
      </c>
      <c r="E73" s="42">
        <f t="shared" si="16"/>
        <v>1487</v>
      </c>
      <c r="F73" s="25">
        <f t="shared" si="17"/>
        <v>1476</v>
      </c>
      <c r="G73" s="25">
        <f t="shared" si="18"/>
        <v>10</v>
      </c>
      <c r="H73" s="25">
        <f t="shared" si="19"/>
        <v>1</v>
      </c>
      <c r="I73" s="25">
        <f t="shared" si="20"/>
        <v>119</v>
      </c>
      <c r="J73" s="2">
        <f t="shared" si="21"/>
        <v>145</v>
      </c>
      <c r="K73" s="43">
        <f t="shared" si="13"/>
        <v>2677</v>
      </c>
      <c r="L73" s="44">
        <f t="shared" si="22"/>
        <v>4</v>
      </c>
      <c r="M73" s="27">
        <f t="shared" si="23"/>
        <v>0.55547254389241685</v>
      </c>
      <c r="N73" s="45">
        <f t="shared" si="24"/>
        <v>54</v>
      </c>
      <c r="P73" s="41" t="s">
        <v>175</v>
      </c>
      <c r="Q73" s="68">
        <v>879</v>
      </c>
      <c r="R73" s="1">
        <v>5</v>
      </c>
      <c r="S73" s="1">
        <v>1</v>
      </c>
      <c r="T73" s="1">
        <v>0</v>
      </c>
      <c r="U73" s="1">
        <v>41</v>
      </c>
      <c r="V73" s="1">
        <v>2</v>
      </c>
      <c r="W73" s="1">
        <v>1474</v>
      </c>
      <c r="X73" s="1">
        <v>10</v>
      </c>
      <c r="Y73" s="1">
        <v>1</v>
      </c>
      <c r="Z73" s="1">
        <v>115</v>
      </c>
      <c r="AA73" s="1">
        <v>4</v>
      </c>
      <c r="AB73" s="1">
        <v>16</v>
      </c>
      <c r="AC73" s="1">
        <v>61</v>
      </c>
      <c r="AD73" s="1">
        <v>42</v>
      </c>
      <c r="AE73" s="1">
        <v>26</v>
      </c>
      <c r="AF73" s="46">
        <v>2677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5"/>
        <v>11</v>
      </c>
      <c r="E74" s="42">
        <f t="shared" si="16"/>
        <v>151</v>
      </c>
      <c r="F74" s="25">
        <f t="shared" si="17"/>
        <v>117</v>
      </c>
      <c r="G74" s="25">
        <f t="shared" si="18"/>
        <v>34</v>
      </c>
      <c r="H74" s="25">
        <f t="shared" si="19"/>
        <v>0</v>
      </c>
      <c r="I74" s="25">
        <f t="shared" si="20"/>
        <v>3</v>
      </c>
      <c r="J74" s="2">
        <f t="shared" si="21"/>
        <v>1</v>
      </c>
      <c r="K74" s="43">
        <f t="shared" si="13"/>
        <v>166</v>
      </c>
      <c r="L74" s="44">
        <f t="shared" si="22"/>
        <v>79</v>
      </c>
      <c r="M74" s="27">
        <f t="shared" si="23"/>
        <v>0.90963855421686746</v>
      </c>
      <c r="N74" s="45">
        <f t="shared" si="24"/>
        <v>4</v>
      </c>
      <c r="P74" s="41" t="s">
        <v>177</v>
      </c>
      <c r="Q74" s="68">
        <v>11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117</v>
      </c>
      <c r="X74" s="1">
        <v>34</v>
      </c>
      <c r="Y74" s="1">
        <v>0</v>
      </c>
      <c r="Z74" s="1">
        <v>0</v>
      </c>
      <c r="AA74" s="1">
        <v>1</v>
      </c>
      <c r="AB74" s="1">
        <v>0</v>
      </c>
      <c r="AC74" s="1">
        <v>1</v>
      </c>
      <c r="AD74" s="1">
        <v>2</v>
      </c>
      <c r="AE74" s="1">
        <v>0</v>
      </c>
      <c r="AF74" s="46">
        <v>166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5"/>
        <v>18</v>
      </c>
      <c r="E75" s="42">
        <f t="shared" si="16"/>
        <v>222</v>
      </c>
      <c r="F75" s="25">
        <f t="shared" si="17"/>
        <v>159</v>
      </c>
      <c r="G75" s="25">
        <f t="shared" si="18"/>
        <v>63</v>
      </c>
      <c r="H75" s="25">
        <f t="shared" si="19"/>
        <v>0</v>
      </c>
      <c r="I75" s="25">
        <f t="shared" si="20"/>
        <v>14</v>
      </c>
      <c r="J75" s="2">
        <f t="shared" si="21"/>
        <v>3</v>
      </c>
      <c r="K75" s="43">
        <f t="shared" si="13"/>
        <v>257</v>
      </c>
      <c r="L75" s="44">
        <f t="shared" si="22"/>
        <v>73</v>
      </c>
      <c r="M75" s="27">
        <f t="shared" si="23"/>
        <v>0.86381322957198448</v>
      </c>
      <c r="N75" s="45">
        <f t="shared" si="24"/>
        <v>8</v>
      </c>
      <c r="P75" s="41" t="s">
        <v>179</v>
      </c>
      <c r="Q75" s="68">
        <v>18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159</v>
      </c>
      <c r="X75" s="1">
        <v>63</v>
      </c>
      <c r="Y75" s="1">
        <v>0</v>
      </c>
      <c r="Z75" s="1">
        <v>0</v>
      </c>
      <c r="AA75" s="1">
        <v>0</v>
      </c>
      <c r="AB75" s="1">
        <v>0</v>
      </c>
      <c r="AC75" s="1">
        <v>12</v>
      </c>
      <c r="AD75" s="1">
        <v>2</v>
      </c>
      <c r="AE75" s="1">
        <v>3</v>
      </c>
      <c r="AF75" s="46">
        <v>257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5"/>
        <v>179</v>
      </c>
      <c r="E76" s="42">
        <f t="shared" si="16"/>
        <v>308</v>
      </c>
      <c r="F76" s="25">
        <f t="shared" si="17"/>
        <v>299</v>
      </c>
      <c r="G76" s="25">
        <f t="shared" si="18"/>
        <v>9</v>
      </c>
      <c r="H76" s="25">
        <f t="shared" si="19"/>
        <v>0</v>
      </c>
      <c r="I76" s="25">
        <f t="shared" si="20"/>
        <v>15</v>
      </c>
      <c r="J76" s="2">
        <f t="shared" si="21"/>
        <v>5</v>
      </c>
      <c r="K76" s="43">
        <f t="shared" si="13"/>
        <v>507</v>
      </c>
      <c r="L76" s="44">
        <f t="shared" si="22"/>
        <v>63</v>
      </c>
      <c r="M76" s="27">
        <f t="shared" si="23"/>
        <v>0.60749506903353057</v>
      </c>
      <c r="N76" s="45">
        <f t="shared" si="24"/>
        <v>43</v>
      </c>
      <c r="P76" s="41" t="s">
        <v>181</v>
      </c>
      <c r="Q76" s="68">
        <v>179</v>
      </c>
      <c r="R76" s="1">
        <v>0</v>
      </c>
      <c r="S76" s="1">
        <v>0</v>
      </c>
      <c r="T76" s="1">
        <v>0</v>
      </c>
      <c r="U76" s="1">
        <v>0</v>
      </c>
      <c r="V76" s="1">
        <v>1</v>
      </c>
      <c r="W76" s="1">
        <v>298</v>
      </c>
      <c r="X76" s="1">
        <v>9</v>
      </c>
      <c r="Y76" s="1">
        <v>0</v>
      </c>
      <c r="Z76" s="1">
        <v>0</v>
      </c>
      <c r="AA76" s="1">
        <v>5</v>
      </c>
      <c r="AB76" s="1">
        <v>0</v>
      </c>
      <c r="AC76" s="1">
        <v>7</v>
      </c>
      <c r="AD76" s="1">
        <v>8</v>
      </c>
      <c r="AE76" s="1">
        <v>0</v>
      </c>
      <c r="AF76" s="46">
        <v>507</v>
      </c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8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ref="D78:D99" si="25">SUM(Q78:U78)</f>
        <v>164</v>
      </c>
      <c r="E78" s="42">
        <f t="shared" ref="E78:E99" si="26">SUM(F78:H78)</f>
        <v>690</v>
      </c>
      <c r="F78" s="25">
        <f t="shared" ref="F78:F99" si="27">V78+W78</f>
        <v>644</v>
      </c>
      <c r="G78" s="25">
        <f t="shared" ref="G78:G99" si="28">X78</f>
        <v>46</v>
      </c>
      <c r="H78" s="25">
        <f t="shared" ref="H78:H99" si="29">Y78</f>
        <v>0</v>
      </c>
      <c r="I78" s="25">
        <f t="shared" ref="I78:I99" si="30">SUM(AB78:AD78)</f>
        <v>43</v>
      </c>
      <c r="J78" s="2">
        <f t="shared" ref="J78:J99" si="31">SUM(Z78:AA78,AE78)</f>
        <v>1</v>
      </c>
      <c r="K78" s="43">
        <f t="shared" si="13"/>
        <v>898</v>
      </c>
      <c r="L78" s="44">
        <f t="shared" ref="L78:L99" si="32">_xlfn.RANK.EQ(K78,$K$14:$K$99,0)</f>
        <v>52</v>
      </c>
      <c r="M78" s="27">
        <f t="shared" ref="M78:M99" si="33">E78/K78</f>
        <v>0.76837416481069043</v>
      </c>
      <c r="N78" s="45">
        <f t="shared" ref="N78:N99" si="34">_xlfn.RANK.EQ(M78,$M$14:$M$99,0)</f>
        <v>18</v>
      </c>
      <c r="P78" s="41" t="s">
        <v>185</v>
      </c>
      <c r="Q78" s="68">
        <v>162</v>
      </c>
      <c r="R78" s="1">
        <v>2</v>
      </c>
      <c r="S78" s="1">
        <v>0</v>
      </c>
      <c r="T78" s="1">
        <v>0</v>
      </c>
      <c r="U78" s="1">
        <v>0</v>
      </c>
      <c r="V78" s="1">
        <v>5</v>
      </c>
      <c r="W78" s="1">
        <v>639</v>
      </c>
      <c r="X78" s="1">
        <v>46</v>
      </c>
      <c r="Y78" s="1">
        <v>0</v>
      </c>
      <c r="Z78" s="1">
        <v>0</v>
      </c>
      <c r="AA78" s="1">
        <v>1</v>
      </c>
      <c r="AB78" s="1">
        <v>3</v>
      </c>
      <c r="AC78" s="1">
        <v>23</v>
      </c>
      <c r="AD78" s="1">
        <v>17</v>
      </c>
      <c r="AE78" s="1">
        <v>0</v>
      </c>
      <c r="AF78" s="46">
        <v>898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5"/>
        <v>296</v>
      </c>
      <c r="E79" s="42">
        <f t="shared" si="26"/>
        <v>670</v>
      </c>
      <c r="F79" s="25">
        <f t="shared" si="27"/>
        <v>651</v>
      </c>
      <c r="G79" s="25">
        <f t="shared" si="28"/>
        <v>17</v>
      </c>
      <c r="H79" s="25">
        <f t="shared" si="29"/>
        <v>2</v>
      </c>
      <c r="I79" s="25">
        <f t="shared" si="30"/>
        <v>48</v>
      </c>
      <c r="J79" s="2">
        <f t="shared" si="31"/>
        <v>98</v>
      </c>
      <c r="K79" s="43">
        <f t="shared" ref="K79:K99" si="35">SUM(D79,E79,I79:J79)</f>
        <v>1112</v>
      </c>
      <c r="L79" s="44">
        <f t="shared" si="32"/>
        <v>37</v>
      </c>
      <c r="M79" s="27">
        <f t="shared" si="33"/>
        <v>0.60251798561151082</v>
      </c>
      <c r="N79" s="45">
        <f t="shared" si="34"/>
        <v>45</v>
      </c>
      <c r="P79" s="41" t="s">
        <v>187</v>
      </c>
      <c r="Q79" s="68">
        <v>295</v>
      </c>
      <c r="R79" s="1">
        <v>1</v>
      </c>
      <c r="S79" s="1">
        <v>0</v>
      </c>
      <c r="T79" s="1">
        <v>0</v>
      </c>
      <c r="U79" s="1">
        <v>0</v>
      </c>
      <c r="V79" s="1">
        <v>0</v>
      </c>
      <c r="W79" s="1">
        <v>651</v>
      </c>
      <c r="X79" s="1">
        <v>17</v>
      </c>
      <c r="Y79" s="1">
        <v>2</v>
      </c>
      <c r="Z79" s="1">
        <v>97</v>
      </c>
      <c r="AA79" s="1">
        <v>1</v>
      </c>
      <c r="AB79" s="1">
        <v>3</v>
      </c>
      <c r="AC79" s="1">
        <v>29</v>
      </c>
      <c r="AD79" s="1">
        <v>16</v>
      </c>
      <c r="AE79" s="1">
        <v>0</v>
      </c>
      <c r="AF79" s="46">
        <v>1112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5"/>
        <v>191</v>
      </c>
      <c r="E80" s="42">
        <f t="shared" si="26"/>
        <v>810</v>
      </c>
      <c r="F80" s="25">
        <f t="shared" si="27"/>
        <v>732</v>
      </c>
      <c r="G80" s="25">
        <f t="shared" si="28"/>
        <v>78</v>
      </c>
      <c r="H80" s="25">
        <f t="shared" si="29"/>
        <v>0</v>
      </c>
      <c r="I80" s="25">
        <f t="shared" si="30"/>
        <v>54</v>
      </c>
      <c r="J80" s="2">
        <f t="shared" si="31"/>
        <v>95</v>
      </c>
      <c r="K80" s="43">
        <f t="shared" si="35"/>
        <v>1150</v>
      </c>
      <c r="L80" s="44">
        <f t="shared" si="32"/>
        <v>36</v>
      </c>
      <c r="M80" s="27">
        <f t="shared" si="33"/>
        <v>0.70434782608695656</v>
      </c>
      <c r="N80" s="45">
        <f t="shared" si="34"/>
        <v>22</v>
      </c>
      <c r="P80" s="41" t="s">
        <v>189</v>
      </c>
      <c r="Q80" s="68">
        <v>191</v>
      </c>
      <c r="R80" s="1">
        <v>0</v>
      </c>
      <c r="S80" s="1">
        <v>0</v>
      </c>
      <c r="T80" s="1">
        <v>0</v>
      </c>
      <c r="U80" s="1">
        <v>0</v>
      </c>
      <c r="V80" s="1">
        <v>4</v>
      </c>
      <c r="W80" s="1">
        <v>728</v>
      </c>
      <c r="X80" s="1">
        <v>78</v>
      </c>
      <c r="Y80" s="1">
        <v>0</v>
      </c>
      <c r="Z80" s="1">
        <v>89</v>
      </c>
      <c r="AA80" s="1">
        <v>6</v>
      </c>
      <c r="AB80" s="1">
        <v>2</v>
      </c>
      <c r="AC80" s="1">
        <v>31</v>
      </c>
      <c r="AD80" s="1">
        <v>21</v>
      </c>
      <c r="AE80" s="1">
        <v>0</v>
      </c>
      <c r="AF80" s="46">
        <v>1150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5"/>
        <v>684</v>
      </c>
      <c r="E81" s="42">
        <f t="shared" si="26"/>
        <v>1279</v>
      </c>
      <c r="F81" s="25">
        <f t="shared" si="27"/>
        <v>1217</v>
      </c>
      <c r="G81" s="25">
        <f t="shared" si="28"/>
        <v>61</v>
      </c>
      <c r="H81" s="25">
        <f t="shared" si="29"/>
        <v>1</v>
      </c>
      <c r="I81" s="25">
        <f t="shared" si="30"/>
        <v>127</v>
      </c>
      <c r="J81" s="2">
        <f t="shared" si="31"/>
        <v>163</v>
      </c>
      <c r="K81" s="43">
        <f t="shared" si="35"/>
        <v>2253</v>
      </c>
      <c r="L81" s="44">
        <f t="shared" si="32"/>
        <v>11</v>
      </c>
      <c r="M81" s="27">
        <f t="shared" si="33"/>
        <v>0.56768752774079001</v>
      </c>
      <c r="N81" s="45">
        <f t="shared" si="34"/>
        <v>50</v>
      </c>
      <c r="P81" s="41" t="s">
        <v>191</v>
      </c>
      <c r="Q81" s="68">
        <v>678</v>
      </c>
      <c r="R81" s="1">
        <v>2</v>
      </c>
      <c r="S81" s="1">
        <v>0</v>
      </c>
      <c r="T81" s="1">
        <v>1</v>
      </c>
      <c r="U81" s="1">
        <v>3</v>
      </c>
      <c r="V81" s="1">
        <v>4</v>
      </c>
      <c r="W81" s="1">
        <v>1213</v>
      </c>
      <c r="X81" s="1">
        <v>61</v>
      </c>
      <c r="Y81" s="1">
        <v>1</v>
      </c>
      <c r="Z81" s="1">
        <v>149</v>
      </c>
      <c r="AA81" s="1">
        <v>7</v>
      </c>
      <c r="AB81" s="1">
        <v>4</v>
      </c>
      <c r="AC81" s="1">
        <v>47</v>
      </c>
      <c r="AD81" s="1">
        <v>76</v>
      </c>
      <c r="AE81" s="1">
        <v>7</v>
      </c>
      <c r="AF81" s="46">
        <v>2253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5"/>
        <v>785</v>
      </c>
      <c r="E82" s="42">
        <f t="shared" si="26"/>
        <v>1272</v>
      </c>
      <c r="F82" s="25">
        <f t="shared" si="27"/>
        <v>1207</v>
      </c>
      <c r="G82" s="25">
        <f t="shared" si="28"/>
        <v>44</v>
      </c>
      <c r="H82" s="25">
        <f t="shared" si="29"/>
        <v>21</v>
      </c>
      <c r="I82" s="25">
        <f t="shared" si="30"/>
        <v>153</v>
      </c>
      <c r="J82" s="2">
        <f t="shared" si="31"/>
        <v>172</v>
      </c>
      <c r="K82" s="43">
        <f t="shared" si="35"/>
        <v>2382</v>
      </c>
      <c r="L82" s="44">
        <f t="shared" si="32"/>
        <v>9</v>
      </c>
      <c r="M82" s="27">
        <f t="shared" si="33"/>
        <v>0.53400503778337527</v>
      </c>
      <c r="N82" s="45">
        <f t="shared" si="34"/>
        <v>59</v>
      </c>
      <c r="P82" s="41" t="s">
        <v>193</v>
      </c>
      <c r="Q82" s="68">
        <v>774</v>
      </c>
      <c r="R82" s="1">
        <v>2</v>
      </c>
      <c r="S82" s="1">
        <v>0</v>
      </c>
      <c r="T82" s="1">
        <v>9</v>
      </c>
      <c r="U82" s="1">
        <v>0</v>
      </c>
      <c r="V82" s="1">
        <v>9</v>
      </c>
      <c r="W82" s="1">
        <v>1198</v>
      </c>
      <c r="X82" s="1">
        <v>44</v>
      </c>
      <c r="Y82" s="1">
        <v>21</v>
      </c>
      <c r="Z82" s="1">
        <v>154</v>
      </c>
      <c r="AA82" s="1">
        <v>11</v>
      </c>
      <c r="AB82" s="1">
        <v>9</v>
      </c>
      <c r="AC82" s="1">
        <v>119</v>
      </c>
      <c r="AD82" s="1">
        <v>25</v>
      </c>
      <c r="AE82" s="1">
        <v>7</v>
      </c>
      <c r="AF82" s="46">
        <v>2382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5"/>
        <v>476</v>
      </c>
      <c r="E83" s="42">
        <f t="shared" si="26"/>
        <v>1184</v>
      </c>
      <c r="F83" s="25">
        <f t="shared" si="27"/>
        <v>1147</v>
      </c>
      <c r="G83" s="25">
        <f t="shared" si="28"/>
        <v>35</v>
      </c>
      <c r="H83" s="25">
        <f t="shared" si="29"/>
        <v>2</v>
      </c>
      <c r="I83" s="25">
        <f t="shared" si="30"/>
        <v>127</v>
      </c>
      <c r="J83" s="2">
        <f t="shared" si="31"/>
        <v>121</v>
      </c>
      <c r="K83" s="43">
        <f t="shared" si="35"/>
        <v>1908</v>
      </c>
      <c r="L83" s="44">
        <f t="shared" si="32"/>
        <v>17</v>
      </c>
      <c r="M83" s="27">
        <f t="shared" si="33"/>
        <v>0.6205450733752621</v>
      </c>
      <c r="N83" s="45">
        <f t="shared" si="34"/>
        <v>40</v>
      </c>
      <c r="P83" s="41" t="s">
        <v>195</v>
      </c>
      <c r="Q83" s="68">
        <v>474</v>
      </c>
      <c r="R83" s="1">
        <v>1</v>
      </c>
      <c r="S83" s="1">
        <v>0</v>
      </c>
      <c r="T83" s="1">
        <v>0</v>
      </c>
      <c r="U83" s="1">
        <v>1</v>
      </c>
      <c r="V83" s="1">
        <v>1</v>
      </c>
      <c r="W83" s="1">
        <v>1146</v>
      </c>
      <c r="X83" s="1">
        <v>35</v>
      </c>
      <c r="Y83" s="1">
        <v>2</v>
      </c>
      <c r="Z83" s="1">
        <v>112</v>
      </c>
      <c r="AA83" s="1">
        <v>6</v>
      </c>
      <c r="AB83" s="1">
        <v>11</v>
      </c>
      <c r="AC83" s="1">
        <v>58</v>
      </c>
      <c r="AD83" s="1">
        <v>58</v>
      </c>
      <c r="AE83" s="1">
        <v>3</v>
      </c>
      <c r="AF83" s="46">
        <v>1908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5"/>
        <v>479</v>
      </c>
      <c r="E84" s="42">
        <f t="shared" si="26"/>
        <v>604</v>
      </c>
      <c r="F84" s="25">
        <f t="shared" si="27"/>
        <v>581</v>
      </c>
      <c r="G84" s="25">
        <f t="shared" si="28"/>
        <v>23</v>
      </c>
      <c r="H84" s="25">
        <f t="shared" si="29"/>
        <v>0</v>
      </c>
      <c r="I84" s="25">
        <f t="shared" si="30"/>
        <v>60</v>
      </c>
      <c r="J84" s="2">
        <f t="shared" si="31"/>
        <v>132</v>
      </c>
      <c r="K84" s="43">
        <f t="shared" si="35"/>
        <v>1275</v>
      </c>
      <c r="L84" s="44">
        <f t="shared" si="32"/>
        <v>32</v>
      </c>
      <c r="M84" s="27">
        <f t="shared" si="33"/>
        <v>0.47372549019607846</v>
      </c>
      <c r="N84" s="45">
        <f t="shared" si="34"/>
        <v>60</v>
      </c>
      <c r="P84" s="41" t="s">
        <v>197</v>
      </c>
      <c r="Q84" s="68">
        <v>474</v>
      </c>
      <c r="R84" s="1">
        <v>5</v>
      </c>
      <c r="S84" s="1">
        <v>0</v>
      </c>
      <c r="T84" s="1">
        <v>0</v>
      </c>
      <c r="U84" s="1">
        <v>0</v>
      </c>
      <c r="V84" s="1">
        <v>1</v>
      </c>
      <c r="W84" s="1">
        <v>580</v>
      </c>
      <c r="X84" s="1">
        <v>23</v>
      </c>
      <c r="Y84" s="1">
        <v>0</v>
      </c>
      <c r="Z84" s="1">
        <v>126</v>
      </c>
      <c r="AA84" s="1">
        <v>5</v>
      </c>
      <c r="AB84" s="1">
        <v>2</v>
      </c>
      <c r="AC84" s="1">
        <v>36</v>
      </c>
      <c r="AD84" s="1">
        <v>22</v>
      </c>
      <c r="AE84" s="1">
        <v>1</v>
      </c>
      <c r="AF84" s="46">
        <v>1275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5"/>
        <v>19</v>
      </c>
      <c r="E85" s="42">
        <f t="shared" si="26"/>
        <v>89</v>
      </c>
      <c r="F85" s="25">
        <f t="shared" si="27"/>
        <v>66</v>
      </c>
      <c r="G85" s="25">
        <f t="shared" si="28"/>
        <v>23</v>
      </c>
      <c r="H85" s="25">
        <f t="shared" si="29"/>
        <v>0</v>
      </c>
      <c r="I85" s="25">
        <f t="shared" si="30"/>
        <v>4</v>
      </c>
      <c r="J85" s="2">
        <f t="shared" si="31"/>
        <v>0</v>
      </c>
      <c r="K85" s="43">
        <f t="shared" si="35"/>
        <v>112</v>
      </c>
      <c r="L85" s="44">
        <f t="shared" si="32"/>
        <v>81</v>
      </c>
      <c r="M85" s="27">
        <f t="shared" si="33"/>
        <v>0.7946428571428571</v>
      </c>
      <c r="N85" s="45">
        <f t="shared" si="34"/>
        <v>17</v>
      </c>
      <c r="P85" s="41" t="s">
        <v>199</v>
      </c>
      <c r="Q85" s="68">
        <v>19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66</v>
      </c>
      <c r="X85" s="1">
        <v>23</v>
      </c>
      <c r="Y85" s="1">
        <v>0</v>
      </c>
      <c r="Z85" s="1">
        <v>0</v>
      </c>
      <c r="AA85" s="1">
        <v>0</v>
      </c>
      <c r="AB85" s="1">
        <v>0</v>
      </c>
      <c r="AC85" s="1">
        <v>2</v>
      </c>
      <c r="AD85" s="1">
        <v>2</v>
      </c>
      <c r="AE85" s="1">
        <v>0</v>
      </c>
      <c r="AF85" s="46">
        <v>112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5"/>
        <v>162</v>
      </c>
      <c r="E86" s="42">
        <f t="shared" si="26"/>
        <v>934</v>
      </c>
      <c r="F86" s="25">
        <f t="shared" si="27"/>
        <v>901</v>
      </c>
      <c r="G86" s="25">
        <f t="shared" si="28"/>
        <v>33</v>
      </c>
      <c r="H86" s="25">
        <f t="shared" si="29"/>
        <v>0</v>
      </c>
      <c r="I86" s="25">
        <f t="shared" si="30"/>
        <v>58</v>
      </c>
      <c r="J86" s="2">
        <f t="shared" si="31"/>
        <v>113</v>
      </c>
      <c r="K86" s="43">
        <f t="shared" si="35"/>
        <v>1267</v>
      </c>
      <c r="L86" s="44">
        <f t="shared" si="32"/>
        <v>33</v>
      </c>
      <c r="M86" s="27">
        <f t="shared" si="33"/>
        <v>0.73717442778216258</v>
      </c>
      <c r="N86" s="45">
        <f t="shared" si="34"/>
        <v>21</v>
      </c>
      <c r="P86" s="41" t="s">
        <v>201</v>
      </c>
      <c r="Q86" s="68">
        <v>162</v>
      </c>
      <c r="R86" s="1">
        <v>0</v>
      </c>
      <c r="S86" s="1">
        <v>0</v>
      </c>
      <c r="T86" s="1">
        <v>0</v>
      </c>
      <c r="U86" s="1">
        <v>0</v>
      </c>
      <c r="V86" s="1">
        <v>2</v>
      </c>
      <c r="W86" s="1">
        <v>899</v>
      </c>
      <c r="X86" s="1">
        <v>33</v>
      </c>
      <c r="Y86" s="1">
        <v>0</v>
      </c>
      <c r="Z86" s="1">
        <v>107</v>
      </c>
      <c r="AA86" s="1">
        <v>6</v>
      </c>
      <c r="AB86" s="1">
        <v>3</v>
      </c>
      <c r="AC86" s="1">
        <v>39</v>
      </c>
      <c r="AD86" s="1">
        <v>16</v>
      </c>
      <c r="AE86" s="1">
        <v>0</v>
      </c>
      <c r="AF86" s="46">
        <v>1267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5"/>
        <v>412</v>
      </c>
      <c r="E87" s="42">
        <f t="shared" si="26"/>
        <v>1237</v>
      </c>
      <c r="F87" s="25">
        <f t="shared" si="27"/>
        <v>1188</v>
      </c>
      <c r="G87" s="25">
        <f t="shared" si="28"/>
        <v>49</v>
      </c>
      <c r="H87" s="25">
        <f t="shared" si="29"/>
        <v>0</v>
      </c>
      <c r="I87" s="25">
        <f t="shared" si="30"/>
        <v>68</v>
      </c>
      <c r="J87" s="2">
        <f t="shared" si="31"/>
        <v>118</v>
      </c>
      <c r="K87" s="43">
        <f t="shared" si="35"/>
        <v>1835</v>
      </c>
      <c r="L87" s="44">
        <f t="shared" si="32"/>
        <v>18</v>
      </c>
      <c r="M87" s="27">
        <f t="shared" si="33"/>
        <v>0.67411444141689369</v>
      </c>
      <c r="N87" s="45">
        <f t="shared" si="34"/>
        <v>26</v>
      </c>
      <c r="P87" s="41" t="s">
        <v>203</v>
      </c>
      <c r="Q87" s="68">
        <v>408</v>
      </c>
      <c r="R87" s="1">
        <v>1</v>
      </c>
      <c r="S87" s="1">
        <v>0</v>
      </c>
      <c r="T87" s="1">
        <v>2</v>
      </c>
      <c r="U87" s="1">
        <v>1</v>
      </c>
      <c r="V87" s="1">
        <v>4</v>
      </c>
      <c r="W87" s="1">
        <v>1184</v>
      </c>
      <c r="X87" s="1">
        <v>49</v>
      </c>
      <c r="Y87" s="1">
        <v>0</v>
      </c>
      <c r="Z87" s="1">
        <v>108</v>
      </c>
      <c r="AA87" s="1">
        <v>5</v>
      </c>
      <c r="AB87" s="1">
        <v>2</v>
      </c>
      <c r="AC87" s="1">
        <v>54</v>
      </c>
      <c r="AD87" s="1">
        <v>12</v>
      </c>
      <c r="AE87" s="1">
        <v>5</v>
      </c>
      <c r="AF87" s="46">
        <v>1835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5"/>
        <v>158</v>
      </c>
      <c r="E88" s="55">
        <f t="shared" si="26"/>
        <v>751</v>
      </c>
      <c r="F88" s="55">
        <f t="shared" si="27"/>
        <v>676</v>
      </c>
      <c r="G88" s="55">
        <f t="shared" si="28"/>
        <v>74</v>
      </c>
      <c r="H88" s="55">
        <f t="shared" si="29"/>
        <v>1</v>
      </c>
      <c r="I88" s="55">
        <f t="shared" si="30"/>
        <v>66</v>
      </c>
      <c r="J88" s="56">
        <f t="shared" si="31"/>
        <v>98</v>
      </c>
      <c r="K88" s="57">
        <f t="shared" si="35"/>
        <v>1073</v>
      </c>
      <c r="L88" s="58">
        <f t="shared" si="32"/>
        <v>40</v>
      </c>
      <c r="M88" s="59">
        <f t="shared" si="33"/>
        <v>0.69990680335507927</v>
      </c>
      <c r="N88" s="60">
        <f t="shared" si="34"/>
        <v>25</v>
      </c>
      <c r="P88" s="53" t="s">
        <v>205</v>
      </c>
      <c r="Q88" s="79">
        <v>154</v>
      </c>
      <c r="R88" s="12">
        <v>4</v>
      </c>
      <c r="S88" s="12">
        <v>0</v>
      </c>
      <c r="T88" s="12">
        <v>0</v>
      </c>
      <c r="U88" s="12">
        <v>0</v>
      </c>
      <c r="V88" s="12">
        <v>3</v>
      </c>
      <c r="W88" s="12">
        <v>673</v>
      </c>
      <c r="X88" s="12">
        <v>74</v>
      </c>
      <c r="Y88" s="12">
        <v>1</v>
      </c>
      <c r="Z88" s="12">
        <v>96</v>
      </c>
      <c r="AA88" s="12">
        <v>1</v>
      </c>
      <c r="AB88" s="12">
        <v>7</v>
      </c>
      <c r="AC88" s="12">
        <v>37</v>
      </c>
      <c r="AD88" s="12">
        <v>22</v>
      </c>
      <c r="AE88" s="12">
        <v>1</v>
      </c>
      <c r="AF88" s="80">
        <v>1073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5"/>
        <v>550</v>
      </c>
      <c r="E89" s="42">
        <f t="shared" si="26"/>
        <v>408</v>
      </c>
      <c r="F89" s="25">
        <f t="shared" si="27"/>
        <v>408</v>
      </c>
      <c r="G89" s="25">
        <f t="shared" si="28"/>
        <v>0</v>
      </c>
      <c r="H89" s="25">
        <f t="shared" si="29"/>
        <v>0</v>
      </c>
      <c r="I89" s="25">
        <f t="shared" si="30"/>
        <v>13</v>
      </c>
      <c r="J89" s="2">
        <f t="shared" si="31"/>
        <v>2</v>
      </c>
      <c r="K89" s="43">
        <f t="shared" si="35"/>
        <v>973</v>
      </c>
      <c r="L89" s="44">
        <f t="shared" si="32"/>
        <v>48</v>
      </c>
      <c r="M89" s="27">
        <f t="shared" si="33"/>
        <v>0.41932168550873589</v>
      </c>
      <c r="N89" s="45">
        <f t="shared" si="34"/>
        <v>63</v>
      </c>
      <c r="P89" s="41" t="s">
        <v>207</v>
      </c>
      <c r="Q89" s="68">
        <v>550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408</v>
      </c>
      <c r="X89" s="1">
        <v>0</v>
      </c>
      <c r="Y89" s="1">
        <v>0</v>
      </c>
      <c r="Z89" s="1">
        <v>0</v>
      </c>
      <c r="AA89" s="1">
        <v>2</v>
      </c>
      <c r="AB89" s="1">
        <v>1</v>
      </c>
      <c r="AC89" s="1">
        <v>3</v>
      </c>
      <c r="AD89" s="1">
        <v>9</v>
      </c>
      <c r="AE89" s="1">
        <v>0</v>
      </c>
      <c r="AF89" s="46">
        <v>973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5"/>
        <v>40</v>
      </c>
      <c r="E90" s="42">
        <f t="shared" si="26"/>
        <v>541</v>
      </c>
      <c r="F90" s="25">
        <f t="shared" si="27"/>
        <v>424</v>
      </c>
      <c r="G90" s="25">
        <f t="shared" si="28"/>
        <v>116</v>
      </c>
      <c r="H90" s="25">
        <f t="shared" si="29"/>
        <v>1</v>
      </c>
      <c r="I90" s="25">
        <f t="shared" si="30"/>
        <v>31</v>
      </c>
      <c r="J90" s="2">
        <f t="shared" si="31"/>
        <v>14</v>
      </c>
      <c r="K90" s="43">
        <f t="shared" si="35"/>
        <v>626</v>
      </c>
      <c r="L90" s="44">
        <f t="shared" si="32"/>
        <v>59</v>
      </c>
      <c r="M90" s="27">
        <f t="shared" si="33"/>
        <v>0.86421725239616609</v>
      </c>
      <c r="N90" s="45">
        <f t="shared" si="34"/>
        <v>7</v>
      </c>
      <c r="P90" s="41" t="s">
        <v>209</v>
      </c>
      <c r="Q90" s="68">
        <v>34</v>
      </c>
      <c r="R90" s="1">
        <v>0</v>
      </c>
      <c r="S90" s="1">
        <v>0</v>
      </c>
      <c r="T90" s="1">
        <v>6</v>
      </c>
      <c r="U90" s="1">
        <v>0</v>
      </c>
      <c r="V90" s="1">
        <v>3</v>
      </c>
      <c r="W90" s="1">
        <v>421</v>
      </c>
      <c r="X90" s="1">
        <v>116</v>
      </c>
      <c r="Y90" s="1">
        <v>1</v>
      </c>
      <c r="Z90" s="1">
        <v>0</v>
      </c>
      <c r="AA90" s="1">
        <v>4</v>
      </c>
      <c r="AB90" s="1">
        <v>4</v>
      </c>
      <c r="AC90" s="1">
        <v>20</v>
      </c>
      <c r="AD90" s="1">
        <v>7</v>
      </c>
      <c r="AE90" s="1">
        <v>10</v>
      </c>
      <c r="AF90" s="46">
        <v>626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5"/>
        <v>1352</v>
      </c>
      <c r="E91" s="42">
        <f t="shared" si="26"/>
        <v>916</v>
      </c>
      <c r="F91" s="25">
        <f t="shared" si="27"/>
        <v>896</v>
      </c>
      <c r="G91" s="25">
        <f t="shared" si="28"/>
        <v>15</v>
      </c>
      <c r="H91" s="25">
        <f t="shared" si="29"/>
        <v>5</v>
      </c>
      <c r="I91" s="25">
        <f t="shared" si="30"/>
        <v>185</v>
      </c>
      <c r="J91" s="2">
        <f t="shared" si="31"/>
        <v>162</v>
      </c>
      <c r="K91" s="43">
        <f t="shared" si="35"/>
        <v>2615</v>
      </c>
      <c r="L91" s="44">
        <f t="shared" si="32"/>
        <v>5</v>
      </c>
      <c r="M91" s="27">
        <f t="shared" si="33"/>
        <v>0.35028680688336522</v>
      </c>
      <c r="N91" s="45">
        <f t="shared" si="34"/>
        <v>67</v>
      </c>
      <c r="P91" s="41" t="s">
        <v>211</v>
      </c>
      <c r="Q91" s="68">
        <v>1344</v>
      </c>
      <c r="R91" s="1">
        <v>2</v>
      </c>
      <c r="S91" s="1">
        <v>0</v>
      </c>
      <c r="T91" s="1">
        <v>1</v>
      </c>
      <c r="U91" s="1">
        <v>5</v>
      </c>
      <c r="V91" s="1">
        <v>0</v>
      </c>
      <c r="W91" s="1">
        <v>896</v>
      </c>
      <c r="X91" s="1">
        <v>15</v>
      </c>
      <c r="Y91" s="1">
        <v>5</v>
      </c>
      <c r="Z91" s="1">
        <v>147</v>
      </c>
      <c r="AA91" s="1">
        <v>11</v>
      </c>
      <c r="AB91" s="1">
        <v>18</v>
      </c>
      <c r="AC91" s="1">
        <v>55</v>
      </c>
      <c r="AD91" s="1">
        <v>112</v>
      </c>
      <c r="AE91" s="1">
        <v>4</v>
      </c>
      <c r="AF91" s="46">
        <v>2615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5"/>
        <v>280</v>
      </c>
      <c r="E92" s="42">
        <f t="shared" si="26"/>
        <v>855</v>
      </c>
      <c r="F92" s="25">
        <f t="shared" si="27"/>
        <v>824</v>
      </c>
      <c r="G92" s="25">
        <f t="shared" si="28"/>
        <v>31</v>
      </c>
      <c r="H92" s="25">
        <f t="shared" si="29"/>
        <v>0</v>
      </c>
      <c r="I92" s="25">
        <f t="shared" si="30"/>
        <v>81</v>
      </c>
      <c r="J92" s="2">
        <f t="shared" si="31"/>
        <v>114</v>
      </c>
      <c r="K92" s="43">
        <f t="shared" si="35"/>
        <v>1330</v>
      </c>
      <c r="L92" s="44">
        <f t="shared" si="32"/>
        <v>29</v>
      </c>
      <c r="M92" s="27">
        <f t="shared" si="33"/>
        <v>0.6428571428571429</v>
      </c>
      <c r="N92" s="45">
        <f t="shared" si="34"/>
        <v>33</v>
      </c>
      <c r="P92" s="41" t="s">
        <v>213</v>
      </c>
      <c r="Q92" s="68">
        <v>280</v>
      </c>
      <c r="R92" s="1">
        <v>0</v>
      </c>
      <c r="S92" s="1">
        <v>0</v>
      </c>
      <c r="T92" s="1">
        <v>0</v>
      </c>
      <c r="U92" s="1">
        <v>0</v>
      </c>
      <c r="V92" s="1">
        <v>13</v>
      </c>
      <c r="W92" s="1">
        <v>811</v>
      </c>
      <c r="X92" s="1">
        <v>31</v>
      </c>
      <c r="Y92" s="1">
        <v>0</v>
      </c>
      <c r="Z92" s="1">
        <v>114</v>
      </c>
      <c r="AA92" s="1">
        <v>0</v>
      </c>
      <c r="AB92" s="1">
        <v>3</v>
      </c>
      <c r="AC92" s="1">
        <v>38</v>
      </c>
      <c r="AD92" s="1">
        <v>40</v>
      </c>
      <c r="AE92" s="1">
        <v>0</v>
      </c>
      <c r="AF92" s="46">
        <v>1330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5"/>
        <v>350</v>
      </c>
      <c r="E93" s="42">
        <f t="shared" si="26"/>
        <v>959</v>
      </c>
      <c r="F93" s="25">
        <f t="shared" si="27"/>
        <v>921</v>
      </c>
      <c r="G93" s="25">
        <f t="shared" si="28"/>
        <v>38</v>
      </c>
      <c r="H93" s="25">
        <f t="shared" si="29"/>
        <v>0</v>
      </c>
      <c r="I93" s="25">
        <f t="shared" si="30"/>
        <v>91</v>
      </c>
      <c r="J93" s="2">
        <f t="shared" si="31"/>
        <v>190</v>
      </c>
      <c r="K93" s="43">
        <f t="shared" si="35"/>
        <v>1590</v>
      </c>
      <c r="L93" s="44">
        <f t="shared" si="32"/>
        <v>24</v>
      </c>
      <c r="M93" s="27">
        <f t="shared" si="33"/>
        <v>0.60314465408805029</v>
      </c>
      <c r="N93" s="45">
        <f t="shared" si="34"/>
        <v>44</v>
      </c>
      <c r="P93" s="41" t="s">
        <v>215</v>
      </c>
      <c r="Q93" s="68">
        <v>334</v>
      </c>
      <c r="R93" s="1">
        <v>2</v>
      </c>
      <c r="S93" s="1">
        <v>0</v>
      </c>
      <c r="T93" s="1">
        <v>13</v>
      </c>
      <c r="U93" s="1">
        <v>1</v>
      </c>
      <c r="V93" s="1">
        <v>3</v>
      </c>
      <c r="W93" s="1">
        <v>918</v>
      </c>
      <c r="X93" s="1">
        <v>38</v>
      </c>
      <c r="Y93" s="1">
        <v>0</v>
      </c>
      <c r="Z93" s="1">
        <v>155</v>
      </c>
      <c r="AA93" s="1">
        <v>14</v>
      </c>
      <c r="AB93" s="1">
        <v>6</v>
      </c>
      <c r="AC93" s="1">
        <v>36</v>
      </c>
      <c r="AD93" s="1">
        <v>49</v>
      </c>
      <c r="AE93" s="1">
        <v>21</v>
      </c>
      <c r="AF93" s="46">
        <v>1590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5"/>
        <v>545</v>
      </c>
      <c r="E94" s="42">
        <f t="shared" si="26"/>
        <v>1031</v>
      </c>
      <c r="F94" s="25">
        <f t="shared" si="27"/>
        <v>981</v>
      </c>
      <c r="G94" s="25">
        <f t="shared" si="28"/>
        <v>50</v>
      </c>
      <c r="H94" s="25">
        <f t="shared" si="29"/>
        <v>0</v>
      </c>
      <c r="I94" s="25">
        <f t="shared" si="30"/>
        <v>108</v>
      </c>
      <c r="J94" s="2">
        <f t="shared" si="31"/>
        <v>100</v>
      </c>
      <c r="K94" s="43">
        <f t="shared" si="35"/>
        <v>1784</v>
      </c>
      <c r="L94" s="44">
        <f t="shared" si="32"/>
        <v>20</v>
      </c>
      <c r="M94" s="27">
        <f t="shared" si="33"/>
        <v>0.577914798206278</v>
      </c>
      <c r="N94" s="45">
        <f t="shared" si="34"/>
        <v>48</v>
      </c>
      <c r="P94" s="41" t="s">
        <v>217</v>
      </c>
      <c r="Q94" s="68">
        <v>541</v>
      </c>
      <c r="R94" s="1">
        <v>1</v>
      </c>
      <c r="S94" s="1">
        <v>0</v>
      </c>
      <c r="T94" s="1">
        <v>2</v>
      </c>
      <c r="U94" s="1">
        <v>1</v>
      </c>
      <c r="V94" s="1">
        <v>1</v>
      </c>
      <c r="W94" s="1">
        <v>980</v>
      </c>
      <c r="X94" s="1">
        <v>50</v>
      </c>
      <c r="Y94" s="1">
        <v>0</v>
      </c>
      <c r="Z94" s="1">
        <v>88</v>
      </c>
      <c r="AA94" s="1">
        <v>10</v>
      </c>
      <c r="AB94" s="1">
        <v>4</v>
      </c>
      <c r="AC94" s="1">
        <v>46</v>
      </c>
      <c r="AD94" s="1">
        <v>58</v>
      </c>
      <c r="AE94" s="1">
        <v>2</v>
      </c>
      <c r="AF94" s="46">
        <v>1784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5"/>
        <v>205</v>
      </c>
      <c r="E95" s="42">
        <f t="shared" si="26"/>
        <v>731</v>
      </c>
      <c r="F95" s="25">
        <f t="shared" si="27"/>
        <v>711</v>
      </c>
      <c r="G95" s="25">
        <f t="shared" si="28"/>
        <v>20</v>
      </c>
      <c r="H95" s="25">
        <f t="shared" si="29"/>
        <v>0</v>
      </c>
      <c r="I95" s="25">
        <f t="shared" si="30"/>
        <v>50</v>
      </c>
      <c r="J95" s="2">
        <f t="shared" si="31"/>
        <v>104</v>
      </c>
      <c r="K95" s="43">
        <f t="shared" si="35"/>
        <v>1090</v>
      </c>
      <c r="L95" s="44">
        <f t="shared" si="32"/>
        <v>38</v>
      </c>
      <c r="M95" s="27">
        <f t="shared" si="33"/>
        <v>0.67064220183486234</v>
      </c>
      <c r="N95" s="45">
        <f t="shared" si="34"/>
        <v>27</v>
      </c>
      <c r="P95" s="41" t="s">
        <v>219</v>
      </c>
      <c r="Q95" s="68">
        <v>200</v>
      </c>
      <c r="R95" s="1">
        <v>0</v>
      </c>
      <c r="S95" s="1">
        <v>0</v>
      </c>
      <c r="T95" s="1">
        <v>3</v>
      </c>
      <c r="U95" s="1">
        <v>2</v>
      </c>
      <c r="V95" s="1">
        <v>2</v>
      </c>
      <c r="W95" s="1">
        <v>709</v>
      </c>
      <c r="X95" s="1">
        <v>20</v>
      </c>
      <c r="Y95" s="1">
        <v>0</v>
      </c>
      <c r="Z95" s="1">
        <v>101</v>
      </c>
      <c r="AA95" s="1">
        <v>3</v>
      </c>
      <c r="AB95" s="1">
        <v>1</v>
      </c>
      <c r="AC95" s="1">
        <v>32</v>
      </c>
      <c r="AD95" s="1">
        <v>17</v>
      </c>
      <c r="AE95" s="1">
        <v>0</v>
      </c>
      <c r="AF95" s="46">
        <v>1090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5"/>
        <v>242</v>
      </c>
      <c r="E96" s="42">
        <f t="shared" si="26"/>
        <v>629</v>
      </c>
      <c r="F96" s="25">
        <f t="shared" si="27"/>
        <v>604</v>
      </c>
      <c r="G96" s="25">
        <f t="shared" si="28"/>
        <v>21</v>
      </c>
      <c r="H96" s="25">
        <f t="shared" si="29"/>
        <v>4</v>
      </c>
      <c r="I96" s="25">
        <f t="shared" si="30"/>
        <v>40</v>
      </c>
      <c r="J96" s="2">
        <f t="shared" si="31"/>
        <v>111</v>
      </c>
      <c r="K96" s="43">
        <f t="shared" si="35"/>
        <v>1022</v>
      </c>
      <c r="L96" s="44">
        <f t="shared" si="32"/>
        <v>42</v>
      </c>
      <c r="M96" s="27">
        <f t="shared" si="33"/>
        <v>0.6154598825831703</v>
      </c>
      <c r="N96" s="45">
        <f t="shared" si="34"/>
        <v>41</v>
      </c>
      <c r="P96" s="41" t="s">
        <v>221</v>
      </c>
      <c r="Q96" s="68">
        <v>240</v>
      </c>
      <c r="R96" s="1">
        <v>0</v>
      </c>
      <c r="S96" s="1">
        <v>0</v>
      </c>
      <c r="T96" s="1">
        <v>1</v>
      </c>
      <c r="U96" s="1">
        <v>1</v>
      </c>
      <c r="V96" s="1">
        <v>0</v>
      </c>
      <c r="W96" s="1">
        <v>604</v>
      </c>
      <c r="X96" s="1">
        <v>21</v>
      </c>
      <c r="Y96" s="1">
        <v>4</v>
      </c>
      <c r="Z96" s="1">
        <v>102</v>
      </c>
      <c r="AA96" s="1">
        <v>9</v>
      </c>
      <c r="AB96" s="1">
        <v>0</v>
      </c>
      <c r="AC96" s="1">
        <v>9</v>
      </c>
      <c r="AD96" s="1">
        <v>31</v>
      </c>
      <c r="AE96" s="1">
        <v>0</v>
      </c>
      <c r="AF96" s="46">
        <v>1022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5"/>
        <v>448</v>
      </c>
      <c r="E97" s="42">
        <f t="shared" si="26"/>
        <v>1195</v>
      </c>
      <c r="F97" s="25">
        <f t="shared" si="27"/>
        <v>1110</v>
      </c>
      <c r="G97" s="25">
        <f t="shared" si="28"/>
        <v>84</v>
      </c>
      <c r="H97" s="25">
        <f t="shared" si="29"/>
        <v>1</v>
      </c>
      <c r="I97" s="25">
        <f t="shared" si="30"/>
        <v>109</v>
      </c>
      <c r="J97" s="2">
        <f t="shared" si="31"/>
        <v>168</v>
      </c>
      <c r="K97" s="43">
        <f t="shared" si="35"/>
        <v>1920</v>
      </c>
      <c r="L97" s="44">
        <f t="shared" si="32"/>
        <v>15</v>
      </c>
      <c r="M97" s="27">
        <f t="shared" si="33"/>
        <v>0.62239583333333337</v>
      </c>
      <c r="N97" s="45">
        <f t="shared" si="34"/>
        <v>38</v>
      </c>
      <c r="P97" s="41" t="s">
        <v>223</v>
      </c>
      <c r="Q97" s="68">
        <v>437</v>
      </c>
      <c r="R97" s="1">
        <v>1</v>
      </c>
      <c r="S97" s="1">
        <v>0</v>
      </c>
      <c r="T97" s="1">
        <v>10</v>
      </c>
      <c r="U97" s="1">
        <v>0</v>
      </c>
      <c r="V97" s="1">
        <v>6</v>
      </c>
      <c r="W97" s="1">
        <v>1104</v>
      </c>
      <c r="X97" s="1">
        <v>84</v>
      </c>
      <c r="Y97" s="1">
        <v>1</v>
      </c>
      <c r="Z97" s="1">
        <v>143</v>
      </c>
      <c r="AA97" s="1">
        <v>6</v>
      </c>
      <c r="AB97" s="1">
        <v>4</v>
      </c>
      <c r="AC97" s="1">
        <v>93</v>
      </c>
      <c r="AD97" s="1">
        <v>12</v>
      </c>
      <c r="AE97" s="1">
        <v>19</v>
      </c>
      <c r="AF97" s="46">
        <v>1920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5"/>
        <v>11</v>
      </c>
      <c r="E98" s="42">
        <f t="shared" si="26"/>
        <v>161</v>
      </c>
      <c r="F98" s="25">
        <f t="shared" si="27"/>
        <v>132</v>
      </c>
      <c r="G98" s="25">
        <f t="shared" si="28"/>
        <v>29</v>
      </c>
      <c r="H98" s="25">
        <f t="shared" si="29"/>
        <v>0</v>
      </c>
      <c r="I98" s="25">
        <f t="shared" si="30"/>
        <v>9</v>
      </c>
      <c r="J98" s="2">
        <f t="shared" si="31"/>
        <v>6</v>
      </c>
      <c r="K98" s="43">
        <f t="shared" si="35"/>
        <v>187</v>
      </c>
      <c r="L98" s="44">
        <f t="shared" si="32"/>
        <v>76</v>
      </c>
      <c r="M98" s="27">
        <f t="shared" si="33"/>
        <v>0.86096256684491979</v>
      </c>
      <c r="N98" s="45">
        <f t="shared" si="34"/>
        <v>9</v>
      </c>
      <c r="P98" s="41" t="s">
        <v>225</v>
      </c>
      <c r="Q98" s="68">
        <v>9</v>
      </c>
      <c r="R98" s="1">
        <v>2</v>
      </c>
      <c r="S98" s="1">
        <v>0</v>
      </c>
      <c r="T98" s="1">
        <v>0</v>
      </c>
      <c r="U98" s="1">
        <v>0</v>
      </c>
      <c r="V98" s="1">
        <v>1</v>
      </c>
      <c r="W98" s="1">
        <v>131</v>
      </c>
      <c r="X98" s="1">
        <v>29</v>
      </c>
      <c r="Y98" s="1">
        <v>0</v>
      </c>
      <c r="Z98" s="1">
        <v>0</v>
      </c>
      <c r="AA98" s="1">
        <v>6</v>
      </c>
      <c r="AB98" s="1">
        <v>0</v>
      </c>
      <c r="AC98" s="1">
        <v>4</v>
      </c>
      <c r="AD98" s="1">
        <v>5</v>
      </c>
      <c r="AE98" s="1">
        <v>0</v>
      </c>
      <c r="AF98" s="46">
        <v>187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5"/>
        <v>176</v>
      </c>
      <c r="E99" s="42">
        <f t="shared" si="26"/>
        <v>1022</v>
      </c>
      <c r="F99" s="25">
        <f t="shared" si="27"/>
        <v>907</v>
      </c>
      <c r="G99" s="32">
        <f t="shared" si="28"/>
        <v>113</v>
      </c>
      <c r="H99" s="32">
        <f t="shared" si="29"/>
        <v>2</v>
      </c>
      <c r="I99" s="32">
        <f t="shared" si="30"/>
        <v>207</v>
      </c>
      <c r="J99" s="31">
        <f t="shared" si="31"/>
        <v>133</v>
      </c>
      <c r="K99" s="43">
        <f t="shared" si="35"/>
        <v>1538</v>
      </c>
      <c r="L99" s="61">
        <f t="shared" si="32"/>
        <v>27</v>
      </c>
      <c r="M99" s="34">
        <f t="shared" si="33"/>
        <v>0.66449934980494152</v>
      </c>
      <c r="N99" s="62">
        <f t="shared" si="34"/>
        <v>29</v>
      </c>
      <c r="P99" s="41" t="s">
        <v>227</v>
      </c>
      <c r="Q99" s="71">
        <v>173</v>
      </c>
      <c r="R99" s="63">
        <v>3</v>
      </c>
      <c r="S99" s="63">
        <v>0</v>
      </c>
      <c r="T99" s="63">
        <v>0</v>
      </c>
      <c r="U99" s="63">
        <v>0</v>
      </c>
      <c r="V99" s="63">
        <v>16</v>
      </c>
      <c r="W99" s="63">
        <v>891</v>
      </c>
      <c r="X99" s="63">
        <v>113</v>
      </c>
      <c r="Y99" s="63">
        <v>2</v>
      </c>
      <c r="Z99" s="63">
        <v>99</v>
      </c>
      <c r="AA99" s="63">
        <v>10</v>
      </c>
      <c r="AB99" s="63">
        <v>5</v>
      </c>
      <c r="AC99" s="63">
        <v>148</v>
      </c>
      <c r="AD99" s="63">
        <v>54</v>
      </c>
      <c r="AE99" s="63">
        <v>24</v>
      </c>
      <c r="AF99" s="64">
        <v>1538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32354</v>
      </c>
      <c r="E101" s="257">
        <f t="shared" ref="E101:K101" si="36">SUM(E12:E99)</f>
        <v>55543</v>
      </c>
      <c r="F101" s="257">
        <f t="shared" si="36"/>
        <v>52437</v>
      </c>
      <c r="G101" s="257">
        <f t="shared" si="36"/>
        <v>2916</v>
      </c>
      <c r="H101" s="257">
        <f t="shared" si="36"/>
        <v>190</v>
      </c>
      <c r="I101" s="257">
        <f t="shared" si="36"/>
        <v>5133</v>
      </c>
      <c r="J101" s="257">
        <f t="shared" si="36"/>
        <v>5945</v>
      </c>
      <c r="K101" s="258">
        <f t="shared" si="36"/>
        <v>98975</v>
      </c>
    </row>
  </sheetData>
  <autoFilter ref="A13:AF99" xr:uid="{00000000-0009-0000-0000-000013000000}">
    <sortState xmlns:xlrd2="http://schemas.microsoft.com/office/spreadsheetml/2017/richdata2" ref="A15:AF99">
      <sortCondition ref="A13:A99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3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248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155</v>
      </c>
      <c r="E7" s="18">
        <f t="shared" si="0"/>
        <v>718</v>
      </c>
      <c r="F7" s="18">
        <f t="shared" si="0"/>
        <v>659</v>
      </c>
      <c r="G7" s="18">
        <f t="shared" si="0"/>
        <v>59</v>
      </c>
      <c r="H7" s="18">
        <f t="shared" si="0"/>
        <v>0</v>
      </c>
      <c r="I7" s="18">
        <f t="shared" si="0"/>
        <v>93</v>
      </c>
      <c r="J7" s="18">
        <f t="shared" si="0"/>
        <v>126</v>
      </c>
      <c r="K7" s="19">
        <f>SUM(D7,F7:J7)</f>
        <v>1092</v>
      </c>
      <c r="L7" s="20">
        <f>_xlfn.RANK.EQ(K7,$K$14:$K$99,0)</f>
        <v>40</v>
      </c>
      <c r="M7" s="21">
        <f>E7/K7</f>
        <v>0.6575091575091575</v>
      </c>
      <c r="N7" s="22">
        <f>_xlfn.RANK.EQ(M7,$M$14:$M$99,0)</f>
        <v>26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355.2</v>
      </c>
      <c r="E8" s="103">
        <f>ROUND(SUMIF($B$14:$B$99,"G",E14:E99)/(COUNTIFS(B14:B99,"G",D14:D99,"&lt;&gt;")),1)</f>
        <v>830.6</v>
      </c>
      <c r="F8" s="103">
        <f>ROUND(SUMIF($B$14:$B$99,"G",F14:F99)/(COUNTIFS(B14:B99,"G",D14:D99,"&lt;&gt;")),1)</f>
        <v>790.9</v>
      </c>
      <c r="G8" s="103">
        <f>ROUND(SUMIF($B$14:$B$99,"G",G14:G99)/(COUNTIFS(B14:B99,"G",D14:D99,"&lt;&gt;")),1)</f>
        <v>38.6</v>
      </c>
      <c r="H8" s="103">
        <f>ROUND(SUMIF($B$14:$B$99,"G",H14:H99)/(COUNTIFS(B14:B99,"G",D14:D99,"&lt;&gt;")),1)</f>
        <v>1.2</v>
      </c>
      <c r="I8" s="103">
        <f>ROUND(SUMIF($B$14:$B$99,"G",I14:I99)/(COUNTIFS(B14:B99,"G",D14:D99,"&lt;&gt;")),1)</f>
        <v>84</v>
      </c>
      <c r="J8" s="103">
        <f>ROUND(SUMIF($B$14:$B$99,"G",J14:J99)/(COUNTIFS(B14:B99,"G",D14:D99,"&lt;&gt;")),1)</f>
        <v>124.4</v>
      </c>
      <c r="K8" s="100">
        <f>ROUND(SUM(D8,F8:J8),1)</f>
        <v>1394.3</v>
      </c>
      <c r="L8" s="26"/>
      <c r="M8" s="27">
        <f t="shared" ref="M8:M9" si="1">E8/K8</f>
        <v>0.59571110951732054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408</v>
      </c>
      <c r="E9" s="106">
        <f t="shared" si="2"/>
        <v>649.4</v>
      </c>
      <c r="F9" s="106">
        <f t="shared" si="2"/>
        <v>609.20000000000005</v>
      </c>
      <c r="G9" s="106">
        <f t="shared" si="2"/>
        <v>38.299999999999997</v>
      </c>
      <c r="H9" s="106">
        <f t="shared" si="2"/>
        <v>1.9</v>
      </c>
      <c r="I9" s="106">
        <f t="shared" si="2"/>
        <v>76.5</v>
      </c>
      <c r="J9" s="106">
        <f t="shared" si="2"/>
        <v>71.8</v>
      </c>
      <c r="K9" s="105">
        <f>ROUND(SUM(D9,F9:J9),1)</f>
        <v>1205.7</v>
      </c>
      <c r="L9" s="33"/>
      <c r="M9" s="34">
        <f t="shared" si="1"/>
        <v>0.53860827734925765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2021年度（基準日：５月１日）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4" si="3">SUM(Q14:U14)</f>
        <v>1355</v>
      </c>
      <c r="E14" s="42">
        <f t="shared" ref="E14:E44" si="4">SUM(F14:H14)</f>
        <v>868</v>
      </c>
      <c r="F14" s="25">
        <f t="shared" ref="F14:F44" si="5">V14+W14</f>
        <v>849</v>
      </c>
      <c r="G14" s="25">
        <f t="shared" ref="G14:G44" si="6">X14</f>
        <v>17</v>
      </c>
      <c r="H14" s="25">
        <f t="shared" ref="H14:H44" si="7">Y14</f>
        <v>2</v>
      </c>
      <c r="I14" s="25">
        <f t="shared" ref="I14:I44" si="8">SUM(AB14:AD14)</f>
        <v>191</v>
      </c>
      <c r="J14" s="2">
        <f t="shared" ref="J14:J44" si="9">SUM(Z14:AA14,AE14)</f>
        <v>174</v>
      </c>
      <c r="K14" s="43">
        <f>SUM(D14,E14,I14:J14)</f>
        <v>2588</v>
      </c>
      <c r="L14" s="44">
        <f t="shared" ref="L14:L44" si="10">_xlfn.RANK.EQ(K14,$K$14:$K$99,0)</f>
        <v>6</v>
      </c>
      <c r="M14" s="27">
        <f t="shared" ref="M14:M44" si="11">E14/K14</f>
        <v>0.33539412673879443</v>
      </c>
      <c r="N14" s="45">
        <f t="shared" ref="N14:N44" si="12">_xlfn.RANK.EQ(M14,$M$14:$M$99,0)</f>
        <v>70</v>
      </c>
      <c r="P14" s="41" t="s">
        <v>57</v>
      </c>
      <c r="Q14" s="68">
        <v>1342</v>
      </c>
      <c r="R14" s="1">
        <v>1</v>
      </c>
      <c r="S14" s="1">
        <v>0</v>
      </c>
      <c r="T14" s="1">
        <v>12</v>
      </c>
      <c r="U14" s="1">
        <v>0</v>
      </c>
      <c r="V14" s="1">
        <v>1</v>
      </c>
      <c r="W14" s="1">
        <v>848</v>
      </c>
      <c r="X14" s="1">
        <v>17</v>
      </c>
      <c r="Y14" s="1">
        <v>2</v>
      </c>
      <c r="Z14" s="1">
        <v>157</v>
      </c>
      <c r="AA14" s="1">
        <v>7</v>
      </c>
      <c r="AB14" s="1">
        <v>13</v>
      </c>
      <c r="AC14" s="1">
        <v>103</v>
      </c>
      <c r="AD14" s="1">
        <v>75</v>
      </c>
      <c r="AE14" s="1">
        <v>10</v>
      </c>
      <c r="AF14" s="46">
        <v>2588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60</v>
      </c>
      <c r="E15" s="42">
        <f t="shared" si="4"/>
        <v>1060</v>
      </c>
      <c r="F15" s="25">
        <f t="shared" si="5"/>
        <v>838</v>
      </c>
      <c r="G15" s="25">
        <f t="shared" si="6"/>
        <v>212</v>
      </c>
      <c r="H15" s="25">
        <f t="shared" si="7"/>
        <v>10</v>
      </c>
      <c r="I15" s="25">
        <f t="shared" si="8"/>
        <v>59</v>
      </c>
      <c r="J15" s="2">
        <f t="shared" si="9"/>
        <v>20</v>
      </c>
      <c r="K15" s="43">
        <f t="shared" ref="K15:K78" si="13">SUM(D15,E15,I15:J15)</f>
        <v>1199</v>
      </c>
      <c r="L15" s="44">
        <f t="shared" si="10"/>
        <v>35</v>
      </c>
      <c r="M15" s="27">
        <f t="shared" si="11"/>
        <v>0.88407005838198494</v>
      </c>
      <c r="N15" s="45">
        <f t="shared" si="12"/>
        <v>4</v>
      </c>
      <c r="P15" s="41" t="s">
        <v>59</v>
      </c>
      <c r="Q15" s="72">
        <v>59</v>
      </c>
      <c r="R15" s="15">
        <v>0</v>
      </c>
      <c r="S15" s="15">
        <v>0</v>
      </c>
      <c r="T15" s="15">
        <v>0</v>
      </c>
      <c r="U15" s="15">
        <v>1</v>
      </c>
      <c r="V15" s="15">
        <v>7</v>
      </c>
      <c r="W15" s="15">
        <v>831</v>
      </c>
      <c r="X15" s="15">
        <v>212</v>
      </c>
      <c r="Y15" s="15">
        <v>10</v>
      </c>
      <c r="Z15" s="15">
        <v>0</v>
      </c>
      <c r="AA15" s="15">
        <v>5</v>
      </c>
      <c r="AB15" s="15">
        <v>5</v>
      </c>
      <c r="AC15" s="15">
        <v>28</v>
      </c>
      <c r="AD15" s="15">
        <v>26</v>
      </c>
      <c r="AE15" s="15">
        <v>15</v>
      </c>
      <c r="AF15" s="67">
        <v>1199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258</v>
      </c>
      <c r="E16" s="42">
        <f t="shared" si="4"/>
        <v>342</v>
      </c>
      <c r="F16" s="25">
        <f t="shared" si="5"/>
        <v>341</v>
      </c>
      <c r="G16" s="25">
        <f t="shared" si="6"/>
        <v>1</v>
      </c>
      <c r="H16" s="25">
        <f t="shared" si="7"/>
        <v>0</v>
      </c>
      <c r="I16" s="25">
        <f t="shared" si="8"/>
        <v>32</v>
      </c>
      <c r="J16" s="2">
        <f t="shared" si="9"/>
        <v>1</v>
      </c>
      <c r="K16" s="43">
        <f t="shared" si="13"/>
        <v>633</v>
      </c>
      <c r="L16" s="44">
        <f t="shared" si="10"/>
        <v>59</v>
      </c>
      <c r="M16" s="27">
        <f t="shared" si="11"/>
        <v>0.54028436018957349</v>
      </c>
      <c r="N16" s="45">
        <f t="shared" si="12"/>
        <v>52</v>
      </c>
      <c r="P16" s="41" t="s">
        <v>61</v>
      </c>
      <c r="Q16" s="68">
        <v>258</v>
      </c>
      <c r="R16" s="1">
        <v>0</v>
      </c>
      <c r="S16" s="1">
        <v>0</v>
      </c>
      <c r="T16" s="1">
        <v>0</v>
      </c>
      <c r="U16" s="1">
        <v>0</v>
      </c>
      <c r="V16" s="1">
        <v>3</v>
      </c>
      <c r="W16" s="1">
        <v>338</v>
      </c>
      <c r="X16" s="1">
        <v>1</v>
      </c>
      <c r="Y16" s="1">
        <v>0</v>
      </c>
      <c r="Z16" s="1">
        <v>0</v>
      </c>
      <c r="AA16" s="1">
        <v>1</v>
      </c>
      <c r="AB16" s="1">
        <v>0</v>
      </c>
      <c r="AC16" s="1">
        <v>21</v>
      </c>
      <c r="AD16" s="1">
        <v>11</v>
      </c>
      <c r="AE16" s="1">
        <v>0</v>
      </c>
      <c r="AF16" s="46">
        <v>633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7</v>
      </c>
      <c r="E17" s="42">
        <f t="shared" si="4"/>
        <v>467</v>
      </c>
      <c r="F17" s="25">
        <f t="shared" si="5"/>
        <v>459</v>
      </c>
      <c r="G17" s="25">
        <f t="shared" si="6"/>
        <v>0</v>
      </c>
      <c r="H17" s="25">
        <f t="shared" si="7"/>
        <v>8</v>
      </c>
      <c r="I17" s="25">
        <f t="shared" si="8"/>
        <v>45</v>
      </c>
      <c r="J17" s="2">
        <f t="shared" si="9"/>
        <v>1</v>
      </c>
      <c r="K17" s="43">
        <f t="shared" si="13"/>
        <v>520</v>
      </c>
      <c r="L17" s="44">
        <f t="shared" si="10"/>
        <v>63</v>
      </c>
      <c r="M17" s="27">
        <f t="shared" si="11"/>
        <v>0.89807692307692311</v>
      </c>
      <c r="N17" s="45">
        <f t="shared" si="12"/>
        <v>2</v>
      </c>
      <c r="P17" s="41" t="s">
        <v>63</v>
      </c>
      <c r="Q17" s="68">
        <v>7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459</v>
      </c>
      <c r="X17" s="1">
        <v>0</v>
      </c>
      <c r="Y17" s="1">
        <v>8</v>
      </c>
      <c r="Z17" s="1">
        <v>0</v>
      </c>
      <c r="AA17" s="1">
        <v>0</v>
      </c>
      <c r="AB17" s="1">
        <v>2</v>
      </c>
      <c r="AC17" s="1">
        <v>33</v>
      </c>
      <c r="AD17" s="1">
        <v>10</v>
      </c>
      <c r="AE17" s="1">
        <v>1</v>
      </c>
      <c r="AF17" s="46">
        <v>520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60</v>
      </c>
      <c r="E18" s="42">
        <f t="shared" si="4"/>
        <v>186</v>
      </c>
      <c r="F18" s="25">
        <f t="shared" si="5"/>
        <v>176</v>
      </c>
      <c r="G18" s="25">
        <f t="shared" si="6"/>
        <v>4</v>
      </c>
      <c r="H18" s="25">
        <f t="shared" si="7"/>
        <v>6</v>
      </c>
      <c r="I18" s="25">
        <f t="shared" si="8"/>
        <v>9</v>
      </c>
      <c r="J18" s="2">
        <f t="shared" si="9"/>
        <v>0</v>
      </c>
      <c r="K18" s="43">
        <f t="shared" si="13"/>
        <v>255</v>
      </c>
      <c r="L18" s="44">
        <f t="shared" si="10"/>
        <v>74</v>
      </c>
      <c r="M18" s="27">
        <f t="shared" si="11"/>
        <v>0.72941176470588232</v>
      </c>
      <c r="N18" s="45">
        <f t="shared" si="12"/>
        <v>19</v>
      </c>
      <c r="P18" s="41" t="s">
        <v>65</v>
      </c>
      <c r="Q18" s="68">
        <v>60</v>
      </c>
      <c r="R18" s="1">
        <v>0</v>
      </c>
      <c r="S18" s="1">
        <v>0</v>
      </c>
      <c r="T18" s="1">
        <v>0</v>
      </c>
      <c r="U18" s="1">
        <v>0</v>
      </c>
      <c r="V18" s="1">
        <v>2</v>
      </c>
      <c r="W18" s="1">
        <v>174</v>
      </c>
      <c r="X18" s="1">
        <v>4</v>
      </c>
      <c r="Y18" s="1">
        <v>6</v>
      </c>
      <c r="Z18" s="1">
        <v>0</v>
      </c>
      <c r="AA18" s="1">
        <v>0</v>
      </c>
      <c r="AB18" s="1">
        <v>0</v>
      </c>
      <c r="AC18" s="1">
        <v>4</v>
      </c>
      <c r="AD18" s="1">
        <v>5</v>
      </c>
      <c r="AE18" s="1">
        <v>0</v>
      </c>
      <c r="AF18" s="46">
        <v>255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131</v>
      </c>
      <c r="E19" s="42">
        <f t="shared" si="4"/>
        <v>240</v>
      </c>
      <c r="F19" s="25">
        <f t="shared" si="5"/>
        <v>240</v>
      </c>
      <c r="G19" s="25">
        <f t="shared" si="6"/>
        <v>0</v>
      </c>
      <c r="H19" s="25">
        <f t="shared" si="7"/>
        <v>0</v>
      </c>
      <c r="I19" s="25">
        <f t="shared" si="8"/>
        <v>14</v>
      </c>
      <c r="J19" s="2">
        <f t="shared" si="9"/>
        <v>4</v>
      </c>
      <c r="K19" s="43">
        <f t="shared" si="13"/>
        <v>389</v>
      </c>
      <c r="L19" s="44">
        <f t="shared" si="10"/>
        <v>69</v>
      </c>
      <c r="M19" s="27">
        <f t="shared" si="11"/>
        <v>0.61696658097686374</v>
      </c>
      <c r="N19" s="45">
        <f t="shared" si="12"/>
        <v>33</v>
      </c>
      <c r="P19" s="41" t="s">
        <v>67</v>
      </c>
      <c r="Q19" s="68">
        <v>131</v>
      </c>
      <c r="R19" s="1">
        <v>0</v>
      </c>
      <c r="S19" s="1">
        <v>0</v>
      </c>
      <c r="T19" s="1">
        <v>0</v>
      </c>
      <c r="U19" s="1">
        <v>0</v>
      </c>
      <c r="V19" s="1">
        <v>1</v>
      </c>
      <c r="W19" s="1">
        <v>239</v>
      </c>
      <c r="X19" s="1">
        <v>0</v>
      </c>
      <c r="Y19" s="1">
        <v>0</v>
      </c>
      <c r="Z19" s="1">
        <v>0</v>
      </c>
      <c r="AA19" s="1">
        <v>4</v>
      </c>
      <c r="AB19" s="1">
        <v>0</v>
      </c>
      <c r="AC19" s="1">
        <v>9</v>
      </c>
      <c r="AD19" s="1">
        <v>5</v>
      </c>
      <c r="AE19" s="1">
        <v>0</v>
      </c>
      <c r="AF19" s="46">
        <v>389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58</v>
      </c>
      <c r="F20" s="25">
        <f t="shared" si="5"/>
        <v>58</v>
      </c>
      <c r="G20" s="25">
        <f t="shared" si="6"/>
        <v>0</v>
      </c>
      <c r="H20" s="25">
        <f t="shared" si="7"/>
        <v>0</v>
      </c>
      <c r="I20" s="25">
        <f t="shared" si="8"/>
        <v>7</v>
      </c>
      <c r="J20" s="2">
        <f t="shared" si="9"/>
        <v>100</v>
      </c>
      <c r="K20" s="43">
        <f t="shared" si="13"/>
        <v>165</v>
      </c>
      <c r="L20" s="44">
        <f t="shared" si="10"/>
        <v>79</v>
      </c>
      <c r="M20" s="27">
        <f t="shared" si="11"/>
        <v>0.3515151515151515</v>
      </c>
      <c r="N20" s="45">
        <f t="shared" si="12"/>
        <v>67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58</v>
      </c>
      <c r="X20" s="1">
        <v>0</v>
      </c>
      <c r="Y20" s="1">
        <v>0</v>
      </c>
      <c r="Z20" s="1">
        <v>93</v>
      </c>
      <c r="AA20" s="1">
        <v>0</v>
      </c>
      <c r="AB20" s="1">
        <v>0</v>
      </c>
      <c r="AC20" s="1">
        <v>7</v>
      </c>
      <c r="AD20" s="1">
        <v>0</v>
      </c>
      <c r="AE20" s="1">
        <v>7</v>
      </c>
      <c r="AF20" s="46">
        <v>165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240</v>
      </c>
      <c r="E21" s="42">
        <f t="shared" si="4"/>
        <v>885</v>
      </c>
      <c r="F21" s="25">
        <f t="shared" si="5"/>
        <v>820</v>
      </c>
      <c r="G21" s="25">
        <f t="shared" si="6"/>
        <v>65</v>
      </c>
      <c r="H21" s="25">
        <f t="shared" si="7"/>
        <v>0</v>
      </c>
      <c r="I21" s="25">
        <f t="shared" si="8"/>
        <v>66</v>
      </c>
      <c r="J21" s="2">
        <f t="shared" si="9"/>
        <v>118</v>
      </c>
      <c r="K21" s="43">
        <f t="shared" si="13"/>
        <v>1309</v>
      </c>
      <c r="L21" s="44">
        <f t="shared" si="10"/>
        <v>29</v>
      </c>
      <c r="M21" s="27">
        <f t="shared" si="11"/>
        <v>0.67608861726508784</v>
      </c>
      <c r="N21" s="45">
        <f t="shared" si="12"/>
        <v>24</v>
      </c>
      <c r="P21" s="41" t="s">
        <v>71</v>
      </c>
      <c r="Q21" s="68">
        <v>237</v>
      </c>
      <c r="R21" s="1">
        <v>1</v>
      </c>
      <c r="S21" s="1">
        <v>1</v>
      </c>
      <c r="T21" s="1">
        <v>0</v>
      </c>
      <c r="U21" s="1">
        <v>1</v>
      </c>
      <c r="V21" s="1">
        <v>4</v>
      </c>
      <c r="W21" s="1">
        <v>816</v>
      </c>
      <c r="X21" s="1">
        <v>65</v>
      </c>
      <c r="Y21" s="1">
        <v>0</v>
      </c>
      <c r="Z21" s="1">
        <v>107</v>
      </c>
      <c r="AA21" s="1">
        <v>9</v>
      </c>
      <c r="AB21" s="1">
        <v>3</v>
      </c>
      <c r="AC21" s="1">
        <v>51</v>
      </c>
      <c r="AD21" s="1">
        <v>12</v>
      </c>
      <c r="AE21" s="1">
        <v>2</v>
      </c>
      <c r="AF21" s="46">
        <v>1309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294</v>
      </c>
      <c r="E22" s="42">
        <f t="shared" si="4"/>
        <v>705</v>
      </c>
      <c r="F22" s="25">
        <f t="shared" si="5"/>
        <v>671</v>
      </c>
      <c r="G22" s="25">
        <f t="shared" si="6"/>
        <v>34</v>
      </c>
      <c r="H22" s="25">
        <f t="shared" si="7"/>
        <v>0</v>
      </c>
      <c r="I22" s="25">
        <f t="shared" si="8"/>
        <v>79</v>
      </c>
      <c r="J22" s="2">
        <f t="shared" si="9"/>
        <v>4</v>
      </c>
      <c r="K22" s="43">
        <f t="shared" si="13"/>
        <v>1082</v>
      </c>
      <c r="L22" s="44">
        <f t="shared" si="10"/>
        <v>42</v>
      </c>
      <c r="M22" s="27">
        <f t="shared" si="11"/>
        <v>0.65157116451016639</v>
      </c>
      <c r="N22" s="45">
        <f t="shared" si="12"/>
        <v>27</v>
      </c>
      <c r="P22" s="41" t="s">
        <v>73</v>
      </c>
      <c r="Q22" s="68">
        <v>294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671</v>
      </c>
      <c r="X22" s="1">
        <v>34</v>
      </c>
      <c r="Y22" s="1">
        <v>0</v>
      </c>
      <c r="Z22" s="1">
        <v>0</v>
      </c>
      <c r="AA22" s="1">
        <v>4</v>
      </c>
      <c r="AB22" s="1">
        <v>2</v>
      </c>
      <c r="AC22" s="1">
        <v>38</v>
      </c>
      <c r="AD22" s="1">
        <v>39</v>
      </c>
      <c r="AE22" s="1">
        <v>0</v>
      </c>
      <c r="AF22" s="46">
        <v>1082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1333</v>
      </c>
      <c r="E23" s="42">
        <f t="shared" si="4"/>
        <v>756</v>
      </c>
      <c r="F23" s="25">
        <f t="shared" si="5"/>
        <v>731</v>
      </c>
      <c r="G23" s="25">
        <f t="shared" si="6"/>
        <v>25</v>
      </c>
      <c r="H23" s="25">
        <f t="shared" si="7"/>
        <v>0</v>
      </c>
      <c r="I23" s="25">
        <f t="shared" si="8"/>
        <v>173</v>
      </c>
      <c r="J23" s="2">
        <f t="shared" si="9"/>
        <v>169</v>
      </c>
      <c r="K23" s="43">
        <f t="shared" si="13"/>
        <v>2431</v>
      </c>
      <c r="L23" s="44">
        <f t="shared" si="10"/>
        <v>9</v>
      </c>
      <c r="M23" s="27">
        <f t="shared" si="11"/>
        <v>0.31098313451254628</v>
      </c>
      <c r="N23" s="45">
        <f t="shared" si="12"/>
        <v>73</v>
      </c>
      <c r="P23" s="41" t="s">
        <v>75</v>
      </c>
      <c r="Q23" s="68">
        <v>1323</v>
      </c>
      <c r="R23" s="1">
        <v>5</v>
      </c>
      <c r="S23" s="1">
        <v>1</v>
      </c>
      <c r="T23" s="1">
        <v>1</v>
      </c>
      <c r="U23" s="1">
        <v>3</v>
      </c>
      <c r="V23" s="1">
        <v>1</v>
      </c>
      <c r="W23" s="1">
        <v>730</v>
      </c>
      <c r="X23" s="1">
        <v>25</v>
      </c>
      <c r="Y23" s="1">
        <v>0</v>
      </c>
      <c r="Z23" s="1">
        <v>163</v>
      </c>
      <c r="AA23" s="1">
        <v>6</v>
      </c>
      <c r="AB23" s="1">
        <v>15</v>
      </c>
      <c r="AC23" s="1">
        <v>93</v>
      </c>
      <c r="AD23" s="1">
        <v>65</v>
      </c>
      <c r="AE23" s="1">
        <v>0</v>
      </c>
      <c r="AF23" s="46">
        <v>2431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27</v>
      </c>
      <c r="E24" s="42">
        <f t="shared" si="4"/>
        <v>299</v>
      </c>
      <c r="F24" s="25">
        <f t="shared" si="5"/>
        <v>244</v>
      </c>
      <c r="G24" s="25">
        <f t="shared" si="6"/>
        <v>55</v>
      </c>
      <c r="H24" s="25">
        <f t="shared" si="7"/>
        <v>0</v>
      </c>
      <c r="I24" s="25">
        <f t="shared" si="8"/>
        <v>19</v>
      </c>
      <c r="J24" s="2">
        <f t="shared" si="9"/>
        <v>0</v>
      </c>
      <c r="K24" s="43">
        <f t="shared" si="13"/>
        <v>345</v>
      </c>
      <c r="L24" s="44">
        <f t="shared" si="10"/>
        <v>70</v>
      </c>
      <c r="M24" s="27">
        <f t="shared" si="11"/>
        <v>0.8666666666666667</v>
      </c>
      <c r="N24" s="45">
        <f t="shared" si="12"/>
        <v>6</v>
      </c>
      <c r="P24" s="41" t="s">
        <v>77</v>
      </c>
      <c r="Q24" s="68">
        <v>27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244</v>
      </c>
      <c r="X24" s="1">
        <v>55</v>
      </c>
      <c r="Y24" s="1">
        <v>0</v>
      </c>
      <c r="Z24" s="1">
        <v>0</v>
      </c>
      <c r="AA24" s="1">
        <v>0</v>
      </c>
      <c r="AB24" s="1">
        <v>0</v>
      </c>
      <c r="AC24" s="1">
        <v>11</v>
      </c>
      <c r="AD24" s="1">
        <v>8</v>
      </c>
      <c r="AE24" s="1">
        <v>0</v>
      </c>
      <c r="AF24" s="46">
        <v>345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199</v>
      </c>
      <c r="E25" s="42">
        <f t="shared" si="4"/>
        <v>573</v>
      </c>
      <c r="F25" s="25">
        <f t="shared" si="5"/>
        <v>549</v>
      </c>
      <c r="G25" s="25">
        <f t="shared" si="6"/>
        <v>24</v>
      </c>
      <c r="H25" s="25">
        <f t="shared" si="7"/>
        <v>0</v>
      </c>
      <c r="I25" s="25">
        <f t="shared" si="8"/>
        <v>55</v>
      </c>
      <c r="J25" s="2">
        <f t="shared" si="9"/>
        <v>126</v>
      </c>
      <c r="K25" s="43">
        <f t="shared" si="13"/>
        <v>953</v>
      </c>
      <c r="L25" s="44">
        <f t="shared" si="10"/>
        <v>48</v>
      </c>
      <c r="M25" s="27">
        <f t="shared" si="11"/>
        <v>0.60125918153200419</v>
      </c>
      <c r="N25" s="45">
        <f t="shared" si="12"/>
        <v>40</v>
      </c>
      <c r="P25" s="41" t="s">
        <v>79</v>
      </c>
      <c r="Q25" s="68">
        <v>197</v>
      </c>
      <c r="R25" s="1">
        <v>0</v>
      </c>
      <c r="S25" s="1">
        <v>0</v>
      </c>
      <c r="T25" s="1">
        <v>0</v>
      </c>
      <c r="U25" s="1">
        <v>2</v>
      </c>
      <c r="V25" s="1">
        <v>1</v>
      </c>
      <c r="W25" s="1">
        <v>548</v>
      </c>
      <c r="X25" s="1">
        <v>24</v>
      </c>
      <c r="Y25" s="1">
        <v>0</v>
      </c>
      <c r="Z25" s="1">
        <v>123</v>
      </c>
      <c r="AA25" s="1">
        <v>3</v>
      </c>
      <c r="AB25" s="1">
        <v>3</v>
      </c>
      <c r="AC25" s="1">
        <v>12</v>
      </c>
      <c r="AD25" s="1">
        <v>40</v>
      </c>
      <c r="AE25" s="1">
        <v>0</v>
      </c>
      <c r="AF25" s="46">
        <v>953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459</v>
      </c>
      <c r="E26" s="42">
        <f t="shared" si="4"/>
        <v>928</v>
      </c>
      <c r="F26" s="25">
        <f t="shared" si="5"/>
        <v>898</v>
      </c>
      <c r="G26" s="25">
        <f t="shared" si="6"/>
        <v>29</v>
      </c>
      <c r="H26" s="25">
        <f t="shared" si="7"/>
        <v>1</v>
      </c>
      <c r="I26" s="25">
        <f t="shared" si="8"/>
        <v>122</v>
      </c>
      <c r="J26" s="2">
        <f t="shared" si="9"/>
        <v>127</v>
      </c>
      <c r="K26" s="43">
        <f t="shared" si="13"/>
        <v>1636</v>
      </c>
      <c r="L26" s="44">
        <f t="shared" si="10"/>
        <v>23</v>
      </c>
      <c r="M26" s="27">
        <f t="shared" si="11"/>
        <v>0.56723716381418088</v>
      </c>
      <c r="N26" s="45">
        <f t="shared" si="12"/>
        <v>46</v>
      </c>
      <c r="P26" s="41" t="s">
        <v>81</v>
      </c>
      <c r="Q26" s="68">
        <v>455</v>
      </c>
      <c r="R26" s="1">
        <v>4</v>
      </c>
      <c r="S26" s="1">
        <v>0</v>
      </c>
      <c r="T26" s="1">
        <v>0</v>
      </c>
      <c r="U26" s="1">
        <v>0</v>
      </c>
      <c r="V26" s="1">
        <v>1</v>
      </c>
      <c r="W26" s="1">
        <v>897</v>
      </c>
      <c r="X26" s="1">
        <v>29</v>
      </c>
      <c r="Y26" s="1">
        <v>1</v>
      </c>
      <c r="Z26" s="1">
        <v>119</v>
      </c>
      <c r="AA26" s="1">
        <v>8</v>
      </c>
      <c r="AB26" s="1">
        <v>8</v>
      </c>
      <c r="AC26" s="1">
        <v>38</v>
      </c>
      <c r="AD26" s="1">
        <v>76</v>
      </c>
      <c r="AE26" s="1">
        <v>0</v>
      </c>
      <c r="AF26" s="46">
        <v>1636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83</v>
      </c>
      <c r="E27" s="42">
        <f t="shared" si="4"/>
        <v>843</v>
      </c>
      <c r="F27" s="25">
        <f t="shared" si="5"/>
        <v>814</v>
      </c>
      <c r="G27" s="25">
        <f t="shared" si="6"/>
        <v>29</v>
      </c>
      <c r="H27" s="25">
        <f t="shared" si="7"/>
        <v>0</v>
      </c>
      <c r="I27" s="25">
        <f t="shared" si="8"/>
        <v>81</v>
      </c>
      <c r="J27" s="2">
        <f t="shared" si="9"/>
        <v>2</v>
      </c>
      <c r="K27" s="43">
        <f t="shared" si="13"/>
        <v>1009</v>
      </c>
      <c r="L27" s="44">
        <f t="shared" si="10"/>
        <v>45</v>
      </c>
      <c r="M27" s="27">
        <f t="shared" si="11"/>
        <v>0.83548067393458869</v>
      </c>
      <c r="N27" s="45">
        <f t="shared" si="12"/>
        <v>13</v>
      </c>
      <c r="P27" s="41" t="s">
        <v>83</v>
      </c>
      <c r="Q27" s="68">
        <v>83</v>
      </c>
      <c r="R27" s="1">
        <v>0</v>
      </c>
      <c r="S27" s="1">
        <v>0</v>
      </c>
      <c r="T27" s="1">
        <v>0</v>
      </c>
      <c r="U27" s="1">
        <v>0</v>
      </c>
      <c r="V27" s="1">
        <v>4</v>
      </c>
      <c r="W27" s="1">
        <v>810</v>
      </c>
      <c r="X27" s="1">
        <v>29</v>
      </c>
      <c r="Y27" s="1">
        <v>0</v>
      </c>
      <c r="Z27" s="1">
        <v>0</v>
      </c>
      <c r="AA27" s="1">
        <v>2</v>
      </c>
      <c r="AB27" s="1">
        <v>4</v>
      </c>
      <c r="AC27" s="1">
        <v>62</v>
      </c>
      <c r="AD27" s="1">
        <v>15</v>
      </c>
      <c r="AE27" s="1">
        <v>0</v>
      </c>
      <c r="AF27" s="46">
        <v>1009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530</v>
      </c>
      <c r="E28" s="42">
        <f t="shared" si="4"/>
        <v>930</v>
      </c>
      <c r="F28" s="25">
        <f t="shared" si="5"/>
        <v>866</v>
      </c>
      <c r="G28" s="25">
        <f t="shared" si="6"/>
        <v>64</v>
      </c>
      <c r="H28" s="25">
        <f t="shared" si="7"/>
        <v>0</v>
      </c>
      <c r="I28" s="25">
        <f t="shared" si="8"/>
        <v>70</v>
      </c>
      <c r="J28" s="2">
        <f t="shared" si="9"/>
        <v>6</v>
      </c>
      <c r="K28" s="43">
        <f t="shared" si="13"/>
        <v>1536</v>
      </c>
      <c r="L28" s="44">
        <f t="shared" si="10"/>
        <v>26</v>
      </c>
      <c r="M28" s="27">
        <f t="shared" si="11"/>
        <v>0.60546875</v>
      </c>
      <c r="N28" s="45">
        <f t="shared" si="12"/>
        <v>35</v>
      </c>
      <c r="P28" s="41" t="s">
        <v>85</v>
      </c>
      <c r="Q28" s="68">
        <v>529</v>
      </c>
      <c r="R28" s="1">
        <v>0</v>
      </c>
      <c r="S28" s="1">
        <v>0</v>
      </c>
      <c r="T28" s="1">
        <v>1</v>
      </c>
      <c r="U28" s="1">
        <v>0</v>
      </c>
      <c r="V28" s="1">
        <v>7</v>
      </c>
      <c r="W28" s="1">
        <v>859</v>
      </c>
      <c r="X28" s="1">
        <v>64</v>
      </c>
      <c r="Y28" s="1">
        <v>0</v>
      </c>
      <c r="Z28" s="1">
        <v>0</v>
      </c>
      <c r="AA28" s="1">
        <v>6</v>
      </c>
      <c r="AB28" s="1">
        <v>2</v>
      </c>
      <c r="AC28" s="1">
        <v>57</v>
      </c>
      <c r="AD28" s="1">
        <v>11</v>
      </c>
      <c r="AE28" s="1">
        <v>0</v>
      </c>
      <c r="AF28" s="46">
        <v>1536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958</v>
      </c>
      <c r="E29" s="42">
        <f t="shared" si="4"/>
        <v>978</v>
      </c>
      <c r="F29" s="25">
        <f t="shared" si="5"/>
        <v>938</v>
      </c>
      <c r="G29" s="25">
        <f t="shared" si="6"/>
        <v>38</v>
      </c>
      <c r="H29" s="25">
        <f t="shared" si="7"/>
        <v>2</v>
      </c>
      <c r="I29" s="25">
        <f t="shared" si="8"/>
        <v>200</v>
      </c>
      <c r="J29" s="2">
        <f t="shared" si="9"/>
        <v>142</v>
      </c>
      <c r="K29" s="43">
        <f t="shared" si="13"/>
        <v>2278</v>
      </c>
      <c r="L29" s="44">
        <f t="shared" si="10"/>
        <v>12</v>
      </c>
      <c r="M29" s="27">
        <f t="shared" si="11"/>
        <v>0.42932396839332748</v>
      </c>
      <c r="N29" s="45">
        <f t="shared" si="12"/>
        <v>61</v>
      </c>
      <c r="P29" s="41" t="s">
        <v>87</v>
      </c>
      <c r="Q29" s="68">
        <v>956</v>
      </c>
      <c r="R29" s="1">
        <v>2</v>
      </c>
      <c r="S29" s="1">
        <v>0</v>
      </c>
      <c r="T29" s="1">
        <v>0</v>
      </c>
      <c r="U29" s="1">
        <v>0</v>
      </c>
      <c r="V29" s="1">
        <v>12</v>
      </c>
      <c r="W29" s="1">
        <v>926</v>
      </c>
      <c r="X29" s="1">
        <v>38</v>
      </c>
      <c r="Y29" s="1">
        <v>2</v>
      </c>
      <c r="Z29" s="1">
        <v>135</v>
      </c>
      <c r="AA29" s="1">
        <v>7</v>
      </c>
      <c r="AB29" s="1">
        <v>31</v>
      </c>
      <c r="AC29" s="1">
        <v>110</v>
      </c>
      <c r="AD29" s="1">
        <v>59</v>
      </c>
      <c r="AE29" s="1">
        <v>0</v>
      </c>
      <c r="AF29" s="46">
        <v>2278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5</v>
      </c>
      <c r="E30" s="42">
        <f t="shared" si="4"/>
        <v>41</v>
      </c>
      <c r="F30" s="25">
        <f t="shared" si="5"/>
        <v>37</v>
      </c>
      <c r="G30" s="25">
        <f t="shared" si="6"/>
        <v>4</v>
      </c>
      <c r="H30" s="25">
        <f t="shared" si="7"/>
        <v>0</v>
      </c>
      <c r="I30" s="25">
        <f t="shared" si="8"/>
        <v>12</v>
      </c>
      <c r="J30" s="2">
        <f t="shared" si="9"/>
        <v>1</v>
      </c>
      <c r="K30" s="43">
        <f t="shared" si="13"/>
        <v>59</v>
      </c>
      <c r="L30" s="44">
        <f t="shared" si="10"/>
        <v>82</v>
      </c>
      <c r="M30" s="27">
        <f t="shared" si="11"/>
        <v>0.69491525423728817</v>
      </c>
      <c r="N30" s="45">
        <f t="shared" si="12"/>
        <v>21</v>
      </c>
      <c r="P30" s="41" t="s">
        <v>89</v>
      </c>
      <c r="Q30" s="68">
        <v>4</v>
      </c>
      <c r="R30" s="1">
        <v>1</v>
      </c>
      <c r="S30" s="1">
        <v>0</v>
      </c>
      <c r="T30" s="1">
        <v>0</v>
      </c>
      <c r="U30" s="1">
        <v>0</v>
      </c>
      <c r="V30" s="1">
        <v>0</v>
      </c>
      <c r="W30" s="1">
        <v>37</v>
      </c>
      <c r="X30" s="1">
        <v>4</v>
      </c>
      <c r="Y30" s="1">
        <v>0</v>
      </c>
      <c r="Z30" s="1">
        <v>0</v>
      </c>
      <c r="AA30" s="1">
        <v>1</v>
      </c>
      <c r="AB30" s="1">
        <v>0</v>
      </c>
      <c r="AC30" s="1">
        <v>10</v>
      </c>
      <c r="AD30" s="1">
        <v>2</v>
      </c>
      <c r="AE30" s="1">
        <v>0</v>
      </c>
      <c r="AF30" s="46">
        <v>59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331</v>
      </c>
      <c r="E31" s="42">
        <f t="shared" si="4"/>
        <v>569</v>
      </c>
      <c r="F31" s="25">
        <f t="shared" si="5"/>
        <v>530</v>
      </c>
      <c r="G31" s="25">
        <f t="shared" si="6"/>
        <v>39</v>
      </c>
      <c r="H31" s="25">
        <f t="shared" si="7"/>
        <v>0</v>
      </c>
      <c r="I31" s="25">
        <f t="shared" si="8"/>
        <v>41</v>
      </c>
      <c r="J31" s="2">
        <f t="shared" si="9"/>
        <v>5</v>
      </c>
      <c r="K31" s="43">
        <f t="shared" si="13"/>
        <v>946</v>
      </c>
      <c r="L31" s="44">
        <f t="shared" si="10"/>
        <v>49</v>
      </c>
      <c r="M31" s="27">
        <f t="shared" si="11"/>
        <v>0.60147991543340384</v>
      </c>
      <c r="N31" s="45">
        <f t="shared" si="12"/>
        <v>39</v>
      </c>
      <c r="P31" s="41" t="s">
        <v>91</v>
      </c>
      <c r="Q31" s="68">
        <v>331</v>
      </c>
      <c r="R31" s="1">
        <v>0</v>
      </c>
      <c r="S31" s="1">
        <v>0</v>
      </c>
      <c r="T31" s="1">
        <v>0</v>
      </c>
      <c r="U31" s="1">
        <v>0</v>
      </c>
      <c r="V31" s="1">
        <v>9</v>
      </c>
      <c r="W31" s="1">
        <v>521</v>
      </c>
      <c r="X31" s="1">
        <v>39</v>
      </c>
      <c r="Y31" s="1">
        <v>0</v>
      </c>
      <c r="Z31" s="1">
        <v>0</v>
      </c>
      <c r="AA31" s="1">
        <v>5</v>
      </c>
      <c r="AB31" s="1">
        <v>5</v>
      </c>
      <c r="AC31" s="1">
        <v>9</v>
      </c>
      <c r="AD31" s="1">
        <v>27</v>
      </c>
      <c r="AE31" s="1">
        <v>0</v>
      </c>
      <c r="AF31" s="46">
        <v>946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376</v>
      </c>
      <c r="E32" s="42">
        <f t="shared" si="4"/>
        <v>667</v>
      </c>
      <c r="F32" s="25">
        <f t="shared" si="5"/>
        <v>625</v>
      </c>
      <c r="G32" s="25">
        <f t="shared" si="6"/>
        <v>42</v>
      </c>
      <c r="H32" s="25">
        <f t="shared" si="7"/>
        <v>0</v>
      </c>
      <c r="I32" s="25">
        <f t="shared" si="8"/>
        <v>43</v>
      </c>
      <c r="J32" s="2">
        <f t="shared" si="9"/>
        <v>137</v>
      </c>
      <c r="K32" s="43">
        <f t="shared" si="13"/>
        <v>1223</v>
      </c>
      <c r="L32" s="44">
        <f t="shared" si="10"/>
        <v>34</v>
      </c>
      <c r="M32" s="27">
        <f t="shared" si="11"/>
        <v>0.54538021259198688</v>
      </c>
      <c r="N32" s="45">
        <f t="shared" si="12"/>
        <v>49</v>
      </c>
      <c r="P32" s="41" t="s">
        <v>93</v>
      </c>
      <c r="Q32" s="68">
        <v>369</v>
      </c>
      <c r="R32" s="1">
        <v>2</v>
      </c>
      <c r="S32" s="1">
        <v>0</v>
      </c>
      <c r="T32" s="1">
        <v>4</v>
      </c>
      <c r="U32" s="1">
        <v>1</v>
      </c>
      <c r="V32" s="1">
        <v>0</v>
      </c>
      <c r="W32" s="1">
        <v>625</v>
      </c>
      <c r="X32" s="1">
        <v>42</v>
      </c>
      <c r="Y32" s="1">
        <v>0</v>
      </c>
      <c r="Z32" s="1">
        <v>133</v>
      </c>
      <c r="AA32" s="1">
        <v>4</v>
      </c>
      <c r="AB32" s="1">
        <v>1</v>
      </c>
      <c r="AC32" s="1">
        <v>19</v>
      </c>
      <c r="AD32" s="1">
        <v>23</v>
      </c>
      <c r="AE32" s="1">
        <v>0</v>
      </c>
      <c r="AF32" s="46">
        <v>1223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453</v>
      </c>
      <c r="E33" s="42">
        <f t="shared" si="4"/>
        <v>931</v>
      </c>
      <c r="F33" s="25">
        <f t="shared" si="5"/>
        <v>892</v>
      </c>
      <c r="G33" s="25">
        <f t="shared" si="6"/>
        <v>30</v>
      </c>
      <c r="H33" s="25">
        <f t="shared" si="7"/>
        <v>9</v>
      </c>
      <c r="I33" s="25">
        <f t="shared" si="8"/>
        <v>151</v>
      </c>
      <c r="J33" s="2">
        <f t="shared" si="9"/>
        <v>6</v>
      </c>
      <c r="K33" s="43">
        <f t="shared" si="13"/>
        <v>1541</v>
      </c>
      <c r="L33" s="44">
        <f t="shared" si="10"/>
        <v>25</v>
      </c>
      <c r="M33" s="27">
        <f t="shared" si="11"/>
        <v>0.60415314730694358</v>
      </c>
      <c r="N33" s="45">
        <f t="shared" si="12"/>
        <v>36</v>
      </c>
      <c r="P33" s="41" t="s">
        <v>95</v>
      </c>
      <c r="Q33" s="68">
        <v>453</v>
      </c>
      <c r="R33" s="1">
        <v>0</v>
      </c>
      <c r="S33" s="1">
        <v>0</v>
      </c>
      <c r="T33" s="1">
        <v>0</v>
      </c>
      <c r="U33" s="1">
        <v>0</v>
      </c>
      <c r="V33" s="1">
        <v>3</v>
      </c>
      <c r="W33" s="1">
        <v>889</v>
      </c>
      <c r="X33" s="1">
        <v>30</v>
      </c>
      <c r="Y33" s="1">
        <v>9</v>
      </c>
      <c r="Z33" s="1">
        <v>0</v>
      </c>
      <c r="AA33" s="1">
        <v>2</v>
      </c>
      <c r="AB33" s="1">
        <v>14</v>
      </c>
      <c r="AC33" s="1">
        <v>63</v>
      </c>
      <c r="AD33" s="1">
        <v>74</v>
      </c>
      <c r="AE33" s="1">
        <v>4</v>
      </c>
      <c r="AF33" s="46">
        <v>1541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808</v>
      </c>
      <c r="E34" s="42">
        <f t="shared" si="4"/>
        <v>1299</v>
      </c>
      <c r="F34" s="25">
        <f t="shared" si="5"/>
        <v>1241</v>
      </c>
      <c r="G34" s="25">
        <f t="shared" si="6"/>
        <v>57</v>
      </c>
      <c r="H34" s="25">
        <f t="shared" si="7"/>
        <v>1</v>
      </c>
      <c r="I34" s="25">
        <f t="shared" si="8"/>
        <v>166</v>
      </c>
      <c r="J34" s="2">
        <f t="shared" si="9"/>
        <v>162</v>
      </c>
      <c r="K34" s="43">
        <f t="shared" si="13"/>
        <v>2435</v>
      </c>
      <c r="L34" s="44">
        <f t="shared" si="10"/>
        <v>8</v>
      </c>
      <c r="M34" s="27">
        <f t="shared" si="11"/>
        <v>0.53347022587268988</v>
      </c>
      <c r="N34" s="45">
        <f t="shared" si="12"/>
        <v>53</v>
      </c>
      <c r="P34" s="41" t="s">
        <v>97</v>
      </c>
      <c r="Q34" s="68">
        <v>805</v>
      </c>
      <c r="R34" s="1">
        <v>2</v>
      </c>
      <c r="S34" s="1">
        <v>0</v>
      </c>
      <c r="T34" s="1">
        <v>1</v>
      </c>
      <c r="U34" s="1">
        <v>0</v>
      </c>
      <c r="V34" s="1">
        <v>7</v>
      </c>
      <c r="W34" s="1">
        <v>1234</v>
      </c>
      <c r="X34" s="1">
        <v>57</v>
      </c>
      <c r="Y34" s="1">
        <v>1</v>
      </c>
      <c r="Z34" s="1">
        <v>117</v>
      </c>
      <c r="AA34" s="1">
        <v>15</v>
      </c>
      <c r="AB34" s="1">
        <v>13</v>
      </c>
      <c r="AC34" s="1">
        <v>108</v>
      </c>
      <c r="AD34" s="1">
        <v>45</v>
      </c>
      <c r="AE34" s="1">
        <v>30</v>
      </c>
      <c r="AF34" s="46">
        <v>2435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1473</v>
      </c>
      <c r="E35" s="42">
        <f t="shared" si="4"/>
        <v>1052</v>
      </c>
      <c r="F35" s="25">
        <f t="shared" si="5"/>
        <v>952</v>
      </c>
      <c r="G35" s="25">
        <f t="shared" si="6"/>
        <v>99</v>
      </c>
      <c r="H35" s="25">
        <f t="shared" si="7"/>
        <v>1</v>
      </c>
      <c r="I35" s="25">
        <f t="shared" si="8"/>
        <v>411</v>
      </c>
      <c r="J35" s="2">
        <f t="shared" si="9"/>
        <v>221</v>
      </c>
      <c r="K35" s="43">
        <f t="shared" si="13"/>
        <v>3157</v>
      </c>
      <c r="L35" s="44">
        <f t="shared" si="10"/>
        <v>2</v>
      </c>
      <c r="M35" s="27">
        <f t="shared" si="11"/>
        <v>0.33322774786189419</v>
      </c>
      <c r="N35" s="45">
        <f t="shared" si="12"/>
        <v>71</v>
      </c>
      <c r="P35" s="41" t="s">
        <v>99</v>
      </c>
      <c r="Q35" s="68">
        <v>1455</v>
      </c>
      <c r="R35" s="1">
        <v>17</v>
      </c>
      <c r="S35" s="1">
        <v>0</v>
      </c>
      <c r="T35" s="1">
        <v>0</v>
      </c>
      <c r="U35" s="1">
        <v>1</v>
      </c>
      <c r="V35" s="1">
        <v>20</v>
      </c>
      <c r="W35" s="1">
        <v>932</v>
      </c>
      <c r="X35" s="1">
        <v>99</v>
      </c>
      <c r="Y35" s="1">
        <v>1</v>
      </c>
      <c r="Z35" s="1">
        <v>95</v>
      </c>
      <c r="AA35" s="1">
        <v>15</v>
      </c>
      <c r="AB35" s="1">
        <v>16</v>
      </c>
      <c r="AC35" s="1">
        <v>72</v>
      </c>
      <c r="AD35" s="1">
        <v>323</v>
      </c>
      <c r="AE35" s="1">
        <v>111</v>
      </c>
      <c r="AF35" s="46">
        <v>3157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38</v>
      </c>
      <c r="E36" s="42">
        <f t="shared" si="4"/>
        <v>81</v>
      </c>
      <c r="F36" s="25">
        <f t="shared" si="5"/>
        <v>81</v>
      </c>
      <c r="G36" s="25">
        <f t="shared" si="6"/>
        <v>0</v>
      </c>
      <c r="H36" s="25">
        <f t="shared" si="7"/>
        <v>0</v>
      </c>
      <c r="I36" s="25">
        <f t="shared" si="8"/>
        <v>17</v>
      </c>
      <c r="J36" s="2">
        <f t="shared" si="9"/>
        <v>148</v>
      </c>
      <c r="K36" s="43">
        <f t="shared" si="13"/>
        <v>284</v>
      </c>
      <c r="L36" s="44">
        <f t="shared" si="10"/>
        <v>72</v>
      </c>
      <c r="M36" s="27">
        <f t="shared" si="11"/>
        <v>0.28521126760563381</v>
      </c>
      <c r="N36" s="45">
        <f t="shared" si="12"/>
        <v>76</v>
      </c>
      <c r="P36" s="41" t="s">
        <v>101</v>
      </c>
      <c r="Q36" s="68">
        <v>38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81</v>
      </c>
      <c r="X36" s="1">
        <v>0</v>
      </c>
      <c r="Y36" s="1">
        <v>0</v>
      </c>
      <c r="Z36" s="1">
        <v>148</v>
      </c>
      <c r="AA36" s="1">
        <v>0</v>
      </c>
      <c r="AB36" s="1">
        <v>0</v>
      </c>
      <c r="AC36" s="1">
        <v>17</v>
      </c>
      <c r="AD36" s="1">
        <v>0</v>
      </c>
      <c r="AE36" s="1">
        <v>0</v>
      </c>
      <c r="AF36" s="46">
        <v>284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70</v>
      </c>
      <c r="E37" s="42">
        <f t="shared" si="4"/>
        <v>611</v>
      </c>
      <c r="F37" s="25">
        <f t="shared" si="5"/>
        <v>593</v>
      </c>
      <c r="G37" s="25">
        <f t="shared" si="6"/>
        <v>14</v>
      </c>
      <c r="H37" s="25">
        <f t="shared" si="7"/>
        <v>4</v>
      </c>
      <c r="I37" s="25">
        <f t="shared" si="8"/>
        <v>65</v>
      </c>
      <c r="J37" s="2">
        <f t="shared" si="9"/>
        <v>22</v>
      </c>
      <c r="K37" s="43">
        <f t="shared" si="13"/>
        <v>768</v>
      </c>
      <c r="L37" s="44">
        <f t="shared" si="10"/>
        <v>57</v>
      </c>
      <c r="M37" s="27">
        <f t="shared" si="11"/>
        <v>0.79557291666666663</v>
      </c>
      <c r="N37" s="45">
        <f t="shared" si="12"/>
        <v>16</v>
      </c>
      <c r="P37" s="41" t="s">
        <v>103</v>
      </c>
      <c r="Q37" s="68">
        <v>70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593</v>
      </c>
      <c r="X37" s="1">
        <v>14</v>
      </c>
      <c r="Y37" s="1">
        <v>4</v>
      </c>
      <c r="Z37" s="1">
        <v>0</v>
      </c>
      <c r="AA37" s="1">
        <v>8</v>
      </c>
      <c r="AB37" s="1">
        <v>14</v>
      </c>
      <c r="AC37" s="1">
        <v>18</v>
      </c>
      <c r="AD37" s="1">
        <v>33</v>
      </c>
      <c r="AE37" s="1">
        <v>14</v>
      </c>
      <c r="AF37" s="46">
        <v>768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226</v>
      </c>
      <c r="E38" s="42">
        <f t="shared" si="4"/>
        <v>159</v>
      </c>
      <c r="F38" s="25">
        <f t="shared" si="5"/>
        <v>143</v>
      </c>
      <c r="G38" s="25">
        <f t="shared" si="6"/>
        <v>16</v>
      </c>
      <c r="H38" s="25">
        <f t="shared" si="7"/>
        <v>0</v>
      </c>
      <c r="I38" s="25">
        <f t="shared" si="8"/>
        <v>36</v>
      </c>
      <c r="J38" s="2">
        <f t="shared" si="9"/>
        <v>10</v>
      </c>
      <c r="K38" s="43">
        <f t="shared" si="13"/>
        <v>431</v>
      </c>
      <c r="L38" s="44">
        <f t="shared" si="10"/>
        <v>67</v>
      </c>
      <c r="M38" s="27">
        <f t="shared" si="11"/>
        <v>0.36890951276102091</v>
      </c>
      <c r="N38" s="45">
        <f t="shared" si="12"/>
        <v>65</v>
      </c>
      <c r="P38" s="41" t="s">
        <v>105</v>
      </c>
      <c r="Q38" s="68">
        <v>213</v>
      </c>
      <c r="R38" s="1">
        <v>2</v>
      </c>
      <c r="S38" s="1">
        <v>0</v>
      </c>
      <c r="T38" s="1">
        <v>4</v>
      </c>
      <c r="U38" s="1">
        <v>7</v>
      </c>
      <c r="V38" s="1">
        <v>103</v>
      </c>
      <c r="W38" s="1">
        <v>40</v>
      </c>
      <c r="X38" s="1">
        <v>16</v>
      </c>
      <c r="Y38" s="1">
        <v>0</v>
      </c>
      <c r="Z38" s="1">
        <v>0</v>
      </c>
      <c r="AA38" s="1">
        <v>4</v>
      </c>
      <c r="AB38" s="1">
        <v>11</v>
      </c>
      <c r="AC38" s="1">
        <v>10</v>
      </c>
      <c r="AD38" s="1">
        <v>15</v>
      </c>
      <c r="AE38" s="1">
        <v>6</v>
      </c>
      <c r="AF38" s="46">
        <v>431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999</v>
      </c>
      <c r="E39" s="42">
        <f t="shared" si="4"/>
        <v>95</v>
      </c>
      <c r="F39" s="25">
        <f t="shared" si="5"/>
        <v>94</v>
      </c>
      <c r="G39" s="25">
        <f t="shared" si="6"/>
        <v>1</v>
      </c>
      <c r="H39" s="25">
        <f t="shared" si="7"/>
        <v>0</v>
      </c>
      <c r="I39" s="25">
        <f t="shared" si="8"/>
        <v>18</v>
      </c>
      <c r="J39" s="2">
        <f t="shared" si="9"/>
        <v>36</v>
      </c>
      <c r="K39" s="43">
        <f t="shared" si="13"/>
        <v>1148</v>
      </c>
      <c r="L39" s="44">
        <f t="shared" si="10"/>
        <v>37</v>
      </c>
      <c r="M39" s="27">
        <f t="shared" si="11"/>
        <v>8.2752613240418119E-2</v>
      </c>
      <c r="N39" s="45">
        <f t="shared" si="12"/>
        <v>82</v>
      </c>
      <c r="P39" s="41" t="s">
        <v>107</v>
      </c>
      <c r="Q39" s="68">
        <v>998</v>
      </c>
      <c r="R39" s="1">
        <v>0</v>
      </c>
      <c r="S39" s="1">
        <v>0</v>
      </c>
      <c r="T39" s="1">
        <v>0</v>
      </c>
      <c r="U39" s="1">
        <v>1</v>
      </c>
      <c r="V39" s="1">
        <v>3</v>
      </c>
      <c r="W39" s="1">
        <v>91</v>
      </c>
      <c r="X39" s="1">
        <v>1</v>
      </c>
      <c r="Y39" s="1">
        <v>0</v>
      </c>
      <c r="Z39" s="1">
        <v>0</v>
      </c>
      <c r="AA39" s="1">
        <v>13</v>
      </c>
      <c r="AB39" s="1">
        <v>3</v>
      </c>
      <c r="AC39" s="1">
        <v>11</v>
      </c>
      <c r="AD39" s="1">
        <v>4</v>
      </c>
      <c r="AE39" s="1">
        <v>23</v>
      </c>
      <c r="AF39" s="46">
        <v>1148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178</v>
      </c>
      <c r="E40" s="42">
        <f t="shared" si="4"/>
        <v>281</v>
      </c>
      <c r="F40" s="25">
        <f t="shared" si="5"/>
        <v>276</v>
      </c>
      <c r="G40" s="25">
        <f t="shared" si="6"/>
        <v>5</v>
      </c>
      <c r="H40" s="25">
        <f t="shared" si="7"/>
        <v>0</v>
      </c>
      <c r="I40" s="25">
        <f t="shared" si="8"/>
        <v>25</v>
      </c>
      <c r="J40" s="2">
        <f t="shared" si="9"/>
        <v>6</v>
      </c>
      <c r="K40" s="43">
        <f t="shared" si="13"/>
        <v>490</v>
      </c>
      <c r="L40" s="44">
        <f t="shared" si="10"/>
        <v>64</v>
      </c>
      <c r="M40" s="27">
        <f t="shared" si="11"/>
        <v>0.57346938775510203</v>
      </c>
      <c r="N40" s="45">
        <f t="shared" si="12"/>
        <v>43</v>
      </c>
      <c r="P40" s="41" t="s">
        <v>109</v>
      </c>
      <c r="Q40" s="68">
        <v>178</v>
      </c>
      <c r="R40" s="1">
        <v>0</v>
      </c>
      <c r="S40" s="1">
        <v>0</v>
      </c>
      <c r="T40" s="1">
        <v>0</v>
      </c>
      <c r="U40" s="1">
        <v>0</v>
      </c>
      <c r="V40" s="1">
        <v>4</v>
      </c>
      <c r="W40" s="1">
        <v>272</v>
      </c>
      <c r="X40" s="1">
        <v>5</v>
      </c>
      <c r="Y40" s="1">
        <v>0</v>
      </c>
      <c r="Z40" s="1">
        <v>0</v>
      </c>
      <c r="AA40" s="1">
        <v>1</v>
      </c>
      <c r="AB40" s="1">
        <v>2</v>
      </c>
      <c r="AC40" s="1">
        <v>9</v>
      </c>
      <c r="AD40" s="1">
        <v>14</v>
      </c>
      <c r="AE40" s="1">
        <v>5</v>
      </c>
      <c r="AF40" s="46">
        <v>490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146</v>
      </c>
      <c r="E41" s="42">
        <f t="shared" si="4"/>
        <v>819</v>
      </c>
      <c r="F41" s="25">
        <f t="shared" si="5"/>
        <v>665</v>
      </c>
      <c r="G41" s="25">
        <f t="shared" si="6"/>
        <v>154</v>
      </c>
      <c r="H41" s="25">
        <f t="shared" si="7"/>
        <v>0</v>
      </c>
      <c r="I41" s="25">
        <f t="shared" si="8"/>
        <v>112</v>
      </c>
      <c r="J41" s="2">
        <f t="shared" si="9"/>
        <v>9</v>
      </c>
      <c r="K41" s="43">
        <f t="shared" si="13"/>
        <v>1086</v>
      </c>
      <c r="L41" s="44">
        <f t="shared" si="10"/>
        <v>41</v>
      </c>
      <c r="M41" s="27">
        <f t="shared" si="11"/>
        <v>0.7541436464088398</v>
      </c>
      <c r="N41" s="45">
        <f t="shared" si="12"/>
        <v>17</v>
      </c>
      <c r="P41" s="41" t="s">
        <v>111</v>
      </c>
      <c r="Q41" s="68">
        <v>146</v>
      </c>
      <c r="R41" s="1">
        <v>0</v>
      </c>
      <c r="S41" s="1">
        <v>0</v>
      </c>
      <c r="T41" s="1">
        <v>0</v>
      </c>
      <c r="U41" s="1">
        <v>0</v>
      </c>
      <c r="V41" s="1">
        <v>2</v>
      </c>
      <c r="W41" s="1">
        <v>663</v>
      </c>
      <c r="X41" s="1">
        <v>154</v>
      </c>
      <c r="Y41" s="1">
        <v>0</v>
      </c>
      <c r="Z41" s="1">
        <v>0</v>
      </c>
      <c r="AA41" s="1">
        <v>9</v>
      </c>
      <c r="AB41" s="1">
        <v>5</v>
      </c>
      <c r="AC41" s="1">
        <v>63</v>
      </c>
      <c r="AD41" s="1">
        <v>44</v>
      </c>
      <c r="AE41" s="1">
        <v>0</v>
      </c>
      <c r="AF41" s="46">
        <v>1086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681</v>
      </c>
      <c r="E42" s="42">
        <f t="shared" si="4"/>
        <v>193</v>
      </c>
      <c r="F42" s="25">
        <f t="shared" si="5"/>
        <v>188</v>
      </c>
      <c r="G42" s="25">
        <f t="shared" si="6"/>
        <v>5</v>
      </c>
      <c r="H42" s="25">
        <f t="shared" si="7"/>
        <v>0</v>
      </c>
      <c r="I42" s="25">
        <f t="shared" si="8"/>
        <v>39</v>
      </c>
      <c r="J42" s="2">
        <f t="shared" si="9"/>
        <v>3</v>
      </c>
      <c r="K42" s="43">
        <f t="shared" si="13"/>
        <v>916</v>
      </c>
      <c r="L42" s="44">
        <f t="shared" si="10"/>
        <v>52</v>
      </c>
      <c r="M42" s="27">
        <f t="shared" si="11"/>
        <v>0.21069868995633187</v>
      </c>
      <c r="N42" s="45">
        <f t="shared" si="12"/>
        <v>79</v>
      </c>
      <c r="P42" s="41" t="s">
        <v>113</v>
      </c>
      <c r="Q42" s="68">
        <v>681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188</v>
      </c>
      <c r="X42" s="1">
        <v>5</v>
      </c>
      <c r="Y42" s="1">
        <v>0</v>
      </c>
      <c r="Z42" s="1">
        <v>0</v>
      </c>
      <c r="AA42" s="1">
        <v>0</v>
      </c>
      <c r="AB42" s="1">
        <v>8</v>
      </c>
      <c r="AC42" s="1">
        <v>26</v>
      </c>
      <c r="AD42" s="1">
        <v>5</v>
      </c>
      <c r="AE42" s="1">
        <v>3</v>
      </c>
      <c r="AF42" s="46">
        <v>916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456</v>
      </c>
      <c r="E43" s="42">
        <f t="shared" si="4"/>
        <v>201</v>
      </c>
      <c r="F43" s="25">
        <f t="shared" si="5"/>
        <v>201</v>
      </c>
      <c r="G43" s="25">
        <f t="shared" si="6"/>
        <v>0</v>
      </c>
      <c r="H43" s="25">
        <f t="shared" si="7"/>
        <v>0</v>
      </c>
      <c r="I43" s="25">
        <f t="shared" si="8"/>
        <v>29</v>
      </c>
      <c r="J43" s="2">
        <f t="shared" si="9"/>
        <v>16</v>
      </c>
      <c r="K43" s="43">
        <f t="shared" si="13"/>
        <v>702</v>
      </c>
      <c r="L43" s="44">
        <f t="shared" si="10"/>
        <v>58</v>
      </c>
      <c r="M43" s="27">
        <f t="shared" si="11"/>
        <v>0.28632478632478631</v>
      </c>
      <c r="N43" s="45">
        <f t="shared" si="12"/>
        <v>75</v>
      </c>
      <c r="P43" s="41" t="s">
        <v>115</v>
      </c>
      <c r="Q43" s="68">
        <v>456</v>
      </c>
      <c r="R43" s="1">
        <v>0</v>
      </c>
      <c r="S43" s="1">
        <v>0</v>
      </c>
      <c r="T43" s="1">
        <v>0</v>
      </c>
      <c r="U43" s="1">
        <v>0</v>
      </c>
      <c r="V43" s="1">
        <v>3</v>
      </c>
      <c r="W43" s="1">
        <v>198</v>
      </c>
      <c r="X43" s="1">
        <v>0</v>
      </c>
      <c r="Y43" s="1">
        <v>0</v>
      </c>
      <c r="Z43" s="1">
        <v>0</v>
      </c>
      <c r="AA43" s="1">
        <v>1</v>
      </c>
      <c r="AB43" s="1">
        <v>3</v>
      </c>
      <c r="AC43" s="1">
        <v>20</v>
      </c>
      <c r="AD43" s="1">
        <v>6</v>
      </c>
      <c r="AE43" s="1">
        <v>15</v>
      </c>
      <c r="AF43" s="46">
        <v>702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90</v>
      </c>
      <c r="E44" s="42">
        <f t="shared" si="4"/>
        <v>861</v>
      </c>
      <c r="F44" s="25">
        <f t="shared" si="5"/>
        <v>802</v>
      </c>
      <c r="G44" s="25">
        <f t="shared" si="6"/>
        <v>59</v>
      </c>
      <c r="H44" s="25">
        <f t="shared" si="7"/>
        <v>0</v>
      </c>
      <c r="I44" s="25">
        <f t="shared" si="8"/>
        <v>48</v>
      </c>
      <c r="J44" s="2">
        <f t="shared" si="9"/>
        <v>14</v>
      </c>
      <c r="K44" s="43">
        <f t="shared" si="13"/>
        <v>1013</v>
      </c>
      <c r="L44" s="44">
        <f t="shared" si="10"/>
        <v>44</v>
      </c>
      <c r="M44" s="27">
        <f t="shared" si="11"/>
        <v>0.84995064165844025</v>
      </c>
      <c r="N44" s="45">
        <f t="shared" si="12"/>
        <v>8</v>
      </c>
      <c r="P44" s="41" t="s">
        <v>117</v>
      </c>
      <c r="Q44" s="68">
        <v>82</v>
      </c>
      <c r="R44" s="1">
        <v>5</v>
      </c>
      <c r="S44" s="1">
        <v>3</v>
      </c>
      <c r="T44" s="1">
        <v>0</v>
      </c>
      <c r="U44" s="1">
        <v>0</v>
      </c>
      <c r="V44" s="1">
        <v>3</v>
      </c>
      <c r="W44" s="1">
        <v>799</v>
      </c>
      <c r="X44" s="1">
        <v>59</v>
      </c>
      <c r="Y44" s="1">
        <v>0</v>
      </c>
      <c r="Z44" s="1">
        <v>0</v>
      </c>
      <c r="AA44" s="1">
        <v>0</v>
      </c>
      <c r="AB44" s="1">
        <v>9</v>
      </c>
      <c r="AC44" s="1">
        <v>28</v>
      </c>
      <c r="AD44" s="1">
        <v>11</v>
      </c>
      <c r="AE44" s="1">
        <v>14</v>
      </c>
      <c r="AF44" s="46">
        <v>1013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8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>SUM(Q46:U46)</f>
        <v>249</v>
      </c>
      <c r="E46" s="42">
        <f>SUM(F46:H46)</f>
        <v>161</v>
      </c>
      <c r="F46" s="25">
        <f>V46+W46</f>
        <v>160</v>
      </c>
      <c r="G46" s="25">
        <f>X46</f>
        <v>1</v>
      </c>
      <c r="H46" s="25">
        <f>Y46</f>
        <v>0</v>
      </c>
      <c r="I46" s="25">
        <f>SUM(AB46:AD46)</f>
        <v>17</v>
      </c>
      <c r="J46" s="2">
        <f>SUM(Z46:AA46,AE46)</f>
        <v>4</v>
      </c>
      <c r="K46" s="43">
        <f t="shared" si="13"/>
        <v>431</v>
      </c>
      <c r="L46" s="44">
        <f>_xlfn.RANK.EQ(K46,$K$14:$K$99,0)</f>
        <v>67</v>
      </c>
      <c r="M46" s="27">
        <f>E46/K46</f>
        <v>0.37354988399071926</v>
      </c>
      <c r="N46" s="45">
        <f>_xlfn.RANK.EQ(M46,$M$14:$M$99,0)</f>
        <v>64</v>
      </c>
      <c r="P46" s="41" t="s">
        <v>121</v>
      </c>
      <c r="Q46" s="68">
        <v>185</v>
      </c>
      <c r="R46" s="1">
        <v>1</v>
      </c>
      <c r="S46" s="1">
        <v>0</v>
      </c>
      <c r="T46" s="1">
        <v>63</v>
      </c>
      <c r="U46" s="1">
        <v>0</v>
      </c>
      <c r="V46" s="1">
        <v>1</v>
      </c>
      <c r="W46" s="1">
        <v>159</v>
      </c>
      <c r="X46" s="1">
        <v>1</v>
      </c>
      <c r="Y46" s="1">
        <v>0</v>
      </c>
      <c r="Z46" s="1">
        <v>0</v>
      </c>
      <c r="AA46" s="1">
        <v>4</v>
      </c>
      <c r="AB46" s="1">
        <v>3</v>
      </c>
      <c r="AC46" s="1">
        <v>2</v>
      </c>
      <c r="AD46" s="1">
        <v>12</v>
      </c>
      <c r="AE46" s="1">
        <v>0</v>
      </c>
      <c r="AF46" s="46">
        <v>431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640</v>
      </c>
      <c r="E47" s="42">
        <f>SUM(F47:H47)</f>
        <v>872</v>
      </c>
      <c r="F47" s="25">
        <f>V47+W47</f>
        <v>829</v>
      </c>
      <c r="G47" s="25">
        <f>X47</f>
        <v>43</v>
      </c>
      <c r="H47" s="25">
        <f>Y47</f>
        <v>0</v>
      </c>
      <c r="I47" s="25">
        <f>SUM(AB47:AD47)</f>
        <v>157</v>
      </c>
      <c r="J47" s="2">
        <f>SUM(Z47:AA47,AE47)</f>
        <v>1</v>
      </c>
      <c r="K47" s="43">
        <f t="shared" si="13"/>
        <v>1670</v>
      </c>
      <c r="L47" s="44">
        <f>_xlfn.RANK.EQ(K47,$K$14:$K$99,0)</f>
        <v>22</v>
      </c>
      <c r="M47" s="27">
        <f>E47/K47</f>
        <v>0.52215568862275452</v>
      </c>
      <c r="N47" s="45">
        <f>_xlfn.RANK.EQ(M47,$M$14:$M$99,0)</f>
        <v>54</v>
      </c>
      <c r="P47" s="41" t="s">
        <v>123</v>
      </c>
      <c r="Q47" s="68">
        <v>638</v>
      </c>
      <c r="R47" s="1">
        <v>2</v>
      </c>
      <c r="S47" s="1">
        <v>0</v>
      </c>
      <c r="T47" s="1">
        <v>0</v>
      </c>
      <c r="U47" s="1">
        <v>0</v>
      </c>
      <c r="V47" s="1">
        <v>8</v>
      </c>
      <c r="W47" s="1">
        <v>821</v>
      </c>
      <c r="X47" s="1">
        <v>43</v>
      </c>
      <c r="Y47" s="1">
        <v>0</v>
      </c>
      <c r="Z47" s="1">
        <v>0</v>
      </c>
      <c r="AA47" s="1">
        <v>1</v>
      </c>
      <c r="AB47" s="1">
        <v>28</v>
      </c>
      <c r="AC47" s="1">
        <v>79</v>
      </c>
      <c r="AD47" s="1">
        <v>50</v>
      </c>
      <c r="AE47" s="1">
        <v>0</v>
      </c>
      <c r="AF47" s="46">
        <v>1670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8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632</v>
      </c>
      <c r="E49" s="42">
        <f>SUM(F49:H49)</f>
        <v>1420</v>
      </c>
      <c r="F49" s="25">
        <f>V49+W49</f>
        <v>1357</v>
      </c>
      <c r="G49" s="25">
        <f t="shared" ref="G49:H53" si="14">X49</f>
        <v>63</v>
      </c>
      <c r="H49" s="25">
        <f t="shared" si="14"/>
        <v>0</v>
      </c>
      <c r="I49" s="25">
        <f>SUM(AB49:AD49)</f>
        <v>145</v>
      </c>
      <c r="J49" s="2">
        <f>SUM(Z49:AA49,AE49)</f>
        <v>161</v>
      </c>
      <c r="K49" s="43">
        <f t="shared" si="13"/>
        <v>2358</v>
      </c>
      <c r="L49" s="44">
        <f>_xlfn.RANK.EQ(K49,$K$14:$K$99,0)</f>
        <v>10</v>
      </c>
      <c r="M49" s="27">
        <f>E49/K49</f>
        <v>0.60220525869380837</v>
      </c>
      <c r="N49" s="45">
        <f>_xlfn.RANK.EQ(M49,$M$14:$M$99,0)</f>
        <v>37</v>
      </c>
      <c r="P49" s="41" t="s">
        <v>127</v>
      </c>
      <c r="Q49" s="68">
        <v>622</v>
      </c>
      <c r="R49" s="1">
        <v>0</v>
      </c>
      <c r="S49" s="1">
        <v>0</v>
      </c>
      <c r="T49" s="1">
        <v>0</v>
      </c>
      <c r="U49" s="1">
        <v>10</v>
      </c>
      <c r="V49" s="1">
        <v>6</v>
      </c>
      <c r="W49" s="1">
        <v>1351</v>
      </c>
      <c r="X49" s="1">
        <v>63</v>
      </c>
      <c r="Y49" s="1">
        <v>0</v>
      </c>
      <c r="Z49" s="1">
        <v>147</v>
      </c>
      <c r="AA49" s="1">
        <v>14</v>
      </c>
      <c r="AB49" s="1">
        <v>5</v>
      </c>
      <c r="AC49" s="1">
        <v>68</v>
      </c>
      <c r="AD49" s="1">
        <v>72</v>
      </c>
      <c r="AE49" s="1">
        <v>0</v>
      </c>
      <c r="AF49" s="46">
        <v>2358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369</v>
      </c>
      <c r="E50" s="42">
        <f>SUM(F50:H50)</f>
        <v>63</v>
      </c>
      <c r="F50" s="25">
        <f>V50+W50</f>
        <v>62</v>
      </c>
      <c r="G50" s="25">
        <f t="shared" si="14"/>
        <v>1</v>
      </c>
      <c r="H50" s="25">
        <f t="shared" si="14"/>
        <v>0</v>
      </c>
      <c r="I50" s="25">
        <f>SUM(AB50:AD50)</f>
        <v>15</v>
      </c>
      <c r="J50" s="2">
        <f>SUM(Z50:AA50,AE50)</f>
        <v>0</v>
      </c>
      <c r="K50" s="43">
        <f t="shared" si="13"/>
        <v>447</v>
      </c>
      <c r="L50" s="44">
        <f>_xlfn.RANK.EQ(K50,$K$14:$K$99,0)</f>
        <v>65</v>
      </c>
      <c r="M50" s="27">
        <f>E50/K50</f>
        <v>0.14093959731543623</v>
      </c>
      <c r="N50" s="45">
        <f>_xlfn.RANK.EQ(M50,$M$14:$M$99,0)</f>
        <v>81</v>
      </c>
      <c r="P50" s="41" t="s">
        <v>129</v>
      </c>
      <c r="Q50" s="68">
        <v>369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62</v>
      </c>
      <c r="X50" s="1">
        <v>1</v>
      </c>
      <c r="Y50" s="1">
        <v>0</v>
      </c>
      <c r="Z50" s="1">
        <v>0</v>
      </c>
      <c r="AA50" s="1">
        <v>0</v>
      </c>
      <c r="AB50" s="1">
        <v>1</v>
      </c>
      <c r="AC50" s="1">
        <v>14</v>
      </c>
      <c r="AD50" s="1">
        <v>0</v>
      </c>
      <c r="AE50" s="1">
        <v>0</v>
      </c>
      <c r="AF50" s="46">
        <v>447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18</v>
      </c>
      <c r="E51" s="42">
        <f>SUM(F51:H51)</f>
        <v>140</v>
      </c>
      <c r="F51" s="25">
        <f>V51+W51</f>
        <v>115</v>
      </c>
      <c r="G51" s="25">
        <f t="shared" si="14"/>
        <v>25</v>
      </c>
      <c r="H51" s="25">
        <f t="shared" si="14"/>
        <v>0</v>
      </c>
      <c r="I51" s="25">
        <f>SUM(AB51:AD51)</f>
        <v>8</v>
      </c>
      <c r="J51" s="2">
        <f>SUM(Z51:AA51,AE51)</f>
        <v>0</v>
      </c>
      <c r="K51" s="43">
        <f t="shared" si="13"/>
        <v>166</v>
      </c>
      <c r="L51" s="44">
        <f>_xlfn.RANK.EQ(K51,$K$14:$K$99,0)</f>
        <v>78</v>
      </c>
      <c r="M51" s="27">
        <f>E51/K51</f>
        <v>0.84337349397590367</v>
      </c>
      <c r="N51" s="45">
        <f>_xlfn.RANK.EQ(M51,$M$14:$M$99,0)</f>
        <v>10</v>
      </c>
      <c r="P51" s="41" t="s">
        <v>131</v>
      </c>
      <c r="Q51" s="68">
        <v>18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115</v>
      </c>
      <c r="X51" s="1">
        <v>25</v>
      </c>
      <c r="Y51" s="1">
        <v>0</v>
      </c>
      <c r="Z51" s="1">
        <v>0</v>
      </c>
      <c r="AA51" s="1">
        <v>0</v>
      </c>
      <c r="AB51" s="1">
        <v>1</v>
      </c>
      <c r="AC51" s="1">
        <v>5</v>
      </c>
      <c r="AD51" s="1">
        <v>2</v>
      </c>
      <c r="AE51" s="1">
        <v>0</v>
      </c>
      <c r="AF51" s="46">
        <v>166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396</v>
      </c>
      <c r="E52" s="42">
        <f>SUM(F52:H52)</f>
        <v>1182</v>
      </c>
      <c r="F52" s="25">
        <f>V52+W52</f>
        <v>1151</v>
      </c>
      <c r="G52" s="25">
        <f t="shared" si="14"/>
        <v>21</v>
      </c>
      <c r="H52" s="25">
        <f t="shared" si="14"/>
        <v>10</v>
      </c>
      <c r="I52" s="25">
        <f>SUM(AB52:AD52)</f>
        <v>101</v>
      </c>
      <c r="J52" s="2">
        <f>SUM(Z52:AA52,AE52)</f>
        <v>116</v>
      </c>
      <c r="K52" s="43">
        <f t="shared" si="13"/>
        <v>1795</v>
      </c>
      <c r="L52" s="44">
        <f>_xlfn.RANK.EQ(K52,$K$14:$K$99,0)</f>
        <v>19</v>
      </c>
      <c r="M52" s="27">
        <f>E52/K52</f>
        <v>0.65849582172701948</v>
      </c>
      <c r="N52" s="45">
        <f>_xlfn.RANK.EQ(M52,$M$14:$M$99,0)</f>
        <v>25</v>
      </c>
      <c r="P52" s="41" t="s">
        <v>133</v>
      </c>
      <c r="Q52" s="68">
        <v>388</v>
      </c>
      <c r="R52" s="1">
        <v>3</v>
      </c>
      <c r="S52" s="1">
        <v>0</v>
      </c>
      <c r="T52" s="1">
        <v>1</v>
      </c>
      <c r="U52" s="1">
        <v>4</v>
      </c>
      <c r="V52" s="1">
        <v>4</v>
      </c>
      <c r="W52" s="1">
        <v>1147</v>
      </c>
      <c r="X52" s="1">
        <v>21</v>
      </c>
      <c r="Y52" s="1">
        <v>10</v>
      </c>
      <c r="Z52" s="1">
        <v>105</v>
      </c>
      <c r="AA52" s="1">
        <v>11</v>
      </c>
      <c r="AB52" s="1">
        <v>2</v>
      </c>
      <c r="AC52" s="1">
        <v>55</v>
      </c>
      <c r="AD52" s="1">
        <v>44</v>
      </c>
      <c r="AE52" s="1">
        <v>0</v>
      </c>
      <c r="AF52" s="46">
        <v>1795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548</v>
      </c>
      <c r="E53" s="42">
        <f>SUM(F53:H53)</f>
        <v>1012</v>
      </c>
      <c r="F53" s="25">
        <f>V53+W53</f>
        <v>993</v>
      </c>
      <c r="G53" s="25">
        <f t="shared" si="14"/>
        <v>19</v>
      </c>
      <c r="H53" s="25">
        <f t="shared" si="14"/>
        <v>0</v>
      </c>
      <c r="I53" s="25">
        <f>SUM(AB53:AD53)</f>
        <v>83</v>
      </c>
      <c r="J53" s="2">
        <f>SUM(Z53:AA53,AE53)</f>
        <v>125</v>
      </c>
      <c r="K53" s="43">
        <f t="shared" si="13"/>
        <v>1768</v>
      </c>
      <c r="L53" s="44">
        <f>_xlfn.RANK.EQ(K53,$K$14:$K$99,0)</f>
        <v>20</v>
      </c>
      <c r="M53" s="27">
        <f>E53/K53</f>
        <v>0.57239819004524883</v>
      </c>
      <c r="N53" s="45">
        <f>_xlfn.RANK.EQ(M53,$M$14:$M$99,0)</f>
        <v>44</v>
      </c>
      <c r="P53" s="41" t="s">
        <v>135</v>
      </c>
      <c r="Q53" s="68">
        <v>540</v>
      </c>
      <c r="R53" s="1">
        <v>0</v>
      </c>
      <c r="S53" s="1">
        <v>0</v>
      </c>
      <c r="T53" s="1">
        <v>0</v>
      </c>
      <c r="U53" s="1">
        <v>8</v>
      </c>
      <c r="V53" s="1">
        <v>3</v>
      </c>
      <c r="W53" s="1">
        <v>990</v>
      </c>
      <c r="X53" s="1">
        <v>19</v>
      </c>
      <c r="Y53" s="1">
        <v>0</v>
      </c>
      <c r="Z53" s="1">
        <v>106</v>
      </c>
      <c r="AA53" s="1">
        <v>13</v>
      </c>
      <c r="AB53" s="1">
        <v>11</v>
      </c>
      <c r="AC53" s="1">
        <v>45</v>
      </c>
      <c r="AD53" s="1">
        <v>27</v>
      </c>
      <c r="AE53" s="1">
        <v>6</v>
      </c>
      <c r="AF53" s="46">
        <v>1768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8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ref="D55:D76" si="15">SUM(Q55:U55)</f>
        <v>289</v>
      </c>
      <c r="E55" s="42">
        <f t="shared" ref="E55:E76" si="16">SUM(F55:H55)</f>
        <v>423</v>
      </c>
      <c r="F55" s="25">
        <f t="shared" ref="F55:F76" si="17">V55+W55</f>
        <v>384</v>
      </c>
      <c r="G55" s="25">
        <f t="shared" ref="G55:G76" si="18">X55</f>
        <v>39</v>
      </c>
      <c r="H55" s="25">
        <f t="shared" ref="H55:H76" si="19">Y55</f>
        <v>0</v>
      </c>
      <c r="I55" s="25">
        <f t="shared" ref="I55:I76" si="20">SUM(AB55:AD55)</f>
        <v>18</v>
      </c>
      <c r="J55" s="2">
        <f t="shared" ref="J55:J76" si="21">SUM(Z55:AA55,AE55)</f>
        <v>112</v>
      </c>
      <c r="K55" s="43">
        <f t="shared" si="13"/>
        <v>842</v>
      </c>
      <c r="L55" s="44">
        <f t="shared" ref="L55:L76" si="22">_xlfn.RANK.EQ(K55,$K$14:$K$99,0)</f>
        <v>56</v>
      </c>
      <c r="M55" s="27">
        <f t="shared" ref="M55:M76" si="23">E55/K55</f>
        <v>0.50237529691211402</v>
      </c>
      <c r="N55" s="45">
        <f t="shared" ref="N55:N76" si="24">_xlfn.RANK.EQ(M55,$M$14:$M$99,0)</f>
        <v>58</v>
      </c>
      <c r="P55" s="41" t="s">
        <v>139</v>
      </c>
      <c r="Q55" s="68">
        <v>287</v>
      </c>
      <c r="R55" s="1">
        <v>0</v>
      </c>
      <c r="S55" s="1">
        <v>0</v>
      </c>
      <c r="T55" s="1">
        <v>0</v>
      </c>
      <c r="U55" s="1">
        <v>2</v>
      </c>
      <c r="V55" s="1">
        <v>0</v>
      </c>
      <c r="W55" s="1">
        <v>384</v>
      </c>
      <c r="X55" s="1">
        <v>39</v>
      </c>
      <c r="Y55" s="1">
        <v>0</v>
      </c>
      <c r="Z55" s="1">
        <v>108</v>
      </c>
      <c r="AA55" s="1">
        <v>4</v>
      </c>
      <c r="AB55" s="1">
        <v>2</v>
      </c>
      <c r="AC55" s="1">
        <v>14</v>
      </c>
      <c r="AD55" s="1">
        <v>2</v>
      </c>
      <c r="AE55" s="1">
        <v>0</v>
      </c>
      <c r="AF55" s="46">
        <v>842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5"/>
        <v>234</v>
      </c>
      <c r="E56" s="42">
        <f t="shared" si="16"/>
        <v>431</v>
      </c>
      <c r="F56" s="25">
        <f t="shared" si="17"/>
        <v>392</v>
      </c>
      <c r="G56" s="25">
        <f t="shared" si="18"/>
        <v>38</v>
      </c>
      <c r="H56" s="25">
        <f t="shared" si="19"/>
        <v>1</v>
      </c>
      <c r="I56" s="25">
        <f t="shared" si="20"/>
        <v>48</v>
      </c>
      <c r="J56" s="2">
        <f t="shared" si="21"/>
        <v>132</v>
      </c>
      <c r="K56" s="43">
        <f t="shared" si="13"/>
        <v>845</v>
      </c>
      <c r="L56" s="44">
        <f t="shared" si="22"/>
        <v>55</v>
      </c>
      <c r="M56" s="27">
        <f t="shared" si="23"/>
        <v>0.51005917159763314</v>
      </c>
      <c r="N56" s="45">
        <f t="shared" si="24"/>
        <v>57</v>
      </c>
      <c r="P56" s="41" t="s">
        <v>141</v>
      </c>
      <c r="Q56" s="68">
        <v>233</v>
      </c>
      <c r="R56" s="1">
        <v>0</v>
      </c>
      <c r="S56" s="1">
        <v>0</v>
      </c>
      <c r="T56" s="1">
        <v>1</v>
      </c>
      <c r="U56" s="1">
        <v>0</v>
      </c>
      <c r="V56" s="1">
        <v>0</v>
      </c>
      <c r="W56" s="1">
        <v>392</v>
      </c>
      <c r="X56" s="1">
        <v>38</v>
      </c>
      <c r="Y56" s="1">
        <v>1</v>
      </c>
      <c r="Z56" s="1">
        <v>124</v>
      </c>
      <c r="AA56" s="1">
        <v>8</v>
      </c>
      <c r="AB56" s="1">
        <v>4</v>
      </c>
      <c r="AC56" s="1">
        <v>16</v>
      </c>
      <c r="AD56" s="1">
        <v>28</v>
      </c>
      <c r="AE56" s="1">
        <v>0</v>
      </c>
      <c r="AF56" s="46">
        <v>845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5"/>
        <v>732</v>
      </c>
      <c r="E57" s="42">
        <f t="shared" si="16"/>
        <v>1029</v>
      </c>
      <c r="F57" s="25">
        <f t="shared" si="17"/>
        <v>1014</v>
      </c>
      <c r="G57" s="25">
        <f t="shared" si="18"/>
        <v>11</v>
      </c>
      <c r="H57" s="25">
        <f t="shared" si="19"/>
        <v>4</v>
      </c>
      <c r="I57" s="25">
        <f t="shared" si="20"/>
        <v>99</v>
      </c>
      <c r="J57" s="2">
        <f t="shared" si="21"/>
        <v>116</v>
      </c>
      <c r="K57" s="43">
        <f t="shared" si="13"/>
        <v>1976</v>
      </c>
      <c r="L57" s="44">
        <f t="shared" si="22"/>
        <v>14</v>
      </c>
      <c r="M57" s="27">
        <f t="shared" si="23"/>
        <v>0.52074898785425106</v>
      </c>
      <c r="N57" s="45">
        <f t="shared" si="24"/>
        <v>55</v>
      </c>
      <c r="P57" s="41" t="s">
        <v>143</v>
      </c>
      <c r="Q57" s="68">
        <v>731</v>
      </c>
      <c r="R57" s="1">
        <v>1</v>
      </c>
      <c r="S57" s="1">
        <v>0</v>
      </c>
      <c r="T57" s="1">
        <v>0</v>
      </c>
      <c r="U57" s="1">
        <v>0</v>
      </c>
      <c r="V57" s="1">
        <v>3</v>
      </c>
      <c r="W57" s="1">
        <v>1011</v>
      </c>
      <c r="X57" s="1">
        <v>11</v>
      </c>
      <c r="Y57" s="1">
        <v>4</v>
      </c>
      <c r="Z57" s="1">
        <v>113</v>
      </c>
      <c r="AA57" s="1">
        <v>3</v>
      </c>
      <c r="AB57" s="1">
        <v>9</v>
      </c>
      <c r="AC57" s="1">
        <v>59</v>
      </c>
      <c r="AD57" s="1">
        <v>31</v>
      </c>
      <c r="AE57" s="1">
        <v>0</v>
      </c>
      <c r="AF57" s="46">
        <v>1976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5"/>
        <v>506</v>
      </c>
      <c r="E58" s="42">
        <f t="shared" si="16"/>
        <v>647</v>
      </c>
      <c r="F58" s="25">
        <f t="shared" si="17"/>
        <v>605</v>
      </c>
      <c r="G58" s="25">
        <f t="shared" si="18"/>
        <v>42</v>
      </c>
      <c r="H58" s="25">
        <f t="shared" si="19"/>
        <v>0</v>
      </c>
      <c r="I58" s="25">
        <f t="shared" si="20"/>
        <v>39</v>
      </c>
      <c r="J58" s="2">
        <f t="shared" si="21"/>
        <v>103</v>
      </c>
      <c r="K58" s="43">
        <f t="shared" si="13"/>
        <v>1295</v>
      </c>
      <c r="L58" s="44">
        <f t="shared" si="22"/>
        <v>32</v>
      </c>
      <c r="M58" s="27">
        <f t="shared" si="23"/>
        <v>0.49961389961389963</v>
      </c>
      <c r="N58" s="45">
        <f t="shared" si="24"/>
        <v>59</v>
      </c>
      <c r="P58" s="41" t="s">
        <v>145</v>
      </c>
      <c r="Q58" s="68">
        <v>506</v>
      </c>
      <c r="R58" s="1">
        <v>0</v>
      </c>
      <c r="S58" s="1">
        <v>0</v>
      </c>
      <c r="T58" s="1">
        <v>0</v>
      </c>
      <c r="U58" s="1">
        <v>0</v>
      </c>
      <c r="V58" s="1">
        <v>1</v>
      </c>
      <c r="W58" s="1">
        <v>604</v>
      </c>
      <c r="X58" s="1">
        <v>42</v>
      </c>
      <c r="Y58" s="1">
        <v>0</v>
      </c>
      <c r="Z58" s="1">
        <v>96</v>
      </c>
      <c r="AA58" s="1">
        <v>3</v>
      </c>
      <c r="AB58" s="1">
        <v>0</v>
      </c>
      <c r="AC58" s="1">
        <v>23</v>
      </c>
      <c r="AD58" s="1">
        <v>16</v>
      </c>
      <c r="AE58" s="1">
        <v>4</v>
      </c>
      <c r="AF58" s="46">
        <v>1295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5"/>
        <v>603</v>
      </c>
      <c r="E59" s="42">
        <f t="shared" si="16"/>
        <v>1202</v>
      </c>
      <c r="F59" s="25">
        <f t="shared" si="17"/>
        <v>1150</v>
      </c>
      <c r="G59" s="25">
        <f t="shared" si="18"/>
        <v>52</v>
      </c>
      <c r="H59" s="25">
        <f t="shared" si="19"/>
        <v>0</v>
      </c>
      <c r="I59" s="25">
        <f t="shared" si="20"/>
        <v>96</v>
      </c>
      <c r="J59" s="2">
        <f t="shared" si="21"/>
        <v>12</v>
      </c>
      <c r="K59" s="43">
        <f t="shared" si="13"/>
        <v>1913</v>
      </c>
      <c r="L59" s="44">
        <f t="shared" si="22"/>
        <v>16</v>
      </c>
      <c r="M59" s="27">
        <f t="shared" si="23"/>
        <v>0.62833246210141136</v>
      </c>
      <c r="N59" s="45">
        <f t="shared" si="24"/>
        <v>30</v>
      </c>
      <c r="P59" s="41" t="s">
        <v>147</v>
      </c>
      <c r="Q59" s="68">
        <v>603</v>
      </c>
      <c r="R59" s="1">
        <v>0</v>
      </c>
      <c r="S59" s="1">
        <v>0</v>
      </c>
      <c r="T59" s="1">
        <v>0</v>
      </c>
      <c r="U59" s="1">
        <v>0</v>
      </c>
      <c r="V59" s="1">
        <v>9</v>
      </c>
      <c r="W59" s="1">
        <v>1141</v>
      </c>
      <c r="X59" s="1">
        <v>52</v>
      </c>
      <c r="Y59" s="1">
        <v>0</v>
      </c>
      <c r="Z59" s="1">
        <v>0</v>
      </c>
      <c r="AA59" s="1">
        <v>7</v>
      </c>
      <c r="AB59" s="1">
        <v>5</v>
      </c>
      <c r="AC59" s="1">
        <v>69</v>
      </c>
      <c r="AD59" s="1">
        <v>22</v>
      </c>
      <c r="AE59" s="1">
        <v>5</v>
      </c>
      <c r="AF59" s="46">
        <v>1913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5"/>
        <v>4</v>
      </c>
      <c r="E60" s="42">
        <f t="shared" si="16"/>
        <v>63</v>
      </c>
      <c r="F60" s="25">
        <f t="shared" si="17"/>
        <v>63</v>
      </c>
      <c r="G60" s="25">
        <f t="shared" si="18"/>
        <v>0</v>
      </c>
      <c r="H60" s="25">
        <f t="shared" si="19"/>
        <v>0</v>
      </c>
      <c r="I60" s="25">
        <f t="shared" si="20"/>
        <v>4</v>
      </c>
      <c r="J60" s="2">
        <f t="shared" si="21"/>
        <v>112</v>
      </c>
      <c r="K60" s="43">
        <f t="shared" si="13"/>
        <v>183</v>
      </c>
      <c r="L60" s="44">
        <f t="shared" si="22"/>
        <v>77</v>
      </c>
      <c r="M60" s="27">
        <f t="shared" si="23"/>
        <v>0.34426229508196721</v>
      </c>
      <c r="N60" s="45">
        <f t="shared" si="24"/>
        <v>69</v>
      </c>
      <c r="P60" s="41" t="s">
        <v>149</v>
      </c>
      <c r="Q60" s="68">
        <v>4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63</v>
      </c>
      <c r="X60" s="1">
        <v>0</v>
      </c>
      <c r="Y60" s="1">
        <v>0</v>
      </c>
      <c r="Z60" s="1">
        <v>111</v>
      </c>
      <c r="AA60" s="1">
        <v>0</v>
      </c>
      <c r="AB60" s="1">
        <v>0</v>
      </c>
      <c r="AC60" s="1">
        <v>4</v>
      </c>
      <c r="AD60" s="1">
        <v>0</v>
      </c>
      <c r="AE60" s="1">
        <v>1</v>
      </c>
      <c r="AF60" s="46">
        <v>183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5"/>
        <v>1147</v>
      </c>
      <c r="E61" s="42">
        <f t="shared" si="16"/>
        <v>859</v>
      </c>
      <c r="F61" s="25">
        <f t="shared" si="17"/>
        <v>844</v>
      </c>
      <c r="G61" s="25">
        <f t="shared" si="18"/>
        <v>15</v>
      </c>
      <c r="H61" s="25">
        <f t="shared" si="19"/>
        <v>0</v>
      </c>
      <c r="I61" s="25">
        <f t="shared" si="20"/>
        <v>99</v>
      </c>
      <c r="J61" s="2">
        <f t="shared" si="21"/>
        <v>125</v>
      </c>
      <c r="K61" s="43">
        <f t="shared" si="13"/>
        <v>2230</v>
      </c>
      <c r="L61" s="44">
        <f t="shared" si="22"/>
        <v>13</v>
      </c>
      <c r="M61" s="27">
        <f t="shared" si="23"/>
        <v>0.38520179372197311</v>
      </c>
      <c r="N61" s="45">
        <f t="shared" si="24"/>
        <v>63</v>
      </c>
      <c r="P61" s="41" t="s">
        <v>151</v>
      </c>
      <c r="Q61" s="68">
        <v>1146</v>
      </c>
      <c r="R61" s="1">
        <v>1</v>
      </c>
      <c r="S61" s="1">
        <v>0</v>
      </c>
      <c r="T61" s="1">
        <v>0</v>
      </c>
      <c r="U61" s="1">
        <v>0</v>
      </c>
      <c r="V61" s="1">
        <v>1</v>
      </c>
      <c r="W61" s="1">
        <v>843</v>
      </c>
      <c r="X61" s="1">
        <v>15</v>
      </c>
      <c r="Y61" s="1">
        <v>0</v>
      </c>
      <c r="Z61" s="1">
        <v>111</v>
      </c>
      <c r="AA61" s="1">
        <v>4</v>
      </c>
      <c r="AB61" s="1">
        <v>17</v>
      </c>
      <c r="AC61" s="1">
        <v>51</v>
      </c>
      <c r="AD61" s="1">
        <v>31</v>
      </c>
      <c r="AE61" s="1">
        <v>10</v>
      </c>
      <c r="AF61" s="46">
        <v>2230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5"/>
        <v>695</v>
      </c>
      <c r="E62" s="42">
        <f t="shared" si="16"/>
        <v>209</v>
      </c>
      <c r="F62" s="25">
        <f t="shared" si="17"/>
        <v>207</v>
      </c>
      <c r="G62" s="25">
        <f t="shared" si="18"/>
        <v>2</v>
      </c>
      <c r="H62" s="25">
        <f t="shared" si="19"/>
        <v>0</v>
      </c>
      <c r="I62" s="25">
        <f t="shared" si="20"/>
        <v>25</v>
      </c>
      <c r="J62" s="2">
        <f t="shared" si="21"/>
        <v>2</v>
      </c>
      <c r="K62" s="43">
        <f t="shared" si="13"/>
        <v>931</v>
      </c>
      <c r="L62" s="44">
        <f t="shared" si="22"/>
        <v>50</v>
      </c>
      <c r="M62" s="27">
        <f t="shared" si="23"/>
        <v>0.22448979591836735</v>
      </c>
      <c r="N62" s="45">
        <f t="shared" si="24"/>
        <v>77</v>
      </c>
      <c r="P62" s="41" t="s">
        <v>153</v>
      </c>
      <c r="Q62" s="68">
        <v>695</v>
      </c>
      <c r="R62" s="1">
        <v>0</v>
      </c>
      <c r="S62" s="1">
        <v>0</v>
      </c>
      <c r="T62" s="1">
        <v>0</v>
      </c>
      <c r="U62" s="1">
        <v>0</v>
      </c>
      <c r="V62" s="1">
        <v>1</v>
      </c>
      <c r="W62" s="1">
        <v>206</v>
      </c>
      <c r="X62" s="1">
        <v>2</v>
      </c>
      <c r="Y62" s="1">
        <v>0</v>
      </c>
      <c r="Z62" s="1">
        <v>0</v>
      </c>
      <c r="AA62" s="1">
        <v>2</v>
      </c>
      <c r="AB62" s="1">
        <v>3</v>
      </c>
      <c r="AC62" s="1">
        <v>20</v>
      </c>
      <c r="AD62" s="1">
        <v>2</v>
      </c>
      <c r="AE62" s="1">
        <v>0</v>
      </c>
      <c r="AF62" s="46">
        <v>931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5"/>
        <v>65</v>
      </c>
      <c r="E63" s="42">
        <f t="shared" si="16"/>
        <v>807</v>
      </c>
      <c r="F63" s="25">
        <f t="shared" si="17"/>
        <v>664</v>
      </c>
      <c r="G63" s="25">
        <f t="shared" si="18"/>
        <v>127</v>
      </c>
      <c r="H63" s="25">
        <f t="shared" si="19"/>
        <v>16</v>
      </c>
      <c r="I63" s="25">
        <f t="shared" si="20"/>
        <v>27</v>
      </c>
      <c r="J63" s="2">
        <f t="shared" si="21"/>
        <v>8</v>
      </c>
      <c r="K63" s="43">
        <f t="shared" si="13"/>
        <v>907</v>
      </c>
      <c r="L63" s="44">
        <f t="shared" si="22"/>
        <v>53</v>
      </c>
      <c r="M63" s="27">
        <f t="shared" si="23"/>
        <v>0.8897464167585446</v>
      </c>
      <c r="N63" s="45">
        <f t="shared" si="24"/>
        <v>3</v>
      </c>
      <c r="P63" s="41" t="s">
        <v>155</v>
      </c>
      <c r="Q63" s="68">
        <v>55</v>
      </c>
      <c r="R63" s="1">
        <v>3</v>
      </c>
      <c r="S63" s="1">
        <v>0</v>
      </c>
      <c r="T63" s="1">
        <v>7</v>
      </c>
      <c r="U63" s="1">
        <v>0</v>
      </c>
      <c r="V63" s="1">
        <v>1</v>
      </c>
      <c r="W63" s="1">
        <v>663</v>
      </c>
      <c r="X63" s="1">
        <v>127</v>
      </c>
      <c r="Y63" s="1">
        <v>16</v>
      </c>
      <c r="Z63" s="1">
        <v>0</v>
      </c>
      <c r="AA63" s="1">
        <v>5</v>
      </c>
      <c r="AB63" s="1">
        <v>3</v>
      </c>
      <c r="AC63" s="1">
        <v>20</v>
      </c>
      <c r="AD63" s="1">
        <v>4</v>
      </c>
      <c r="AE63" s="1">
        <v>3</v>
      </c>
      <c r="AF63" s="46">
        <v>907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5"/>
        <v>344</v>
      </c>
      <c r="E64" s="42">
        <f t="shared" si="16"/>
        <v>68</v>
      </c>
      <c r="F64" s="25">
        <f t="shared" si="17"/>
        <v>65</v>
      </c>
      <c r="G64" s="25">
        <f t="shared" si="18"/>
        <v>3</v>
      </c>
      <c r="H64" s="25">
        <f t="shared" si="19"/>
        <v>0</v>
      </c>
      <c r="I64" s="25">
        <f t="shared" si="20"/>
        <v>27</v>
      </c>
      <c r="J64" s="2">
        <f t="shared" si="21"/>
        <v>1</v>
      </c>
      <c r="K64" s="43">
        <f t="shared" si="13"/>
        <v>440</v>
      </c>
      <c r="L64" s="44">
        <f t="shared" si="22"/>
        <v>66</v>
      </c>
      <c r="M64" s="27">
        <f t="shared" si="23"/>
        <v>0.15454545454545454</v>
      </c>
      <c r="N64" s="45">
        <f t="shared" si="24"/>
        <v>80</v>
      </c>
      <c r="P64" s="41" t="s">
        <v>157</v>
      </c>
      <c r="Q64" s="68">
        <v>344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65</v>
      </c>
      <c r="X64" s="1">
        <v>3</v>
      </c>
      <c r="Y64" s="1">
        <v>0</v>
      </c>
      <c r="Z64" s="1">
        <v>0</v>
      </c>
      <c r="AA64" s="1">
        <v>1</v>
      </c>
      <c r="AB64" s="1">
        <v>1</v>
      </c>
      <c r="AC64" s="1">
        <v>3</v>
      </c>
      <c r="AD64" s="1">
        <v>23</v>
      </c>
      <c r="AE64" s="1">
        <v>0</v>
      </c>
      <c r="AF64" s="46">
        <v>440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5"/>
        <v>345</v>
      </c>
      <c r="E65" s="42">
        <f t="shared" si="16"/>
        <v>861</v>
      </c>
      <c r="F65" s="25">
        <f t="shared" si="17"/>
        <v>815</v>
      </c>
      <c r="G65" s="25">
        <f t="shared" si="18"/>
        <v>42</v>
      </c>
      <c r="H65" s="25">
        <f t="shared" si="19"/>
        <v>4</v>
      </c>
      <c r="I65" s="25">
        <f t="shared" si="20"/>
        <v>48</v>
      </c>
      <c r="J65" s="2">
        <f t="shared" si="21"/>
        <v>124</v>
      </c>
      <c r="K65" s="43">
        <f t="shared" si="13"/>
        <v>1378</v>
      </c>
      <c r="L65" s="44">
        <f t="shared" si="22"/>
        <v>28</v>
      </c>
      <c r="M65" s="27">
        <f t="shared" si="23"/>
        <v>0.62481857764876636</v>
      </c>
      <c r="N65" s="45">
        <f t="shared" si="24"/>
        <v>32</v>
      </c>
      <c r="P65" s="41" t="s">
        <v>159</v>
      </c>
      <c r="Q65" s="68">
        <v>344</v>
      </c>
      <c r="R65" s="1">
        <v>1</v>
      </c>
      <c r="S65" s="1">
        <v>0</v>
      </c>
      <c r="T65" s="1">
        <v>0</v>
      </c>
      <c r="U65" s="1">
        <v>0</v>
      </c>
      <c r="V65" s="1">
        <v>3</v>
      </c>
      <c r="W65" s="1">
        <v>812</v>
      </c>
      <c r="X65" s="1">
        <v>42</v>
      </c>
      <c r="Y65" s="1">
        <v>4</v>
      </c>
      <c r="Z65" s="1">
        <v>119</v>
      </c>
      <c r="AA65" s="1">
        <v>5</v>
      </c>
      <c r="AB65" s="1">
        <v>4</v>
      </c>
      <c r="AC65" s="1">
        <v>27</v>
      </c>
      <c r="AD65" s="1">
        <v>17</v>
      </c>
      <c r="AE65" s="1">
        <v>0</v>
      </c>
      <c r="AF65" s="46">
        <v>1378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5"/>
        <v>42</v>
      </c>
      <c r="E66" s="42">
        <f t="shared" si="16"/>
        <v>756</v>
      </c>
      <c r="F66" s="25">
        <f t="shared" si="17"/>
        <v>710</v>
      </c>
      <c r="G66" s="25">
        <f t="shared" si="18"/>
        <v>46</v>
      </c>
      <c r="H66" s="25">
        <f t="shared" si="19"/>
        <v>0</v>
      </c>
      <c r="I66" s="25">
        <f t="shared" si="20"/>
        <v>48</v>
      </c>
      <c r="J66" s="2">
        <f t="shared" si="21"/>
        <v>12</v>
      </c>
      <c r="K66" s="43">
        <f t="shared" si="13"/>
        <v>858</v>
      </c>
      <c r="L66" s="44">
        <f t="shared" si="22"/>
        <v>54</v>
      </c>
      <c r="M66" s="27">
        <f t="shared" si="23"/>
        <v>0.88111888111888115</v>
      </c>
      <c r="N66" s="45">
        <f t="shared" si="24"/>
        <v>5</v>
      </c>
      <c r="P66" s="41" t="s">
        <v>161</v>
      </c>
      <c r="Q66" s="68">
        <v>41</v>
      </c>
      <c r="R66" s="1">
        <v>0</v>
      </c>
      <c r="S66" s="1">
        <v>0</v>
      </c>
      <c r="T66" s="1">
        <v>1</v>
      </c>
      <c r="U66" s="1">
        <v>0</v>
      </c>
      <c r="V66" s="1">
        <v>5</v>
      </c>
      <c r="W66" s="1">
        <v>705</v>
      </c>
      <c r="X66" s="1">
        <v>46</v>
      </c>
      <c r="Y66" s="1">
        <v>0</v>
      </c>
      <c r="Z66" s="1">
        <v>0</v>
      </c>
      <c r="AA66" s="1">
        <v>5</v>
      </c>
      <c r="AB66" s="1">
        <v>1</v>
      </c>
      <c r="AC66" s="1">
        <v>44</v>
      </c>
      <c r="AD66" s="1">
        <v>3</v>
      </c>
      <c r="AE66" s="1">
        <v>7</v>
      </c>
      <c r="AF66" s="46">
        <v>858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5"/>
        <v>3</v>
      </c>
      <c r="E67" s="42">
        <f t="shared" si="16"/>
        <v>55</v>
      </c>
      <c r="F67" s="25">
        <f t="shared" si="17"/>
        <v>55</v>
      </c>
      <c r="G67" s="25">
        <f t="shared" si="18"/>
        <v>0</v>
      </c>
      <c r="H67" s="25">
        <f t="shared" si="19"/>
        <v>0</v>
      </c>
      <c r="I67" s="25">
        <f t="shared" si="20"/>
        <v>14</v>
      </c>
      <c r="J67" s="2">
        <f t="shared" si="21"/>
        <v>112</v>
      </c>
      <c r="K67" s="43">
        <f t="shared" si="13"/>
        <v>184</v>
      </c>
      <c r="L67" s="44">
        <f t="shared" si="22"/>
        <v>76</v>
      </c>
      <c r="M67" s="27">
        <f t="shared" si="23"/>
        <v>0.29891304347826086</v>
      </c>
      <c r="N67" s="45">
        <f t="shared" si="24"/>
        <v>74</v>
      </c>
      <c r="P67" s="41" t="s">
        <v>163</v>
      </c>
      <c r="Q67" s="68">
        <v>2</v>
      </c>
      <c r="R67" s="1">
        <v>0</v>
      </c>
      <c r="S67" s="1">
        <v>0</v>
      </c>
      <c r="T67" s="1">
        <v>1</v>
      </c>
      <c r="U67" s="1">
        <v>0</v>
      </c>
      <c r="V67" s="1">
        <v>0</v>
      </c>
      <c r="W67" s="1">
        <v>55</v>
      </c>
      <c r="X67" s="1">
        <v>0</v>
      </c>
      <c r="Y67" s="1">
        <v>0</v>
      </c>
      <c r="Z67" s="1">
        <v>112</v>
      </c>
      <c r="AA67" s="1">
        <v>0</v>
      </c>
      <c r="AB67" s="1">
        <v>0</v>
      </c>
      <c r="AC67" s="1">
        <v>13</v>
      </c>
      <c r="AD67" s="1">
        <v>1</v>
      </c>
      <c r="AE67" s="1">
        <v>0</v>
      </c>
      <c r="AF67" s="46">
        <v>184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5"/>
        <v>1643</v>
      </c>
      <c r="E68" s="42">
        <f t="shared" si="16"/>
        <v>882</v>
      </c>
      <c r="F68" s="25">
        <f t="shared" si="17"/>
        <v>871</v>
      </c>
      <c r="G68" s="25">
        <f t="shared" si="18"/>
        <v>11</v>
      </c>
      <c r="H68" s="25">
        <f t="shared" si="19"/>
        <v>0</v>
      </c>
      <c r="I68" s="25">
        <f t="shared" si="20"/>
        <v>167</v>
      </c>
      <c r="J68" s="2">
        <f t="shared" si="21"/>
        <v>144</v>
      </c>
      <c r="K68" s="43">
        <f t="shared" si="13"/>
        <v>2836</v>
      </c>
      <c r="L68" s="44">
        <f t="shared" si="22"/>
        <v>3</v>
      </c>
      <c r="M68" s="27">
        <f t="shared" si="23"/>
        <v>0.31100141043723556</v>
      </c>
      <c r="N68" s="45">
        <f t="shared" si="24"/>
        <v>72</v>
      </c>
      <c r="P68" s="41" t="s">
        <v>165</v>
      </c>
      <c r="Q68" s="68">
        <v>1640</v>
      </c>
      <c r="R68" s="1">
        <v>3</v>
      </c>
      <c r="S68" s="1">
        <v>0</v>
      </c>
      <c r="T68" s="1">
        <v>0</v>
      </c>
      <c r="U68" s="1">
        <v>0</v>
      </c>
      <c r="V68" s="1">
        <v>10</v>
      </c>
      <c r="W68" s="1">
        <v>861</v>
      </c>
      <c r="X68" s="1">
        <v>11</v>
      </c>
      <c r="Y68" s="1">
        <v>0</v>
      </c>
      <c r="Z68" s="1">
        <v>96</v>
      </c>
      <c r="AA68" s="1">
        <v>8</v>
      </c>
      <c r="AB68" s="1">
        <v>33</v>
      </c>
      <c r="AC68" s="1">
        <v>115</v>
      </c>
      <c r="AD68" s="1">
        <v>19</v>
      </c>
      <c r="AE68" s="1">
        <v>40</v>
      </c>
      <c r="AF68" s="46">
        <v>2836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5"/>
        <v>35</v>
      </c>
      <c r="E69" s="42">
        <f t="shared" si="16"/>
        <v>260</v>
      </c>
      <c r="F69" s="25">
        <f t="shared" si="17"/>
        <v>207</v>
      </c>
      <c r="G69" s="25">
        <f t="shared" si="18"/>
        <v>53</v>
      </c>
      <c r="H69" s="25">
        <f t="shared" si="19"/>
        <v>0</v>
      </c>
      <c r="I69" s="25">
        <f t="shared" si="20"/>
        <v>15</v>
      </c>
      <c r="J69" s="2">
        <f t="shared" si="21"/>
        <v>1</v>
      </c>
      <c r="K69" s="43">
        <f t="shared" si="13"/>
        <v>311</v>
      </c>
      <c r="L69" s="44">
        <f t="shared" si="22"/>
        <v>71</v>
      </c>
      <c r="M69" s="27">
        <f t="shared" si="23"/>
        <v>0.83601286173633438</v>
      </c>
      <c r="N69" s="45">
        <f t="shared" si="24"/>
        <v>12</v>
      </c>
      <c r="P69" s="41" t="s">
        <v>167</v>
      </c>
      <c r="Q69" s="68">
        <v>35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207</v>
      </c>
      <c r="X69" s="1">
        <v>53</v>
      </c>
      <c r="Y69" s="1">
        <v>0</v>
      </c>
      <c r="Z69" s="1">
        <v>0</v>
      </c>
      <c r="AA69" s="1">
        <v>1</v>
      </c>
      <c r="AB69" s="1">
        <v>0</v>
      </c>
      <c r="AC69" s="1">
        <v>7</v>
      </c>
      <c r="AD69" s="1">
        <v>8</v>
      </c>
      <c r="AE69" s="1">
        <v>0</v>
      </c>
      <c r="AF69" s="46">
        <v>311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5"/>
        <v>457</v>
      </c>
      <c r="E70" s="42">
        <f t="shared" si="16"/>
        <v>131</v>
      </c>
      <c r="F70" s="25">
        <f t="shared" si="17"/>
        <v>129</v>
      </c>
      <c r="G70" s="25">
        <f t="shared" si="18"/>
        <v>1</v>
      </c>
      <c r="H70" s="25">
        <f t="shared" si="19"/>
        <v>1</v>
      </c>
      <c r="I70" s="25">
        <f t="shared" si="20"/>
        <v>25</v>
      </c>
      <c r="J70" s="2">
        <f t="shared" si="21"/>
        <v>2</v>
      </c>
      <c r="K70" s="43">
        <f t="shared" si="13"/>
        <v>615</v>
      </c>
      <c r="L70" s="44">
        <f t="shared" si="22"/>
        <v>61</v>
      </c>
      <c r="M70" s="27">
        <f t="shared" si="23"/>
        <v>0.21300813008130082</v>
      </c>
      <c r="N70" s="45">
        <f t="shared" si="24"/>
        <v>78</v>
      </c>
      <c r="P70" s="41" t="s">
        <v>169</v>
      </c>
      <c r="Q70" s="68">
        <v>457</v>
      </c>
      <c r="R70" s="1">
        <v>0</v>
      </c>
      <c r="S70" s="1">
        <v>0</v>
      </c>
      <c r="T70" s="1">
        <v>0</v>
      </c>
      <c r="U70" s="1">
        <v>0</v>
      </c>
      <c r="V70" s="1">
        <v>5</v>
      </c>
      <c r="W70" s="1">
        <v>124</v>
      </c>
      <c r="X70" s="1">
        <v>1</v>
      </c>
      <c r="Y70" s="1">
        <v>1</v>
      </c>
      <c r="Z70" s="1">
        <v>0</v>
      </c>
      <c r="AA70" s="1">
        <v>1</v>
      </c>
      <c r="AB70" s="1">
        <v>0</v>
      </c>
      <c r="AC70" s="1">
        <v>19</v>
      </c>
      <c r="AD70" s="1">
        <v>6</v>
      </c>
      <c r="AE70" s="1">
        <v>1</v>
      </c>
      <c r="AF70" s="46">
        <v>615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5"/>
        <v>1581</v>
      </c>
      <c r="E71" s="42">
        <f t="shared" si="16"/>
        <v>1420</v>
      </c>
      <c r="F71" s="25">
        <f t="shared" si="17"/>
        <v>1338</v>
      </c>
      <c r="G71" s="25">
        <f t="shared" si="18"/>
        <v>82</v>
      </c>
      <c r="H71" s="25">
        <f t="shared" si="19"/>
        <v>0</v>
      </c>
      <c r="I71" s="25">
        <f t="shared" si="20"/>
        <v>274</v>
      </c>
      <c r="J71" s="2">
        <f t="shared" si="21"/>
        <v>157</v>
      </c>
      <c r="K71" s="43">
        <f t="shared" si="13"/>
        <v>3432</v>
      </c>
      <c r="L71" s="44">
        <f t="shared" si="22"/>
        <v>1</v>
      </c>
      <c r="M71" s="27">
        <f t="shared" si="23"/>
        <v>0.41375291375291373</v>
      </c>
      <c r="N71" s="45">
        <f t="shared" si="24"/>
        <v>62</v>
      </c>
      <c r="P71" s="41" t="s">
        <v>171</v>
      </c>
      <c r="Q71" s="68">
        <v>1574</v>
      </c>
      <c r="R71" s="1">
        <v>2</v>
      </c>
      <c r="S71" s="1">
        <v>0</v>
      </c>
      <c r="T71" s="1">
        <v>4</v>
      </c>
      <c r="U71" s="1">
        <v>1</v>
      </c>
      <c r="V71" s="1">
        <v>7</v>
      </c>
      <c r="W71" s="1">
        <v>1331</v>
      </c>
      <c r="X71" s="1">
        <v>82</v>
      </c>
      <c r="Y71" s="1">
        <v>0</v>
      </c>
      <c r="Z71" s="1">
        <v>144</v>
      </c>
      <c r="AA71" s="1">
        <v>13</v>
      </c>
      <c r="AB71" s="1">
        <v>28</v>
      </c>
      <c r="AC71" s="1">
        <v>103</v>
      </c>
      <c r="AD71" s="1">
        <v>143</v>
      </c>
      <c r="AE71" s="1">
        <v>0</v>
      </c>
      <c r="AF71" s="46">
        <v>3432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5"/>
        <v>111</v>
      </c>
      <c r="E72" s="42">
        <f t="shared" si="16"/>
        <v>813</v>
      </c>
      <c r="F72" s="25">
        <f t="shared" si="17"/>
        <v>619</v>
      </c>
      <c r="G72" s="25">
        <f t="shared" si="18"/>
        <v>161</v>
      </c>
      <c r="H72" s="25">
        <f t="shared" si="19"/>
        <v>33</v>
      </c>
      <c r="I72" s="25">
        <f t="shared" si="20"/>
        <v>24</v>
      </c>
      <c r="J72" s="2">
        <f t="shared" si="21"/>
        <v>11</v>
      </c>
      <c r="K72" s="43">
        <f t="shared" si="13"/>
        <v>959</v>
      </c>
      <c r="L72" s="44">
        <f t="shared" si="22"/>
        <v>47</v>
      </c>
      <c r="M72" s="27">
        <f t="shared" si="23"/>
        <v>0.84775808133472363</v>
      </c>
      <c r="N72" s="45">
        <f t="shared" si="24"/>
        <v>9</v>
      </c>
      <c r="P72" s="41" t="s">
        <v>173</v>
      </c>
      <c r="Q72" s="68">
        <v>99</v>
      </c>
      <c r="R72" s="1">
        <v>7</v>
      </c>
      <c r="S72" s="1">
        <v>0</v>
      </c>
      <c r="T72" s="1">
        <v>5</v>
      </c>
      <c r="U72" s="1">
        <v>0</v>
      </c>
      <c r="V72" s="1">
        <v>8</v>
      </c>
      <c r="W72" s="1">
        <v>611</v>
      </c>
      <c r="X72" s="1">
        <v>161</v>
      </c>
      <c r="Y72" s="1">
        <v>33</v>
      </c>
      <c r="Z72" s="1">
        <v>0</v>
      </c>
      <c r="AA72" s="1">
        <v>9</v>
      </c>
      <c r="AB72" s="1">
        <v>2</v>
      </c>
      <c r="AC72" s="1">
        <v>22</v>
      </c>
      <c r="AD72" s="1">
        <v>0</v>
      </c>
      <c r="AE72" s="1">
        <v>2</v>
      </c>
      <c r="AF72" s="46">
        <v>959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5"/>
        <v>960</v>
      </c>
      <c r="E73" s="42">
        <f t="shared" si="16"/>
        <v>1349</v>
      </c>
      <c r="F73" s="25">
        <f t="shared" si="17"/>
        <v>1334</v>
      </c>
      <c r="G73" s="25">
        <f t="shared" si="18"/>
        <v>15</v>
      </c>
      <c r="H73" s="25">
        <f t="shared" si="19"/>
        <v>0</v>
      </c>
      <c r="I73" s="25">
        <f t="shared" si="20"/>
        <v>187</v>
      </c>
      <c r="J73" s="2">
        <f t="shared" si="21"/>
        <v>117</v>
      </c>
      <c r="K73" s="43">
        <f t="shared" si="13"/>
        <v>2613</v>
      </c>
      <c r="L73" s="44">
        <f t="shared" si="22"/>
        <v>5</v>
      </c>
      <c r="M73" s="27">
        <f t="shared" si="23"/>
        <v>0.51626482969766552</v>
      </c>
      <c r="N73" s="45">
        <f t="shared" si="24"/>
        <v>56</v>
      </c>
      <c r="P73" s="41" t="s">
        <v>175</v>
      </c>
      <c r="Q73" s="68">
        <v>921</v>
      </c>
      <c r="R73" s="1">
        <v>1</v>
      </c>
      <c r="S73" s="1">
        <v>0</v>
      </c>
      <c r="T73" s="1">
        <v>0</v>
      </c>
      <c r="U73" s="1">
        <v>38</v>
      </c>
      <c r="V73" s="1">
        <v>3</v>
      </c>
      <c r="W73" s="1">
        <v>1331</v>
      </c>
      <c r="X73" s="1">
        <v>15</v>
      </c>
      <c r="Y73" s="1">
        <v>0</v>
      </c>
      <c r="Z73" s="1">
        <v>112</v>
      </c>
      <c r="AA73" s="1">
        <v>3</v>
      </c>
      <c r="AB73" s="1">
        <v>19</v>
      </c>
      <c r="AC73" s="1">
        <v>111</v>
      </c>
      <c r="AD73" s="1">
        <v>57</v>
      </c>
      <c r="AE73" s="1">
        <v>2</v>
      </c>
      <c r="AF73" s="46">
        <v>2613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5"/>
        <v>25</v>
      </c>
      <c r="E74" s="42">
        <f t="shared" si="16"/>
        <v>134</v>
      </c>
      <c r="F74" s="25">
        <f t="shared" si="17"/>
        <v>96</v>
      </c>
      <c r="G74" s="25">
        <f t="shared" si="18"/>
        <v>38</v>
      </c>
      <c r="H74" s="25">
        <f t="shared" si="19"/>
        <v>0</v>
      </c>
      <c r="I74" s="25">
        <f t="shared" si="20"/>
        <v>6</v>
      </c>
      <c r="J74" s="2">
        <f t="shared" si="21"/>
        <v>0</v>
      </c>
      <c r="K74" s="43">
        <f t="shared" si="13"/>
        <v>165</v>
      </c>
      <c r="L74" s="44">
        <f t="shared" si="22"/>
        <v>79</v>
      </c>
      <c r="M74" s="27">
        <f t="shared" si="23"/>
        <v>0.81212121212121213</v>
      </c>
      <c r="N74" s="45">
        <f t="shared" si="24"/>
        <v>15</v>
      </c>
      <c r="P74" s="41" t="s">
        <v>177</v>
      </c>
      <c r="Q74" s="68">
        <v>25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96</v>
      </c>
      <c r="X74" s="1">
        <v>38</v>
      </c>
      <c r="Y74" s="1">
        <v>0</v>
      </c>
      <c r="Z74" s="1">
        <v>0</v>
      </c>
      <c r="AA74" s="1">
        <v>0</v>
      </c>
      <c r="AB74" s="1">
        <v>0</v>
      </c>
      <c r="AC74" s="1">
        <v>3</v>
      </c>
      <c r="AD74" s="1">
        <v>3</v>
      </c>
      <c r="AE74" s="1">
        <v>0</v>
      </c>
      <c r="AF74" s="46">
        <v>165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5"/>
        <v>28</v>
      </c>
      <c r="E75" s="42">
        <f t="shared" si="16"/>
        <v>226</v>
      </c>
      <c r="F75" s="25">
        <f t="shared" si="17"/>
        <v>163</v>
      </c>
      <c r="G75" s="25">
        <f t="shared" si="18"/>
        <v>63</v>
      </c>
      <c r="H75" s="25">
        <f t="shared" si="19"/>
        <v>0</v>
      </c>
      <c r="I75" s="25">
        <f t="shared" si="20"/>
        <v>14</v>
      </c>
      <c r="J75" s="2">
        <f t="shared" si="21"/>
        <v>1</v>
      </c>
      <c r="K75" s="43">
        <f t="shared" si="13"/>
        <v>269</v>
      </c>
      <c r="L75" s="44">
        <f t="shared" si="22"/>
        <v>73</v>
      </c>
      <c r="M75" s="27">
        <f t="shared" si="23"/>
        <v>0.8401486988847584</v>
      </c>
      <c r="N75" s="45">
        <f t="shared" si="24"/>
        <v>11</v>
      </c>
      <c r="P75" s="41" t="s">
        <v>179</v>
      </c>
      <c r="Q75" s="68">
        <v>27</v>
      </c>
      <c r="R75" s="1">
        <v>0</v>
      </c>
      <c r="S75" s="1">
        <v>0</v>
      </c>
      <c r="T75" s="1">
        <v>1</v>
      </c>
      <c r="U75" s="1">
        <v>0</v>
      </c>
      <c r="V75" s="1">
        <v>0</v>
      </c>
      <c r="W75" s="1">
        <v>163</v>
      </c>
      <c r="X75" s="1">
        <v>63</v>
      </c>
      <c r="Y75" s="1">
        <v>0</v>
      </c>
      <c r="Z75" s="1">
        <v>0</v>
      </c>
      <c r="AA75" s="1">
        <v>0</v>
      </c>
      <c r="AB75" s="1">
        <v>0</v>
      </c>
      <c r="AC75" s="1">
        <v>12</v>
      </c>
      <c r="AD75" s="1">
        <v>2</v>
      </c>
      <c r="AE75" s="1">
        <v>1</v>
      </c>
      <c r="AF75" s="46">
        <v>269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5"/>
        <v>188</v>
      </c>
      <c r="E76" s="42">
        <f t="shared" si="16"/>
        <v>307</v>
      </c>
      <c r="F76" s="25">
        <f t="shared" si="17"/>
        <v>300</v>
      </c>
      <c r="G76" s="25">
        <f t="shared" si="18"/>
        <v>7</v>
      </c>
      <c r="H76" s="25">
        <f t="shared" si="19"/>
        <v>0</v>
      </c>
      <c r="I76" s="25">
        <f t="shared" si="20"/>
        <v>31</v>
      </c>
      <c r="J76" s="2">
        <f t="shared" si="21"/>
        <v>4</v>
      </c>
      <c r="K76" s="43">
        <f t="shared" si="13"/>
        <v>530</v>
      </c>
      <c r="L76" s="44">
        <f t="shared" si="22"/>
        <v>62</v>
      </c>
      <c r="M76" s="27">
        <f t="shared" si="23"/>
        <v>0.57924528301886791</v>
      </c>
      <c r="N76" s="45">
        <f t="shared" si="24"/>
        <v>41</v>
      </c>
      <c r="P76" s="41" t="s">
        <v>181</v>
      </c>
      <c r="Q76" s="68">
        <v>185</v>
      </c>
      <c r="R76" s="1">
        <v>3</v>
      </c>
      <c r="S76" s="1">
        <v>0</v>
      </c>
      <c r="T76" s="1">
        <v>0</v>
      </c>
      <c r="U76" s="1">
        <v>0</v>
      </c>
      <c r="V76" s="1">
        <v>1</v>
      </c>
      <c r="W76" s="1">
        <v>299</v>
      </c>
      <c r="X76" s="1">
        <v>7</v>
      </c>
      <c r="Y76" s="1">
        <v>0</v>
      </c>
      <c r="Z76" s="1">
        <v>0</v>
      </c>
      <c r="AA76" s="1">
        <v>4</v>
      </c>
      <c r="AB76" s="1">
        <v>1</v>
      </c>
      <c r="AC76" s="1">
        <v>18</v>
      </c>
      <c r="AD76" s="1">
        <v>12</v>
      </c>
      <c r="AE76" s="1">
        <v>0</v>
      </c>
      <c r="AF76" s="46">
        <v>530</v>
      </c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8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ref="D78:D99" si="25">SUM(Q78:U78)</f>
        <v>169</v>
      </c>
      <c r="E78" s="42">
        <f t="shared" ref="E78:E99" si="26">SUM(F78:H78)</f>
        <v>684</v>
      </c>
      <c r="F78" s="25">
        <f t="shared" ref="F78:F99" si="27">V78+W78</f>
        <v>644</v>
      </c>
      <c r="G78" s="25">
        <f t="shared" ref="G78:G99" si="28">X78</f>
        <v>38</v>
      </c>
      <c r="H78" s="25">
        <f t="shared" ref="H78:H99" si="29">Y78</f>
        <v>2</v>
      </c>
      <c r="I78" s="25">
        <f t="shared" ref="I78:I99" si="30">SUM(AB78:AD78)</f>
        <v>62</v>
      </c>
      <c r="J78" s="2">
        <f t="shared" ref="J78:J99" si="31">SUM(Z78:AA78,AE78)</f>
        <v>6</v>
      </c>
      <c r="K78" s="43">
        <f t="shared" si="13"/>
        <v>921</v>
      </c>
      <c r="L78" s="44">
        <f t="shared" ref="L78:L99" si="32">_xlfn.RANK.EQ(K78,$K$14:$K$99,0)</f>
        <v>51</v>
      </c>
      <c r="M78" s="27">
        <f t="shared" ref="M78:M99" si="33">E78/K78</f>
        <v>0.74267100977198697</v>
      </c>
      <c r="N78" s="45">
        <f t="shared" ref="N78:N99" si="34">_xlfn.RANK.EQ(M78,$M$14:$M$99,0)</f>
        <v>18</v>
      </c>
      <c r="P78" s="41" t="s">
        <v>185</v>
      </c>
      <c r="Q78" s="68">
        <v>166</v>
      </c>
      <c r="R78" s="1">
        <v>2</v>
      </c>
      <c r="S78" s="1">
        <v>0</v>
      </c>
      <c r="T78" s="1">
        <v>0</v>
      </c>
      <c r="U78" s="1">
        <v>1</v>
      </c>
      <c r="V78" s="1">
        <v>2</v>
      </c>
      <c r="W78" s="1">
        <v>642</v>
      </c>
      <c r="X78" s="1">
        <v>38</v>
      </c>
      <c r="Y78" s="1">
        <v>2</v>
      </c>
      <c r="Z78" s="1">
        <v>0</v>
      </c>
      <c r="AA78" s="1">
        <v>4</v>
      </c>
      <c r="AB78" s="1">
        <v>2</v>
      </c>
      <c r="AC78" s="1">
        <v>33</v>
      </c>
      <c r="AD78" s="1">
        <v>27</v>
      </c>
      <c r="AE78" s="1">
        <v>2</v>
      </c>
      <c r="AF78" s="46">
        <v>921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5"/>
        <v>327</v>
      </c>
      <c r="E79" s="42">
        <f t="shared" si="26"/>
        <v>615</v>
      </c>
      <c r="F79" s="25">
        <f t="shared" si="27"/>
        <v>597</v>
      </c>
      <c r="G79" s="25">
        <f t="shared" si="28"/>
        <v>18</v>
      </c>
      <c r="H79" s="25">
        <f t="shared" si="29"/>
        <v>0</v>
      </c>
      <c r="I79" s="25">
        <f t="shared" si="30"/>
        <v>73</v>
      </c>
      <c r="J79" s="2">
        <f t="shared" si="31"/>
        <v>98</v>
      </c>
      <c r="K79" s="43">
        <f t="shared" ref="K79:K99" si="35">SUM(D79,E79,I79:J79)</f>
        <v>1113</v>
      </c>
      <c r="L79" s="44">
        <f t="shared" si="32"/>
        <v>38</v>
      </c>
      <c r="M79" s="27">
        <f t="shared" si="33"/>
        <v>0.55256064690026951</v>
      </c>
      <c r="N79" s="45">
        <f t="shared" si="34"/>
        <v>48</v>
      </c>
      <c r="P79" s="41" t="s">
        <v>187</v>
      </c>
      <c r="Q79" s="68">
        <v>327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597</v>
      </c>
      <c r="X79" s="1">
        <v>18</v>
      </c>
      <c r="Y79" s="1">
        <v>0</v>
      </c>
      <c r="Z79" s="1">
        <v>97</v>
      </c>
      <c r="AA79" s="1">
        <v>1</v>
      </c>
      <c r="AB79" s="1">
        <v>5</v>
      </c>
      <c r="AC79" s="1">
        <v>40</v>
      </c>
      <c r="AD79" s="1">
        <v>28</v>
      </c>
      <c r="AE79" s="1">
        <v>0</v>
      </c>
      <c r="AF79" s="46">
        <v>1113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5"/>
        <v>256</v>
      </c>
      <c r="E80" s="42">
        <f t="shared" si="26"/>
        <v>759</v>
      </c>
      <c r="F80" s="25">
        <f t="shared" si="27"/>
        <v>689</v>
      </c>
      <c r="G80" s="25">
        <f t="shared" si="28"/>
        <v>70</v>
      </c>
      <c r="H80" s="25">
        <f t="shared" si="29"/>
        <v>0</v>
      </c>
      <c r="I80" s="25">
        <f t="shared" si="30"/>
        <v>62</v>
      </c>
      <c r="J80" s="2">
        <f t="shared" si="31"/>
        <v>107</v>
      </c>
      <c r="K80" s="43">
        <f t="shared" si="35"/>
        <v>1184</v>
      </c>
      <c r="L80" s="44">
        <f t="shared" si="32"/>
        <v>36</v>
      </c>
      <c r="M80" s="27">
        <f t="shared" si="33"/>
        <v>0.64104729729729726</v>
      </c>
      <c r="N80" s="45">
        <f t="shared" si="34"/>
        <v>29</v>
      </c>
      <c r="P80" s="41" t="s">
        <v>189</v>
      </c>
      <c r="Q80" s="68">
        <v>256</v>
      </c>
      <c r="R80" s="1">
        <v>0</v>
      </c>
      <c r="S80" s="1">
        <v>0</v>
      </c>
      <c r="T80" s="1">
        <v>0</v>
      </c>
      <c r="U80" s="1">
        <v>0</v>
      </c>
      <c r="V80" s="1">
        <v>3</v>
      </c>
      <c r="W80" s="1">
        <v>686</v>
      </c>
      <c r="X80" s="1">
        <v>70</v>
      </c>
      <c r="Y80" s="1">
        <v>0</v>
      </c>
      <c r="Z80" s="1">
        <v>99</v>
      </c>
      <c r="AA80" s="1">
        <v>8</v>
      </c>
      <c r="AB80" s="1">
        <v>2</v>
      </c>
      <c r="AC80" s="1">
        <v>40</v>
      </c>
      <c r="AD80" s="1">
        <v>20</v>
      </c>
      <c r="AE80" s="1">
        <v>0</v>
      </c>
      <c r="AF80" s="46">
        <v>1184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5"/>
        <v>718</v>
      </c>
      <c r="E81" s="42">
        <f t="shared" si="26"/>
        <v>1267</v>
      </c>
      <c r="F81" s="25">
        <f t="shared" si="27"/>
        <v>1199</v>
      </c>
      <c r="G81" s="25">
        <f t="shared" si="28"/>
        <v>58</v>
      </c>
      <c r="H81" s="25">
        <f t="shared" si="29"/>
        <v>10</v>
      </c>
      <c r="I81" s="25">
        <f t="shared" si="30"/>
        <v>125</v>
      </c>
      <c r="J81" s="2">
        <f t="shared" si="31"/>
        <v>169</v>
      </c>
      <c r="K81" s="43">
        <f t="shared" si="35"/>
        <v>2279</v>
      </c>
      <c r="L81" s="44">
        <f t="shared" si="32"/>
        <v>11</v>
      </c>
      <c r="M81" s="27">
        <f t="shared" si="33"/>
        <v>0.55594559017112766</v>
      </c>
      <c r="N81" s="45">
        <f t="shared" si="34"/>
        <v>47</v>
      </c>
      <c r="P81" s="41" t="s">
        <v>191</v>
      </c>
      <c r="Q81" s="68">
        <v>711</v>
      </c>
      <c r="R81" s="1">
        <v>4</v>
      </c>
      <c r="S81" s="1">
        <v>1</v>
      </c>
      <c r="T81" s="1">
        <v>1</v>
      </c>
      <c r="U81" s="1">
        <v>1</v>
      </c>
      <c r="V81" s="1">
        <v>8</v>
      </c>
      <c r="W81" s="1">
        <v>1191</v>
      </c>
      <c r="X81" s="1">
        <v>58</v>
      </c>
      <c r="Y81" s="1">
        <v>10</v>
      </c>
      <c r="Z81" s="1">
        <v>155</v>
      </c>
      <c r="AA81" s="1">
        <v>6</v>
      </c>
      <c r="AB81" s="1">
        <v>7</v>
      </c>
      <c r="AC81" s="1">
        <v>66</v>
      </c>
      <c r="AD81" s="1">
        <v>52</v>
      </c>
      <c r="AE81" s="1">
        <v>8</v>
      </c>
      <c r="AF81" s="46">
        <v>2279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5"/>
        <v>800</v>
      </c>
      <c r="E82" s="42">
        <f t="shared" si="26"/>
        <v>1322</v>
      </c>
      <c r="F82" s="25">
        <f t="shared" si="27"/>
        <v>1232</v>
      </c>
      <c r="G82" s="25">
        <f t="shared" si="28"/>
        <v>71</v>
      </c>
      <c r="H82" s="25">
        <f t="shared" si="29"/>
        <v>19</v>
      </c>
      <c r="I82" s="25">
        <f t="shared" si="30"/>
        <v>151</v>
      </c>
      <c r="J82" s="2">
        <f t="shared" si="31"/>
        <v>166</v>
      </c>
      <c r="K82" s="43">
        <f t="shared" si="35"/>
        <v>2439</v>
      </c>
      <c r="L82" s="44">
        <f t="shared" si="32"/>
        <v>7</v>
      </c>
      <c r="M82" s="27">
        <f t="shared" si="33"/>
        <v>0.54202542025420253</v>
      </c>
      <c r="N82" s="45">
        <f t="shared" si="34"/>
        <v>51</v>
      </c>
      <c r="P82" s="41" t="s">
        <v>193</v>
      </c>
      <c r="Q82" s="68">
        <v>791</v>
      </c>
      <c r="R82" s="1">
        <v>6</v>
      </c>
      <c r="S82" s="1">
        <v>0</v>
      </c>
      <c r="T82" s="1">
        <v>3</v>
      </c>
      <c r="U82" s="1">
        <v>0</v>
      </c>
      <c r="V82" s="1">
        <v>16</v>
      </c>
      <c r="W82" s="1">
        <v>1216</v>
      </c>
      <c r="X82" s="1">
        <v>71</v>
      </c>
      <c r="Y82" s="1">
        <v>19</v>
      </c>
      <c r="Z82" s="1">
        <v>152</v>
      </c>
      <c r="AA82" s="1">
        <v>12</v>
      </c>
      <c r="AB82" s="1">
        <v>4</v>
      </c>
      <c r="AC82" s="1">
        <v>122</v>
      </c>
      <c r="AD82" s="1">
        <v>25</v>
      </c>
      <c r="AE82" s="1">
        <v>2</v>
      </c>
      <c r="AF82" s="46">
        <v>2439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5"/>
        <v>455</v>
      </c>
      <c r="E83" s="42">
        <f t="shared" si="26"/>
        <v>1191</v>
      </c>
      <c r="F83" s="25">
        <f t="shared" si="27"/>
        <v>1151</v>
      </c>
      <c r="G83" s="25">
        <f t="shared" si="28"/>
        <v>37</v>
      </c>
      <c r="H83" s="25">
        <f t="shared" si="29"/>
        <v>3</v>
      </c>
      <c r="I83" s="25">
        <f t="shared" si="30"/>
        <v>129</v>
      </c>
      <c r="J83" s="2">
        <f t="shared" si="31"/>
        <v>124</v>
      </c>
      <c r="K83" s="43">
        <f t="shared" si="35"/>
        <v>1899</v>
      </c>
      <c r="L83" s="44">
        <f t="shared" si="32"/>
        <v>17</v>
      </c>
      <c r="M83" s="27">
        <f t="shared" si="33"/>
        <v>0.627172195892575</v>
      </c>
      <c r="N83" s="45">
        <f t="shared" si="34"/>
        <v>31</v>
      </c>
      <c r="P83" s="41" t="s">
        <v>195</v>
      </c>
      <c r="Q83" s="68">
        <v>453</v>
      </c>
      <c r="R83" s="1">
        <v>1</v>
      </c>
      <c r="S83" s="1">
        <v>0</v>
      </c>
      <c r="T83" s="1">
        <v>0</v>
      </c>
      <c r="U83" s="1">
        <v>1</v>
      </c>
      <c r="V83" s="1">
        <v>1</v>
      </c>
      <c r="W83" s="1">
        <v>1150</v>
      </c>
      <c r="X83" s="1">
        <v>37</v>
      </c>
      <c r="Y83" s="1">
        <v>3</v>
      </c>
      <c r="Z83" s="1">
        <v>113</v>
      </c>
      <c r="AA83" s="1">
        <v>9</v>
      </c>
      <c r="AB83" s="1">
        <v>6</v>
      </c>
      <c r="AC83" s="1">
        <v>97</v>
      </c>
      <c r="AD83" s="1">
        <v>26</v>
      </c>
      <c r="AE83" s="1">
        <v>2</v>
      </c>
      <c r="AF83" s="46">
        <v>1899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5"/>
        <v>482</v>
      </c>
      <c r="E84" s="42">
        <f t="shared" si="26"/>
        <v>622</v>
      </c>
      <c r="F84" s="25">
        <f t="shared" si="27"/>
        <v>607</v>
      </c>
      <c r="G84" s="25">
        <f t="shared" si="28"/>
        <v>15</v>
      </c>
      <c r="H84" s="25">
        <f t="shared" si="29"/>
        <v>0</v>
      </c>
      <c r="I84" s="25">
        <f t="shared" si="30"/>
        <v>47</v>
      </c>
      <c r="J84" s="2">
        <f t="shared" si="31"/>
        <v>145</v>
      </c>
      <c r="K84" s="43">
        <f t="shared" si="35"/>
        <v>1296</v>
      </c>
      <c r="L84" s="44">
        <f t="shared" si="32"/>
        <v>31</v>
      </c>
      <c r="M84" s="27">
        <f t="shared" si="33"/>
        <v>0.47993827160493829</v>
      </c>
      <c r="N84" s="45">
        <f t="shared" si="34"/>
        <v>60</v>
      </c>
      <c r="P84" s="41" t="s">
        <v>197</v>
      </c>
      <c r="Q84" s="68">
        <v>481</v>
      </c>
      <c r="R84" s="1">
        <v>1</v>
      </c>
      <c r="S84" s="1">
        <v>0</v>
      </c>
      <c r="T84" s="1">
        <v>0</v>
      </c>
      <c r="U84" s="1">
        <v>0</v>
      </c>
      <c r="V84" s="1">
        <v>3</v>
      </c>
      <c r="W84" s="1">
        <v>604</v>
      </c>
      <c r="X84" s="1">
        <v>15</v>
      </c>
      <c r="Y84" s="1">
        <v>0</v>
      </c>
      <c r="Z84" s="1">
        <v>126</v>
      </c>
      <c r="AA84" s="1">
        <v>11</v>
      </c>
      <c r="AB84" s="1">
        <v>2</v>
      </c>
      <c r="AC84" s="1">
        <v>28</v>
      </c>
      <c r="AD84" s="1">
        <v>17</v>
      </c>
      <c r="AE84" s="1">
        <v>8</v>
      </c>
      <c r="AF84" s="46">
        <v>1296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5"/>
        <v>13</v>
      </c>
      <c r="E85" s="42">
        <f t="shared" si="26"/>
        <v>94</v>
      </c>
      <c r="F85" s="25">
        <f t="shared" si="27"/>
        <v>74</v>
      </c>
      <c r="G85" s="25">
        <f t="shared" si="28"/>
        <v>20</v>
      </c>
      <c r="H85" s="25">
        <f t="shared" si="29"/>
        <v>0</v>
      </c>
      <c r="I85" s="25">
        <f t="shared" si="30"/>
        <v>2</v>
      </c>
      <c r="J85" s="2">
        <f t="shared" si="31"/>
        <v>0</v>
      </c>
      <c r="K85" s="43">
        <f t="shared" si="35"/>
        <v>109</v>
      </c>
      <c r="L85" s="44">
        <f t="shared" si="32"/>
        <v>81</v>
      </c>
      <c r="M85" s="27">
        <f t="shared" si="33"/>
        <v>0.86238532110091748</v>
      </c>
      <c r="N85" s="45">
        <f t="shared" si="34"/>
        <v>7</v>
      </c>
      <c r="P85" s="41" t="s">
        <v>199</v>
      </c>
      <c r="Q85" s="68">
        <v>13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74</v>
      </c>
      <c r="X85" s="1">
        <v>20</v>
      </c>
      <c r="Y85" s="1">
        <v>0</v>
      </c>
      <c r="Z85" s="1">
        <v>0</v>
      </c>
      <c r="AA85" s="1">
        <v>0</v>
      </c>
      <c r="AB85" s="1">
        <v>0</v>
      </c>
      <c r="AC85" s="1">
        <v>2</v>
      </c>
      <c r="AD85" s="1">
        <v>0</v>
      </c>
      <c r="AE85" s="1">
        <v>0</v>
      </c>
      <c r="AF85" s="46">
        <v>109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5"/>
        <v>200</v>
      </c>
      <c r="E86" s="42">
        <f t="shared" si="26"/>
        <v>876</v>
      </c>
      <c r="F86" s="25">
        <f t="shared" si="27"/>
        <v>859</v>
      </c>
      <c r="G86" s="25">
        <f t="shared" si="28"/>
        <v>17</v>
      </c>
      <c r="H86" s="25">
        <f t="shared" si="29"/>
        <v>0</v>
      </c>
      <c r="I86" s="25">
        <f t="shared" si="30"/>
        <v>79</v>
      </c>
      <c r="J86" s="2">
        <f t="shared" si="31"/>
        <v>98</v>
      </c>
      <c r="K86" s="43">
        <f t="shared" si="35"/>
        <v>1253</v>
      </c>
      <c r="L86" s="44">
        <f t="shared" si="32"/>
        <v>33</v>
      </c>
      <c r="M86" s="27">
        <f t="shared" si="33"/>
        <v>0.69912210694333599</v>
      </c>
      <c r="N86" s="45">
        <f t="shared" si="34"/>
        <v>20</v>
      </c>
      <c r="P86" s="41" t="s">
        <v>201</v>
      </c>
      <c r="Q86" s="68">
        <v>200</v>
      </c>
      <c r="R86" s="1">
        <v>0</v>
      </c>
      <c r="S86" s="1">
        <v>0</v>
      </c>
      <c r="T86" s="1">
        <v>0</v>
      </c>
      <c r="U86" s="1">
        <v>0</v>
      </c>
      <c r="V86" s="1">
        <v>13</v>
      </c>
      <c r="W86" s="1">
        <v>846</v>
      </c>
      <c r="X86" s="1">
        <v>17</v>
      </c>
      <c r="Y86" s="1">
        <v>0</v>
      </c>
      <c r="Z86" s="1">
        <v>95</v>
      </c>
      <c r="AA86" s="1">
        <v>3</v>
      </c>
      <c r="AB86" s="1">
        <v>2</v>
      </c>
      <c r="AC86" s="1">
        <v>65</v>
      </c>
      <c r="AD86" s="1">
        <v>12</v>
      </c>
      <c r="AE86" s="1">
        <v>0</v>
      </c>
      <c r="AF86" s="46">
        <v>1253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5"/>
        <v>368</v>
      </c>
      <c r="E87" s="42">
        <f t="shared" si="26"/>
        <v>1267</v>
      </c>
      <c r="F87" s="25">
        <f t="shared" si="27"/>
        <v>1220</v>
      </c>
      <c r="G87" s="25">
        <f t="shared" si="28"/>
        <v>47</v>
      </c>
      <c r="H87" s="25">
        <f t="shared" si="29"/>
        <v>0</v>
      </c>
      <c r="I87" s="25">
        <f t="shared" si="30"/>
        <v>103</v>
      </c>
      <c r="J87" s="2">
        <f t="shared" si="31"/>
        <v>116</v>
      </c>
      <c r="K87" s="43">
        <f t="shared" si="35"/>
        <v>1854</v>
      </c>
      <c r="L87" s="44">
        <f t="shared" si="32"/>
        <v>18</v>
      </c>
      <c r="M87" s="27">
        <f t="shared" si="33"/>
        <v>0.68338727076591155</v>
      </c>
      <c r="N87" s="45">
        <f t="shared" si="34"/>
        <v>23</v>
      </c>
      <c r="P87" s="41" t="s">
        <v>203</v>
      </c>
      <c r="Q87" s="68">
        <v>367</v>
      </c>
      <c r="R87" s="1">
        <v>0</v>
      </c>
      <c r="S87" s="1">
        <v>0</v>
      </c>
      <c r="T87" s="1">
        <v>1</v>
      </c>
      <c r="U87" s="1">
        <v>0</v>
      </c>
      <c r="V87" s="1">
        <v>5</v>
      </c>
      <c r="W87" s="1">
        <v>1215</v>
      </c>
      <c r="X87" s="1">
        <v>47</v>
      </c>
      <c r="Y87" s="1">
        <v>0</v>
      </c>
      <c r="Z87" s="1">
        <v>103</v>
      </c>
      <c r="AA87" s="1">
        <v>8</v>
      </c>
      <c r="AB87" s="1">
        <v>6</v>
      </c>
      <c r="AC87" s="1">
        <v>74</v>
      </c>
      <c r="AD87" s="1">
        <v>23</v>
      </c>
      <c r="AE87" s="1">
        <v>5</v>
      </c>
      <c r="AF87" s="46">
        <v>1854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5"/>
        <v>155</v>
      </c>
      <c r="E88" s="55">
        <f t="shared" si="26"/>
        <v>718</v>
      </c>
      <c r="F88" s="55">
        <f t="shared" si="27"/>
        <v>659</v>
      </c>
      <c r="G88" s="55">
        <f t="shared" si="28"/>
        <v>59</v>
      </c>
      <c r="H88" s="55">
        <f t="shared" si="29"/>
        <v>0</v>
      </c>
      <c r="I88" s="55">
        <f t="shared" si="30"/>
        <v>93</v>
      </c>
      <c r="J88" s="56">
        <f t="shared" si="31"/>
        <v>126</v>
      </c>
      <c r="K88" s="57">
        <f t="shared" si="35"/>
        <v>1092</v>
      </c>
      <c r="L88" s="58">
        <f t="shared" si="32"/>
        <v>40</v>
      </c>
      <c r="M88" s="59">
        <f t="shared" si="33"/>
        <v>0.6575091575091575</v>
      </c>
      <c r="N88" s="60">
        <f t="shared" si="34"/>
        <v>26</v>
      </c>
      <c r="P88" s="53" t="s">
        <v>205</v>
      </c>
      <c r="Q88" s="79">
        <v>155</v>
      </c>
      <c r="R88" s="12">
        <v>0</v>
      </c>
      <c r="S88" s="12">
        <v>0</v>
      </c>
      <c r="T88" s="12">
        <v>0</v>
      </c>
      <c r="U88" s="12">
        <v>0</v>
      </c>
      <c r="V88" s="12">
        <v>4</v>
      </c>
      <c r="W88" s="12">
        <v>655</v>
      </c>
      <c r="X88" s="12">
        <v>59</v>
      </c>
      <c r="Y88" s="12">
        <v>0</v>
      </c>
      <c r="Z88" s="12">
        <v>118</v>
      </c>
      <c r="AA88" s="12">
        <v>6</v>
      </c>
      <c r="AB88" s="12">
        <v>12</v>
      </c>
      <c r="AC88" s="12">
        <v>62</v>
      </c>
      <c r="AD88" s="12">
        <v>19</v>
      </c>
      <c r="AE88" s="12">
        <v>2</v>
      </c>
      <c r="AF88" s="80">
        <v>1092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5"/>
        <v>590</v>
      </c>
      <c r="E89" s="42">
        <f t="shared" si="26"/>
        <v>349</v>
      </c>
      <c r="F89" s="25">
        <f t="shared" si="27"/>
        <v>349</v>
      </c>
      <c r="G89" s="25">
        <f t="shared" si="28"/>
        <v>0</v>
      </c>
      <c r="H89" s="25">
        <f t="shared" si="29"/>
        <v>0</v>
      </c>
      <c r="I89" s="25">
        <f t="shared" si="30"/>
        <v>22</v>
      </c>
      <c r="J89" s="2">
        <f t="shared" si="31"/>
        <v>0</v>
      </c>
      <c r="K89" s="43">
        <f t="shared" si="35"/>
        <v>961</v>
      </c>
      <c r="L89" s="44">
        <f t="shared" si="32"/>
        <v>46</v>
      </c>
      <c r="M89" s="27">
        <f t="shared" si="33"/>
        <v>0.36316337148803329</v>
      </c>
      <c r="N89" s="45">
        <f t="shared" si="34"/>
        <v>66</v>
      </c>
      <c r="P89" s="41" t="s">
        <v>207</v>
      </c>
      <c r="Q89" s="68">
        <v>590</v>
      </c>
      <c r="R89" s="1">
        <v>0</v>
      </c>
      <c r="S89" s="1">
        <v>0</v>
      </c>
      <c r="T89" s="1">
        <v>0</v>
      </c>
      <c r="U89" s="1">
        <v>0</v>
      </c>
      <c r="V89" s="1">
        <v>3</v>
      </c>
      <c r="W89" s="1">
        <v>346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6</v>
      </c>
      <c r="AD89" s="1">
        <v>16</v>
      </c>
      <c r="AE89" s="1">
        <v>0</v>
      </c>
      <c r="AF89" s="46">
        <v>961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5"/>
        <v>20</v>
      </c>
      <c r="E90" s="42">
        <f t="shared" si="26"/>
        <v>561</v>
      </c>
      <c r="F90" s="25">
        <f t="shared" si="27"/>
        <v>445</v>
      </c>
      <c r="G90" s="25">
        <f t="shared" si="28"/>
        <v>116</v>
      </c>
      <c r="H90" s="25">
        <f t="shared" si="29"/>
        <v>0</v>
      </c>
      <c r="I90" s="25">
        <f t="shared" si="30"/>
        <v>22</v>
      </c>
      <c r="J90" s="2">
        <f t="shared" si="31"/>
        <v>16</v>
      </c>
      <c r="K90" s="43">
        <f t="shared" si="35"/>
        <v>619</v>
      </c>
      <c r="L90" s="44">
        <f t="shared" si="32"/>
        <v>60</v>
      </c>
      <c r="M90" s="27">
        <f t="shared" si="33"/>
        <v>0.90630048465266555</v>
      </c>
      <c r="N90" s="45">
        <f t="shared" si="34"/>
        <v>1</v>
      </c>
      <c r="P90" s="41" t="s">
        <v>209</v>
      </c>
      <c r="Q90" s="68">
        <v>15</v>
      </c>
      <c r="R90" s="1">
        <v>0</v>
      </c>
      <c r="S90" s="1">
        <v>0</v>
      </c>
      <c r="T90" s="1">
        <v>5</v>
      </c>
      <c r="U90" s="1">
        <v>0</v>
      </c>
      <c r="V90" s="1">
        <v>1</v>
      </c>
      <c r="W90" s="1">
        <v>444</v>
      </c>
      <c r="X90" s="1">
        <v>116</v>
      </c>
      <c r="Y90" s="1">
        <v>0</v>
      </c>
      <c r="Z90" s="1">
        <v>0</v>
      </c>
      <c r="AA90" s="1">
        <v>2</v>
      </c>
      <c r="AB90" s="1">
        <v>2</v>
      </c>
      <c r="AC90" s="1">
        <v>17</v>
      </c>
      <c r="AD90" s="1">
        <v>3</v>
      </c>
      <c r="AE90" s="1">
        <v>14</v>
      </c>
      <c r="AF90" s="46">
        <v>619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5"/>
        <v>1362</v>
      </c>
      <c r="E91" s="42">
        <f t="shared" si="26"/>
        <v>921</v>
      </c>
      <c r="F91" s="25">
        <f t="shared" si="27"/>
        <v>844</v>
      </c>
      <c r="G91" s="25">
        <f t="shared" si="28"/>
        <v>77</v>
      </c>
      <c r="H91" s="25">
        <f t="shared" si="29"/>
        <v>0</v>
      </c>
      <c r="I91" s="25">
        <f t="shared" si="30"/>
        <v>196</v>
      </c>
      <c r="J91" s="2">
        <f t="shared" si="31"/>
        <v>151</v>
      </c>
      <c r="K91" s="43">
        <f t="shared" si="35"/>
        <v>2630</v>
      </c>
      <c r="L91" s="44">
        <f t="shared" si="32"/>
        <v>4</v>
      </c>
      <c r="M91" s="27">
        <f t="shared" si="33"/>
        <v>0.35019011406844108</v>
      </c>
      <c r="N91" s="45">
        <f t="shared" si="34"/>
        <v>68</v>
      </c>
      <c r="P91" s="41" t="s">
        <v>211</v>
      </c>
      <c r="Q91" s="68">
        <v>1360</v>
      </c>
      <c r="R91" s="1">
        <v>0</v>
      </c>
      <c r="S91" s="1">
        <v>0</v>
      </c>
      <c r="T91" s="1">
        <v>0</v>
      </c>
      <c r="U91" s="1">
        <v>2</v>
      </c>
      <c r="V91" s="1">
        <v>5</v>
      </c>
      <c r="W91" s="1">
        <v>839</v>
      </c>
      <c r="X91" s="1">
        <v>77</v>
      </c>
      <c r="Y91" s="1">
        <v>0</v>
      </c>
      <c r="Z91" s="1">
        <v>138</v>
      </c>
      <c r="AA91" s="1">
        <v>6</v>
      </c>
      <c r="AB91" s="1">
        <v>22</v>
      </c>
      <c r="AC91" s="1">
        <v>108</v>
      </c>
      <c r="AD91" s="1">
        <v>66</v>
      </c>
      <c r="AE91" s="1">
        <v>7</v>
      </c>
      <c r="AF91" s="46">
        <v>2630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5"/>
        <v>276</v>
      </c>
      <c r="E92" s="42">
        <f t="shared" si="26"/>
        <v>842</v>
      </c>
      <c r="F92" s="25">
        <f t="shared" si="27"/>
        <v>812</v>
      </c>
      <c r="G92" s="25">
        <f t="shared" si="28"/>
        <v>30</v>
      </c>
      <c r="H92" s="25">
        <f t="shared" si="29"/>
        <v>0</v>
      </c>
      <c r="I92" s="25">
        <f t="shared" si="30"/>
        <v>85</v>
      </c>
      <c r="J92" s="2">
        <f t="shared" si="31"/>
        <v>106</v>
      </c>
      <c r="K92" s="43">
        <f t="shared" si="35"/>
        <v>1309</v>
      </c>
      <c r="L92" s="44">
        <f t="shared" si="32"/>
        <v>29</v>
      </c>
      <c r="M92" s="27">
        <f t="shared" si="33"/>
        <v>0.64323911382734911</v>
      </c>
      <c r="N92" s="45">
        <f t="shared" si="34"/>
        <v>28</v>
      </c>
      <c r="P92" s="41" t="s">
        <v>213</v>
      </c>
      <c r="Q92" s="68">
        <v>276</v>
      </c>
      <c r="R92" s="1">
        <v>0</v>
      </c>
      <c r="S92" s="1">
        <v>0</v>
      </c>
      <c r="T92" s="1">
        <v>0</v>
      </c>
      <c r="U92" s="1">
        <v>0</v>
      </c>
      <c r="V92" s="1">
        <v>10</v>
      </c>
      <c r="W92" s="1">
        <v>802</v>
      </c>
      <c r="X92" s="1">
        <v>30</v>
      </c>
      <c r="Y92" s="1">
        <v>0</v>
      </c>
      <c r="Z92" s="1">
        <v>106</v>
      </c>
      <c r="AA92" s="1">
        <v>0</v>
      </c>
      <c r="AB92" s="1">
        <v>16</v>
      </c>
      <c r="AC92" s="1">
        <v>47</v>
      </c>
      <c r="AD92" s="1">
        <v>22</v>
      </c>
      <c r="AE92" s="1">
        <v>0</v>
      </c>
      <c r="AF92" s="46">
        <v>1309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5"/>
        <v>365</v>
      </c>
      <c r="E93" s="42">
        <f t="shared" si="26"/>
        <v>994</v>
      </c>
      <c r="F93" s="25">
        <f t="shared" si="27"/>
        <v>949</v>
      </c>
      <c r="G93" s="25">
        <f t="shared" si="28"/>
        <v>45</v>
      </c>
      <c r="H93" s="25">
        <f t="shared" si="29"/>
        <v>0</v>
      </c>
      <c r="I93" s="25">
        <f t="shared" si="30"/>
        <v>89</v>
      </c>
      <c r="J93" s="2">
        <f t="shared" si="31"/>
        <v>166</v>
      </c>
      <c r="K93" s="43">
        <f t="shared" si="35"/>
        <v>1614</v>
      </c>
      <c r="L93" s="44">
        <f t="shared" si="32"/>
        <v>24</v>
      </c>
      <c r="M93" s="27">
        <f t="shared" si="33"/>
        <v>0.61586121437422547</v>
      </c>
      <c r="N93" s="45">
        <f t="shared" si="34"/>
        <v>34</v>
      </c>
      <c r="P93" s="41" t="s">
        <v>215</v>
      </c>
      <c r="Q93" s="68">
        <v>357</v>
      </c>
      <c r="R93" s="1">
        <v>2</v>
      </c>
      <c r="S93" s="1">
        <v>0</v>
      </c>
      <c r="T93" s="1">
        <v>5</v>
      </c>
      <c r="U93" s="1">
        <v>1</v>
      </c>
      <c r="V93" s="1">
        <v>3</v>
      </c>
      <c r="W93" s="1">
        <v>946</v>
      </c>
      <c r="X93" s="1">
        <v>45</v>
      </c>
      <c r="Y93" s="1">
        <v>0</v>
      </c>
      <c r="Z93" s="1">
        <v>148</v>
      </c>
      <c r="AA93" s="1">
        <v>18</v>
      </c>
      <c r="AB93" s="1">
        <v>4</v>
      </c>
      <c r="AC93" s="1">
        <v>54</v>
      </c>
      <c r="AD93" s="1">
        <v>31</v>
      </c>
      <c r="AE93" s="1">
        <v>0</v>
      </c>
      <c r="AF93" s="46">
        <v>1614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5"/>
        <v>541</v>
      </c>
      <c r="E94" s="42">
        <f t="shared" si="26"/>
        <v>924</v>
      </c>
      <c r="F94" s="25">
        <f t="shared" si="27"/>
        <v>877</v>
      </c>
      <c r="G94" s="25">
        <f t="shared" si="28"/>
        <v>47</v>
      </c>
      <c r="H94" s="25">
        <f t="shared" si="29"/>
        <v>0</v>
      </c>
      <c r="I94" s="25">
        <f t="shared" si="30"/>
        <v>108</v>
      </c>
      <c r="J94" s="2">
        <f t="shared" si="31"/>
        <v>126</v>
      </c>
      <c r="K94" s="43">
        <f t="shared" si="35"/>
        <v>1699</v>
      </c>
      <c r="L94" s="44">
        <f t="shared" si="32"/>
        <v>21</v>
      </c>
      <c r="M94" s="27">
        <f t="shared" si="33"/>
        <v>0.54384932313125367</v>
      </c>
      <c r="N94" s="45">
        <f t="shared" si="34"/>
        <v>50</v>
      </c>
      <c r="P94" s="41" t="s">
        <v>217</v>
      </c>
      <c r="Q94" s="68">
        <v>537</v>
      </c>
      <c r="R94" s="1">
        <v>0</v>
      </c>
      <c r="S94" s="1">
        <v>0</v>
      </c>
      <c r="T94" s="1">
        <v>2</v>
      </c>
      <c r="U94" s="1">
        <v>2</v>
      </c>
      <c r="V94" s="1">
        <v>5</v>
      </c>
      <c r="W94" s="1">
        <v>872</v>
      </c>
      <c r="X94" s="1">
        <v>47</v>
      </c>
      <c r="Y94" s="1">
        <v>0</v>
      </c>
      <c r="Z94" s="1">
        <v>110</v>
      </c>
      <c r="AA94" s="1">
        <v>7</v>
      </c>
      <c r="AB94" s="1">
        <v>9</v>
      </c>
      <c r="AC94" s="1">
        <v>70</v>
      </c>
      <c r="AD94" s="1">
        <v>29</v>
      </c>
      <c r="AE94" s="1">
        <v>9</v>
      </c>
      <c r="AF94" s="46">
        <v>1699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5"/>
        <v>168</v>
      </c>
      <c r="E95" s="42">
        <f t="shared" si="26"/>
        <v>758</v>
      </c>
      <c r="F95" s="25">
        <f t="shared" si="27"/>
        <v>735</v>
      </c>
      <c r="G95" s="25">
        <f t="shared" si="28"/>
        <v>23</v>
      </c>
      <c r="H95" s="25">
        <f t="shared" si="29"/>
        <v>0</v>
      </c>
      <c r="I95" s="25">
        <f t="shared" si="30"/>
        <v>60</v>
      </c>
      <c r="J95" s="2">
        <f t="shared" si="31"/>
        <v>120</v>
      </c>
      <c r="K95" s="43">
        <f t="shared" si="35"/>
        <v>1106</v>
      </c>
      <c r="L95" s="44">
        <f t="shared" si="32"/>
        <v>39</v>
      </c>
      <c r="M95" s="27">
        <f t="shared" si="33"/>
        <v>0.68535262206148284</v>
      </c>
      <c r="N95" s="45">
        <f t="shared" si="34"/>
        <v>22</v>
      </c>
      <c r="P95" s="41" t="s">
        <v>219</v>
      </c>
      <c r="Q95" s="68">
        <v>165</v>
      </c>
      <c r="R95" s="1">
        <v>0</v>
      </c>
      <c r="S95" s="1">
        <v>0</v>
      </c>
      <c r="T95" s="1">
        <v>1</v>
      </c>
      <c r="U95" s="1">
        <v>2</v>
      </c>
      <c r="V95" s="1">
        <v>0</v>
      </c>
      <c r="W95" s="1">
        <v>735</v>
      </c>
      <c r="X95" s="1">
        <v>23</v>
      </c>
      <c r="Y95" s="1">
        <v>0</v>
      </c>
      <c r="Z95" s="1">
        <v>112</v>
      </c>
      <c r="AA95" s="1">
        <v>4</v>
      </c>
      <c r="AB95" s="1">
        <v>2</v>
      </c>
      <c r="AC95" s="1">
        <v>40</v>
      </c>
      <c r="AD95" s="1">
        <v>18</v>
      </c>
      <c r="AE95" s="1">
        <v>4</v>
      </c>
      <c r="AF95" s="46">
        <v>1106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5"/>
        <v>260</v>
      </c>
      <c r="E96" s="42">
        <f t="shared" si="26"/>
        <v>619</v>
      </c>
      <c r="F96" s="25">
        <f t="shared" si="27"/>
        <v>564</v>
      </c>
      <c r="G96" s="25">
        <f t="shared" si="28"/>
        <v>53</v>
      </c>
      <c r="H96" s="25">
        <f t="shared" si="29"/>
        <v>2</v>
      </c>
      <c r="I96" s="25">
        <f t="shared" si="30"/>
        <v>27</v>
      </c>
      <c r="J96" s="2">
        <f t="shared" si="31"/>
        <v>122</v>
      </c>
      <c r="K96" s="43">
        <f t="shared" si="35"/>
        <v>1028</v>
      </c>
      <c r="L96" s="44">
        <f t="shared" si="32"/>
        <v>43</v>
      </c>
      <c r="M96" s="27">
        <f t="shared" si="33"/>
        <v>0.60214007782101164</v>
      </c>
      <c r="N96" s="45">
        <f t="shared" si="34"/>
        <v>38</v>
      </c>
      <c r="P96" s="41" t="s">
        <v>221</v>
      </c>
      <c r="Q96" s="68">
        <v>256</v>
      </c>
      <c r="R96" s="1">
        <v>1</v>
      </c>
      <c r="S96" s="1">
        <v>0</v>
      </c>
      <c r="T96" s="1">
        <v>0</v>
      </c>
      <c r="U96" s="1">
        <v>3</v>
      </c>
      <c r="V96" s="1">
        <v>3</v>
      </c>
      <c r="W96" s="1">
        <v>561</v>
      </c>
      <c r="X96" s="1">
        <v>53</v>
      </c>
      <c r="Y96" s="1">
        <v>2</v>
      </c>
      <c r="Z96" s="1">
        <v>108</v>
      </c>
      <c r="AA96" s="1">
        <v>14</v>
      </c>
      <c r="AB96" s="1">
        <v>3</v>
      </c>
      <c r="AC96" s="1">
        <v>10</v>
      </c>
      <c r="AD96" s="1">
        <v>14</v>
      </c>
      <c r="AE96" s="1">
        <v>0</v>
      </c>
      <c r="AF96" s="46">
        <v>1028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5"/>
        <v>479</v>
      </c>
      <c r="E97" s="42">
        <f t="shared" si="26"/>
        <v>1110</v>
      </c>
      <c r="F97" s="25">
        <f t="shared" si="27"/>
        <v>1052</v>
      </c>
      <c r="G97" s="25">
        <f t="shared" si="28"/>
        <v>58</v>
      </c>
      <c r="H97" s="25">
        <f t="shared" si="29"/>
        <v>0</v>
      </c>
      <c r="I97" s="25">
        <f t="shared" si="30"/>
        <v>173</v>
      </c>
      <c r="J97" s="2">
        <f t="shared" si="31"/>
        <v>169</v>
      </c>
      <c r="K97" s="43">
        <f t="shared" si="35"/>
        <v>1931</v>
      </c>
      <c r="L97" s="44">
        <f t="shared" si="32"/>
        <v>15</v>
      </c>
      <c r="M97" s="27">
        <f t="shared" si="33"/>
        <v>0.57483169342309681</v>
      </c>
      <c r="N97" s="45">
        <f t="shared" si="34"/>
        <v>42</v>
      </c>
      <c r="P97" s="41" t="s">
        <v>223</v>
      </c>
      <c r="Q97" s="68">
        <v>466</v>
      </c>
      <c r="R97" s="1">
        <v>3</v>
      </c>
      <c r="S97" s="1">
        <v>0</v>
      </c>
      <c r="T97" s="1">
        <v>10</v>
      </c>
      <c r="U97" s="1">
        <v>0</v>
      </c>
      <c r="V97" s="1">
        <v>3</v>
      </c>
      <c r="W97" s="1">
        <v>1049</v>
      </c>
      <c r="X97" s="1">
        <v>58</v>
      </c>
      <c r="Y97" s="1">
        <v>0</v>
      </c>
      <c r="Z97" s="1">
        <v>155</v>
      </c>
      <c r="AA97" s="1">
        <v>6</v>
      </c>
      <c r="AB97" s="1">
        <v>7</v>
      </c>
      <c r="AC97" s="1">
        <v>123</v>
      </c>
      <c r="AD97" s="1">
        <v>43</v>
      </c>
      <c r="AE97" s="1">
        <v>8</v>
      </c>
      <c r="AF97" s="46">
        <v>1931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5"/>
        <v>18</v>
      </c>
      <c r="E98" s="42">
        <f t="shared" si="26"/>
        <v>163</v>
      </c>
      <c r="F98" s="25">
        <f t="shared" si="27"/>
        <v>139</v>
      </c>
      <c r="G98" s="25">
        <f t="shared" si="28"/>
        <v>24</v>
      </c>
      <c r="H98" s="25">
        <f t="shared" si="29"/>
        <v>0</v>
      </c>
      <c r="I98" s="25">
        <f t="shared" si="30"/>
        <v>15</v>
      </c>
      <c r="J98" s="2">
        <f t="shared" si="31"/>
        <v>0</v>
      </c>
      <c r="K98" s="43">
        <f t="shared" si="35"/>
        <v>196</v>
      </c>
      <c r="L98" s="44">
        <f t="shared" si="32"/>
        <v>75</v>
      </c>
      <c r="M98" s="27">
        <f t="shared" si="33"/>
        <v>0.83163265306122447</v>
      </c>
      <c r="N98" s="45">
        <f t="shared" si="34"/>
        <v>14</v>
      </c>
      <c r="P98" s="41" t="s">
        <v>225</v>
      </c>
      <c r="Q98" s="68">
        <v>18</v>
      </c>
      <c r="R98" s="1">
        <v>0</v>
      </c>
      <c r="S98" s="1">
        <v>0</v>
      </c>
      <c r="T98" s="1">
        <v>0</v>
      </c>
      <c r="U98" s="1">
        <v>0</v>
      </c>
      <c r="V98" s="1">
        <v>2</v>
      </c>
      <c r="W98" s="1">
        <v>137</v>
      </c>
      <c r="X98" s="1">
        <v>24</v>
      </c>
      <c r="Y98" s="1">
        <v>0</v>
      </c>
      <c r="Z98" s="1">
        <v>0</v>
      </c>
      <c r="AA98" s="1">
        <v>0</v>
      </c>
      <c r="AB98" s="1">
        <v>1</v>
      </c>
      <c r="AC98" s="1">
        <v>9</v>
      </c>
      <c r="AD98" s="1">
        <v>5</v>
      </c>
      <c r="AE98" s="1">
        <v>0</v>
      </c>
      <c r="AF98" s="46">
        <v>196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5"/>
        <v>224</v>
      </c>
      <c r="E99" s="42">
        <f t="shared" si="26"/>
        <v>833</v>
      </c>
      <c r="F99" s="25">
        <f t="shared" si="27"/>
        <v>755</v>
      </c>
      <c r="G99" s="32">
        <f t="shared" si="28"/>
        <v>73</v>
      </c>
      <c r="H99" s="32">
        <f t="shared" si="29"/>
        <v>5</v>
      </c>
      <c r="I99" s="32">
        <f t="shared" si="30"/>
        <v>250</v>
      </c>
      <c r="J99" s="31">
        <f t="shared" si="31"/>
        <v>151</v>
      </c>
      <c r="K99" s="43">
        <f t="shared" si="35"/>
        <v>1458</v>
      </c>
      <c r="L99" s="61">
        <f t="shared" si="32"/>
        <v>27</v>
      </c>
      <c r="M99" s="34">
        <f t="shared" si="33"/>
        <v>0.57133058984910834</v>
      </c>
      <c r="N99" s="62">
        <f t="shared" si="34"/>
        <v>45</v>
      </c>
      <c r="P99" s="41" t="s">
        <v>227</v>
      </c>
      <c r="Q99" s="71">
        <v>223</v>
      </c>
      <c r="R99" s="63">
        <v>1</v>
      </c>
      <c r="S99" s="63">
        <v>0</v>
      </c>
      <c r="T99" s="63">
        <v>0</v>
      </c>
      <c r="U99" s="63">
        <v>0</v>
      </c>
      <c r="V99" s="63">
        <v>158</v>
      </c>
      <c r="W99" s="63">
        <v>597</v>
      </c>
      <c r="X99" s="63">
        <v>73</v>
      </c>
      <c r="Y99" s="63">
        <v>5</v>
      </c>
      <c r="Z99" s="63">
        <v>121</v>
      </c>
      <c r="AA99" s="63">
        <v>10</v>
      </c>
      <c r="AB99" s="63">
        <v>5</v>
      </c>
      <c r="AC99" s="63">
        <v>183</v>
      </c>
      <c r="AD99" s="63">
        <v>62</v>
      </c>
      <c r="AE99" s="63">
        <v>20</v>
      </c>
      <c r="AF99" s="64">
        <v>1458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33459</v>
      </c>
      <c r="E101" s="257">
        <f t="shared" ref="E101:K101" si="36">SUM(E12:E99)</f>
        <v>53249</v>
      </c>
      <c r="F101" s="257">
        <f t="shared" si="36"/>
        <v>49956</v>
      </c>
      <c r="G101" s="257">
        <f t="shared" si="36"/>
        <v>3139</v>
      </c>
      <c r="H101" s="257">
        <f t="shared" si="36"/>
        <v>154</v>
      </c>
      <c r="I101" s="257">
        <f t="shared" si="36"/>
        <v>6269</v>
      </c>
      <c r="J101" s="257">
        <f t="shared" si="36"/>
        <v>5887</v>
      </c>
      <c r="K101" s="258">
        <f t="shared" si="36"/>
        <v>98864</v>
      </c>
    </row>
  </sheetData>
  <autoFilter ref="A13:AF13" xr:uid="{00000000-0009-0000-0000-000014000000}">
    <sortState xmlns:xlrd2="http://schemas.microsoft.com/office/spreadsheetml/2017/richdata2" ref="A15:AF99">
      <sortCondition ref="A13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4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248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167</v>
      </c>
      <c r="E7" s="18">
        <f t="shared" si="0"/>
        <v>728</v>
      </c>
      <c r="F7" s="18">
        <f t="shared" si="0"/>
        <v>674</v>
      </c>
      <c r="G7" s="18">
        <f t="shared" si="0"/>
        <v>54</v>
      </c>
      <c r="H7" s="18">
        <f t="shared" si="0"/>
        <v>0</v>
      </c>
      <c r="I7" s="18">
        <f t="shared" si="0"/>
        <v>95</v>
      </c>
      <c r="J7" s="18">
        <f t="shared" si="0"/>
        <v>109</v>
      </c>
      <c r="K7" s="19">
        <f>SUM(D7,F7:J7)</f>
        <v>1099</v>
      </c>
      <c r="L7" s="20">
        <f>_xlfn.RANK.EQ(K7,$K$14:$K$99,0)</f>
        <v>40</v>
      </c>
      <c r="M7" s="21">
        <f>E7/K7</f>
        <v>0.66242038216560506</v>
      </c>
      <c r="N7" s="22">
        <f>_xlfn.RANK.EQ(M7,$M$14:$M$99,0)</f>
        <v>22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382.9</v>
      </c>
      <c r="E8" s="103">
        <f>ROUND(SUMIF($B$14:$B$99,"G",E14:E99)/(COUNTIFS(B14:B99,"G",D14:D99,"&lt;&gt;")),1)</f>
        <v>818.4</v>
      </c>
      <c r="F8" s="103">
        <f>ROUND(SUMIF($B$14:$B$99,"G",F14:F99)/(COUNTIFS(B14:B99,"G",D14:D99,"&lt;&gt;")),1)</f>
        <v>778.6</v>
      </c>
      <c r="G8" s="103">
        <f>ROUND(SUMIF($B$14:$B$99,"G",G14:G99)/(COUNTIFS(B14:B99,"G",D14:D99,"&lt;&gt;")),1)</f>
        <v>39.200000000000003</v>
      </c>
      <c r="H8" s="103">
        <f>ROUND(SUMIF($B$14:$B$99,"G",H14:H99)/(COUNTIFS(B14:B99,"G",D14:D99,"&lt;&gt;")),1)</f>
        <v>0.6</v>
      </c>
      <c r="I8" s="103">
        <f>ROUND(SUMIF($B$14:$B$99,"G",I14:I99)/(COUNTIFS(B14:B99,"G",D14:D99,"&lt;&gt;")),1)</f>
        <v>87.2</v>
      </c>
      <c r="J8" s="103">
        <f>ROUND(SUMIF($B$14:$B$99,"G",J14:J99)/(COUNTIFS(B14:B99,"G",D14:D99,"&lt;&gt;")),1)</f>
        <v>120.4</v>
      </c>
      <c r="K8" s="100">
        <f>ROUND(SUM(D8,F8:J8),1)</f>
        <v>1408.9</v>
      </c>
      <c r="L8" s="26"/>
      <c r="M8" s="27">
        <f t="shared" ref="M8:M9" si="1">E8/K8</f>
        <v>0.58087869969479733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423.6</v>
      </c>
      <c r="E9" s="106">
        <f t="shared" si="2"/>
        <v>649.79999999999995</v>
      </c>
      <c r="F9" s="106">
        <f t="shared" si="2"/>
        <v>607.29999999999995</v>
      </c>
      <c r="G9" s="106">
        <f t="shared" si="2"/>
        <v>40.5</v>
      </c>
      <c r="H9" s="106">
        <f t="shared" si="2"/>
        <v>1.9</v>
      </c>
      <c r="I9" s="106">
        <f t="shared" si="2"/>
        <v>76.7</v>
      </c>
      <c r="J9" s="106">
        <f t="shared" si="2"/>
        <v>68.099999999999994</v>
      </c>
      <c r="K9" s="105">
        <f>ROUND(SUM(D9,F9:J9),1)</f>
        <v>1218.0999999999999</v>
      </c>
      <c r="L9" s="33"/>
      <c r="M9" s="34">
        <f t="shared" si="1"/>
        <v>0.5334537394302602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2022年度（基準日：５月１日）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4" si="3">SUM(Q14:U14)</f>
        <v>1345</v>
      </c>
      <c r="E14" s="42">
        <f t="shared" ref="E14:E44" si="4">SUM(F14:H14)</f>
        <v>827</v>
      </c>
      <c r="F14" s="25">
        <f t="shared" ref="F14:F44" si="5">V14+W14</f>
        <v>813</v>
      </c>
      <c r="G14" s="25">
        <f t="shared" ref="G14:G44" si="6">X14</f>
        <v>14</v>
      </c>
      <c r="H14" s="25">
        <f t="shared" ref="H14:H44" si="7">Y14</f>
        <v>0</v>
      </c>
      <c r="I14" s="25">
        <f t="shared" ref="I14:I44" si="8">SUM(AB14:AD14)</f>
        <v>171</v>
      </c>
      <c r="J14" s="2">
        <f t="shared" ref="J14:J44" si="9">SUM(Z14:AA14,AE14)</f>
        <v>156</v>
      </c>
      <c r="K14" s="43">
        <f>SUM(D14,E14,I14:J14)</f>
        <v>2499</v>
      </c>
      <c r="L14" s="44">
        <f t="shared" ref="L14:L44" si="10">_xlfn.RANK.EQ(K14,$K$14:$K$99,0)</f>
        <v>6</v>
      </c>
      <c r="M14" s="27">
        <f t="shared" ref="M14:M44" si="11">E14/K14</f>
        <v>0.33093237294917965</v>
      </c>
      <c r="N14" s="45">
        <f t="shared" ref="N14:N44" si="12">_xlfn.RANK.EQ(M14,$M$14:$M$99,0)</f>
        <v>70</v>
      </c>
      <c r="P14" s="41" t="s">
        <v>57</v>
      </c>
      <c r="Q14" s="68">
        <v>1333</v>
      </c>
      <c r="R14" s="1">
        <v>5</v>
      </c>
      <c r="S14" s="1">
        <v>0</v>
      </c>
      <c r="T14" s="1">
        <v>7</v>
      </c>
      <c r="U14" s="1">
        <v>0</v>
      </c>
      <c r="V14" s="1">
        <v>5</v>
      </c>
      <c r="W14" s="1">
        <v>808</v>
      </c>
      <c r="X14" s="1">
        <v>14</v>
      </c>
      <c r="Y14" s="1">
        <v>0</v>
      </c>
      <c r="Z14" s="1">
        <v>131</v>
      </c>
      <c r="AA14" s="1">
        <v>16</v>
      </c>
      <c r="AB14" s="1">
        <v>13</v>
      </c>
      <c r="AC14" s="1">
        <v>69</v>
      </c>
      <c r="AD14" s="1">
        <v>89</v>
      </c>
      <c r="AE14" s="1">
        <v>9</v>
      </c>
      <c r="AF14" s="46">
        <v>2499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55</v>
      </c>
      <c r="E15" s="42">
        <f t="shared" si="4"/>
        <v>1010</v>
      </c>
      <c r="F15" s="25">
        <f t="shared" si="5"/>
        <v>815</v>
      </c>
      <c r="G15" s="25">
        <f t="shared" si="6"/>
        <v>194</v>
      </c>
      <c r="H15" s="25">
        <f t="shared" si="7"/>
        <v>1</v>
      </c>
      <c r="I15" s="25">
        <f t="shared" si="8"/>
        <v>106</v>
      </c>
      <c r="J15" s="2">
        <f t="shared" si="9"/>
        <v>5</v>
      </c>
      <c r="K15" s="43">
        <f t="shared" ref="K15:K78" si="13">SUM(D15,E15,I15:J15)</f>
        <v>1176</v>
      </c>
      <c r="L15" s="44">
        <f t="shared" si="10"/>
        <v>35</v>
      </c>
      <c r="M15" s="27">
        <f t="shared" si="11"/>
        <v>0.858843537414966</v>
      </c>
      <c r="N15" s="45">
        <f t="shared" si="12"/>
        <v>8</v>
      </c>
      <c r="P15" s="41" t="s">
        <v>59</v>
      </c>
      <c r="Q15" s="72">
        <v>53</v>
      </c>
      <c r="R15" s="15">
        <v>2</v>
      </c>
      <c r="S15" s="15">
        <v>0</v>
      </c>
      <c r="T15" s="15">
        <v>0</v>
      </c>
      <c r="U15" s="15">
        <v>0</v>
      </c>
      <c r="V15" s="15">
        <v>10</v>
      </c>
      <c r="W15" s="15">
        <v>805</v>
      </c>
      <c r="X15" s="15">
        <v>194</v>
      </c>
      <c r="Y15" s="15">
        <v>1</v>
      </c>
      <c r="Z15" s="15">
        <v>0</v>
      </c>
      <c r="AA15" s="15">
        <v>5</v>
      </c>
      <c r="AB15" s="15">
        <v>11</v>
      </c>
      <c r="AC15" s="15">
        <v>43</v>
      </c>
      <c r="AD15" s="15">
        <v>52</v>
      </c>
      <c r="AE15" s="15">
        <v>0</v>
      </c>
      <c r="AF15" s="67">
        <v>1176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256</v>
      </c>
      <c r="E16" s="42">
        <f t="shared" si="4"/>
        <v>334</v>
      </c>
      <c r="F16" s="25">
        <f t="shared" si="5"/>
        <v>300</v>
      </c>
      <c r="G16" s="25">
        <f t="shared" si="6"/>
        <v>34</v>
      </c>
      <c r="H16" s="25">
        <f t="shared" si="7"/>
        <v>0</v>
      </c>
      <c r="I16" s="25">
        <f t="shared" si="8"/>
        <v>37</v>
      </c>
      <c r="J16" s="2">
        <f t="shared" si="9"/>
        <v>5</v>
      </c>
      <c r="K16" s="43">
        <f t="shared" si="13"/>
        <v>632</v>
      </c>
      <c r="L16" s="44">
        <f t="shared" si="10"/>
        <v>60</v>
      </c>
      <c r="M16" s="27">
        <f t="shared" si="11"/>
        <v>0.52848101265822789</v>
      </c>
      <c r="N16" s="45">
        <f t="shared" si="12"/>
        <v>54</v>
      </c>
      <c r="P16" s="41" t="s">
        <v>61</v>
      </c>
      <c r="Q16" s="68">
        <v>256</v>
      </c>
      <c r="R16" s="1">
        <v>0</v>
      </c>
      <c r="S16" s="1">
        <v>0</v>
      </c>
      <c r="T16" s="1">
        <v>0</v>
      </c>
      <c r="U16" s="1">
        <v>0</v>
      </c>
      <c r="V16" s="1">
        <v>5</v>
      </c>
      <c r="W16" s="1">
        <v>295</v>
      </c>
      <c r="X16" s="1">
        <v>34</v>
      </c>
      <c r="Y16" s="1">
        <v>0</v>
      </c>
      <c r="Z16" s="1">
        <v>0</v>
      </c>
      <c r="AA16" s="1">
        <v>5</v>
      </c>
      <c r="AB16" s="1">
        <v>3</v>
      </c>
      <c r="AC16" s="1">
        <v>22</v>
      </c>
      <c r="AD16" s="1">
        <v>12</v>
      </c>
      <c r="AE16" s="1">
        <v>0</v>
      </c>
      <c r="AF16" s="46">
        <v>632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14</v>
      </c>
      <c r="E17" s="42">
        <f t="shared" si="4"/>
        <v>463</v>
      </c>
      <c r="F17" s="25">
        <f t="shared" si="5"/>
        <v>457</v>
      </c>
      <c r="G17" s="25">
        <f t="shared" si="6"/>
        <v>0</v>
      </c>
      <c r="H17" s="25">
        <f t="shared" si="7"/>
        <v>6</v>
      </c>
      <c r="I17" s="25">
        <f t="shared" si="8"/>
        <v>43</v>
      </c>
      <c r="J17" s="2">
        <f t="shared" si="9"/>
        <v>2</v>
      </c>
      <c r="K17" s="43">
        <f t="shared" si="13"/>
        <v>522</v>
      </c>
      <c r="L17" s="44">
        <f t="shared" si="10"/>
        <v>63</v>
      </c>
      <c r="M17" s="27">
        <f t="shared" si="11"/>
        <v>0.8869731800766284</v>
      </c>
      <c r="N17" s="45">
        <f t="shared" si="12"/>
        <v>4</v>
      </c>
      <c r="P17" s="41" t="s">
        <v>63</v>
      </c>
      <c r="Q17" s="68">
        <v>14</v>
      </c>
      <c r="R17" s="1">
        <v>0</v>
      </c>
      <c r="S17" s="1">
        <v>0</v>
      </c>
      <c r="T17" s="1">
        <v>0</v>
      </c>
      <c r="U17" s="1">
        <v>0</v>
      </c>
      <c r="V17" s="1">
        <v>4</v>
      </c>
      <c r="W17" s="1">
        <v>453</v>
      </c>
      <c r="X17" s="1">
        <v>0</v>
      </c>
      <c r="Y17" s="1">
        <v>6</v>
      </c>
      <c r="Z17" s="1">
        <v>0</v>
      </c>
      <c r="AA17" s="1">
        <v>2</v>
      </c>
      <c r="AB17" s="1">
        <v>2</v>
      </c>
      <c r="AC17" s="1">
        <v>30</v>
      </c>
      <c r="AD17" s="1">
        <v>11</v>
      </c>
      <c r="AE17" s="1">
        <v>0</v>
      </c>
      <c r="AF17" s="46">
        <v>522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56</v>
      </c>
      <c r="E18" s="42">
        <f t="shared" si="4"/>
        <v>197</v>
      </c>
      <c r="F18" s="25">
        <f t="shared" si="5"/>
        <v>184</v>
      </c>
      <c r="G18" s="25">
        <f t="shared" si="6"/>
        <v>8</v>
      </c>
      <c r="H18" s="25">
        <f t="shared" si="7"/>
        <v>5</v>
      </c>
      <c r="I18" s="25">
        <f t="shared" si="8"/>
        <v>7</v>
      </c>
      <c r="J18" s="2">
        <f t="shared" si="9"/>
        <v>1</v>
      </c>
      <c r="K18" s="43">
        <f t="shared" si="13"/>
        <v>261</v>
      </c>
      <c r="L18" s="44">
        <f t="shared" si="10"/>
        <v>74</v>
      </c>
      <c r="M18" s="27">
        <f t="shared" si="11"/>
        <v>0.75478927203065138</v>
      </c>
      <c r="N18" s="45">
        <f t="shared" si="12"/>
        <v>19</v>
      </c>
      <c r="P18" s="41" t="s">
        <v>65</v>
      </c>
      <c r="Q18" s="68">
        <v>56</v>
      </c>
      <c r="R18" s="1">
        <v>0</v>
      </c>
      <c r="S18" s="1">
        <v>0</v>
      </c>
      <c r="T18" s="1">
        <v>0</v>
      </c>
      <c r="U18" s="1">
        <v>0</v>
      </c>
      <c r="V18" s="1">
        <v>9</v>
      </c>
      <c r="W18" s="1">
        <v>175</v>
      </c>
      <c r="X18" s="1">
        <v>8</v>
      </c>
      <c r="Y18" s="1">
        <v>5</v>
      </c>
      <c r="Z18" s="1">
        <v>0</v>
      </c>
      <c r="AA18" s="1">
        <v>1</v>
      </c>
      <c r="AB18" s="1">
        <v>0</v>
      </c>
      <c r="AC18" s="1">
        <v>5</v>
      </c>
      <c r="AD18" s="1">
        <v>2</v>
      </c>
      <c r="AE18" s="1">
        <v>0</v>
      </c>
      <c r="AF18" s="46">
        <v>261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135</v>
      </c>
      <c r="E19" s="42">
        <f t="shared" si="4"/>
        <v>221</v>
      </c>
      <c r="F19" s="25">
        <f t="shared" si="5"/>
        <v>221</v>
      </c>
      <c r="G19" s="25">
        <f t="shared" si="6"/>
        <v>0</v>
      </c>
      <c r="H19" s="25">
        <f t="shared" si="7"/>
        <v>0</v>
      </c>
      <c r="I19" s="25">
        <f t="shared" si="8"/>
        <v>16</v>
      </c>
      <c r="J19" s="2">
        <f t="shared" si="9"/>
        <v>11</v>
      </c>
      <c r="K19" s="43">
        <f t="shared" si="13"/>
        <v>383</v>
      </c>
      <c r="L19" s="44">
        <f t="shared" si="10"/>
        <v>69</v>
      </c>
      <c r="M19" s="27">
        <f t="shared" si="11"/>
        <v>0.57702349869451697</v>
      </c>
      <c r="N19" s="45">
        <f t="shared" si="12"/>
        <v>42</v>
      </c>
      <c r="P19" s="41" t="s">
        <v>67</v>
      </c>
      <c r="Q19" s="68">
        <v>134</v>
      </c>
      <c r="R19" s="1">
        <v>1</v>
      </c>
      <c r="S19" s="1">
        <v>0</v>
      </c>
      <c r="T19" s="1">
        <v>0</v>
      </c>
      <c r="U19" s="1">
        <v>0</v>
      </c>
      <c r="V19" s="1">
        <v>0</v>
      </c>
      <c r="W19" s="1">
        <v>221</v>
      </c>
      <c r="X19" s="1">
        <v>0</v>
      </c>
      <c r="Y19" s="1">
        <v>0</v>
      </c>
      <c r="Z19" s="1">
        <v>0</v>
      </c>
      <c r="AA19" s="1">
        <v>11</v>
      </c>
      <c r="AB19" s="1">
        <v>0</v>
      </c>
      <c r="AC19" s="1">
        <v>9</v>
      </c>
      <c r="AD19" s="1">
        <v>7</v>
      </c>
      <c r="AE19" s="1">
        <v>0</v>
      </c>
      <c r="AF19" s="46">
        <v>383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62</v>
      </c>
      <c r="F20" s="25">
        <f t="shared" si="5"/>
        <v>61</v>
      </c>
      <c r="G20" s="25">
        <f t="shared" si="6"/>
        <v>1</v>
      </c>
      <c r="H20" s="25">
        <f t="shared" si="7"/>
        <v>0</v>
      </c>
      <c r="I20" s="25">
        <f t="shared" si="8"/>
        <v>7</v>
      </c>
      <c r="J20" s="2">
        <f t="shared" si="9"/>
        <v>115</v>
      </c>
      <c r="K20" s="43">
        <f t="shared" si="13"/>
        <v>184</v>
      </c>
      <c r="L20" s="44">
        <f t="shared" si="10"/>
        <v>77</v>
      </c>
      <c r="M20" s="27">
        <f t="shared" si="11"/>
        <v>0.33695652173913043</v>
      </c>
      <c r="N20" s="45">
        <f t="shared" si="12"/>
        <v>69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61</v>
      </c>
      <c r="X20" s="1">
        <v>1</v>
      </c>
      <c r="Y20" s="1">
        <v>0</v>
      </c>
      <c r="Z20" s="1">
        <v>115</v>
      </c>
      <c r="AA20" s="1">
        <v>0</v>
      </c>
      <c r="AB20" s="1">
        <v>0</v>
      </c>
      <c r="AC20" s="1">
        <v>7</v>
      </c>
      <c r="AD20" s="1">
        <v>0</v>
      </c>
      <c r="AE20" s="1">
        <v>0</v>
      </c>
      <c r="AF20" s="46">
        <v>184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247</v>
      </c>
      <c r="E21" s="42">
        <f t="shared" si="4"/>
        <v>856</v>
      </c>
      <c r="F21" s="25">
        <f t="shared" si="5"/>
        <v>779</v>
      </c>
      <c r="G21" s="25">
        <f t="shared" si="6"/>
        <v>77</v>
      </c>
      <c r="H21" s="25">
        <f t="shared" si="7"/>
        <v>0</v>
      </c>
      <c r="I21" s="25">
        <f t="shared" si="8"/>
        <v>99</v>
      </c>
      <c r="J21" s="2">
        <f t="shared" si="9"/>
        <v>138</v>
      </c>
      <c r="K21" s="43">
        <f t="shared" si="13"/>
        <v>1340</v>
      </c>
      <c r="L21" s="44">
        <f t="shared" si="10"/>
        <v>29</v>
      </c>
      <c r="M21" s="27">
        <f t="shared" si="11"/>
        <v>0.63880597014925378</v>
      </c>
      <c r="N21" s="45">
        <f t="shared" si="12"/>
        <v>25</v>
      </c>
      <c r="P21" s="41" t="s">
        <v>71</v>
      </c>
      <c r="Q21" s="68">
        <v>244</v>
      </c>
      <c r="R21" s="1">
        <v>3</v>
      </c>
      <c r="S21" s="1">
        <v>0</v>
      </c>
      <c r="T21" s="1">
        <v>0</v>
      </c>
      <c r="U21" s="1">
        <v>0</v>
      </c>
      <c r="V21" s="1">
        <v>3</v>
      </c>
      <c r="W21" s="1">
        <v>776</v>
      </c>
      <c r="X21" s="1">
        <v>77</v>
      </c>
      <c r="Y21" s="1">
        <v>0</v>
      </c>
      <c r="Z21" s="1">
        <v>131</v>
      </c>
      <c r="AA21" s="1">
        <v>6</v>
      </c>
      <c r="AB21" s="1">
        <v>0</v>
      </c>
      <c r="AC21" s="1">
        <v>73</v>
      </c>
      <c r="AD21" s="1">
        <v>26</v>
      </c>
      <c r="AE21" s="1">
        <v>1</v>
      </c>
      <c r="AF21" s="46">
        <v>1340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335</v>
      </c>
      <c r="E22" s="42">
        <f t="shared" si="4"/>
        <v>614</v>
      </c>
      <c r="F22" s="25">
        <f t="shared" si="5"/>
        <v>587</v>
      </c>
      <c r="G22" s="25">
        <f t="shared" si="6"/>
        <v>24</v>
      </c>
      <c r="H22" s="25">
        <f t="shared" si="7"/>
        <v>3</v>
      </c>
      <c r="I22" s="25">
        <f t="shared" si="8"/>
        <v>107</v>
      </c>
      <c r="J22" s="2">
        <f t="shared" si="9"/>
        <v>4</v>
      </c>
      <c r="K22" s="43">
        <f t="shared" si="13"/>
        <v>1060</v>
      </c>
      <c r="L22" s="44">
        <f t="shared" si="10"/>
        <v>41</v>
      </c>
      <c r="M22" s="27">
        <f t="shared" si="11"/>
        <v>0.57924528301886791</v>
      </c>
      <c r="N22" s="45">
        <f t="shared" si="12"/>
        <v>41</v>
      </c>
      <c r="P22" s="41" t="s">
        <v>73</v>
      </c>
      <c r="Q22" s="68">
        <v>335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587</v>
      </c>
      <c r="X22" s="1">
        <v>24</v>
      </c>
      <c r="Y22" s="1">
        <v>3</v>
      </c>
      <c r="Z22" s="1">
        <v>0</v>
      </c>
      <c r="AA22" s="1">
        <v>4</v>
      </c>
      <c r="AB22" s="1">
        <v>4</v>
      </c>
      <c r="AC22" s="1">
        <v>42</v>
      </c>
      <c r="AD22" s="1">
        <v>61</v>
      </c>
      <c r="AE22" s="1">
        <v>0</v>
      </c>
      <c r="AF22" s="46">
        <v>1060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1333</v>
      </c>
      <c r="E23" s="42">
        <f t="shared" si="4"/>
        <v>791</v>
      </c>
      <c r="F23" s="25">
        <f t="shared" si="5"/>
        <v>766</v>
      </c>
      <c r="G23" s="25">
        <f t="shared" si="6"/>
        <v>25</v>
      </c>
      <c r="H23" s="25">
        <f t="shared" si="7"/>
        <v>0</v>
      </c>
      <c r="I23" s="25">
        <f t="shared" si="8"/>
        <v>160</v>
      </c>
      <c r="J23" s="2">
        <f t="shared" si="9"/>
        <v>194</v>
      </c>
      <c r="K23" s="43">
        <f t="shared" si="13"/>
        <v>2478</v>
      </c>
      <c r="L23" s="44">
        <f t="shared" si="10"/>
        <v>7</v>
      </c>
      <c r="M23" s="27">
        <f t="shared" si="11"/>
        <v>0.3192090395480226</v>
      </c>
      <c r="N23" s="45">
        <f t="shared" si="12"/>
        <v>73</v>
      </c>
      <c r="P23" s="41" t="s">
        <v>75</v>
      </c>
      <c r="Q23" s="68">
        <v>1330</v>
      </c>
      <c r="R23" s="1">
        <v>3</v>
      </c>
      <c r="S23" s="1">
        <v>0</v>
      </c>
      <c r="T23" s="1">
        <v>0</v>
      </c>
      <c r="U23" s="1">
        <v>0</v>
      </c>
      <c r="V23" s="1">
        <v>4</v>
      </c>
      <c r="W23" s="1">
        <v>762</v>
      </c>
      <c r="X23" s="1">
        <v>25</v>
      </c>
      <c r="Y23" s="1">
        <v>0</v>
      </c>
      <c r="Z23" s="1">
        <v>172</v>
      </c>
      <c r="AA23" s="1">
        <v>22</v>
      </c>
      <c r="AB23" s="1">
        <v>14</v>
      </c>
      <c r="AC23" s="1">
        <v>114</v>
      </c>
      <c r="AD23" s="1">
        <v>32</v>
      </c>
      <c r="AE23" s="1">
        <v>0</v>
      </c>
      <c r="AF23" s="46">
        <v>2478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18</v>
      </c>
      <c r="E24" s="42">
        <f t="shared" si="4"/>
        <v>314</v>
      </c>
      <c r="F24" s="25">
        <f t="shared" si="5"/>
        <v>243</v>
      </c>
      <c r="G24" s="25">
        <f t="shared" si="6"/>
        <v>66</v>
      </c>
      <c r="H24" s="25">
        <f t="shared" si="7"/>
        <v>5</v>
      </c>
      <c r="I24" s="25">
        <f t="shared" si="8"/>
        <v>16</v>
      </c>
      <c r="J24" s="2">
        <f t="shared" si="9"/>
        <v>1</v>
      </c>
      <c r="K24" s="43">
        <f t="shared" si="13"/>
        <v>349</v>
      </c>
      <c r="L24" s="44">
        <f t="shared" si="10"/>
        <v>70</v>
      </c>
      <c r="M24" s="27">
        <f t="shared" si="11"/>
        <v>0.89971346704871058</v>
      </c>
      <c r="N24" s="45">
        <f t="shared" si="12"/>
        <v>3</v>
      </c>
      <c r="P24" s="41" t="s">
        <v>77</v>
      </c>
      <c r="Q24" s="68">
        <v>18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243</v>
      </c>
      <c r="X24" s="1">
        <v>66</v>
      </c>
      <c r="Y24" s="1">
        <v>5</v>
      </c>
      <c r="Z24" s="1">
        <v>0</v>
      </c>
      <c r="AA24" s="1">
        <v>1</v>
      </c>
      <c r="AB24" s="1">
        <v>0</v>
      </c>
      <c r="AC24" s="1">
        <v>14</v>
      </c>
      <c r="AD24" s="1">
        <v>2</v>
      </c>
      <c r="AE24" s="1">
        <v>0</v>
      </c>
      <c r="AF24" s="46">
        <v>349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284</v>
      </c>
      <c r="E25" s="42">
        <f t="shared" si="4"/>
        <v>562</v>
      </c>
      <c r="F25" s="25">
        <f t="shared" si="5"/>
        <v>541</v>
      </c>
      <c r="G25" s="25">
        <f t="shared" si="6"/>
        <v>21</v>
      </c>
      <c r="H25" s="25">
        <f t="shared" si="7"/>
        <v>0</v>
      </c>
      <c r="I25" s="25">
        <f t="shared" si="8"/>
        <v>54</v>
      </c>
      <c r="J25" s="2">
        <f t="shared" si="9"/>
        <v>116</v>
      </c>
      <c r="K25" s="43">
        <f t="shared" si="13"/>
        <v>1016</v>
      </c>
      <c r="L25" s="44">
        <f t="shared" si="10"/>
        <v>44</v>
      </c>
      <c r="M25" s="27">
        <f t="shared" si="11"/>
        <v>0.55314960629921262</v>
      </c>
      <c r="N25" s="45">
        <f t="shared" si="12"/>
        <v>49</v>
      </c>
      <c r="P25" s="41" t="s">
        <v>79</v>
      </c>
      <c r="Q25" s="68">
        <v>282</v>
      </c>
      <c r="R25" s="1">
        <v>0</v>
      </c>
      <c r="S25" s="1">
        <v>0</v>
      </c>
      <c r="T25" s="1">
        <v>0</v>
      </c>
      <c r="U25" s="1">
        <v>2</v>
      </c>
      <c r="V25" s="1">
        <v>0</v>
      </c>
      <c r="W25" s="1">
        <v>541</v>
      </c>
      <c r="X25" s="1">
        <v>21</v>
      </c>
      <c r="Y25" s="1">
        <v>0</v>
      </c>
      <c r="Z25" s="1">
        <v>116</v>
      </c>
      <c r="AA25" s="1">
        <v>0</v>
      </c>
      <c r="AB25" s="1">
        <v>4</v>
      </c>
      <c r="AC25" s="1">
        <v>10</v>
      </c>
      <c r="AD25" s="1">
        <v>40</v>
      </c>
      <c r="AE25" s="1">
        <v>0</v>
      </c>
      <c r="AF25" s="46">
        <v>1016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513</v>
      </c>
      <c r="E26" s="42">
        <f t="shared" si="4"/>
        <v>961</v>
      </c>
      <c r="F26" s="25">
        <f t="shared" si="5"/>
        <v>947</v>
      </c>
      <c r="G26" s="25">
        <f t="shared" si="6"/>
        <v>14</v>
      </c>
      <c r="H26" s="25">
        <f t="shared" si="7"/>
        <v>0</v>
      </c>
      <c r="I26" s="25">
        <f t="shared" si="8"/>
        <v>114</v>
      </c>
      <c r="J26" s="2">
        <f t="shared" si="9"/>
        <v>125</v>
      </c>
      <c r="K26" s="43">
        <f t="shared" si="13"/>
        <v>1713</v>
      </c>
      <c r="L26" s="44">
        <f t="shared" si="10"/>
        <v>22</v>
      </c>
      <c r="M26" s="27">
        <f t="shared" si="11"/>
        <v>0.56100408639813193</v>
      </c>
      <c r="N26" s="45">
        <f t="shared" si="12"/>
        <v>47</v>
      </c>
      <c r="P26" s="41" t="s">
        <v>81</v>
      </c>
      <c r="Q26" s="68">
        <v>506</v>
      </c>
      <c r="R26" s="1">
        <v>0</v>
      </c>
      <c r="S26" s="1">
        <v>0</v>
      </c>
      <c r="T26" s="1">
        <v>0</v>
      </c>
      <c r="U26" s="1">
        <v>7</v>
      </c>
      <c r="V26" s="1">
        <v>3</v>
      </c>
      <c r="W26" s="1">
        <v>944</v>
      </c>
      <c r="X26" s="1">
        <v>14</v>
      </c>
      <c r="Y26" s="1">
        <v>0</v>
      </c>
      <c r="Z26" s="1">
        <v>117</v>
      </c>
      <c r="AA26" s="1">
        <v>7</v>
      </c>
      <c r="AB26" s="1">
        <v>7</v>
      </c>
      <c r="AC26" s="1">
        <v>32</v>
      </c>
      <c r="AD26" s="1">
        <v>75</v>
      </c>
      <c r="AE26" s="1">
        <v>1</v>
      </c>
      <c r="AF26" s="46">
        <v>1713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98</v>
      </c>
      <c r="E27" s="42">
        <f t="shared" si="4"/>
        <v>790</v>
      </c>
      <c r="F27" s="25">
        <f t="shared" si="5"/>
        <v>756</v>
      </c>
      <c r="G27" s="25">
        <f t="shared" si="6"/>
        <v>5</v>
      </c>
      <c r="H27" s="25">
        <f t="shared" si="7"/>
        <v>29</v>
      </c>
      <c r="I27" s="25">
        <f t="shared" si="8"/>
        <v>88</v>
      </c>
      <c r="J27" s="2">
        <f t="shared" si="9"/>
        <v>0</v>
      </c>
      <c r="K27" s="43">
        <f t="shared" si="13"/>
        <v>976</v>
      </c>
      <c r="L27" s="44">
        <f t="shared" si="10"/>
        <v>47</v>
      </c>
      <c r="M27" s="27">
        <f t="shared" si="11"/>
        <v>0.80942622950819676</v>
      </c>
      <c r="N27" s="45">
        <f t="shared" si="12"/>
        <v>13</v>
      </c>
      <c r="P27" s="41" t="s">
        <v>83</v>
      </c>
      <c r="Q27" s="68">
        <v>90</v>
      </c>
      <c r="R27" s="1">
        <v>2</v>
      </c>
      <c r="S27" s="1">
        <v>6</v>
      </c>
      <c r="T27" s="1">
        <v>0</v>
      </c>
      <c r="U27" s="1">
        <v>0</v>
      </c>
      <c r="V27" s="1">
        <v>8</v>
      </c>
      <c r="W27" s="1">
        <v>748</v>
      </c>
      <c r="X27" s="1">
        <v>5</v>
      </c>
      <c r="Y27" s="1">
        <v>29</v>
      </c>
      <c r="Z27" s="1">
        <v>0</v>
      </c>
      <c r="AA27" s="1">
        <v>0</v>
      </c>
      <c r="AB27" s="1">
        <v>4</v>
      </c>
      <c r="AC27" s="1">
        <v>47</v>
      </c>
      <c r="AD27" s="1">
        <v>37</v>
      </c>
      <c r="AE27" s="1">
        <v>0</v>
      </c>
      <c r="AF27" s="46">
        <v>976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544</v>
      </c>
      <c r="E28" s="42">
        <f t="shared" si="4"/>
        <v>888</v>
      </c>
      <c r="F28" s="25">
        <f t="shared" si="5"/>
        <v>816</v>
      </c>
      <c r="G28" s="25">
        <f t="shared" si="6"/>
        <v>69</v>
      </c>
      <c r="H28" s="25">
        <f t="shared" si="7"/>
        <v>3</v>
      </c>
      <c r="I28" s="25">
        <f t="shared" si="8"/>
        <v>74</v>
      </c>
      <c r="J28" s="2">
        <f t="shared" si="9"/>
        <v>7</v>
      </c>
      <c r="K28" s="43">
        <f t="shared" si="13"/>
        <v>1513</v>
      </c>
      <c r="L28" s="44">
        <f t="shared" si="10"/>
        <v>27</v>
      </c>
      <c r="M28" s="27">
        <f t="shared" si="11"/>
        <v>0.58691341705221411</v>
      </c>
      <c r="N28" s="45">
        <f t="shared" si="12"/>
        <v>35</v>
      </c>
      <c r="P28" s="41" t="s">
        <v>85</v>
      </c>
      <c r="Q28" s="68">
        <v>539</v>
      </c>
      <c r="R28" s="1">
        <v>3</v>
      </c>
      <c r="S28" s="1">
        <v>0</v>
      </c>
      <c r="T28" s="1">
        <v>2</v>
      </c>
      <c r="U28" s="1">
        <v>0</v>
      </c>
      <c r="V28" s="1">
        <v>5</v>
      </c>
      <c r="W28" s="1">
        <v>811</v>
      </c>
      <c r="X28" s="1">
        <v>69</v>
      </c>
      <c r="Y28" s="1">
        <v>3</v>
      </c>
      <c r="Z28" s="1">
        <v>0</v>
      </c>
      <c r="AA28" s="1">
        <v>7</v>
      </c>
      <c r="AB28" s="1">
        <v>6</v>
      </c>
      <c r="AC28" s="1">
        <v>58</v>
      </c>
      <c r="AD28" s="1">
        <v>10</v>
      </c>
      <c r="AE28" s="1">
        <v>0</v>
      </c>
      <c r="AF28" s="46">
        <v>1513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989</v>
      </c>
      <c r="E29" s="42">
        <f t="shared" si="4"/>
        <v>954</v>
      </c>
      <c r="F29" s="25">
        <f t="shared" si="5"/>
        <v>905</v>
      </c>
      <c r="G29" s="25">
        <f t="shared" si="6"/>
        <v>49</v>
      </c>
      <c r="H29" s="25">
        <f t="shared" si="7"/>
        <v>0</v>
      </c>
      <c r="I29" s="25">
        <f t="shared" si="8"/>
        <v>179</v>
      </c>
      <c r="J29" s="2">
        <f t="shared" si="9"/>
        <v>164</v>
      </c>
      <c r="K29" s="43">
        <f t="shared" si="13"/>
        <v>2286</v>
      </c>
      <c r="L29" s="44">
        <f t="shared" si="10"/>
        <v>11</v>
      </c>
      <c r="M29" s="27">
        <f t="shared" si="11"/>
        <v>0.41732283464566927</v>
      </c>
      <c r="N29" s="45">
        <f t="shared" si="12"/>
        <v>63</v>
      </c>
      <c r="P29" s="41" t="s">
        <v>87</v>
      </c>
      <c r="Q29" s="68">
        <v>984</v>
      </c>
      <c r="R29" s="1">
        <v>5</v>
      </c>
      <c r="S29" s="1">
        <v>0</v>
      </c>
      <c r="T29" s="1">
        <v>0</v>
      </c>
      <c r="U29" s="1">
        <v>0</v>
      </c>
      <c r="V29" s="1">
        <v>18</v>
      </c>
      <c r="W29" s="1">
        <v>887</v>
      </c>
      <c r="X29" s="1">
        <v>49</v>
      </c>
      <c r="Y29" s="1">
        <v>0</v>
      </c>
      <c r="Z29" s="1">
        <v>143</v>
      </c>
      <c r="AA29" s="1">
        <v>21</v>
      </c>
      <c r="AB29" s="1">
        <v>27</v>
      </c>
      <c r="AC29" s="1">
        <v>92</v>
      </c>
      <c r="AD29" s="1">
        <v>60</v>
      </c>
      <c r="AE29" s="1">
        <v>0</v>
      </c>
      <c r="AF29" s="46">
        <v>2286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3</v>
      </c>
      <c r="E30" s="42">
        <f t="shared" si="4"/>
        <v>43</v>
      </c>
      <c r="F30" s="25">
        <f t="shared" si="5"/>
        <v>36</v>
      </c>
      <c r="G30" s="25">
        <f t="shared" si="6"/>
        <v>7</v>
      </c>
      <c r="H30" s="25">
        <f t="shared" si="7"/>
        <v>0</v>
      </c>
      <c r="I30" s="25">
        <f t="shared" si="8"/>
        <v>11</v>
      </c>
      <c r="J30" s="2">
        <f t="shared" si="9"/>
        <v>3</v>
      </c>
      <c r="K30" s="43">
        <f t="shared" si="13"/>
        <v>60</v>
      </c>
      <c r="L30" s="44">
        <f t="shared" si="10"/>
        <v>82</v>
      </c>
      <c r="M30" s="27">
        <f t="shared" si="11"/>
        <v>0.71666666666666667</v>
      </c>
      <c r="N30" s="45">
        <f t="shared" si="12"/>
        <v>20</v>
      </c>
      <c r="P30" s="41" t="s">
        <v>89</v>
      </c>
      <c r="Q30" s="68">
        <v>3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36</v>
      </c>
      <c r="X30" s="1">
        <v>7</v>
      </c>
      <c r="Y30" s="1">
        <v>0</v>
      </c>
      <c r="Z30" s="1">
        <v>0</v>
      </c>
      <c r="AA30" s="1">
        <v>3</v>
      </c>
      <c r="AB30" s="1">
        <v>0</v>
      </c>
      <c r="AC30" s="1">
        <v>4</v>
      </c>
      <c r="AD30" s="1">
        <v>7</v>
      </c>
      <c r="AE30" s="1">
        <v>0</v>
      </c>
      <c r="AF30" s="46">
        <v>60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368</v>
      </c>
      <c r="E31" s="42">
        <f t="shared" si="4"/>
        <v>575</v>
      </c>
      <c r="F31" s="25">
        <f t="shared" si="5"/>
        <v>535</v>
      </c>
      <c r="G31" s="25">
        <f t="shared" si="6"/>
        <v>40</v>
      </c>
      <c r="H31" s="25">
        <f t="shared" si="7"/>
        <v>0</v>
      </c>
      <c r="I31" s="25">
        <f t="shared" si="8"/>
        <v>35</v>
      </c>
      <c r="J31" s="2">
        <f t="shared" si="9"/>
        <v>10</v>
      </c>
      <c r="K31" s="43">
        <f t="shared" si="13"/>
        <v>988</v>
      </c>
      <c r="L31" s="44">
        <f t="shared" si="10"/>
        <v>46</v>
      </c>
      <c r="M31" s="27">
        <f t="shared" si="11"/>
        <v>0.58198380566801622</v>
      </c>
      <c r="N31" s="45">
        <f t="shared" si="12"/>
        <v>39</v>
      </c>
      <c r="P31" s="41" t="s">
        <v>91</v>
      </c>
      <c r="Q31" s="68">
        <v>366</v>
      </c>
      <c r="R31" s="1">
        <v>2</v>
      </c>
      <c r="S31" s="1">
        <v>0</v>
      </c>
      <c r="T31" s="1">
        <v>0</v>
      </c>
      <c r="U31" s="1">
        <v>0</v>
      </c>
      <c r="V31" s="1">
        <v>5</v>
      </c>
      <c r="W31" s="1">
        <v>530</v>
      </c>
      <c r="X31" s="1">
        <v>40</v>
      </c>
      <c r="Y31" s="1">
        <v>0</v>
      </c>
      <c r="Z31" s="1">
        <v>0</v>
      </c>
      <c r="AA31" s="1">
        <v>10</v>
      </c>
      <c r="AB31" s="1">
        <v>0</v>
      </c>
      <c r="AC31" s="1">
        <v>6</v>
      </c>
      <c r="AD31" s="1">
        <v>29</v>
      </c>
      <c r="AE31" s="1">
        <v>0</v>
      </c>
      <c r="AF31" s="46">
        <v>988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382</v>
      </c>
      <c r="E32" s="42">
        <f t="shared" si="4"/>
        <v>629</v>
      </c>
      <c r="F32" s="25">
        <f t="shared" si="5"/>
        <v>595</v>
      </c>
      <c r="G32" s="25">
        <f t="shared" si="6"/>
        <v>34</v>
      </c>
      <c r="H32" s="25">
        <f t="shared" si="7"/>
        <v>0</v>
      </c>
      <c r="I32" s="25">
        <f t="shared" si="8"/>
        <v>28</v>
      </c>
      <c r="J32" s="2">
        <f t="shared" si="9"/>
        <v>110</v>
      </c>
      <c r="K32" s="43">
        <f t="shared" si="13"/>
        <v>1149</v>
      </c>
      <c r="L32" s="44">
        <f t="shared" si="10"/>
        <v>37</v>
      </c>
      <c r="M32" s="27">
        <f t="shared" si="11"/>
        <v>0.5474325500435161</v>
      </c>
      <c r="N32" s="45">
        <f t="shared" si="12"/>
        <v>50</v>
      </c>
      <c r="P32" s="41" t="s">
        <v>93</v>
      </c>
      <c r="Q32" s="68">
        <v>372</v>
      </c>
      <c r="R32" s="1">
        <v>7</v>
      </c>
      <c r="S32" s="1">
        <v>0</v>
      </c>
      <c r="T32" s="1">
        <v>1</v>
      </c>
      <c r="U32" s="1">
        <v>2</v>
      </c>
      <c r="V32" s="1">
        <v>4</v>
      </c>
      <c r="W32" s="1">
        <v>591</v>
      </c>
      <c r="X32" s="1">
        <v>34</v>
      </c>
      <c r="Y32" s="1">
        <v>0</v>
      </c>
      <c r="Z32" s="1">
        <v>106</v>
      </c>
      <c r="AA32" s="1">
        <v>4</v>
      </c>
      <c r="AB32" s="1">
        <v>1</v>
      </c>
      <c r="AC32" s="1">
        <v>14</v>
      </c>
      <c r="AD32" s="1">
        <v>13</v>
      </c>
      <c r="AE32" s="1">
        <v>0</v>
      </c>
      <c r="AF32" s="46">
        <v>1149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503</v>
      </c>
      <c r="E33" s="42">
        <f t="shared" si="4"/>
        <v>923</v>
      </c>
      <c r="F33" s="25">
        <f t="shared" si="5"/>
        <v>880</v>
      </c>
      <c r="G33" s="25">
        <f t="shared" si="6"/>
        <v>35</v>
      </c>
      <c r="H33" s="25">
        <f t="shared" si="7"/>
        <v>8</v>
      </c>
      <c r="I33" s="25">
        <f t="shared" si="8"/>
        <v>128</v>
      </c>
      <c r="J33" s="2">
        <f t="shared" si="9"/>
        <v>8</v>
      </c>
      <c r="K33" s="43">
        <f t="shared" si="13"/>
        <v>1562</v>
      </c>
      <c r="L33" s="44">
        <f t="shared" si="10"/>
        <v>25</v>
      </c>
      <c r="M33" s="27">
        <f t="shared" si="11"/>
        <v>0.59090909090909094</v>
      </c>
      <c r="N33" s="45">
        <f t="shared" si="12"/>
        <v>33</v>
      </c>
      <c r="P33" s="41" t="s">
        <v>95</v>
      </c>
      <c r="Q33" s="68">
        <v>500</v>
      </c>
      <c r="R33" s="1">
        <v>1</v>
      </c>
      <c r="S33" s="1">
        <v>0</v>
      </c>
      <c r="T33" s="1">
        <v>2</v>
      </c>
      <c r="U33" s="1">
        <v>0</v>
      </c>
      <c r="V33" s="1">
        <v>6</v>
      </c>
      <c r="W33" s="1">
        <v>874</v>
      </c>
      <c r="X33" s="1">
        <v>35</v>
      </c>
      <c r="Y33" s="1">
        <v>8</v>
      </c>
      <c r="Z33" s="1">
        <v>0</v>
      </c>
      <c r="AA33" s="1">
        <v>5</v>
      </c>
      <c r="AB33" s="1">
        <v>7</v>
      </c>
      <c r="AC33" s="1">
        <v>38</v>
      </c>
      <c r="AD33" s="1">
        <v>83</v>
      </c>
      <c r="AE33" s="1">
        <v>3</v>
      </c>
      <c r="AF33" s="46">
        <v>1562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833</v>
      </c>
      <c r="E34" s="42">
        <f t="shared" si="4"/>
        <v>1264</v>
      </c>
      <c r="F34" s="25">
        <f t="shared" si="5"/>
        <v>1205</v>
      </c>
      <c r="G34" s="25">
        <f t="shared" si="6"/>
        <v>59</v>
      </c>
      <c r="H34" s="25">
        <f t="shared" si="7"/>
        <v>0</v>
      </c>
      <c r="I34" s="25">
        <f t="shared" si="8"/>
        <v>145</v>
      </c>
      <c r="J34" s="2">
        <f t="shared" si="9"/>
        <v>128</v>
      </c>
      <c r="K34" s="43">
        <f t="shared" si="13"/>
        <v>2370</v>
      </c>
      <c r="L34" s="44">
        <f t="shared" si="10"/>
        <v>10</v>
      </c>
      <c r="M34" s="27">
        <f t="shared" si="11"/>
        <v>0.53333333333333333</v>
      </c>
      <c r="N34" s="45">
        <f t="shared" si="12"/>
        <v>52</v>
      </c>
      <c r="P34" s="41" t="s">
        <v>97</v>
      </c>
      <c r="Q34" s="68">
        <v>830</v>
      </c>
      <c r="R34" s="1">
        <v>1</v>
      </c>
      <c r="S34" s="1">
        <v>0</v>
      </c>
      <c r="T34" s="1">
        <v>1</v>
      </c>
      <c r="U34" s="1">
        <v>1</v>
      </c>
      <c r="V34" s="1">
        <v>9</v>
      </c>
      <c r="W34" s="1">
        <v>1196</v>
      </c>
      <c r="X34" s="1">
        <v>59</v>
      </c>
      <c r="Y34" s="1">
        <v>0</v>
      </c>
      <c r="Z34" s="1">
        <v>114</v>
      </c>
      <c r="AA34" s="1">
        <v>14</v>
      </c>
      <c r="AB34" s="1">
        <v>7</v>
      </c>
      <c r="AC34" s="1">
        <v>100</v>
      </c>
      <c r="AD34" s="1">
        <v>38</v>
      </c>
      <c r="AE34" s="1">
        <v>0</v>
      </c>
      <c r="AF34" s="46">
        <v>2370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1475</v>
      </c>
      <c r="E35" s="42">
        <f t="shared" si="4"/>
        <v>1158</v>
      </c>
      <c r="F35" s="25">
        <f t="shared" si="5"/>
        <v>1056</v>
      </c>
      <c r="G35" s="25">
        <f t="shared" si="6"/>
        <v>102</v>
      </c>
      <c r="H35" s="25">
        <f t="shared" si="7"/>
        <v>0</v>
      </c>
      <c r="I35" s="25">
        <f t="shared" si="8"/>
        <v>450</v>
      </c>
      <c r="J35" s="2">
        <f t="shared" si="9"/>
        <v>112</v>
      </c>
      <c r="K35" s="43">
        <f t="shared" si="13"/>
        <v>3195</v>
      </c>
      <c r="L35" s="44">
        <f t="shared" si="10"/>
        <v>2</v>
      </c>
      <c r="M35" s="27">
        <f t="shared" si="11"/>
        <v>0.36244131455399059</v>
      </c>
      <c r="N35" s="45">
        <f t="shared" si="12"/>
        <v>67</v>
      </c>
      <c r="P35" s="41" t="s">
        <v>99</v>
      </c>
      <c r="Q35" s="68">
        <v>1461</v>
      </c>
      <c r="R35" s="1">
        <v>14</v>
      </c>
      <c r="S35" s="1">
        <v>0</v>
      </c>
      <c r="T35" s="1">
        <v>0</v>
      </c>
      <c r="U35" s="1">
        <v>0</v>
      </c>
      <c r="V35" s="1">
        <v>23</v>
      </c>
      <c r="W35" s="1">
        <v>1033</v>
      </c>
      <c r="X35" s="1">
        <v>102</v>
      </c>
      <c r="Y35" s="1">
        <v>0</v>
      </c>
      <c r="Z35" s="1">
        <v>92</v>
      </c>
      <c r="AA35" s="1">
        <v>20</v>
      </c>
      <c r="AB35" s="1">
        <v>20</v>
      </c>
      <c r="AC35" s="1">
        <v>75</v>
      </c>
      <c r="AD35" s="1">
        <v>355</v>
      </c>
      <c r="AE35" s="1">
        <v>0</v>
      </c>
      <c r="AF35" s="46">
        <v>3195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31</v>
      </c>
      <c r="E36" s="42">
        <f t="shared" si="4"/>
        <v>83</v>
      </c>
      <c r="F36" s="25">
        <f t="shared" si="5"/>
        <v>79</v>
      </c>
      <c r="G36" s="25">
        <f t="shared" si="6"/>
        <v>4</v>
      </c>
      <c r="H36" s="25">
        <f t="shared" si="7"/>
        <v>0</v>
      </c>
      <c r="I36" s="25">
        <f t="shared" si="8"/>
        <v>9</v>
      </c>
      <c r="J36" s="2">
        <f t="shared" si="9"/>
        <v>145</v>
      </c>
      <c r="K36" s="43">
        <f t="shared" si="13"/>
        <v>268</v>
      </c>
      <c r="L36" s="44">
        <f t="shared" si="10"/>
        <v>73</v>
      </c>
      <c r="M36" s="27">
        <f t="shared" si="11"/>
        <v>0.30970149253731344</v>
      </c>
      <c r="N36" s="45">
        <f t="shared" si="12"/>
        <v>74</v>
      </c>
      <c r="P36" s="41" t="s">
        <v>101</v>
      </c>
      <c r="Q36" s="68">
        <v>29</v>
      </c>
      <c r="R36" s="1">
        <v>1</v>
      </c>
      <c r="S36" s="1">
        <v>0</v>
      </c>
      <c r="T36" s="1">
        <v>1</v>
      </c>
      <c r="U36" s="1">
        <v>0</v>
      </c>
      <c r="V36" s="1">
        <v>0</v>
      </c>
      <c r="W36" s="1">
        <v>79</v>
      </c>
      <c r="X36" s="1">
        <v>4</v>
      </c>
      <c r="Y36" s="1">
        <v>0</v>
      </c>
      <c r="Z36" s="1">
        <v>145</v>
      </c>
      <c r="AA36" s="1">
        <v>0</v>
      </c>
      <c r="AB36" s="1">
        <v>0</v>
      </c>
      <c r="AC36" s="1">
        <v>8</v>
      </c>
      <c r="AD36" s="1">
        <v>1</v>
      </c>
      <c r="AE36" s="1">
        <v>0</v>
      </c>
      <c r="AF36" s="46">
        <v>268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92</v>
      </c>
      <c r="E37" s="42">
        <f t="shared" si="4"/>
        <v>753</v>
      </c>
      <c r="F37" s="25">
        <f t="shared" si="5"/>
        <v>735</v>
      </c>
      <c r="G37" s="25">
        <f t="shared" si="6"/>
        <v>15</v>
      </c>
      <c r="H37" s="25">
        <f t="shared" si="7"/>
        <v>3</v>
      </c>
      <c r="I37" s="25">
        <f t="shared" si="8"/>
        <v>83</v>
      </c>
      <c r="J37" s="2">
        <f t="shared" si="9"/>
        <v>30</v>
      </c>
      <c r="K37" s="43">
        <f t="shared" si="13"/>
        <v>958</v>
      </c>
      <c r="L37" s="44">
        <f t="shared" si="10"/>
        <v>49</v>
      </c>
      <c r="M37" s="27">
        <f t="shared" si="11"/>
        <v>0.78601252609603345</v>
      </c>
      <c r="N37" s="45">
        <f t="shared" si="12"/>
        <v>16</v>
      </c>
      <c r="P37" s="41" t="s">
        <v>103</v>
      </c>
      <c r="Q37" s="68">
        <v>90</v>
      </c>
      <c r="R37" s="1">
        <v>2</v>
      </c>
      <c r="S37" s="1">
        <v>0</v>
      </c>
      <c r="T37" s="1">
        <v>0</v>
      </c>
      <c r="U37" s="1">
        <v>0</v>
      </c>
      <c r="V37" s="1">
        <v>7</v>
      </c>
      <c r="W37" s="1">
        <v>728</v>
      </c>
      <c r="X37" s="1">
        <v>15</v>
      </c>
      <c r="Y37" s="1">
        <v>3</v>
      </c>
      <c r="Z37" s="1">
        <v>0</v>
      </c>
      <c r="AA37" s="1">
        <v>18</v>
      </c>
      <c r="AB37" s="1">
        <v>17</v>
      </c>
      <c r="AC37" s="1">
        <v>24</v>
      </c>
      <c r="AD37" s="1">
        <v>42</v>
      </c>
      <c r="AE37" s="1">
        <v>12</v>
      </c>
      <c r="AF37" s="46">
        <v>958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203</v>
      </c>
      <c r="E38" s="42">
        <f t="shared" si="4"/>
        <v>211</v>
      </c>
      <c r="F38" s="25">
        <f t="shared" si="5"/>
        <v>163</v>
      </c>
      <c r="G38" s="25">
        <f t="shared" si="6"/>
        <v>48</v>
      </c>
      <c r="H38" s="25">
        <f t="shared" si="7"/>
        <v>0</v>
      </c>
      <c r="I38" s="25">
        <f t="shared" si="8"/>
        <v>29</v>
      </c>
      <c r="J38" s="2">
        <f t="shared" si="9"/>
        <v>6</v>
      </c>
      <c r="K38" s="43">
        <f t="shared" si="13"/>
        <v>449</v>
      </c>
      <c r="L38" s="44">
        <f t="shared" si="10"/>
        <v>67</v>
      </c>
      <c r="M38" s="27">
        <f t="shared" si="11"/>
        <v>0.46993318485523383</v>
      </c>
      <c r="N38" s="45">
        <f t="shared" si="12"/>
        <v>60</v>
      </c>
      <c r="P38" s="41" t="s">
        <v>105</v>
      </c>
      <c r="Q38" s="68">
        <v>189</v>
      </c>
      <c r="R38" s="1">
        <v>5</v>
      </c>
      <c r="S38" s="1">
        <v>0</v>
      </c>
      <c r="T38" s="1">
        <v>4</v>
      </c>
      <c r="U38" s="1">
        <v>5</v>
      </c>
      <c r="V38" s="1">
        <v>97</v>
      </c>
      <c r="W38" s="1">
        <v>66</v>
      </c>
      <c r="X38" s="1">
        <v>48</v>
      </c>
      <c r="Y38" s="1">
        <v>0</v>
      </c>
      <c r="Z38" s="1">
        <v>0</v>
      </c>
      <c r="AA38" s="1">
        <v>6</v>
      </c>
      <c r="AB38" s="1">
        <v>5</v>
      </c>
      <c r="AC38" s="1">
        <v>6</v>
      </c>
      <c r="AD38" s="1">
        <v>18</v>
      </c>
      <c r="AE38" s="1">
        <v>0</v>
      </c>
      <c r="AF38" s="46">
        <v>449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993</v>
      </c>
      <c r="E39" s="42">
        <f t="shared" si="4"/>
        <v>120</v>
      </c>
      <c r="F39" s="25">
        <f t="shared" si="5"/>
        <v>117</v>
      </c>
      <c r="G39" s="25">
        <f t="shared" si="6"/>
        <v>3</v>
      </c>
      <c r="H39" s="25">
        <f t="shared" si="7"/>
        <v>0</v>
      </c>
      <c r="I39" s="25">
        <f t="shared" si="8"/>
        <v>52</v>
      </c>
      <c r="J39" s="2">
        <f t="shared" si="9"/>
        <v>5</v>
      </c>
      <c r="K39" s="43">
        <f t="shared" si="13"/>
        <v>1170</v>
      </c>
      <c r="L39" s="44">
        <f t="shared" si="10"/>
        <v>36</v>
      </c>
      <c r="M39" s="27">
        <f t="shared" si="11"/>
        <v>0.10256410256410256</v>
      </c>
      <c r="N39" s="45">
        <f t="shared" si="12"/>
        <v>82</v>
      </c>
      <c r="P39" s="41" t="s">
        <v>107</v>
      </c>
      <c r="Q39" s="68">
        <v>977</v>
      </c>
      <c r="R39" s="1">
        <v>0</v>
      </c>
      <c r="S39" s="1">
        <v>0</v>
      </c>
      <c r="T39" s="1">
        <v>0</v>
      </c>
      <c r="U39" s="1">
        <v>16</v>
      </c>
      <c r="V39" s="1">
        <v>2</v>
      </c>
      <c r="W39" s="1">
        <v>115</v>
      </c>
      <c r="X39" s="1">
        <v>3</v>
      </c>
      <c r="Y39" s="1">
        <v>0</v>
      </c>
      <c r="Z39" s="1">
        <v>0</v>
      </c>
      <c r="AA39" s="1">
        <v>5</v>
      </c>
      <c r="AB39" s="1">
        <v>8</v>
      </c>
      <c r="AC39" s="1">
        <v>22</v>
      </c>
      <c r="AD39" s="1">
        <v>22</v>
      </c>
      <c r="AE39" s="1">
        <v>0</v>
      </c>
      <c r="AF39" s="46">
        <v>1170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165</v>
      </c>
      <c r="E40" s="42">
        <f t="shared" si="4"/>
        <v>299</v>
      </c>
      <c r="F40" s="25">
        <f t="shared" si="5"/>
        <v>296</v>
      </c>
      <c r="G40" s="25">
        <f t="shared" si="6"/>
        <v>3</v>
      </c>
      <c r="H40" s="25">
        <f t="shared" si="7"/>
        <v>0</v>
      </c>
      <c r="I40" s="25">
        <f t="shared" si="8"/>
        <v>47</v>
      </c>
      <c r="J40" s="2">
        <f t="shared" si="9"/>
        <v>0</v>
      </c>
      <c r="K40" s="43">
        <f t="shared" si="13"/>
        <v>511</v>
      </c>
      <c r="L40" s="44">
        <f t="shared" si="10"/>
        <v>64</v>
      </c>
      <c r="M40" s="27">
        <f t="shared" si="11"/>
        <v>0.58512720156555775</v>
      </c>
      <c r="N40" s="45">
        <f t="shared" si="12"/>
        <v>37</v>
      </c>
      <c r="P40" s="41" t="s">
        <v>109</v>
      </c>
      <c r="Q40" s="68">
        <v>165</v>
      </c>
      <c r="R40" s="1">
        <v>0</v>
      </c>
      <c r="S40" s="1">
        <v>0</v>
      </c>
      <c r="T40" s="1">
        <v>0</v>
      </c>
      <c r="U40" s="1">
        <v>0</v>
      </c>
      <c r="V40" s="1">
        <v>8</v>
      </c>
      <c r="W40" s="1">
        <v>288</v>
      </c>
      <c r="X40" s="1">
        <v>3</v>
      </c>
      <c r="Y40" s="1">
        <v>0</v>
      </c>
      <c r="Z40" s="1">
        <v>0</v>
      </c>
      <c r="AA40" s="1">
        <v>0</v>
      </c>
      <c r="AB40" s="1">
        <v>11</v>
      </c>
      <c r="AC40" s="1">
        <v>8</v>
      </c>
      <c r="AD40" s="1">
        <v>28</v>
      </c>
      <c r="AE40" s="1">
        <v>0</v>
      </c>
      <c r="AF40" s="46">
        <v>511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150</v>
      </c>
      <c r="E41" s="42">
        <f t="shared" si="4"/>
        <v>835</v>
      </c>
      <c r="F41" s="25">
        <f t="shared" si="5"/>
        <v>693</v>
      </c>
      <c r="G41" s="25">
        <f t="shared" si="6"/>
        <v>142</v>
      </c>
      <c r="H41" s="25">
        <f t="shared" si="7"/>
        <v>0</v>
      </c>
      <c r="I41" s="25">
        <f t="shared" si="8"/>
        <v>66</v>
      </c>
      <c r="J41" s="2">
        <f t="shared" si="9"/>
        <v>7</v>
      </c>
      <c r="K41" s="43">
        <f t="shared" si="13"/>
        <v>1058</v>
      </c>
      <c r="L41" s="44">
        <f t="shared" si="10"/>
        <v>42</v>
      </c>
      <c r="M41" s="27">
        <f t="shared" si="11"/>
        <v>0.78922495274102078</v>
      </c>
      <c r="N41" s="45">
        <f t="shared" si="12"/>
        <v>15</v>
      </c>
      <c r="P41" s="41" t="s">
        <v>111</v>
      </c>
      <c r="Q41" s="68">
        <v>145</v>
      </c>
      <c r="R41" s="1">
        <v>4</v>
      </c>
      <c r="S41" s="1">
        <v>0</v>
      </c>
      <c r="T41" s="1">
        <v>1</v>
      </c>
      <c r="U41" s="1">
        <v>0</v>
      </c>
      <c r="V41" s="1">
        <v>6</v>
      </c>
      <c r="W41" s="1">
        <v>687</v>
      </c>
      <c r="X41" s="1">
        <v>142</v>
      </c>
      <c r="Y41" s="1">
        <v>0</v>
      </c>
      <c r="Z41" s="1">
        <v>0</v>
      </c>
      <c r="AA41" s="1">
        <v>7</v>
      </c>
      <c r="AB41" s="1">
        <v>7</v>
      </c>
      <c r="AC41" s="1">
        <v>29</v>
      </c>
      <c r="AD41" s="1">
        <v>30</v>
      </c>
      <c r="AE41" s="1">
        <v>0</v>
      </c>
      <c r="AF41" s="46">
        <v>1058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659</v>
      </c>
      <c r="E42" s="42">
        <f t="shared" si="4"/>
        <v>202</v>
      </c>
      <c r="F42" s="25">
        <f t="shared" si="5"/>
        <v>198</v>
      </c>
      <c r="G42" s="25">
        <f t="shared" si="6"/>
        <v>0</v>
      </c>
      <c r="H42" s="25">
        <f t="shared" si="7"/>
        <v>4</v>
      </c>
      <c r="I42" s="25">
        <f t="shared" si="8"/>
        <v>36</v>
      </c>
      <c r="J42" s="2">
        <f t="shared" si="9"/>
        <v>2</v>
      </c>
      <c r="K42" s="43">
        <f t="shared" si="13"/>
        <v>899</v>
      </c>
      <c r="L42" s="44">
        <f t="shared" si="10"/>
        <v>53</v>
      </c>
      <c r="M42" s="27">
        <f t="shared" si="11"/>
        <v>0.22469410456062291</v>
      </c>
      <c r="N42" s="45">
        <f t="shared" si="12"/>
        <v>78</v>
      </c>
      <c r="P42" s="41" t="s">
        <v>113</v>
      </c>
      <c r="Q42" s="68">
        <v>659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198</v>
      </c>
      <c r="X42" s="1">
        <v>0</v>
      </c>
      <c r="Y42" s="1">
        <v>4</v>
      </c>
      <c r="Z42" s="1">
        <v>0</v>
      </c>
      <c r="AA42" s="1">
        <v>1</v>
      </c>
      <c r="AB42" s="1">
        <v>10</v>
      </c>
      <c r="AC42" s="1">
        <v>11</v>
      </c>
      <c r="AD42" s="1">
        <v>15</v>
      </c>
      <c r="AE42" s="1">
        <v>1</v>
      </c>
      <c r="AF42" s="46">
        <v>899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491</v>
      </c>
      <c r="E43" s="42">
        <f t="shared" si="4"/>
        <v>183</v>
      </c>
      <c r="F43" s="25">
        <f t="shared" si="5"/>
        <v>183</v>
      </c>
      <c r="G43" s="25">
        <f t="shared" si="6"/>
        <v>0</v>
      </c>
      <c r="H43" s="25">
        <f t="shared" si="7"/>
        <v>0</v>
      </c>
      <c r="I43" s="25">
        <f t="shared" si="8"/>
        <v>31</v>
      </c>
      <c r="J43" s="2">
        <f t="shared" si="9"/>
        <v>2</v>
      </c>
      <c r="K43" s="43">
        <f t="shared" si="13"/>
        <v>707</v>
      </c>
      <c r="L43" s="44">
        <f t="shared" si="10"/>
        <v>58</v>
      </c>
      <c r="M43" s="27">
        <f t="shared" si="11"/>
        <v>0.25884016973125884</v>
      </c>
      <c r="N43" s="45">
        <f t="shared" si="12"/>
        <v>76</v>
      </c>
      <c r="P43" s="41" t="s">
        <v>115</v>
      </c>
      <c r="Q43" s="68">
        <v>491</v>
      </c>
      <c r="R43" s="1">
        <v>0</v>
      </c>
      <c r="S43" s="1">
        <v>0</v>
      </c>
      <c r="T43" s="1">
        <v>0</v>
      </c>
      <c r="U43" s="1">
        <v>0</v>
      </c>
      <c r="V43" s="1">
        <v>5</v>
      </c>
      <c r="W43" s="1">
        <v>178</v>
      </c>
      <c r="X43" s="1">
        <v>0</v>
      </c>
      <c r="Y43" s="1">
        <v>0</v>
      </c>
      <c r="Z43" s="1">
        <v>0</v>
      </c>
      <c r="AA43" s="1">
        <v>2</v>
      </c>
      <c r="AB43" s="1">
        <v>4</v>
      </c>
      <c r="AC43" s="1">
        <v>7</v>
      </c>
      <c r="AD43" s="1">
        <v>20</v>
      </c>
      <c r="AE43" s="1">
        <v>0</v>
      </c>
      <c r="AF43" s="46">
        <v>707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97</v>
      </c>
      <c r="E44" s="42">
        <f t="shared" si="4"/>
        <v>862</v>
      </c>
      <c r="F44" s="25">
        <f t="shared" si="5"/>
        <v>834</v>
      </c>
      <c r="G44" s="25">
        <f t="shared" si="6"/>
        <v>28</v>
      </c>
      <c r="H44" s="25">
        <f t="shared" si="7"/>
        <v>0</v>
      </c>
      <c r="I44" s="25">
        <f t="shared" si="8"/>
        <v>70</v>
      </c>
      <c r="J44" s="2">
        <f t="shared" si="9"/>
        <v>0</v>
      </c>
      <c r="K44" s="43">
        <f t="shared" si="13"/>
        <v>1029</v>
      </c>
      <c r="L44" s="44">
        <f t="shared" si="10"/>
        <v>43</v>
      </c>
      <c r="M44" s="27">
        <f t="shared" si="11"/>
        <v>0.83770651117589889</v>
      </c>
      <c r="N44" s="45">
        <f t="shared" si="12"/>
        <v>11</v>
      </c>
      <c r="P44" s="41" t="s">
        <v>117</v>
      </c>
      <c r="Q44" s="68">
        <v>91</v>
      </c>
      <c r="R44" s="1">
        <v>6</v>
      </c>
      <c r="S44" s="1">
        <v>0</v>
      </c>
      <c r="T44" s="1">
        <v>0</v>
      </c>
      <c r="U44" s="1">
        <v>0</v>
      </c>
      <c r="V44" s="1">
        <v>2</v>
      </c>
      <c r="W44" s="1">
        <v>832</v>
      </c>
      <c r="X44" s="1">
        <v>28</v>
      </c>
      <c r="Y44" s="1">
        <v>0</v>
      </c>
      <c r="Z44" s="1">
        <v>0</v>
      </c>
      <c r="AA44" s="1">
        <v>0</v>
      </c>
      <c r="AB44" s="1">
        <v>9</v>
      </c>
      <c r="AC44" s="1">
        <v>38</v>
      </c>
      <c r="AD44" s="1">
        <v>23</v>
      </c>
      <c r="AE44" s="1">
        <v>0</v>
      </c>
      <c r="AF44" s="46">
        <v>1029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8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>SUM(Q46:U46)</f>
        <v>272</v>
      </c>
      <c r="E46" s="42">
        <f>SUM(F46:H46)</f>
        <v>173</v>
      </c>
      <c r="F46" s="25">
        <f>V46+W46</f>
        <v>166</v>
      </c>
      <c r="G46" s="25">
        <f>X46</f>
        <v>4</v>
      </c>
      <c r="H46" s="25">
        <f>Y46</f>
        <v>3</v>
      </c>
      <c r="I46" s="25">
        <f>SUM(AB46:AD46)</f>
        <v>13</v>
      </c>
      <c r="J46" s="2">
        <f>SUM(Z46:AA46,AE46)</f>
        <v>4</v>
      </c>
      <c r="K46" s="43">
        <f t="shared" si="13"/>
        <v>462</v>
      </c>
      <c r="L46" s="44">
        <f>_xlfn.RANK.EQ(K46,$K$14:$K$99,0)</f>
        <v>66</v>
      </c>
      <c r="M46" s="27">
        <f>E46/K46</f>
        <v>0.37445887445887444</v>
      </c>
      <c r="N46" s="45">
        <f>_xlfn.RANK.EQ(M46,$M$14:$M$99,0)</f>
        <v>64</v>
      </c>
      <c r="P46" s="41" t="s">
        <v>121</v>
      </c>
      <c r="Q46" s="68">
        <v>200</v>
      </c>
      <c r="R46" s="1">
        <v>1</v>
      </c>
      <c r="S46" s="1">
        <v>0</v>
      </c>
      <c r="T46" s="1">
        <v>71</v>
      </c>
      <c r="U46" s="1">
        <v>0</v>
      </c>
      <c r="V46" s="1">
        <v>0</v>
      </c>
      <c r="W46" s="1">
        <v>166</v>
      </c>
      <c r="X46" s="1">
        <v>4</v>
      </c>
      <c r="Y46" s="1">
        <v>3</v>
      </c>
      <c r="Z46" s="1">
        <v>0</v>
      </c>
      <c r="AA46" s="1">
        <v>4</v>
      </c>
      <c r="AB46" s="1">
        <v>1</v>
      </c>
      <c r="AC46" s="1">
        <v>2</v>
      </c>
      <c r="AD46" s="1">
        <v>10</v>
      </c>
      <c r="AE46" s="1">
        <v>0</v>
      </c>
      <c r="AF46" s="46">
        <v>462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649</v>
      </c>
      <c r="E47" s="42">
        <f>SUM(F47:H47)</f>
        <v>948</v>
      </c>
      <c r="F47" s="25">
        <f>V47+W47</f>
        <v>893</v>
      </c>
      <c r="G47" s="25">
        <f>X47</f>
        <v>54</v>
      </c>
      <c r="H47" s="25">
        <f>Y47</f>
        <v>1</v>
      </c>
      <c r="I47" s="25">
        <f>SUM(AB47:AD47)</f>
        <v>128</v>
      </c>
      <c r="J47" s="2">
        <f>SUM(Z47:AA47,AE47)</f>
        <v>7</v>
      </c>
      <c r="K47" s="43">
        <f t="shared" si="13"/>
        <v>1732</v>
      </c>
      <c r="L47" s="44">
        <f>_xlfn.RANK.EQ(K47,$K$14:$K$99,0)</f>
        <v>21</v>
      </c>
      <c r="M47" s="27">
        <f>E47/K47</f>
        <v>0.54734411085450352</v>
      </c>
      <c r="N47" s="45">
        <f>_xlfn.RANK.EQ(M47,$M$14:$M$99,0)</f>
        <v>51</v>
      </c>
      <c r="P47" s="41" t="s">
        <v>123</v>
      </c>
      <c r="Q47" s="68">
        <v>646</v>
      </c>
      <c r="R47" s="1">
        <v>3</v>
      </c>
      <c r="S47" s="1">
        <v>0</v>
      </c>
      <c r="T47" s="1">
        <v>0</v>
      </c>
      <c r="U47" s="1">
        <v>0</v>
      </c>
      <c r="V47" s="1">
        <v>14</v>
      </c>
      <c r="W47" s="1">
        <v>879</v>
      </c>
      <c r="X47" s="1">
        <v>54</v>
      </c>
      <c r="Y47" s="1">
        <v>1</v>
      </c>
      <c r="Z47" s="1">
        <v>0</v>
      </c>
      <c r="AA47" s="1">
        <v>7</v>
      </c>
      <c r="AB47" s="1">
        <v>17</v>
      </c>
      <c r="AC47" s="1">
        <v>72</v>
      </c>
      <c r="AD47" s="1">
        <v>39</v>
      </c>
      <c r="AE47" s="1">
        <v>0</v>
      </c>
      <c r="AF47" s="46">
        <v>1732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8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624</v>
      </c>
      <c r="E49" s="42">
        <f>SUM(F49:H49)</f>
        <v>1460</v>
      </c>
      <c r="F49" s="25">
        <f>V49+W49</f>
        <v>1393</v>
      </c>
      <c r="G49" s="25">
        <f t="shared" ref="G49:H53" si="14">X49</f>
        <v>67</v>
      </c>
      <c r="H49" s="25">
        <f t="shared" si="14"/>
        <v>0</v>
      </c>
      <c r="I49" s="25">
        <f>SUM(AB49:AD49)</f>
        <v>142</v>
      </c>
      <c r="J49" s="2">
        <f>SUM(Z49:AA49,AE49)</f>
        <v>173</v>
      </c>
      <c r="K49" s="43">
        <f t="shared" si="13"/>
        <v>2399</v>
      </c>
      <c r="L49" s="44">
        <f>_xlfn.RANK.EQ(K49,$K$14:$K$99,0)</f>
        <v>8</v>
      </c>
      <c r="M49" s="27">
        <f>E49/K49</f>
        <v>0.60858691121300545</v>
      </c>
      <c r="N49" s="45">
        <f>_xlfn.RANK.EQ(M49,$M$14:$M$99,0)</f>
        <v>31</v>
      </c>
      <c r="P49" s="41" t="s">
        <v>127</v>
      </c>
      <c r="Q49" s="68">
        <v>619</v>
      </c>
      <c r="R49" s="1">
        <v>1</v>
      </c>
      <c r="S49" s="1">
        <v>0</v>
      </c>
      <c r="T49" s="1">
        <v>0</v>
      </c>
      <c r="U49" s="1">
        <v>4</v>
      </c>
      <c r="V49" s="1">
        <v>6</v>
      </c>
      <c r="W49" s="1">
        <v>1387</v>
      </c>
      <c r="X49" s="1">
        <v>67</v>
      </c>
      <c r="Y49" s="1">
        <v>0</v>
      </c>
      <c r="Z49" s="1">
        <v>159</v>
      </c>
      <c r="AA49" s="1">
        <v>14</v>
      </c>
      <c r="AB49" s="1">
        <v>4</v>
      </c>
      <c r="AC49" s="1">
        <v>75</v>
      </c>
      <c r="AD49" s="1">
        <v>63</v>
      </c>
      <c r="AE49" s="1">
        <v>0</v>
      </c>
      <c r="AF49" s="46">
        <v>2399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364</v>
      </c>
      <c r="E50" s="42">
        <f>SUM(F50:H50)</f>
        <v>56</v>
      </c>
      <c r="F50" s="25">
        <f>V50+W50</f>
        <v>55</v>
      </c>
      <c r="G50" s="25">
        <f t="shared" si="14"/>
        <v>1</v>
      </c>
      <c r="H50" s="25">
        <f t="shared" si="14"/>
        <v>0</v>
      </c>
      <c r="I50" s="25">
        <f>SUM(AB50:AD50)</f>
        <v>18</v>
      </c>
      <c r="J50" s="2">
        <f>SUM(Z50:AA50,AE50)</f>
        <v>0</v>
      </c>
      <c r="K50" s="43">
        <f t="shared" si="13"/>
        <v>438</v>
      </c>
      <c r="L50" s="44">
        <f>_xlfn.RANK.EQ(K50,$K$14:$K$99,0)</f>
        <v>68</v>
      </c>
      <c r="M50" s="27">
        <f>E50/K50</f>
        <v>0.12785388127853881</v>
      </c>
      <c r="N50" s="45">
        <f>_xlfn.RANK.EQ(M50,$M$14:$M$99,0)</f>
        <v>81</v>
      </c>
      <c r="P50" s="41" t="s">
        <v>129</v>
      </c>
      <c r="Q50" s="68">
        <v>364</v>
      </c>
      <c r="R50" s="1">
        <v>0</v>
      </c>
      <c r="S50" s="1">
        <v>0</v>
      </c>
      <c r="T50" s="1">
        <v>0</v>
      </c>
      <c r="U50" s="1">
        <v>0</v>
      </c>
      <c r="V50" s="1">
        <v>1</v>
      </c>
      <c r="W50" s="1">
        <v>54</v>
      </c>
      <c r="X50" s="1">
        <v>1</v>
      </c>
      <c r="Y50" s="1">
        <v>0</v>
      </c>
      <c r="Z50" s="1">
        <v>0</v>
      </c>
      <c r="AA50" s="1">
        <v>0</v>
      </c>
      <c r="AB50" s="1">
        <v>5</v>
      </c>
      <c r="AC50" s="1">
        <v>12</v>
      </c>
      <c r="AD50" s="1">
        <v>1</v>
      </c>
      <c r="AE50" s="1">
        <v>0</v>
      </c>
      <c r="AF50" s="46">
        <v>438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23</v>
      </c>
      <c r="E51" s="42">
        <f>SUM(F51:H51)</f>
        <v>145</v>
      </c>
      <c r="F51" s="25">
        <f>V51+W51</f>
        <v>126</v>
      </c>
      <c r="G51" s="25">
        <f t="shared" si="14"/>
        <v>19</v>
      </c>
      <c r="H51" s="25">
        <f t="shared" si="14"/>
        <v>0</v>
      </c>
      <c r="I51" s="25">
        <f>SUM(AB51:AD51)</f>
        <v>4</v>
      </c>
      <c r="J51" s="2">
        <f>SUM(Z51:AA51,AE51)</f>
        <v>1</v>
      </c>
      <c r="K51" s="43">
        <f t="shared" si="13"/>
        <v>173</v>
      </c>
      <c r="L51" s="44">
        <f>_xlfn.RANK.EQ(K51,$K$14:$K$99,0)</f>
        <v>79</v>
      </c>
      <c r="M51" s="27">
        <f>E51/K51</f>
        <v>0.83815028901734101</v>
      </c>
      <c r="N51" s="45">
        <f>_xlfn.RANK.EQ(M51,$M$14:$M$99,0)</f>
        <v>10</v>
      </c>
      <c r="P51" s="41" t="s">
        <v>131</v>
      </c>
      <c r="Q51" s="68">
        <v>23</v>
      </c>
      <c r="R51" s="1">
        <v>0</v>
      </c>
      <c r="S51" s="1">
        <v>0</v>
      </c>
      <c r="T51" s="1">
        <v>0</v>
      </c>
      <c r="U51" s="1">
        <v>0</v>
      </c>
      <c r="V51" s="1">
        <v>1</v>
      </c>
      <c r="W51" s="1">
        <v>125</v>
      </c>
      <c r="X51" s="1">
        <v>19</v>
      </c>
      <c r="Y51" s="1">
        <v>0</v>
      </c>
      <c r="Z51" s="1">
        <v>0</v>
      </c>
      <c r="AA51" s="1">
        <v>1</v>
      </c>
      <c r="AB51" s="1">
        <v>0</v>
      </c>
      <c r="AC51" s="1">
        <v>3</v>
      </c>
      <c r="AD51" s="1">
        <v>1</v>
      </c>
      <c r="AE51" s="1">
        <v>0</v>
      </c>
      <c r="AF51" s="46">
        <v>173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467</v>
      </c>
      <c r="E52" s="42">
        <f>SUM(F52:H52)</f>
        <v>1094</v>
      </c>
      <c r="F52" s="25">
        <f>V52+W52</f>
        <v>1051</v>
      </c>
      <c r="G52" s="25">
        <f t="shared" si="14"/>
        <v>32</v>
      </c>
      <c r="H52" s="25">
        <f t="shared" si="14"/>
        <v>11</v>
      </c>
      <c r="I52" s="25">
        <f>SUM(AB52:AD52)</f>
        <v>95</v>
      </c>
      <c r="J52" s="2">
        <f>SUM(Z52:AA52,AE52)</f>
        <v>106</v>
      </c>
      <c r="K52" s="43">
        <f t="shared" si="13"/>
        <v>1762</v>
      </c>
      <c r="L52" s="44">
        <f>_xlfn.RANK.EQ(K52,$K$14:$K$99,0)</f>
        <v>20</v>
      </c>
      <c r="M52" s="27">
        <f>E52/K52</f>
        <v>0.62088535754824059</v>
      </c>
      <c r="N52" s="45">
        <f>_xlfn.RANK.EQ(M52,$M$14:$M$99,0)</f>
        <v>27</v>
      </c>
      <c r="P52" s="41" t="s">
        <v>133</v>
      </c>
      <c r="Q52" s="68">
        <v>459</v>
      </c>
      <c r="R52" s="1">
        <v>3</v>
      </c>
      <c r="S52" s="1">
        <v>0</v>
      </c>
      <c r="T52" s="1">
        <v>0</v>
      </c>
      <c r="U52" s="1">
        <v>5</v>
      </c>
      <c r="V52" s="1">
        <v>2</v>
      </c>
      <c r="W52" s="1">
        <v>1049</v>
      </c>
      <c r="X52" s="1">
        <v>32</v>
      </c>
      <c r="Y52" s="1">
        <v>11</v>
      </c>
      <c r="Z52" s="1">
        <v>100</v>
      </c>
      <c r="AA52" s="1">
        <v>6</v>
      </c>
      <c r="AB52" s="1">
        <v>3</v>
      </c>
      <c r="AC52" s="1">
        <v>40</v>
      </c>
      <c r="AD52" s="1">
        <v>52</v>
      </c>
      <c r="AE52" s="1">
        <v>0</v>
      </c>
      <c r="AF52" s="46">
        <v>1762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569</v>
      </c>
      <c r="E53" s="42">
        <f>SUM(F53:H53)</f>
        <v>1052</v>
      </c>
      <c r="F53" s="25">
        <f>V53+W53</f>
        <v>979</v>
      </c>
      <c r="G53" s="25">
        <f t="shared" si="14"/>
        <v>73</v>
      </c>
      <c r="H53" s="25">
        <f t="shared" si="14"/>
        <v>0</v>
      </c>
      <c r="I53" s="25">
        <f>SUM(AB53:AD53)</f>
        <v>67</v>
      </c>
      <c r="J53" s="2">
        <f>SUM(Z53:AA53,AE53)</f>
        <v>107</v>
      </c>
      <c r="K53" s="43">
        <f t="shared" si="13"/>
        <v>1795</v>
      </c>
      <c r="L53" s="44">
        <f>_xlfn.RANK.EQ(K53,$K$14:$K$99,0)</f>
        <v>19</v>
      </c>
      <c r="M53" s="27">
        <f>E53/K53</f>
        <v>0.58607242339832866</v>
      </c>
      <c r="N53" s="45">
        <f>_xlfn.RANK.EQ(M53,$M$14:$M$99,0)</f>
        <v>36</v>
      </c>
      <c r="P53" s="41" t="s">
        <v>135</v>
      </c>
      <c r="Q53" s="68">
        <v>560</v>
      </c>
      <c r="R53" s="1">
        <v>1</v>
      </c>
      <c r="S53" s="1">
        <v>0</v>
      </c>
      <c r="T53" s="1">
        <v>0</v>
      </c>
      <c r="U53" s="1">
        <v>8</v>
      </c>
      <c r="V53" s="1">
        <v>4</v>
      </c>
      <c r="W53" s="1">
        <v>975</v>
      </c>
      <c r="X53" s="1">
        <v>73</v>
      </c>
      <c r="Y53" s="1">
        <v>0</v>
      </c>
      <c r="Z53" s="1">
        <v>101</v>
      </c>
      <c r="AA53" s="1">
        <v>6</v>
      </c>
      <c r="AB53" s="1">
        <v>7</v>
      </c>
      <c r="AC53" s="1">
        <v>50</v>
      </c>
      <c r="AD53" s="1">
        <v>10</v>
      </c>
      <c r="AE53" s="1">
        <v>0</v>
      </c>
      <c r="AF53" s="46">
        <v>1795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8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ref="D55:D76" si="15">SUM(Q55:U55)</f>
        <v>314</v>
      </c>
      <c r="E55" s="42">
        <f t="shared" ref="E55:E76" si="16">SUM(F55:H55)</f>
        <v>435</v>
      </c>
      <c r="F55" s="25">
        <f t="shared" ref="F55:F76" si="17">V55+W55</f>
        <v>412</v>
      </c>
      <c r="G55" s="25">
        <f t="shared" ref="G55:G76" si="18">X55</f>
        <v>23</v>
      </c>
      <c r="H55" s="25">
        <f t="shared" ref="H55:H76" si="19">Y55</f>
        <v>0</v>
      </c>
      <c r="I55" s="25">
        <f t="shared" ref="I55:I76" si="20">SUM(AB55:AD55)</f>
        <v>22</v>
      </c>
      <c r="J55" s="2">
        <f t="shared" ref="J55:J76" si="21">SUM(Z55:AA55,AE55)</f>
        <v>108</v>
      </c>
      <c r="K55" s="43">
        <f t="shared" si="13"/>
        <v>879</v>
      </c>
      <c r="L55" s="44">
        <f t="shared" ref="L55:L76" si="22">_xlfn.RANK.EQ(K55,$K$14:$K$99,0)</f>
        <v>55</v>
      </c>
      <c r="M55" s="27">
        <f t="shared" ref="M55:M76" si="23">E55/K55</f>
        <v>0.4948805460750853</v>
      </c>
      <c r="N55" s="45">
        <f t="shared" ref="N55:N76" si="24">_xlfn.RANK.EQ(M55,$M$14:$M$99,0)</f>
        <v>58</v>
      </c>
      <c r="P55" s="41" t="s">
        <v>139</v>
      </c>
      <c r="Q55" s="68">
        <v>311</v>
      </c>
      <c r="R55" s="1">
        <v>1</v>
      </c>
      <c r="S55" s="1">
        <v>0</v>
      </c>
      <c r="T55" s="1">
        <v>1</v>
      </c>
      <c r="U55" s="1">
        <v>1</v>
      </c>
      <c r="V55" s="1">
        <v>0</v>
      </c>
      <c r="W55" s="1">
        <v>412</v>
      </c>
      <c r="X55" s="1">
        <v>23</v>
      </c>
      <c r="Y55" s="1">
        <v>0</v>
      </c>
      <c r="Z55" s="1">
        <v>103</v>
      </c>
      <c r="AA55" s="1">
        <v>5</v>
      </c>
      <c r="AB55" s="1">
        <v>3</v>
      </c>
      <c r="AC55" s="1">
        <v>15</v>
      </c>
      <c r="AD55" s="1">
        <v>4</v>
      </c>
      <c r="AE55" s="1">
        <v>0</v>
      </c>
      <c r="AF55" s="46">
        <v>879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5"/>
        <v>261</v>
      </c>
      <c r="E56" s="42">
        <f t="shared" si="16"/>
        <v>411</v>
      </c>
      <c r="F56" s="25">
        <f t="shared" si="17"/>
        <v>377</v>
      </c>
      <c r="G56" s="25">
        <f t="shared" si="18"/>
        <v>34</v>
      </c>
      <c r="H56" s="25">
        <f t="shared" si="19"/>
        <v>0</v>
      </c>
      <c r="I56" s="25">
        <f t="shared" si="20"/>
        <v>27</v>
      </c>
      <c r="J56" s="2">
        <f t="shared" si="21"/>
        <v>109</v>
      </c>
      <c r="K56" s="43">
        <f t="shared" si="13"/>
        <v>808</v>
      </c>
      <c r="L56" s="44">
        <f t="shared" si="22"/>
        <v>56</v>
      </c>
      <c r="M56" s="27">
        <f t="shared" si="23"/>
        <v>0.50866336633663367</v>
      </c>
      <c r="N56" s="45">
        <f t="shared" si="24"/>
        <v>56</v>
      </c>
      <c r="P56" s="41" t="s">
        <v>141</v>
      </c>
      <c r="Q56" s="68">
        <v>259</v>
      </c>
      <c r="R56" s="1">
        <v>0</v>
      </c>
      <c r="S56" s="1">
        <v>0</v>
      </c>
      <c r="T56" s="1">
        <v>2</v>
      </c>
      <c r="U56" s="1">
        <v>0</v>
      </c>
      <c r="V56" s="1">
        <v>3</v>
      </c>
      <c r="W56" s="1">
        <v>374</v>
      </c>
      <c r="X56" s="1">
        <v>34</v>
      </c>
      <c r="Y56" s="1">
        <v>0</v>
      </c>
      <c r="Z56" s="1">
        <v>106</v>
      </c>
      <c r="AA56" s="1">
        <v>3</v>
      </c>
      <c r="AB56" s="1">
        <v>2</v>
      </c>
      <c r="AC56" s="1">
        <v>17</v>
      </c>
      <c r="AD56" s="1">
        <v>8</v>
      </c>
      <c r="AE56" s="1">
        <v>0</v>
      </c>
      <c r="AF56" s="46">
        <v>808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5"/>
        <v>786</v>
      </c>
      <c r="E57" s="42">
        <f t="shared" si="16"/>
        <v>966</v>
      </c>
      <c r="F57" s="25">
        <f t="shared" si="17"/>
        <v>946</v>
      </c>
      <c r="G57" s="25">
        <f t="shared" si="18"/>
        <v>20</v>
      </c>
      <c r="H57" s="25">
        <f t="shared" si="19"/>
        <v>0</v>
      </c>
      <c r="I57" s="25">
        <f t="shared" si="20"/>
        <v>140</v>
      </c>
      <c r="J57" s="2">
        <f t="shared" si="21"/>
        <v>134</v>
      </c>
      <c r="K57" s="43">
        <f t="shared" si="13"/>
        <v>2026</v>
      </c>
      <c r="L57" s="44">
        <f t="shared" si="22"/>
        <v>14</v>
      </c>
      <c r="M57" s="27">
        <f t="shared" si="23"/>
        <v>0.47680157946692991</v>
      </c>
      <c r="N57" s="45">
        <f t="shared" si="24"/>
        <v>59</v>
      </c>
      <c r="P57" s="41" t="s">
        <v>143</v>
      </c>
      <c r="Q57" s="68">
        <v>785</v>
      </c>
      <c r="R57" s="1">
        <v>1</v>
      </c>
      <c r="S57" s="1">
        <v>0</v>
      </c>
      <c r="T57" s="1">
        <v>0</v>
      </c>
      <c r="U57" s="1">
        <v>0</v>
      </c>
      <c r="V57" s="1">
        <v>4</v>
      </c>
      <c r="W57" s="1">
        <v>942</v>
      </c>
      <c r="X57" s="1">
        <v>20</v>
      </c>
      <c r="Y57" s="1">
        <v>0</v>
      </c>
      <c r="Z57" s="1">
        <v>124</v>
      </c>
      <c r="AA57" s="1">
        <v>10</v>
      </c>
      <c r="AB57" s="1">
        <v>3</v>
      </c>
      <c r="AC57" s="1">
        <v>53</v>
      </c>
      <c r="AD57" s="1">
        <v>84</v>
      </c>
      <c r="AE57" s="1">
        <v>0</v>
      </c>
      <c r="AF57" s="46">
        <v>2026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5"/>
        <v>492</v>
      </c>
      <c r="E58" s="42">
        <f t="shared" si="16"/>
        <v>640</v>
      </c>
      <c r="F58" s="25">
        <f t="shared" si="17"/>
        <v>606</v>
      </c>
      <c r="G58" s="25">
        <f t="shared" si="18"/>
        <v>34</v>
      </c>
      <c r="H58" s="25">
        <f t="shared" si="19"/>
        <v>0</v>
      </c>
      <c r="I58" s="25">
        <f t="shared" si="20"/>
        <v>53</v>
      </c>
      <c r="J58" s="2">
        <f t="shared" si="21"/>
        <v>108</v>
      </c>
      <c r="K58" s="43">
        <f t="shared" si="13"/>
        <v>1293</v>
      </c>
      <c r="L58" s="44">
        <f t="shared" si="22"/>
        <v>32</v>
      </c>
      <c r="M58" s="27">
        <f t="shared" si="23"/>
        <v>0.49497293116782676</v>
      </c>
      <c r="N58" s="45">
        <f t="shared" si="24"/>
        <v>57</v>
      </c>
      <c r="P58" s="41" t="s">
        <v>145</v>
      </c>
      <c r="Q58" s="68">
        <v>492</v>
      </c>
      <c r="R58" s="1">
        <v>0</v>
      </c>
      <c r="S58" s="1">
        <v>0</v>
      </c>
      <c r="T58" s="1">
        <v>0</v>
      </c>
      <c r="U58" s="1">
        <v>0</v>
      </c>
      <c r="V58" s="1">
        <v>2</v>
      </c>
      <c r="W58" s="1">
        <v>604</v>
      </c>
      <c r="X58" s="1">
        <v>34</v>
      </c>
      <c r="Y58" s="1">
        <v>0</v>
      </c>
      <c r="Z58" s="1">
        <v>104</v>
      </c>
      <c r="AA58" s="1">
        <v>4</v>
      </c>
      <c r="AB58" s="1">
        <v>0</v>
      </c>
      <c r="AC58" s="1">
        <v>24</v>
      </c>
      <c r="AD58" s="1">
        <v>29</v>
      </c>
      <c r="AE58" s="1">
        <v>0</v>
      </c>
      <c r="AF58" s="46">
        <v>1293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5"/>
        <v>663</v>
      </c>
      <c r="E59" s="42">
        <f t="shared" si="16"/>
        <v>1235</v>
      </c>
      <c r="F59" s="25">
        <f t="shared" si="17"/>
        <v>1172</v>
      </c>
      <c r="G59" s="25">
        <f t="shared" si="18"/>
        <v>58</v>
      </c>
      <c r="H59" s="25">
        <f t="shared" si="19"/>
        <v>5</v>
      </c>
      <c r="I59" s="25">
        <f t="shared" si="20"/>
        <v>97</v>
      </c>
      <c r="J59" s="2">
        <f t="shared" si="21"/>
        <v>7</v>
      </c>
      <c r="K59" s="43">
        <f t="shared" si="13"/>
        <v>2002</v>
      </c>
      <c r="L59" s="44">
        <f t="shared" si="22"/>
        <v>15</v>
      </c>
      <c r="M59" s="27">
        <f t="shared" si="23"/>
        <v>0.61688311688311692</v>
      </c>
      <c r="N59" s="45">
        <f t="shared" si="24"/>
        <v>28</v>
      </c>
      <c r="P59" s="41" t="s">
        <v>147</v>
      </c>
      <c r="Q59" s="68">
        <v>662</v>
      </c>
      <c r="R59" s="1">
        <v>1</v>
      </c>
      <c r="S59" s="1">
        <v>0</v>
      </c>
      <c r="T59" s="1">
        <v>0</v>
      </c>
      <c r="U59" s="1">
        <v>0</v>
      </c>
      <c r="V59" s="1">
        <v>10</v>
      </c>
      <c r="W59" s="1">
        <v>1162</v>
      </c>
      <c r="X59" s="1">
        <v>58</v>
      </c>
      <c r="Y59" s="1">
        <v>5</v>
      </c>
      <c r="Z59" s="1">
        <v>0</v>
      </c>
      <c r="AA59" s="1">
        <v>3</v>
      </c>
      <c r="AB59" s="1">
        <v>4</v>
      </c>
      <c r="AC59" s="1">
        <v>66</v>
      </c>
      <c r="AD59" s="1">
        <v>27</v>
      </c>
      <c r="AE59" s="1">
        <v>4</v>
      </c>
      <c r="AF59" s="46">
        <v>2002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5"/>
        <v>5</v>
      </c>
      <c r="E60" s="42">
        <f t="shared" si="16"/>
        <v>62</v>
      </c>
      <c r="F60" s="25">
        <f t="shared" si="17"/>
        <v>60</v>
      </c>
      <c r="G60" s="25">
        <f t="shared" si="18"/>
        <v>2</v>
      </c>
      <c r="H60" s="25">
        <f t="shared" si="19"/>
        <v>0</v>
      </c>
      <c r="I60" s="25">
        <f t="shared" si="20"/>
        <v>1</v>
      </c>
      <c r="J60" s="2">
        <f t="shared" si="21"/>
        <v>120</v>
      </c>
      <c r="K60" s="43">
        <f t="shared" si="13"/>
        <v>188</v>
      </c>
      <c r="L60" s="44">
        <f t="shared" si="22"/>
        <v>76</v>
      </c>
      <c r="M60" s="27">
        <f t="shared" si="23"/>
        <v>0.32978723404255317</v>
      </c>
      <c r="N60" s="45">
        <f t="shared" si="24"/>
        <v>71</v>
      </c>
      <c r="P60" s="41" t="s">
        <v>149</v>
      </c>
      <c r="Q60" s="68">
        <v>3</v>
      </c>
      <c r="R60" s="1">
        <v>0</v>
      </c>
      <c r="S60" s="1">
        <v>0</v>
      </c>
      <c r="T60" s="1">
        <v>1</v>
      </c>
      <c r="U60" s="1">
        <v>1</v>
      </c>
      <c r="V60" s="1">
        <v>0</v>
      </c>
      <c r="W60" s="1">
        <v>60</v>
      </c>
      <c r="X60" s="1">
        <v>2</v>
      </c>
      <c r="Y60" s="1">
        <v>0</v>
      </c>
      <c r="Z60" s="1">
        <v>120</v>
      </c>
      <c r="AA60" s="1">
        <v>0</v>
      </c>
      <c r="AB60" s="1">
        <v>0</v>
      </c>
      <c r="AC60" s="1">
        <v>1</v>
      </c>
      <c r="AD60" s="1">
        <v>0</v>
      </c>
      <c r="AE60" s="1">
        <v>0</v>
      </c>
      <c r="AF60" s="46">
        <v>188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5"/>
        <v>1200</v>
      </c>
      <c r="E61" s="42">
        <f t="shared" si="16"/>
        <v>844</v>
      </c>
      <c r="F61" s="25">
        <f t="shared" si="17"/>
        <v>831</v>
      </c>
      <c r="G61" s="25">
        <f t="shared" si="18"/>
        <v>13</v>
      </c>
      <c r="H61" s="25">
        <f t="shared" si="19"/>
        <v>0</v>
      </c>
      <c r="I61" s="25">
        <f t="shared" si="20"/>
        <v>98</v>
      </c>
      <c r="J61" s="2">
        <f t="shared" si="21"/>
        <v>120</v>
      </c>
      <c r="K61" s="43">
        <f t="shared" si="13"/>
        <v>2262</v>
      </c>
      <c r="L61" s="44">
        <f t="shared" si="22"/>
        <v>13</v>
      </c>
      <c r="M61" s="27">
        <f t="shared" si="23"/>
        <v>0.37312113174182138</v>
      </c>
      <c r="N61" s="45">
        <f t="shared" si="24"/>
        <v>65</v>
      </c>
      <c r="P61" s="41" t="s">
        <v>151</v>
      </c>
      <c r="Q61" s="68">
        <v>1196</v>
      </c>
      <c r="R61" s="1">
        <v>2</v>
      </c>
      <c r="S61" s="1">
        <v>0</v>
      </c>
      <c r="T61" s="1">
        <v>2</v>
      </c>
      <c r="U61" s="1">
        <v>0</v>
      </c>
      <c r="V61" s="1">
        <v>7</v>
      </c>
      <c r="W61" s="1">
        <v>824</v>
      </c>
      <c r="X61" s="1">
        <v>13</v>
      </c>
      <c r="Y61" s="1">
        <v>0</v>
      </c>
      <c r="Z61" s="1">
        <v>107</v>
      </c>
      <c r="AA61" s="1">
        <v>10</v>
      </c>
      <c r="AB61" s="1">
        <v>13</v>
      </c>
      <c r="AC61" s="1">
        <v>51</v>
      </c>
      <c r="AD61" s="1">
        <v>34</v>
      </c>
      <c r="AE61" s="1">
        <v>3</v>
      </c>
      <c r="AF61" s="46">
        <v>2262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5"/>
        <v>708</v>
      </c>
      <c r="E62" s="42">
        <f t="shared" si="16"/>
        <v>233</v>
      </c>
      <c r="F62" s="25">
        <f t="shared" si="17"/>
        <v>231</v>
      </c>
      <c r="G62" s="25">
        <f t="shared" si="18"/>
        <v>2</v>
      </c>
      <c r="H62" s="25">
        <f t="shared" si="19"/>
        <v>0</v>
      </c>
      <c r="I62" s="25">
        <f t="shared" si="20"/>
        <v>25</v>
      </c>
      <c r="J62" s="2">
        <f t="shared" si="21"/>
        <v>4</v>
      </c>
      <c r="K62" s="43">
        <f t="shared" si="13"/>
        <v>970</v>
      </c>
      <c r="L62" s="44">
        <f t="shared" si="22"/>
        <v>48</v>
      </c>
      <c r="M62" s="27">
        <f t="shared" si="23"/>
        <v>0.24020618556701032</v>
      </c>
      <c r="N62" s="45">
        <f t="shared" si="24"/>
        <v>77</v>
      </c>
      <c r="P62" s="41" t="s">
        <v>153</v>
      </c>
      <c r="Q62" s="68">
        <v>708</v>
      </c>
      <c r="R62" s="1">
        <v>0</v>
      </c>
      <c r="S62" s="1">
        <v>0</v>
      </c>
      <c r="T62" s="1">
        <v>0</v>
      </c>
      <c r="U62" s="1">
        <v>0</v>
      </c>
      <c r="V62" s="1">
        <v>2</v>
      </c>
      <c r="W62" s="1">
        <v>229</v>
      </c>
      <c r="X62" s="1">
        <v>2</v>
      </c>
      <c r="Y62" s="1">
        <v>0</v>
      </c>
      <c r="Z62" s="1">
        <v>0</v>
      </c>
      <c r="AA62" s="1">
        <v>4</v>
      </c>
      <c r="AB62" s="1">
        <v>0</v>
      </c>
      <c r="AC62" s="1">
        <v>19</v>
      </c>
      <c r="AD62" s="1">
        <v>6</v>
      </c>
      <c r="AE62" s="1">
        <v>0</v>
      </c>
      <c r="AF62" s="46">
        <v>970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5"/>
        <v>57</v>
      </c>
      <c r="E63" s="42">
        <f t="shared" si="16"/>
        <v>792</v>
      </c>
      <c r="F63" s="25">
        <f t="shared" si="17"/>
        <v>599</v>
      </c>
      <c r="G63" s="25">
        <f t="shared" si="18"/>
        <v>188</v>
      </c>
      <c r="H63" s="25">
        <f t="shared" si="19"/>
        <v>5</v>
      </c>
      <c r="I63" s="25">
        <f t="shared" si="20"/>
        <v>19</v>
      </c>
      <c r="J63" s="2">
        <f t="shared" si="21"/>
        <v>12</v>
      </c>
      <c r="K63" s="43">
        <f t="shared" si="13"/>
        <v>880</v>
      </c>
      <c r="L63" s="44">
        <f t="shared" si="22"/>
        <v>54</v>
      </c>
      <c r="M63" s="27">
        <f t="shared" si="23"/>
        <v>0.9</v>
      </c>
      <c r="N63" s="45">
        <f t="shared" si="24"/>
        <v>2</v>
      </c>
      <c r="P63" s="41" t="s">
        <v>155</v>
      </c>
      <c r="Q63" s="68">
        <v>46</v>
      </c>
      <c r="R63" s="1">
        <v>3</v>
      </c>
      <c r="S63" s="1">
        <v>0</v>
      </c>
      <c r="T63" s="1">
        <v>8</v>
      </c>
      <c r="U63" s="1">
        <v>0</v>
      </c>
      <c r="V63" s="1">
        <v>4</v>
      </c>
      <c r="W63" s="1">
        <v>595</v>
      </c>
      <c r="X63" s="1">
        <v>188</v>
      </c>
      <c r="Y63" s="1">
        <v>5</v>
      </c>
      <c r="Z63" s="1">
        <v>0</v>
      </c>
      <c r="AA63" s="1">
        <v>10</v>
      </c>
      <c r="AB63" s="1">
        <v>2</v>
      </c>
      <c r="AC63" s="1">
        <v>16</v>
      </c>
      <c r="AD63" s="1">
        <v>1</v>
      </c>
      <c r="AE63" s="1">
        <v>2</v>
      </c>
      <c r="AF63" s="46">
        <v>880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5"/>
        <v>352</v>
      </c>
      <c r="E64" s="42">
        <f t="shared" si="16"/>
        <v>91</v>
      </c>
      <c r="F64" s="25">
        <f t="shared" si="17"/>
        <v>89</v>
      </c>
      <c r="G64" s="25">
        <f t="shared" si="18"/>
        <v>2</v>
      </c>
      <c r="H64" s="25">
        <f t="shared" si="19"/>
        <v>0</v>
      </c>
      <c r="I64" s="25">
        <f t="shared" si="20"/>
        <v>43</v>
      </c>
      <c r="J64" s="2">
        <f t="shared" si="21"/>
        <v>0</v>
      </c>
      <c r="K64" s="43">
        <f t="shared" si="13"/>
        <v>486</v>
      </c>
      <c r="L64" s="44">
        <f t="shared" si="22"/>
        <v>65</v>
      </c>
      <c r="M64" s="27">
        <f t="shared" si="23"/>
        <v>0.18724279835390947</v>
      </c>
      <c r="N64" s="45">
        <f t="shared" si="24"/>
        <v>80</v>
      </c>
      <c r="P64" s="41" t="s">
        <v>157</v>
      </c>
      <c r="Q64" s="68">
        <v>352</v>
      </c>
      <c r="R64" s="1">
        <v>0</v>
      </c>
      <c r="S64" s="1">
        <v>0</v>
      </c>
      <c r="T64" s="1">
        <v>0</v>
      </c>
      <c r="U64" s="1">
        <v>0</v>
      </c>
      <c r="V64" s="1">
        <v>1</v>
      </c>
      <c r="W64" s="1">
        <v>88</v>
      </c>
      <c r="X64" s="1">
        <v>2</v>
      </c>
      <c r="Y64" s="1">
        <v>0</v>
      </c>
      <c r="Z64" s="1">
        <v>0</v>
      </c>
      <c r="AA64" s="1">
        <v>0</v>
      </c>
      <c r="AB64" s="1">
        <v>3</v>
      </c>
      <c r="AC64" s="1">
        <v>5</v>
      </c>
      <c r="AD64" s="1">
        <v>35</v>
      </c>
      <c r="AE64" s="1">
        <v>0</v>
      </c>
      <c r="AF64" s="46">
        <v>486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5"/>
        <v>387</v>
      </c>
      <c r="E65" s="42">
        <f t="shared" si="16"/>
        <v>805</v>
      </c>
      <c r="F65" s="25">
        <f t="shared" si="17"/>
        <v>769</v>
      </c>
      <c r="G65" s="25">
        <f t="shared" si="18"/>
        <v>35</v>
      </c>
      <c r="H65" s="25">
        <f t="shared" si="19"/>
        <v>1</v>
      </c>
      <c r="I65" s="25">
        <f t="shared" si="20"/>
        <v>43</v>
      </c>
      <c r="J65" s="2">
        <f t="shared" si="21"/>
        <v>121</v>
      </c>
      <c r="K65" s="43">
        <f t="shared" si="13"/>
        <v>1356</v>
      </c>
      <c r="L65" s="44">
        <f t="shared" si="22"/>
        <v>28</v>
      </c>
      <c r="M65" s="27">
        <f t="shared" si="23"/>
        <v>0.59365781710914456</v>
      </c>
      <c r="N65" s="45">
        <f t="shared" si="24"/>
        <v>32</v>
      </c>
      <c r="P65" s="41" t="s">
        <v>159</v>
      </c>
      <c r="Q65" s="68">
        <v>385</v>
      </c>
      <c r="R65" s="1">
        <v>0</v>
      </c>
      <c r="S65" s="1">
        <v>0</v>
      </c>
      <c r="T65" s="1">
        <v>1</v>
      </c>
      <c r="U65" s="1">
        <v>1</v>
      </c>
      <c r="V65" s="1">
        <v>2</v>
      </c>
      <c r="W65" s="1">
        <v>767</v>
      </c>
      <c r="X65" s="1">
        <v>35</v>
      </c>
      <c r="Y65" s="1">
        <v>1</v>
      </c>
      <c r="Z65" s="1">
        <v>112</v>
      </c>
      <c r="AA65" s="1">
        <v>9</v>
      </c>
      <c r="AB65" s="1">
        <v>1</v>
      </c>
      <c r="AC65" s="1">
        <v>21</v>
      </c>
      <c r="AD65" s="1">
        <v>21</v>
      </c>
      <c r="AE65" s="1">
        <v>0</v>
      </c>
      <c r="AF65" s="46">
        <v>1356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5"/>
        <v>34</v>
      </c>
      <c r="E66" s="42">
        <f t="shared" si="16"/>
        <v>682</v>
      </c>
      <c r="F66" s="25">
        <f t="shared" si="17"/>
        <v>647</v>
      </c>
      <c r="G66" s="25">
        <f t="shared" si="18"/>
        <v>35</v>
      </c>
      <c r="H66" s="25">
        <f t="shared" si="19"/>
        <v>0</v>
      </c>
      <c r="I66" s="25">
        <f t="shared" si="20"/>
        <v>65</v>
      </c>
      <c r="J66" s="2">
        <f t="shared" si="21"/>
        <v>4</v>
      </c>
      <c r="K66" s="43">
        <f t="shared" si="13"/>
        <v>785</v>
      </c>
      <c r="L66" s="44">
        <f t="shared" si="22"/>
        <v>57</v>
      </c>
      <c r="M66" s="27">
        <f t="shared" si="23"/>
        <v>0.86878980891719748</v>
      </c>
      <c r="N66" s="45">
        <f t="shared" si="24"/>
        <v>6</v>
      </c>
      <c r="P66" s="41" t="s">
        <v>161</v>
      </c>
      <c r="Q66" s="68">
        <v>31</v>
      </c>
      <c r="R66" s="1">
        <v>1</v>
      </c>
      <c r="S66" s="1">
        <v>0</v>
      </c>
      <c r="T66" s="1">
        <v>2</v>
      </c>
      <c r="U66" s="1">
        <v>0</v>
      </c>
      <c r="V66" s="1">
        <v>1</v>
      </c>
      <c r="W66" s="1">
        <v>646</v>
      </c>
      <c r="X66" s="1">
        <v>35</v>
      </c>
      <c r="Y66" s="1">
        <v>0</v>
      </c>
      <c r="Z66" s="1">
        <v>0</v>
      </c>
      <c r="AA66" s="1">
        <v>4</v>
      </c>
      <c r="AB66" s="1">
        <v>3</v>
      </c>
      <c r="AC66" s="1">
        <v>48</v>
      </c>
      <c r="AD66" s="1">
        <v>14</v>
      </c>
      <c r="AE66" s="1">
        <v>0</v>
      </c>
      <c r="AF66" s="46">
        <v>785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5"/>
        <v>3</v>
      </c>
      <c r="E67" s="42">
        <f t="shared" si="16"/>
        <v>59</v>
      </c>
      <c r="F67" s="25">
        <f t="shared" si="17"/>
        <v>59</v>
      </c>
      <c r="G67" s="25">
        <f t="shared" si="18"/>
        <v>0</v>
      </c>
      <c r="H67" s="25">
        <f t="shared" si="19"/>
        <v>0</v>
      </c>
      <c r="I67" s="25">
        <f t="shared" si="20"/>
        <v>8</v>
      </c>
      <c r="J67" s="2">
        <f t="shared" si="21"/>
        <v>112</v>
      </c>
      <c r="K67" s="43">
        <f t="shared" si="13"/>
        <v>182</v>
      </c>
      <c r="L67" s="44">
        <f t="shared" si="22"/>
        <v>78</v>
      </c>
      <c r="M67" s="27">
        <f t="shared" si="23"/>
        <v>0.32417582417582419</v>
      </c>
      <c r="N67" s="45">
        <f t="shared" si="24"/>
        <v>72</v>
      </c>
      <c r="P67" s="41" t="s">
        <v>163</v>
      </c>
      <c r="Q67" s="68">
        <v>3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59</v>
      </c>
      <c r="X67" s="1">
        <v>0</v>
      </c>
      <c r="Y67" s="1">
        <v>0</v>
      </c>
      <c r="Z67" s="1">
        <v>112</v>
      </c>
      <c r="AA67" s="1">
        <v>0</v>
      </c>
      <c r="AB67" s="1">
        <v>0</v>
      </c>
      <c r="AC67" s="1">
        <v>8</v>
      </c>
      <c r="AD67" s="1">
        <v>0</v>
      </c>
      <c r="AE67" s="1">
        <v>0</v>
      </c>
      <c r="AF67" s="46">
        <v>182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5"/>
        <v>1791</v>
      </c>
      <c r="E68" s="42">
        <f t="shared" si="16"/>
        <v>918</v>
      </c>
      <c r="F68" s="25">
        <f t="shared" si="17"/>
        <v>904</v>
      </c>
      <c r="G68" s="25">
        <f t="shared" si="18"/>
        <v>14</v>
      </c>
      <c r="H68" s="25">
        <f t="shared" si="19"/>
        <v>0</v>
      </c>
      <c r="I68" s="25">
        <f t="shared" si="20"/>
        <v>182</v>
      </c>
      <c r="J68" s="2">
        <f t="shared" si="21"/>
        <v>107</v>
      </c>
      <c r="K68" s="43">
        <f t="shared" si="13"/>
        <v>2998</v>
      </c>
      <c r="L68" s="44">
        <f t="shared" si="22"/>
        <v>3</v>
      </c>
      <c r="M68" s="27">
        <f t="shared" si="23"/>
        <v>0.30620413609072716</v>
      </c>
      <c r="N68" s="45">
        <f t="shared" si="24"/>
        <v>75</v>
      </c>
      <c r="P68" s="41" t="s">
        <v>165</v>
      </c>
      <c r="Q68" s="68">
        <v>1784</v>
      </c>
      <c r="R68" s="1">
        <v>7</v>
      </c>
      <c r="S68" s="1">
        <v>0</v>
      </c>
      <c r="T68" s="1">
        <v>0</v>
      </c>
      <c r="U68" s="1">
        <v>0</v>
      </c>
      <c r="V68" s="1">
        <v>5</v>
      </c>
      <c r="W68" s="1">
        <v>899</v>
      </c>
      <c r="X68" s="1">
        <v>14</v>
      </c>
      <c r="Y68" s="1">
        <v>0</v>
      </c>
      <c r="Z68" s="1">
        <v>100</v>
      </c>
      <c r="AA68" s="1">
        <v>7</v>
      </c>
      <c r="AB68" s="1">
        <v>35</v>
      </c>
      <c r="AC68" s="1">
        <v>93</v>
      </c>
      <c r="AD68" s="1">
        <v>54</v>
      </c>
      <c r="AE68" s="1">
        <v>0</v>
      </c>
      <c r="AF68" s="46">
        <v>2998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5"/>
        <v>31</v>
      </c>
      <c r="E69" s="42">
        <f t="shared" si="16"/>
        <v>263</v>
      </c>
      <c r="F69" s="25">
        <f t="shared" si="17"/>
        <v>184</v>
      </c>
      <c r="G69" s="25">
        <f t="shared" si="18"/>
        <v>79</v>
      </c>
      <c r="H69" s="25">
        <f t="shared" si="19"/>
        <v>0</v>
      </c>
      <c r="I69" s="25">
        <f t="shared" si="20"/>
        <v>17</v>
      </c>
      <c r="J69" s="2">
        <f t="shared" si="21"/>
        <v>0</v>
      </c>
      <c r="K69" s="43">
        <f t="shared" si="13"/>
        <v>311</v>
      </c>
      <c r="L69" s="44">
        <f t="shared" si="22"/>
        <v>71</v>
      </c>
      <c r="M69" s="27">
        <f t="shared" si="23"/>
        <v>0.84565916398713825</v>
      </c>
      <c r="N69" s="45">
        <f t="shared" si="24"/>
        <v>9</v>
      </c>
      <c r="P69" s="41" t="s">
        <v>167</v>
      </c>
      <c r="Q69" s="68">
        <v>31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184</v>
      </c>
      <c r="X69" s="1">
        <v>79</v>
      </c>
      <c r="Y69" s="1">
        <v>0</v>
      </c>
      <c r="Z69" s="1">
        <v>0</v>
      </c>
      <c r="AA69" s="1">
        <v>0</v>
      </c>
      <c r="AB69" s="1">
        <v>0</v>
      </c>
      <c r="AC69" s="1">
        <v>10</v>
      </c>
      <c r="AD69" s="1">
        <v>7</v>
      </c>
      <c r="AE69" s="1">
        <v>0</v>
      </c>
      <c r="AF69" s="46">
        <v>311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5"/>
        <v>488</v>
      </c>
      <c r="E70" s="42">
        <f t="shared" si="16"/>
        <v>129</v>
      </c>
      <c r="F70" s="25">
        <f t="shared" si="17"/>
        <v>128</v>
      </c>
      <c r="G70" s="25">
        <f t="shared" si="18"/>
        <v>1</v>
      </c>
      <c r="H70" s="25">
        <f t="shared" si="19"/>
        <v>0</v>
      </c>
      <c r="I70" s="25">
        <f t="shared" si="20"/>
        <v>29</v>
      </c>
      <c r="J70" s="2">
        <f t="shared" si="21"/>
        <v>3</v>
      </c>
      <c r="K70" s="43">
        <f t="shared" si="13"/>
        <v>649</v>
      </c>
      <c r="L70" s="44">
        <f t="shared" si="22"/>
        <v>59</v>
      </c>
      <c r="M70" s="27">
        <f t="shared" si="23"/>
        <v>0.19876733436055469</v>
      </c>
      <c r="N70" s="45">
        <f t="shared" si="24"/>
        <v>79</v>
      </c>
      <c r="P70" s="41" t="s">
        <v>169</v>
      </c>
      <c r="Q70" s="68">
        <v>488</v>
      </c>
      <c r="R70" s="1">
        <v>0</v>
      </c>
      <c r="S70" s="1">
        <v>0</v>
      </c>
      <c r="T70" s="1">
        <v>0</v>
      </c>
      <c r="U70" s="1">
        <v>0</v>
      </c>
      <c r="V70" s="1">
        <v>2</v>
      </c>
      <c r="W70" s="1">
        <v>126</v>
      </c>
      <c r="X70" s="1">
        <v>1</v>
      </c>
      <c r="Y70" s="1">
        <v>0</v>
      </c>
      <c r="Z70" s="1">
        <v>0</v>
      </c>
      <c r="AA70" s="1">
        <v>3</v>
      </c>
      <c r="AB70" s="1">
        <v>3</v>
      </c>
      <c r="AC70" s="1">
        <v>16</v>
      </c>
      <c r="AD70" s="1">
        <v>10</v>
      </c>
      <c r="AE70" s="1">
        <v>0</v>
      </c>
      <c r="AF70" s="46">
        <v>649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5"/>
        <v>1575</v>
      </c>
      <c r="E71" s="42">
        <f t="shared" si="16"/>
        <v>1533</v>
      </c>
      <c r="F71" s="25">
        <f t="shared" si="17"/>
        <v>1435</v>
      </c>
      <c r="G71" s="25">
        <f t="shared" si="18"/>
        <v>98</v>
      </c>
      <c r="H71" s="25">
        <f t="shared" si="19"/>
        <v>0</v>
      </c>
      <c r="I71" s="25">
        <f t="shared" si="20"/>
        <v>258</v>
      </c>
      <c r="J71" s="2">
        <f t="shared" si="21"/>
        <v>157</v>
      </c>
      <c r="K71" s="43">
        <f t="shared" si="13"/>
        <v>3523</v>
      </c>
      <c r="L71" s="44">
        <f t="shared" si="22"/>
        <v>1</v>
      </c>
      <c r="M71" s="27">
        <f t="shared" si="23"/>
        <v>0.43514050525120634</v>
      </c>
      <c r="N71" s="45">
        <f t="shared" si="24"/>
        <v>62</v>
      </c>
      <c r="P71" s="41" t="s">
        <v>171</v>
      </c>
      <c r="Q71" s="68">
        <v>1565</v>
      </c>
      <c r="R71" s="1">
        <v>4</v>
      </c>
      <c r="S71" s="1">
        <v>3</v>
      </c>
      <c r="T71" s="1">
        <v>3</v>
      </c>
      <c r="U71" s="1">
        <v>0</v>
      </c>
      <c r="V71" s="1">
        <v>5</v>
      </c>
      <c r="W71" s="1">
        <v>1430</v>
      </c>
      <c r="X71" s="1">
        <v>98</v>
      </c>
      <c r="Y71" s="1">
        <v>0</v>
      </c>
      <c r="Z71" s="1">
        <v>141</v>
      </c>
      <c r="AA71" s="1">
        <v>16</v>
      </c>
      <c r="AB71" s="1">
        <v>29</v>
      </c>
      <c r="AC71" s="1">
        <v>100</v>
      </c>
      <c r="AD71" s="1">
        <v>129</v>
      </c>
      <c r="AE71" s="1">
        <v>0</v>
      </c>
      <c r="AF71" s="46">
        <v>3523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5"/>
        <v>93</v>
      </c>
      <c r="E72" s="42">
        <f t="shared" si="16"/>
        <v>809</v>
      </c>
      <c r="F72" s="25">
        <f t="shared" si="17"/>
        <v>626</v>
      </c>
      <c r="G72" s="25">
        <f t="shared" si="18"/>
        <v>169</v>
      </c>
      <c r="H72" s="25">
        <f t="shared" si="19"/>
        <v>14</v>
      </c>
      <c r="I72" s="25">
        <f t="shared" si="20"/>
        <v>20</v>
      </c>
      <c r="J72" s="2">
        <f t="shared" si="21"/>
        <v>4</v>
      </c>
      <c r="K72" s="43">
        <f t="shared" si="13"/>
        <v>926</v>
      </c>
      <c r="L72" s="44">
        <f t="shared" si="22"/>
        <v>51</v>
      </c>
      <c r="M72" s="27">
        <f t="shared" si="23"/>
        <v>0.87365010799136067</v>
      </c>
      <c r="N72" s="45">
        <f t="shared" si="24"/>
        <v>5</v>
      </c>
      <c r="P72" s="41" t="s">
        <v>173</v>
      </c>
      <c r="Q72" s="68">
        <v>74</v>
      </c>
      <c r="R72" s="1">
        <v>8</v>
      </c>
      <c r="S72" s="1">
        <v>1</v>
      </c>
      <c r="T72" s="1">
        <v>10</v>
      </c>
      <c r="U72" s="1">
        <v>0</v>
      </c>
      <c r="V72" s="1">
        <v>14</v>
      </c>
      <c r="W72" s="1">
        <v>612</v>
      </c>
      <c r="X72" s="1">
        <v>169</v>
      </c>
      <c r="Y72" s="1">
        <v>14</v>
      </c>
      <c r="Z72" s="1">
        <v>0</v>
      </c>
      <c r="AA72" s="1">
        <v>4</v>
      </c>
      <c r="AB72" s="1">
        <v>2</v>
      </c>
      <c r="AC72" s="1">
        <v>16</v>
      </c>
      <c r="AD72" s="1">
        <v>2</v>
      </c>
      <c r="AE72" s="1">
        <v>0</v>
      </c>
      <c r="AF72" s="46">
        <v>926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5"/>
        <v>987</v>
      </c>
      <c r="E73" s="42">
        <f t="shared" si="16"/>
        <v>1391</v>
      </c>
      <c r="F73" s="25">
        <f t="shared" si="17"/>
        <v>1370</v>
      </c>
      <c r="G73" s="25">
        <f t="shared" si="18"/>
        <v>20</v>
      </c>
      <c r="H73" s="25">
        <f t="shared" si="19"/>
        <v>1</v>
      </c>
      <c r="I73" s="25">
        <f t="shared" si="20"/>
        <v>200</v>
      </c>
      <c r="J73" s="2">
        <f t="shared" si="21"/>
        <v>117</v>
      </c>
      <c r="K73" s="43">
        <f t="shared" si="13"/>
        <v>2695</v>
      </c>
      <c r="L73" s="44">
        <f t="shared" si="22"/>
        <v>4</v>
      </c>
      <c r="M73" s="27">
        <f t="shared" si="23"/>
        <v>0.51614100185528755</v>
      </c>
      <c r="N73" s="45">
        <f t="shared" si="24"/>
        <v>55</v>
      </c>
      <c r="P73" s="41" t="s">
        <v>175</v>
      </c>
      <c r="Q73" s="68">
        <v>923</v>
      </c>
      <c r="R73" s="1">
        <v>1</v>
      </c>
      <c r="S73" s="1">
        <v>0</v>
      </c>
      <c r="T73" s="1">
        <v>33</v>
      </c>
      <c r="U73" s="1">
        <v>30</v>
      </c>
      <c r="V73" s="1">
        <v>1</v>
      </c>
      <c r="W73" s="1">
        <v>1369</v>
      </c>
      <c r="X73" s="1">
        <v>20</v>
      </c>
      <c r="Y73" s="1">
        <v>1</v>
      </c>
      <c r="Z73" s="1">
        <v>114</v>
      </c>
      <c r="AA73" s="1">
        <v>3</v>
      </c>
      <c r="AB73" s="1">
        <v>23</v>
      </c>
      <c r="AC73" s="1">
        <v>120</v>
      </c>
      <c r="AD73" s="1">
        <v>57</v>
      </c>
      <c r="AE73" s="1">
        <v>0</v>
      </c>
      <c r="AF73" s="46">
        <v>2695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5"/>
        <v>23</v>
      </c>
      <c r="E74" s="42">
        <f t="shared" si="16"/>
        <v>136</v>
      </c>
      <c r="F74" s="25">
        <f t="shared" si="17"/>
        <v>105</v>
      </c>
      <c r="G74" s="25">
        <f t="shared" si="18"/>
        <v>31</v>
      </c>
      <c r="H74" s="25">
        <f t="shared" si="19"/>
        <v>0</v>
      </c>
      <c r="I74" s="25">
        <f t="shared" si="20"/>
        <v>5</v>
      </c>
      <c r="J74" s="2">
        <f t="shared" si="21"/>
        <v>0</v>
      </c>
      <c r="K74" s="43">
        <f t="shared" si="13"/>
        <v>164</v>
      </c>
      <c r="L74" s="44">
        <f t="shared" si="22"/>
        <v>80</v>
      </c>
      <c r="M74" s="27">
        <f t="shared" si="23"/>
        <v>0.82926829268292679</v>
      </c>
      <c r="N74" s="45">
        <f t="shared" si="24"/>
        <v>12</v>
      </c>
      <c r="P74" s="41" t="s">
        <v>177</v>
      </c>
      <c r="Q74" s="68">
        <v>23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104</v>
      </c>
      <c r="X74" s="1">
        <v>31</v>
      </c>
      <c r="Y74" s="1">
        <v>0</v>
      </c>
      <c r="Z74" s="1">
        <v>0</v>
      </c>
      <c r="AA74" s="1">
        <v>0</v>
      </c>
      <c r="AB74" s="1">
        <v>1</v>
      </c>
      <c r="AC74" s="1">
        <v>4</v>
      </c>
      <c r="AD74" s="1">
        <v>0</v>
      </c>
      <c r="AE74" s="1">
        <v>0</v>
      </c>
      <c r="AF74" s="46">
        <v>164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5"/>
        <v>34</v>
      </c>
      <c r="E75" s="42">
        <f t="shared" si="16"/>
        <v>210</v>
      </c>
      <c r="F75" s="25">
        <f t="shared" si="17"/>
        <v>147</v>
      </c>
      <c r="G75" s="25">
        <f t="shared" si="18"/>
        <v>63</v>
      </c>
      <c r="H75" s="25">
        <f t="shared" si="19"/>
        <v>0</v>
      </c>
      <c r="I75" s="25">
        <f t="shared" si="20"/>
        <v>22</v>
      </c>
      <c r="J75" s="2">
        <f t="shared" si="21"/>
        <v>3</v>
      </c>
      <c r="K75" s="43">
        <f t="shared" si="13"/>
        <v>269</v>
      </c>
      <c r="L75" s="44">
        <f t="shared" si="22"/>
        <v>72</v>
      </c>
      <c r="M75" s="27">
        <f t="shared" si="23"/>
        <v>0.7806691449814126</v>
      </c>
      <c r="N75" s="45">
        <f t="shared" si="24"/>
        <v>17</v>
      </c>
      <c r="P75" s="41" t="s">
        <v>179</v>
      </c>
      <c r="Q75" s="68">
        <v>34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147</v>
      </c>
      <c r="X75" s="1">
        <v>63</v>
      </c>
      <c r="Y75" s="1">
        <v>0</v>
      </c>
      <c r="Z75" s="1">
        <v>0</v>
      </c>
      <c r="AA75" s="1">
        <v>3</v>
      </c>
      <c r="AB75" s="1">
        <v>2</v>
      </c>
      <c r="AC75" s="1">
        <v>17</v>
      </c>
      <c r="AD75" s="1">
        <v>3</v>
      </c>
      <c r="AE75" s="1">
        <v>0</v>
      </c>
      <c r="AF75" s="46">
        <v>269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5"/>
        <v>195</v>
      </c>
      <c r="E76" s="42">
        <f t="shared" si="16"/>
        <v>300</v>
      </c>
      <c r="F76" s="25">
        <f t="shared" si="17"/>
        <v>294</v>
      </c>
      <c r="G76" s="25">
        <f t="shared" si="18"/>
        <v>6</v>
      </c>
      <c r="H76" s="25">
        <f t="shared" si="19"/>
        <v>0</v>
      </c>
      <c r="I76" s="25">
        <f t="shared" si="20"/>
        <v>30</v>
      </c>
      <c r="J76" s="2">
        <f t="shared" si="21"/>
        <v>2</v>
      </c>
      <c r="K76" s="43">
        <f t="shared" si="13"/>
        <v>527</v>
      </c>
      <c r="L76" s="44">
        <f t="shared" si="22"/>
        <v>62</v>
      </c>
      <c r="M76" s="27">
        <f t="shared" si="23"/>
        <v>0.56925996204933582</v>
      </c>
      <c r="N76" s="45">
        <f t="shared" si="24"/>
        <v>43</v>
      </c>
      <c r="P76" s="41" t="s">
        <v>181</v>
      </c>
      <c r="Q76" s="68">
        <v>192</v>
      </c>
      <c r="R76" s="1">
        <v>3</v>
      </c>
      <c r="S76" s="1">
        <v>0</v>
      </c>
      <c r="T76" s="1">
        <v>0</v>
      </c>
      <c r="U76" s="1">
        <v>0</v>
      </c>
      <c r="V76" s="1">
        <v>0</v>
      </c>
      <c r="W76" s="1">
        <v>294</v>
      </c>
      <c r="X76" s="1">
        <v>6</v>
      </c>
      <c r="Y76" s="1">
        <v>0</v>
      </c>
      <c r="Z76" s="1">
        <v>0</v>
      </c>
      <c r="AA76" s="1">
        <v>2</v>
      </c>
      <c r="AB76" s="1">
        <v>0</v>
      </c>
      <c r="AC76" s="1">
        <v>17</v>
      </c>
      <c r="AD76" s="1">
        <v>13</v>
      </c>
      <c r="AE76" s="1">
        <v>0</v>
      </c>
      <c r="AF76" s="46">
        <v>527</v>
      </c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8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ref="D78:D99" si="25">SUM(Q78:U78)</f>
        <v>186</v>
      </c>
      <c r="E78" s="42">
        <f t="shared" ref="E78:E99" si="26">SUM(F78:H78)</f>
        <v>713</v>
      </c>
      <c r="F78" s="25">
        <f t="shared" ref="F78:F99" si="27">V78+W78</f>
        <v>658</v>
      </c>
      <c r="G78" s="25">
        <f t="shared" ref="G78:G99" si="28">X78</f>
        <v>44</v>
      </c>
      <c r="H78" s="25">
        <f t="shared" ref="H78:H99" si="29">Y78</f>
        <v>11</v>
      </c>
      <c r="I78" s="25">
        <f t="shared" ref="I78:I99" si="30">SUM(AB78:AD78)</f>
        <v>39</v>
      </c>
      <c r="J78" s="2">
        <f t="shared" ref="J78:J99" si="31">SUM(Z78:AA78,AE78)</f>
        <v>6</v>
      </c>
      <c r="K78" s="43">
        <f t="shared" si="13"/>
        <v>944</v>
      </c>
      <c r="L78" s="44">
        <f t="shared" ref="L78:L99" si="32">_xlfn.RANK.EQ(K78,$K$14:$K$99,0)</f>
        <v>50</v>
      </c>
      <c r="M78" s="27">
        <f t="shared" ref="M78:M99" si="33">E78/K78</f>
        <v>0.75529661016949157</v>
      </c>
      <c r="N78" s="45">
        <f t="shared" ref="N78:N99" si="34">_xlfn.RANK.EQ(M78,$M$14:$M$99,0)</f>
        <v>18</v>
      </c>
      <c r="P78" s="41" t="s">
        <v>185</v>
      </c>
      <c r="Q78" s="68">
        <v>183</v>
      </c>
      <c r="R78" s="1">
        <v>2</v>
      </c>
      <c r="S78" s="1">
        <v>1</v>
      </c>
      <c r="T78" s="1">
        <v>0</v>
      </c>
      <c r="U78" s="1">
        <v>0</v>
      </c>
      <c r="V78" s="1">
        <v>3</v>
      </c>
      <c r="W78" s="1">
        <v>655</v>
      </c>
      <c r="X78" s="1">
        <v>44</v>
      </c>
      <c r="Y78" s="1">
        <v>11</v>
      </c>
      <c r="Z78" s="1">
        <v>0</v>
      </c>
      <c r="AA78" s="1">
        <v>6</v>
      </c>
      <c r="AB78" s="1">
        <v>1</v>
      </c>
      <c r="AC78" s="1">
        <v>17</v>
      </c>
      <c r="AD78" s="1">
        <v>21</v>
      </c>
      <c r="AE78" s="1">
        <v>0</v>
      </c>
      <c r="AF78" s="46">
        <v>944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5"/>
        <v>326</v>
      </c>
      <c r="E79" s="42">
        <f t="shared" si="26"/>
        <v>649</v>
      </c>
      <c r="F79" s="25">
        <f t="shared" si="27"/>
        <v>638</v>
      </c>
      <c r="G79" s="25">
        <f t="shared" si="28"/>
        <v>11</v>
      </c>
      <c r="H79" s="25">
        <f t="shared" si="29"/>
        <v>0</v>
      </c>
      <c r="I79" s="25">
        <f t="shared" si="30"/>
        <v>67</v>
      </c>
      <c r="J79" s="2">
        <f t="shared" si="31"/>
        <v>102</v>
      </c>
      <c r="K79" s="43">
        <f t="shared" ref="K79:K99" si="35">SUM(D79,E79,I79:J79)</f>
        <v>1144</v>
      </c>
      <c r="L79" s="44">
        <f t="shared" si="32"/>
        <v>38</v>
      </c>
      <c r="M79" s="27">
        <f t="shared" si="33"/>
        <v>0.56730769230769229</v>
      </c>
      <c r="N79" s="45">
        <f t="shared" si="34"/>
        <v>45</v>
      </c>
      <c r="P79" s="41" t="s">
        <v>187</v>
      </c>
      <c r="Q79" s="68">
        <v>324</v>
      </c>
      <c r="R79" s="1">
        <v>1</v>
      </c>
      <c r="S79" s="1">
        <v>1</v>
      </c>
      <c r="T79" s="1">
        <v>0</v>
      </c>
      <c r="U79" s="1">
        <v>0</v>
      </c>
      <c r="V79" s="1">
        <v>1</v>
      </c>
      <c r="W79" s="1">
        <v>637</v>
      </c>
      <c r="X79" s="1">
        <v>11</v>
      </c>
      <c r="Y79" s="1">
        <v>0</v>
      </c>
      <c r="Z79" s="1">
        <v>98</v>
      </c>
      <c r="AA79" s="1">
        <v>4</v>
      </c>
      <c r="AB79" s="1">
        <v>1</v>
      </c>
      <c r="AC79" s="1">
        <v>27</v>
      </c>
      <c r="AD79" s="1">
        <v>39</v>
      </c>
      <c r="AE79" s="1">
        <v>0</v>
      </c>
      <c r="AF79" s="46">
        <v>1144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5"/>
        <v>241</v>
      </c>
      <c r="E80" s="42">
        <f t="shared" si="26"/>
        <v>734</v>
      </c>
      <c r="F80" s="25">
        <f t="shared" si="27"/>
        <v>662</v>
      </c>
      <c r="G80" s="25">
        <f t="shared" si="28"/>
        <v>72</v>
      </c>
      <c r="H80" s="25">
        <f t="shared" si="29"/>
        <v>0</v>
      </c>
      <c r="I80" s="25">
        <f t="shared" si="30"/>
        <v>66</v>
      </c>
      <c r="J80" s="2">
        <f t="shared" si="31"/>
        <v>137</v>
      </c>
      <c r="K80" s="43">
        <f t="shared" si="35"/>
        <v>1178</v>
      </c>
      <c r="L80" s="44">
        <f t="shared" si="32"/>
        <v>34</v>
      </c>
      <c r="M80" s="27">
        <f t="shared" si="33"/>
        <v>0.6230899830220713</v>
      </c>
      <c r="N80" s="45">
        <f t="shared" si="34"/>
        <v>26</v>
      </c>
      <c r="P80" s="41" t="s">
        <v>189</v>
      </c>
      <c r="Q80" s="68">
        <v>238</v>
      </c>
      <c r="R80" s="1">
        <v>1</v>
      </c>
      <c r="S80" s="1">
        <v>0</v>
      </c>
      <c r="T80" s="1">
        <v>2</v>
      </c>
      <c r="U80" s="1">
        <v>0</v>
      </c>
      <c r="V80" s="1">
        <v>2</v>
      </c>
      <c r="W80" s="1">
        <v>660</v>
      </c>
      <c r="X80" s="1">
        <v>72</v>
      </c>
      <c r="Y80" s="1">
        <v>0</v>
      </c>
      <c r="Z80" s="1">
        <v>122</v>
      </c>
      <c r="AA80" s="1">
        <v>15</v>
      </c>
      <c r="AB80" s="1">
        <v>1</v>
      </c>
      <c r="AC80" s="1">
        <v>45</v>
      </c>
      <c r="AD80" s="1">
        <v>20</v>
      </c>
      <c r="AE80" s="1">
        <v>0</v>
      </c>
      <c r="AF80" s="46">
        <v>1178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5"/>
        <v>688</v>
      </c>
      <c r="E81" s="42">
        <f t="shared" si="26"/>
        <v>1268</v>
      </c>
      <c r="F81" s="25">
        <f t="shared" si="27"/>
        <v>1158</v>
      </c>
      <c r="G81" s="25">
        <f t="shared" si="28"/>
        <v>105</v>
      </c>
      <c r="H81" s="25">
        <f t="shared" si="29"/>
        <v>5</v>
      </c>
      <c r="I81" s="25">
        <f t="shared" si="30"/>
        <v>141</v>
      </c>
      <c r="J81" s="2">
        <f t="shared" si="31"/>
        <v>166</v>
      </c>
      <c r="K81" s="43">
        <f t="shared" si="35"/>
        <v>2263</v>
      </c>
      <c r="L81" s="44">
        <f t="shared" si="32"/>
        <v>12</v>
      </c>
      <c r="M81" s="27">
        <f t="shared" si="33"/>
        <v>0.56031816173221383</v>
      </c>
      <c r="N81" s="45">
        <f t="shared" si="34"/>
        <v>48</v>
      </c>
      <c r="P81" s="41" t="s">
        <v>191</v>
      </c>
      <c r="Q81" s="68">
        <v>683</v>
      </c>
      <c r="R81" s="1">
        <v>2</v>
      </c>
      <c r="S81" s="1">
        <v>0</v>
      </c>
      <c r="T81" s="1">
        <v>1</v>
      </c>
      <c r="U81" s="1">
        <v>2</v>
      </c>
      <c r="V81" s="1">
        <v>5</v>
      </c>
      <c r="W81" s="1">
        <v>1153</v>
      </c>
      <c r="X81" s="1">
        <v>105</v>
      </c>
      <c r="Y81" s="1">
        <v>5</v>
      </c>
      <c r="Z81" s="1">
        <v>161</v>
      </c>
      <c r="AA81" s="1">
        <v>4</v>
      </c>
      <c r="AB81" s="1">
        <v>6</v>
      </c>
      <c r="AC81" s="1">
        <v>72</v>
      </c>
      <c r="AD81" s="1">
        <v>63</v>
      </c>
      <c r="AE81" s="1">
        <v>1</v>
      </c>
      <c r="AF81" s="46">
        <v>2263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5"/>
        <v>847</v>
      </c>
      <c r="E82" s="42">
        <f t="shared" si="26"/>
        <v>1269</v>
      </c>
      <c r="F82" s="25">
        <f t="shared" si="27"/>
        <v>1178</v>
      </c>
      <c r="G82" s="25">
        <f t="shared" si="28"/>
        <v>60</v>
      </c>
      <c r="H82" s="25">
        <f t="shared" si="29"/>
        <v>31</v>
      </c>
      <c r="I82" s="25">
        <f t="shared" si="30"/>
        <v>108</v>
      </c>
      <c r="J82" s="2">
        <f t="shared" si="31"/>
        <v>167</v>
      </c>
      <c r="K82" s="43">
        <f t="shared" si="35"/>
        <v>2391</v>
      </c>
      <c r="L82" s="44">
        <f t="shared" si="32"/>
        <v>9</v>
      </c>
      <c r="M82" s="27">
        <f t="shared" si="33"/>
        <v>0.53074027603513174</v>
      </c>
      <c r="N82" s="45">
        <f t="shared" si="34"/>
        <v>53</v>
      </c>
      <c r="P82" s="41" t="s">
        <v>193</v>
      </c>
      <c r="Q82" s="68">
        <v>844</v>
      </c>
      <c r="R82" s="1">
        <v>0</v>
      </c>
      <c r="S82" s="1">
        <v>0</v>
      </c>
      <c r="T82" s="1">
        <v>3</v>
      </c>
      <c r="U82" s="1">
        <v>0</v>
      </c>
      <c r="V82" s="1">
        <v>13</v>
      </c>
      <c r="W82" s="1">
        <v>1165</v>
      </c>
      <c r="X82" s="1">
        <v>60</v>
      </c>
      <c r="Y82" s="1">
        <v>31</v>
      </c>
      <c r="Z82" s="1">
        <v>156</v>
      </c>
      <c r="AA82" s="1">
        <v>11</v>
      </c>
      <c r="AB82" s="1">
        <v>1</v>
      </c>
      <c r="AC82" s="1">
        <v>84</v>
      </c>
      <c r="AD82" s="1">
        <v>23</v>
      </c>
      <c r="AE82" s="1">
        <v>0</v>
      </c>
      <c r="AF82" s="46">
        <v>2391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5"/>
        <v>551</v>
      </c>
      <c r="E83" s="42">
        <f t="shared" si="26"/>
        <v>1142</v>
      </c>
      <c r="F83" s="25">
        <f t="shared" si="27"/>
        <v>1086</v>
      </c>
      <c r="G83" s="25">
        <f t="shared" si="28"/>
        <v>55</v>
      </c>
      <c r="H83" s="25">
        <f t="shared" si="29"/>
        <v>1</v>
      </c>
      <c r="I83" s="25">
        <f t="shared" si="30"/>
        <v>142</v>
      </c>
      <c r="J83" s="2">
        <f t="shared" si="31"/>
        <v>107</v>
      </c>
      <c r="K83" s="43">
        <f t="shared" si="35"/>
        <v>1942</v>
      </c>
      <c r="L83" s="44">
        <f t="shared" si="32"/>
        <v>16</v>
      </c>
      <c r="M83" s="27">
        <f t="shared" si="33"/>
        <v>0.58805355303810503</v>
      </c>
      <c r="N83" s="45">
        <f t="shared" si="34"/>
        <v>34</v>
      </c>
      <c r="P83" s="41" t="s">
        <v>195</v>
      </c>
      <c r="Q83" s="68">
        <v>548</v>
      </c>
      <c r="R83" s="1">
        <v>2</v>
      </c>
      <c r="S83" s="1">
        <v>0</v>
      </c>
      <c r="T83" s="1">
        <v>1</v>
      </c>
      <c r="U83" s="1">
        <v>0</v>
      </c>
      <c r="V83" s="1">
        <v>3</v>
      </c>
      <c r="W83" s="1">
        <v>1083</v>
      </c>
      <c r="X83" s="1">
        <v>55</v>
      </c>
      <c r="Y83" s="1">
        <v>1</v>
      </c>
      <c r="Z83" s="1">
        <v>102</v>
      </c>
      <c r="AA83" s="1">
        <v>4</v>
      </c>
      <c r="AB83" s="1">
        <v>15</v>
      </c>
      <c r="AC83" s="1">
        <v>91</v>
      </c>
      <c r="AD83" s="1">
        <v>36</v>
      </c>
      <c r="AE83" s="1">
        <v>1</v>
      </c>
      <c r="AF83" s="46">
        <v>1942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5"/>
        <v>513</v>
      </c>
      <c r="E84" s="42">
        <f t="shared" si="26"/>
        <v>583</v>
      </c>
      <c r="F84" s="25">
        <f t="shared" si="27"/>
        <v>568</v>
      </c>
      <c r="G84" s="25">
        <f t="shared" si="28"/>
        <v>15</v>
      </c>
      <c r="H84" s="25">
        <f t="shared" si="29"/>
        <v>0</v>
      </c>
      <c r="I84" s="25">
        <f t="shared" si="30"/>
        <v>48</v>
      </c>
      <c r="J84" s="2">
        <f t="shared" si="31"/>
        <v>154</v>
      </c>
      <c r="K84" s="43">
        <f t="shared" si="35"/>
        <v>1298</v>
      </c>
      <c r="L84" s="44">
        <f t="shared" si="32"/>
        <v>31</v>
      </c>
      <c r="M84" s="27">
        <f t="shared" si="33"/>
        <v>0.44915254237288138</v>
      </c>
      <c r="N84" s="45">
        <f t="shared" si="34"/>
        <v>61</v>
      </c>
      <c r="P84" s="41" t="s">
        <v>197</v>
      </c>
      <c r="Q84" s="68">
        <v>510</v>
      </c>
      <c r="R84" s="1">
        <v>3</v>
      </c>
      <c r="S84" s="1">
        <v>0</v>
      </c>
      <c r="T84" s="1">
        <v>0</v>
      </c>
      <c r="U84" s="1">
        <v>0</v>
      </c>
      <c r="V84" s="1">
        <v>4</v>
      </c>
      <c r="W84" s="1">
        <v>564</v>
      </c>
      <c r="X84" s="1">
        <v>15</v>
      </c>
      <c r="Y84" s="1">
        <v>0</v>
      </c>
      <c r="Z84" s="1">
        <v>145</v>
      </c>
      <c r="AA84" s="1">
        <v>8</v>
      </c>
      <c r="AB84" s="1">
        <v>3</v>
      </c>
      <c r="AC84" s="1">
        <v>28</v>
      </c>
      <c r="AD84" s="1">
        <v>17</v>
      </c>
      <c r="AE84" s="1">
        <v>1</v>
      </c>
      <c r="AF84" s="46">
        <v>1298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5"/>
        <v>16</v>
      </c>
      <c r="E85" s="42">
        <f t="shared" si="26"/>
        <v>90</v>
      </c>
      <c r="F85" s="25">
        <f t="shared" si="27"/>
        <v>76</v>
      </c>
      <c r="G85" s="25">
        <f t="shared" si="28"/>
        <v>14</v>
      </c>
      <c r="H85" s="25">
        <f t="shared" si="29"/>
        <v>0</v>
      </c>
      <c r="I85" s="25">
        <f t="shared" si="30"/>
        <v>6</v>
      </c>
      <c r="J85" s="2">
        <f t="shared" si="31"/>
        <v>0</v>
      </c>
      <c r="K85" s="43">
        <f t="shared" si="35"/>
        <v>112</v>
      </c>
      <c r="L85" s="44">
        <f t="shared" si="32"/>
        <v>81</v>
      </c>
      <c r="M85" s="27">
        <f t="shared" si="33"/>
        <v>0.8035714285714286</v>
      </c>
      <c r="N85" s="45">
        <f t="shared" si="34"/>
        <v>14</v>
      </c>
      <c r="P85" s="41" t="s">
        <v>199</v>
      </c>
      <c r="Q85" s="68">
        <v>16</v>
      </c>
      <c r="R85" s="1">
        <v>0</v>
      </c>
      <c r="S85" s="1">
        <v>0</v>
      </c>
      <c r="T85" s="1">
        <v>0</v>
      </c>
      <c r="U85" s="1">
        <v>0</v>
      </c>
      <c r="V85" s="1">
        <v>2</v>
      </c>
      <c r="W85" s="1">
        <v>74</v>
      </c>
      <c r="X85" s="1">
        <v>14</v>
      </c>
      <c r="Y85" s="1">
        <v>0</v>
      </c>
      <c r="Z85" s="1">
        <v>0</v>
      </c>
      <c r="AA85" s="1">
        <v>0</v>
      </c>
      <c r="AB85" s="1">
        <v>0</v>
      </c>
      <c r="AC85" s="1">
        <v>4</v>
      </c>
      <c r="AD85" s="1">
        <v>2</v>
      </c>
      <c r="AE85" s="1">
        <v>0</v>
      </c>
      <c r="AF85" s="46">
        <v>112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5"/>
        <v>231</v>
      </c>
      <c r="E86" s="42">
        <f t="shared" si="26"/>
        <v>823</v>
      </c>
      <c r="F86" s="25">
        <f t="shared" si="27"/>
        <v>790</v>
      </c>
      <c r="G86" s="25">
        <f t="shared" si="28"/>
        <v>33</v>
      </c>
      <c r="H86" s="25">
        <f t="shared" si="29"/>
        <v>0</v>
      </c>
      <c r="I86" s="25">
        <f t="shared" si="30"/>
        <v>87</v>
      </c>
      <c r="J86" s="2">
        <f t="shared" si="31"/>
        <v>105</v>
      </c>
      <c r="K86" s="43">
        <f t="shared" si="35"/>
        <v>1246</v>
      </c>
      <c r="L86" s="44">
        <f t="shared" si="32"/>
        <v>33</v>
      </c>
      <c r="M86" s="27">
        <f t="shared" si="33"/>
        <v>0.6605136436597111</v>
      </c>
      <c r="N86" s="45">
        <f t="shared" si="34"/>
        <v>24</v>
      </c>
      <c r="P86" s="41" t="s">
        <v>201</v>
      </c>
      <c r="Q86" s="68">
        <v>230</v>
      </c>
      <c r="R86" s="1">
        <v>1</v>
      </c>
      <c r="S86" s="1">
        <v>0</v>
      </c>
      <c r="T86" s="1">
        <v>0</v>
      </c>
      <c r="U86" s="1">
        <v>0</v>
      </c>
      <c r="V86" s="1">
        <v>5</v>
      </c>
      <c r="W86" s="1">
        <v>785</v>
      </c>
      <c r="X86" s="1">
        <v>33</v>
      </c>
      <c r="Y86" s="1">
        <v>0</v>
      </c>
      <c r="Z86" s="1">
        <v>103</v>
      </c>
      <c r="AA86" s="1">
        <v>2</v>
      </c>
      <c r="AB86" s="1">
        <v>2</v>
      </c>
      <c r="AC86" s="1">
        <v>62</v>
      </c>
      <c r="AD86" s="1">
        <v>23</v>
      </c>
      <c r="AE86" s="1">
        <v>0</v>
      </c>
      <c r="AF86" s="46">
        <v>1246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5"/>
        <v>381</v>
      </c>
      <c r="E87" s="42">
        <f t="shared" si="26"/>
        <v>1239</v>
      </c>
      <c r="F87" s="25">
        <f t="shared" si="27"/>
        <v>1199</v>
      </c>
      <c r="G87" s="25">
        <f t="shared" si="28"/>
        <v>40</v>
      </c>
      <c r="H87" s="25">
        <f t="shared" si="29"/>
        <v>0</v>
      </c>
      <c r="I87" s="25">
        <f t="shared" si="30"/>
        <v>129</v>
      </c>
      <c r="J87" s="2">
        <f t="shared" si="31"/>
        <v>123</v>
      </c>
      <c r="K87" s="43">
        <f t="shared" si="35"/>
        <v>1872</v>
      </c>
      <c r="L87" s="44">
        <f t="shared" si="32"/>
        <v>18</v>
      </c>
      <c r="M87" s="27">
        <f t="shared" si="33"/>
        <v>0.66185897435897434</v>
      </c>
      <c r="N87" s="45">
        <f t="shared" si="34"/>
        <v>23</v>
      </c>
      <c r="P87" s="41" t="s">
        <v>203</v>
      </c>
      <c r="Q87" s="68">
        <v>375</v>
      </c>
      <c r="R87" s="1">
        <v>0</v>
      </c>
      <c r="S87" s="1">
        <v>0</v>
      </c>
      <c r="T87" s="1">
        <v>5</v>
      </c>
      <c r="U87" s="1">
        <v>1</v>
      </c>
      <c r="V87" s="1">
        <v>4</v>
      </c>
      <c r="W87" s="1">
        <v>1195</v>
      </c>
      <c r="X87" s="1">
        <v>40</v>
      </c>
      <c r="Y87" s="1">
        <v>0</v>
      </c>
      <c r="Z87" s="1">
        <v>111</v>
      </c>
      <c r="AA87" s="1">
        <v>6</v>
      </c>
      <c r="AB87" s="1">
        <v>11</v>
      </c>
      <c r="AC87" s="1">
        <v>89</v>
      </c>
      <c r="AD87" s="1">
        <v>29</v>
      </c>
      <c r="AE87" s="1">
        <v>6</v>
      </c>
      <c r="AF87" s="46">
        <v>1872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5"/>
        <v>167</v>
      </c>
      <c r="E88" s="55">
        <f t="shared" si="26"/>
        <v>728</v>
      </c>
      <c r="F88" s="55">
        <f t="shared" si="27"/>
        <v>674</v>
      </c>
      <c r="G88" s="55">
        <f t="shared" si="28"/>
        <v>54</v>
      </c>
      <c r="H88" s="55">
        <f t="shared" si="29"/>
        <v>0</v>
      </c>
      <c r="I88" s="55">
        <f t="shared" si="30"/>
        <v>95</v>
      </c>
      <c r="J88" s="56">
        <f t="shared" si="31"/>
        <v>109</v>
      </c>
      <c r="K88" s="57">
        <f t="shared" si="35"/>
        <v>1099</v>
      </c>
      <c r="L88" s="58">
        <f t="shared" si="32"/>
        <v>40</v>
      </c>
      <c r="M88" s="59">
        <f t="shared" si="33"/>
        <v>0.66242038216560506</v>
      </c>
      <c r="N88" s="60">
        <f t="shared" si="34"/>
        <v>22</v>
      </c>
      <c r="P88" s="53" t="s">
        <v>205</v>
      </c>
      <c r="Q88" s="79">
        <v>160</v>
      </c>
      <c r="R88" s="12">
        <v>5</v>
      </c>
      <c r="S88" s="12">
        <v>0</v>
      </c>
      <c r="T88" s="12">
        <v>2</v>
      </c>
      <c r="U88" s="12">
        <v>0</v>
      </c>
      <c r="V88" s="12">
        <v>8</v>
      </c>
      <c r="W88" s="12">
        <v>666</v>
      </c>
      <c r="X88" s="12">
        <v>54</v>
      </c>
      <c r="Y88" s="12">
        <v>0</v>
      </c>
      <c r="Z88" s="12">
        <v>102</v>
      </c>
      <c r="AA88" s="12">
        <v>7</v>
      </c>
      <c r="AB88" s="12">
        <v>7</v>
      </c>
      <c r="AC88" s="12">
        <v>62</v>
      </c>
      <c r="AD88" s="12">
        <v>26</v>
      </c>
      <c r="AE88" s="12">
        <v>0</v>
      </c>
      <c r="AF88" s="80">
        <v>1099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5"/>
        <v>582</v>
      </c>
      <c r="E89" s="42">
        <f t="shared" si="26"/>
        <v>327</v>
      </c>
      <c r="F89" s="25">
        <f t="shared" si="27"/>
        <v>318</v>
      </c>
      <c r="G89" s="25">
        <f t="shared" si="28"/>
        <v>9</v>
      </c>
      <c r="H89" s="25">
        <f t="shared" si="29"/>
        <v>0</v>
      </c>
      <c r="I89" s="25">
        <f t="shared" si="30"/>
        <v>10</v>
      </c>
      <c r="J89" s="2">
        <f t="shared" si="31"/>
        <v>4</v>
      </c>
      <c r="K89" s="43">
        <f t="shared" si="35"/>
        <v>923</v>
      </c>
      <c r="L89" s="44">
        <f t="shared" si="32"/>
        <v>52</v>
      </c>
      <c r="M89" s="27">
        <f t="shared" si="33"/>
        <v>0.35427952329360779</v>
      </c>
      <c r="N89" s="45">
        <f t="shared" si="34"/>
        <v>68</v>
      </c>
      <c r="P89" s="41" t="s">
        <v>207</v>
      </c>
      <c r="Q89" s="68">
        <v>582</v>
      </c>
      <c r="R89" s="1">
        <v>0</v>
      </c>
      <c r="S89" s="1">
        <v>0</v>
      </c>
      <c r="T89" s="1">
        <v>0</v>
      </c>
      <c r="U89" s="1">
        <v>0</v>
      </c>
      <c r="V89" s="1">
        <v>1</v>
      </c>
      <c r="W89" s="1">
        <v>317</v>
      </c>
      <c r="X89" s="1">
        <v>9</v>
      </c>
      <c r="Y89" s="1">
        <v>0</v>
      </c>
      <c r="Z89" s="1">
        <v>0</v>
      </c>
      <c r="AA89" s="1">
        <v>4</v>
      </c>
      <c r="AB89" s="1">
        <v>1</v>
      </c>
      <c r="AC89" s="1">
        <v>2</v>
      </c>
      <c r="AD89" s="1">
        <v>7</v>
      </c>
      <c r="AE89" s="1">
        <v>0</v>
      </c>
      <c r="AF89" s="46">
        <v>923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5"/>
        <v>22</v>
      </c>
      <c r="E90" s="42">
        <f t="shared" si="26"/>
        <v>574</v>
      </c>
      <c r="F90" s="25">
        <f t="shared" si="27"/>
        <v>474</v>
      </c>
      <c r="G90" s="25">
        <f t="shared" si="28"/>
        <v>100</v>
      </c>
      <c r="H90" s="25">
        <f t="shared" si="29"/>
        <v>0</v>
      </c>
      <c r="I90" s="25">
        <f t="shared" si="30"/>
        <v>28</v>
      </c>
      <c r="J90" s="2">
        <f t="shared" si="31"/>
        <v>8</v>
      </c>
      <c r="K90" s="43">
        <f t="shared" si="35"/>
        <v>632</v>
      </c>
      <c r="L90" s="44">
        <f t="shared" si="32"/>
        <v>60</v>
      </c>
      <c r="M90" s="27">
        <f t="shared" si="33"/>
        <v>0.90822784810126578</v>
      </c>
      <c r="N90" s="45">
        <f t="shared" si="34"/>
        <v>1</v>
      </c>
      <c r="P90" s="41" t="s">
        <v>209</v>
      </c>
      <c r="Q90" s="68">
        <v>21</v>
      </c>
      <c r="R90" s="1">
        <v>0</v>
      </c>
      <c r="S90" s="1">
        <v>0</v>
      </c>
      <c r="T90" s="1">
        <v>1</v>
      </c>
      <c r="U90" s="1">
        <v>0</v>
      </c>
      <c r="V90" s="1">
        <v>8</v>
      </c>
      <c r="W90" s="1">
        <v>466</v>
      </c>
      <c r="X90" s="1">
        <v>100</v>
      </c>
      <c r="Y90" s="1">
        <v>0</v>
      </c>
      <c r="Z90" s="1">
        <v>0</v>
      </c>
      <c r="AA90" s="1">
        <v>6</v>
      </c>
      <c r="AB90" s="1">
        <v>2</v>
      </c>
      <c r="AC90" s="1">
        <v>21</v>
      </c>
      <c r="AD90" s="1">
        <v>5</v>
      </c>
      <c r="AE90" s="1">
        <v>2</v>
      </c>
      <c r="AF90" s="46">
        <v>632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5"/>
        <v>1398</v>
      </c>
      <c r="E91" s="42">
        <f t="shared" si="26"/>
        <v>971</v>
      </c>
      <c r="F91" s="25">
        <f t="shared" si="27"/>
        <v>886</v>
      </c>
      <c r="G91" s="25">
        <f t="shared" si="28"/>
        <v>85</v>
      </c>
      <c r="H91" s="25">
        <f t="shared" si="29"/>
        <v>0</v>
      </c>
      <c r="I91" s="25">
        <f t="shared" si="30"/>
        <v>140</v>
      </c>
      <c r="J91" s="2">
        <f t="shared" si="31"/>
        <v>146</v>
      </c>
      <c r="K91" s="43">
        <f t="shared" si="35"/>
        <v>2655</v>
      </c>
      <c r="L91" s="44">
        <f t="shared" si="32"/>
        <v>5</v>
      </c>
      <c r="M91" s="27">
        <f t="shared" si="33"/>
        <v>0.3657250470809793</v>
      </c>
      <c r="N91" s="45">
        <f t="shared" si="34"/>
        <v>66</v>
      </c>
      <c r="P91" s="41" t="s">
        <v>211</v>
      </c>
      <c r="Q91" s="68">
        <v>1393</v>
      </c>
      <c r="R91" s="1">
        <v>3</v>
      </c>
      <c r="S91" s="1">
        <v>0</v>
      </c>
      <c r="T91" s="1">
        <v>1</v>
      </c>
      <c r="U91" s="1">
        <v>1</v>
      </c>
      <c r="V91" s="1">
        <v>12</v>
      </c>
      <c r="W91" s="1">
        <v>874</v>
      </c>
      <c r="X91" s="1">
        <v>85</v>
      </c>
      <c r="Y91" s="1">
        <v>0</v>
      </c>
      <c r="Z91" s="1">
        <v>142</v>
      </c>
      <c r="AA91" s="1">
        <v>4</v>
      </c>
      <c r="AB91" s="1">
        <v>11</v>
      </c>
      <c r="AC91" s="1">
        <v>105</v>
      </c>
      <c r="AD91" s="1">
        <v>24</v>
      </c>
      <c r="AE91" s="1">
        <v>0</v>
      </c>
      <c r="AF91" s="46">
        <v>2655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5"/>
        <v>326</v>
      </c>
      <c r="E92" s="42">
        <f t="shared" si="26"/>
        <v>824</v>
      </c>
      <c r="F92" s="25">
        <f t="shared" si="27"/>
        <v>795</v>
      </c>
      <c r="G92" s="25">
        <f t="shared" si="28"/>
        <v>29</v>
      </c>
      <c r="H92" s="25">
        <f t="shared" si="29"/>
        <v>0</v>
      </c>
      <c r="I92" s="25">
        <f t="shared" si="30"/>
        <v>90</v>
      </c>
      <c r="J92" s="2">
        <f t="shared" si="31"/>
        <v>100</v>
      </c>
      <c r="K92" s="43">
        <f t="shared" si="35"/>
        <v>1340</v>
      </c>
      <c r="L92" s="44">
        <f t="shared" si="32"/>
        <v>29</v>
      </c>
      <c r="M92" s="27">
        <f t="shared" si="33"/>
        <v>0.61492537313432838</v>
      </c>
      <c r="N92" s="45">
        <f t="shared" si="34"/>
        <v>29</v>
      </c>
      <c r="P92" s="41" t="s">
        <v>213</v>
      </c>
      <c r="Q92" s="68">
        <v>325</v>
      </c>
      <c r="R92" s="1">
        <v>1</v>
      </c>
      <c r="S92" s="1">
        <v>0</v>
      </c>
      <c r="T92" s="1">
        <v>0</v>
      </c>
      <c r="U92" s="1">
        <v>0</v>
      </c>
      <c r="V92" s="1">
        <v>17</v>
      </c>
      <c r="W92" s="1">
        <v>778</v>
      </c>
      <c r="X92" s="1">
        <v>29</v>
      </c>
      <c r="Y92" s="1">
        <v>0</v>
      </c>
      <c r="Z92" s="1">
        <v>100</v>
      </c>
      <c r="AA92" s="1">
        <v>0</v>
      </c>
      <c r="AB92" s="1">
        <v>8</v>
      </c>
      <c r="AC92" s="1">
        <v>45</v>
      </c>
      <c r="AD92" s="1">
        <v>37</v>
      </c>
      <c r="AE92" s="1">
        <v>0</v>
      </c>
      <c r="AF92" s="46">
        <v>1340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5"/>
        <v>397</v>
      </c>
      <c r="E93" s="42">
        <f t="shared" si="26"/>
        <v>1017</v>
      </c>
      <c r="F93" s="25">
        <f t="shared" si="27"/>
        <v>985</v>
      </c>
      <c r="G93" s="25">
        <f t="shared" si="28"/>
        <v>32</v>
      </c>
      <c r="H93" s="25">
        <f t="shared" si="29"/>
        <v>0</v>
      </c>
      <c r="I93" s="25">
        <f t="shared" si="30"/>
        <v>67</v>
      </c>
      <c r="J93" s="2">
        <f t="shared" si="31"/>
        <v>176</v>
      </c>
      <c r="K93" s="43">
        <f t="shared" si="35"/>
        <v>1657</v>
      </c>
      <c r="L93" s="44">
        <f t="shared" si="32"/>
        <v>24</v>
      </c>
      <c r="M93" s="27">
        <f t="shared" si="33"/>
        <v>0.61375980687990339</v>
      </c>
      <c r="N93" s="45">
        <f t="shared" si="34"/>
        <v>30</v>
      </c>
      <c r="P93" s="41" t="s">
        <v>215</v>
      </c>
      <c r="Q93" s="68">
        <v>380</v>
      </c>
      <c r="R93" s="1">
        <v>1</v>
      </c>
      <c r="S93" s="1">
        <v>1</v>
      </c>
      <c r="T93" s="1">
        <v>15</v>
      </c>
      <c r="U93" s="1">
        <v>0</v>
      </c>
      <c r="V93" s="1">
        <v>6</v>
      </c>
      <c r="W93" s="1">
        <v>979</v>
      </c>
      <c r="X93" s="1">
        <v>32</v>
      </c>
      <c r="Y93" s="1">
        <v>0</v>
      </c>
      <c r="Z93" s="1">
        <v>149</v>
      </c>
      <c r="AA93" s="1">
        <v>27</v>
      </c>
      <c r="AB93" s="1">
        <v>0</v>
      </c>
      <c r="AC93" s="1">
        <v>48</v>
      </c>
      <c r="AD93" s="1">
        <v>19</v>
      </c>
      <c r="AE93" s="1">
        <v>0</v>
      </c>
      <c r="AF93" s="46">
        <v>1657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5"/>
        <v>539</v>
      </c>
      <c r="E94" s="42">
        <f t="shared" si="26"/>
        <v>959</v>
      </c>
      <c r="F94" s="25">
        <f t="shared" si="27"/>
        <v>909</v>
      </c>
      <c r="G94" s="25">
        <f t="shared" si="28"/>
        <v>49</v>
      </c>
      <c r="H94" s="25">
        <f t="shared" si="29"/>
        <v>1</v>
      </c>
      <c r="I94" s="25">
        <f t="shared" si="30"/>
        <v>96</v>
      </c>
      <c r="J94" s="2">
        <f t="shared" si="31"/>
        <v>111</v>
      </c>
      <c r="K94" s="43">
        <f t="shared" si="35"/>
        <v>1705</v>
      </c>
      <c r="L94" s="44">
        <f t="shared" si="32"/>
        <v>23</v>
      </c>
      <c r="M94" s="27">
        <f t="shared" si="33"/>
        <v>0.56246334310850443</v>
      </c>
      <c r="N94" s="45">
        <f t="shared" si="34"/>
        <v>46</v>
      </c>
      <c r="P94" s="41" t="s">
        <v>217</v>
      </c>
      <c r="Q94" s="68">
        <v>537</v>
      </c>
      <c r="R94" s="1">
        <v>0</v>
      </c>
      <c r="S94" s="1">
        <v>0</v>
      </c>
      <c r="T94" s="1">
        <v>1</v>
      </c>
      <c r="U94" s="1">
        <v>1</v>
      </c>
      <c r="V94" s="1">
        <v>4</v>
      </c>
      <c r="W94" s="1">
        <v>905</v>
      </c>
      <c r="X94" s="1">
        <v>49</v>
      </c>
      <c r="Y94" s="1">
        <v>1</v>
      </c>
      <c r="Z94" s="1">
        <v>98</v>
      </c>
      <c r="AA94" s="1">
        <v>13</v>
      </c>
      <c r="AB94" s="1">
        <v>1</v>
      </c>
      <c r="AC94" s="1">
        <v>68</v>
      </c>
      <c r="AD94" s="1">
        <v>27</v>
      </c>
      <c r="AE94" s="1">
        <v>0</v>
      </c>
      <c r="AF94" s="46">
        <v>1705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5"/>
        <v>186</v>
      </c>
      <c r="E95" s="42">
        <f t="shared" si="26"/>
        <v>755</v>
      </c>
      <c r="F95" s="25">
        <f t="shared" si="27"/>
        <v>729</v>
      </c>
      <c r="G95" s="25">
        <f t="shared" si="28"/>
        <v>26</v>
      </c>
      <c r="H95" s="25">
        <f t="shared" si="29"/>
        <v>0</v>
      </c>
      <c r="I95" s="25">
        <f t="shared" si="30"/>
        <v>54</v>
      </c>
      <c r="J95" s="2">
        <f t="shared" si="31"/>
        <v>115</v>
      </c>
      <c r="K95" s="43">
        <f t="shared" si="35"/>
        <v>1110</v>
      </c>
      <c r="L95" s="44">
        <f t="shared" si="32"/>
        <v>39</v>
      </c>
      <c r="M95" s="27">
        <f t="shared" si="33"/>
        <v>0.68018018018018023</v>
      </c>
      <c r="N95" s="45">
        <f t="shared" si="34"/>
        <v>21</v>
      </c>
      <c r="P95" s="41" t="s">
        <v>219</v>
      </c>
      <c r="Q95" s="68">
        <v>184</v>
      </c>
      <c r="R95" s="1">
        <v>0</v>
      </c>
      <c r="S95" s="1">
        <v>0</v>
      </c>
      <c r="T95" s="1">
        <v>0</v>
      </c>
      <c r="U95" s="1">
        <v>2</v>
      </c>
      <c r="V95" s="1">
        <v>8</v>
      </c>
      <c r="W95" s="1">
        <v>721</v>
      </c>
      <c r="X95" s="1">
        <v>26</v>
      </c>
      <c r="Y95" s="1">
        <v>0</v>
      </c>
      <c r="Z95" s="1">
        <v>107</v>
      </c>
      <c r="AA95" s="1">
        <v>8</v>
      </c>
      <c r="AB95" s="1">
        <v>1</v>
      </c>
      <c r="AC95" s="1">
        <v>31</v>
      </c>
      <c r="AD95" s="1">
        <v>22</v>
      </c>
      <c r="AE95" s="1">
        <v>0</v>
      </c>
      <c r="AF95" s="46">
        <v>1110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5"/>
        <v>293</v>
      </c>
      <c r="E96" s="42">
        <f t="shared" si="26"/>
        <v>588</v>
      </c>
      <c r="F96" s="25">
        <f t="shared" si="27"/>
        <v>545</v>
      </c>
      <c r="G96" s="25">
        <f t="shared" si="28"/>
        <v>43</v>
      </c>
      <c r="H96" s="25">
        <f t="shared" si="29"/>
        <v>0</v>
      </c>
      <c r="I96" s="25">
        <f t="shared" si="30"/>
        <v>34</v>
      </c>
      <c r="J96" s="2">
        <f t="shared" si="31"/>
        <v>97</v>
      </c>
      <c r="K96" s="43">
        <f t="shared" si="35"/>
        <v>1012</v>
      </c>
      <c r="L96" s="44">
        <f t="shared" si="32"/>
        <v>45</v>
      </c>
      <c r="M96" s="27">
        <f t="shared" si="33"/>
        <v>0.5810276679841897</v>
      </c>
      <c r="N96" s="45">
        <f t="shared" si="34"/>
        <v>40</v>
      </c>
      <c r="P96" s="41" t="s">
        <v>221</v>
      </c>
      <c r="Q96" s="68">
        <v>292</v>
      </c>
      <c r="R96" s="1">
        <v>1</v>
      </c>
      <c r="S96" s="1">
        <v>0</v>
      </c>
      <c r="T96" s="1">
        <v>0</v>
      </c>
      <c r="U96" s="1">
        <v>0</v>
      </c>
      <c r="V96" s="1">
        <v>7</v>
      </c>
      <c r="W96" s="1">
        <v>538</v>
      </c>
      <c r="X96" s="1">
        <v>43</v>
      </c>
      <c r="Y96" s="1">
        <v>0</v>
      </c>
      <c r="Z96" s="1">
        <v>94</v>
      </c>
      <c r="AA96" s="1">
        <v>3</v>
      </c>
      <c r="AB96" s="1">
        <v>1</v>
      </c>
      <c r="AC96" s="1">
        <v>12</v>
      </c>
      <c r="AD96" s="1">
        <v>21</v>
      </c>
      <c r="AE96" s="1">
        <v>0</v>
      </c>
      <c r="AF96" s="46">
        <v>1012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5"/>
        <v>494</v>
      </c>
      <c r="E97" s="42">
        <f t="shared" si="26"/>
        <v>1119</v>
      </c>
      <c r="F97" s="25">
        <f t="shared" si="27"/>
        <v>1067</v>
      </c>
      <c r="G97" s="25">
        <f t="shared" si="28"/>
        <v>52</v>
      </c>
      <c r="H97" s="25">
        <f t="shared" si="29"/>
        <v>0</v>
      </c>
      <c r="I97" s="25">
        <f t="shared" si="30"/>
        <v>141</v>
      </c>
      <c r="J97" s="2">
        <f t="shared" si="31"/>
        <v>167</v>
      </c>
      <c r="K97" s="43">
        <f t="shared" si="35"/>
        <v>1921</v>
      </c>
      <c r="L97" s="44">
        <f t="shared" si="32"/>
        <v>17</v>
      </c>
      <c r="M97" s="27">
        <f t="shared" si="33"/>
        <v>0.58250910983862569</v>
      </c>
      <c r="N97" s="45">
        <f t="shared" si="34"/>
        <v>38</v>
      </c>
      <c r="P97" s="41" t="s">
        <v>223</v>
      </c>
      <c r="Q97" s="68">
        <v>483</v>
      </c>
      <c r="R97" s="1">
        <v>0</v>
      </c>
      <c r="S97" s="1">
        <v>0</v>
      </c>
      <c r="T97" s="1">
        <v>11</v>
      </c>
      <c r="U97" s="1">
        <v>0</v>
      </c>
      <c r="V97" s="1">
        <v>5</v>
      </c>
      <c r="W97" s="1">
        <v>1062</v>
      </c>
      <c r="X97" s="1">
        <v>52</v>
      </c>
      <c r="Y97" s="1">
        <v>0</v>
      </c>
      <c r="Z97" s="1">
        <v>152</v>
      </c>
      <c r="AA97" s="1">
        <v>15</v>
      </c>
      <c r="AB97" s="1">
        <v>3</v>
      </c>
      <c r="AC97" s="1">
        <v>108</v>
      </c>
      <c r="AD97" s="1">
        <v>30</v>
      </c>
      <c r="AE97" s="1">
        <v>0</v>
      </c>
      <c r="AF97" s="46">
        <v>1921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5"/>
        <v>14</v>
      </c>
      <c r="E98" s="42">
        <f t="shared" si="26"/>
        <v>165</v>
      </c>
      <c r="F98" s="25">
        <f t="shared" si="27"/>
        <v>138</v>
      </c>
      <c r="G98" s="25">
        <f t="shared" si="28"/>
        <v>27</v>
      </c>
      <c r="H98" s="25">
        <f t="shared" si="29"/>
        <v>0</v>
      </c>
      <c r="I98" s="25">
        <f t="shared" si="30"/>
        <v>9</v>
      </c>
      <c r="J98" s="2">
        <f t="shared" si="31"/>
        <v>2</v>
      </c>
      <c r="K98" s="43">
        <f t="shared" si="35"/>
        <v>190</v>
      </c>
      <c r="L98" s="44">
        <f t="shared" si="32"/>
        <v>75</v>
      </c>
      <c r="M98" s="27">
        <f t="shared" si="33"/>
        <v>0.86842105263157898</v>
      </c>
      <c r="N98" s="45">
        <f t="shared" si="34"/>
        <v>7</v>
      </c>
      <c r="P98" s="41" t="s">
        <v>225</v>
      </c>
      <c r="Q98" s="68">
        <v>12</v>
      </c>
      <c r="R98" s="1">
        <v>2</v>
      </c>
      <c r="S98" s="1">
        <v>0</v>
      </c>
      <c r="T98" s="1">
        <v>0</v>
      </c>
      <c r="U98" s="1">
        <v>0</v>
      </c>
      <c r="V98" s="1">
        <v>2</v>
      </c>
      <c r="W98" s="1">
        <v>136</v>
      </c>
      <c r="X98" s="1">
        <v>27</v>
      </c>
      <c r="Y98" s="1">
        <v>0</v>
      </c>
      <c r="Z98" s="1">
        <v>0</v>
      </c>
      <c r="AA98" s="1">
        <v>2</v>
      </c>
      <c r="AB98" s="1">
        <v>0</v>
      </c>
      <c r="AC98" s="1">
        <v>7</v>
      </c>
      <c r="AD98" s="1">
        <v>2</v>
      </c>
      <c r="AE98" s="1">
        <v>0</v>
      </c>
      <c r="AF98" s="46">
        <v>190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5"/>
        <v>226</v>
      </c>
      <c r="E99" s="42">
        <f t="shared" si="26"/>
        <v>888</v>
      </c>
      <c r="F99" s="25">
        <f t="shared" si="27"/>
        <v>817</v>
      </c>
      <c r="G99" s="32">
        <f t="shared" si="28"/>
        <v>71</v>
      </c>
      <c r="H99" s="32">
        <f t="shared" si="29"/>
        <v>0</v>
      </c>
      <c r="I99" s="32">
        <f t="shared" si="30"/>
        <v>323</v>
      </c>
      <c r="J99" s="31">
        <f t="shared" si="31"/>
        <v>124</v>
      </c>
      <c r="K99" s="43">
        <f t="shared" si="35"/>
        <v>1561</v>
      </c>
      <c r="L99" s="61">
        <f t="shared" si="32"/>
        <v>26</v>
      </c>
      <c r="M99" s="34">
        <f t="shared" si="33"/>
        <v>0.56886611146700827</v>
      </c>
      <c r="N99" s="62">
        <f t="shared" si="34"/>
        <v>44</v>
      </c>
      <c r="P99" s="41" t="s">
        <v>227</v>
      </c>
      <c r="Q99" s="71">
        <v>220</v>
      </c>
      <c r="R99" s="63">
        <v>4</v>
      </c>
      <c r="S99" s="63">
        <v>0</v>
      </c>
      <c r="T99" s="63">
        <v>2</v>
      </c>
      <c r="U99" s="63">
        <v>0</v>
      </c>
      <c r="V99" s="63">
        <v>22</v>
      </c>
      <c r="W99" s="63">
        <v>795</v>
      </c>
      <c r="X99" s="63">
        <v>71</v>
      </c>
      <c r="Y99" s="63">
        <v>0</v>
      </c>
      <c r="Z99" s="63">
        <v>109</v>
      </c>
      <c r="AA99" s="63">
        <v>15</v>
      </c>
      <c r="AB99" s="63">
        <v>9</v>
      </c>
      <c r="AC99" s="63">
        <v>180</v>
      </c>
      <c r="AD99" s="63">
        <v>134</v>
      </c>
      <c r="AE99" s="63">
        <v>0</v>
      </c>
      <c r="AF99" s="64">
        <v>1561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34738</v>
      </c>
      <c r="E101" s="257">
        <f t="shared" ref="E101:K101" si="36">SUM(E12:E99)</f>
        <v>53281</v>
      </c>
      <c r="F101" s="257">
        <f t="shared" si="36"/>
        <v>49800</v>
      </c>
      <c r="G101" s="257">
        <f t="shared" si="36"/>
        <v>3324</v>
      </c>
      <c r="H101" s="257">
        <f t="shared" si="36"/>
        <v>157</v>
      </c>
      <c r="I101" s="257">
        <f t="shared" si="36"/>
        <v>6289</v>
      </c>
      <c r="J101" s="257">
        <f t="shared" si="36"/>
        <v>5588</v>
      </c>
      <c r="K101" s="258">
        <f t="shared" si="36"/>
        <v>99896</v>
      </c>
    </row>
  </sheetData>
  <autoFilter ref="A13:AF13" xr:uid="{00000000-0009-0000-0000-000015000000}">
    <sortState xmlns:xlrd2="http://schemas.microsoft.com/office/spreadsheetml/2017/richdata2" ref="A15:AF99">
      <sortCondition ref="A13"/>
    </sortState>
  </autoFilter>
  <mergeCells count="25">
    <mergeCell ref="N12:N13"/>
    <mergeCell ref="P12:P13"/>
    <mergeCell ref="Q12:AF12"/>
    <mergeCell ref="I12:I13"/>
    <mergeCell ref="J12:J13"/>
    <mergeCell ref="K12:K13"/>
    <mergeCell ref="L12:L13"/>
    <mergeCell ref="M12:M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5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5BD8-FBBD-4B67-82EC-8B51FEF1CA6D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P1" sqref="P1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248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144</v>
      </c>
      <c r="E7" s="18">
        <f t="shared" si="0"/>
        <v>743</v>
      </c>
      <c r="F7" s="18">
        <f t="shared" si="0"/>
        <v>686</v>
      </c>
      <c r="G7" s="18">
        <f t="shared" si="0"/>
        <v>57</v>
      </c>
      <c r="H7" s="18">
        <f t="shared" si="0"/>
        <v>0</v>
      </c>
      <c r="I7" s="18">
        <f t="shared" si="0"/>
        <v>71</v>
      </c>
      <c r="J7" s="18">
        <f t="shared" si="0"/>
        <v>126</v>
      </c>
      <c r="K7" s="19">
        <f>SUM(D7,F7:J7)</f>
        <v>1084</v>
      </c>
      <c r="L7" s="20">
        <f>_xlfn.RANK.EQ(K7,$K$14:$K$99,0)</f>
        <v>39</v>
      </c>
      <c r="M7" s="21">
        <f>E7/K7</f>
        <v>0.68542435424354242</v>
      </c>
      <c r="N7" s="22">
        <f>_xlfn.RANK.EQ(M7,$M$14:$M$99,0)</f>
        <v>21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378.8</v>
      </c>
      <c r="E8" s="103">
        <f>ROUND(SUMIF($B$14:$B$99,"G",E14:E99)/(COUNTIFS(B14:B99,"G",D14:D99,"&lt;&gt;")),1)</f>
        <v>806.8</v>
      </c>
      <c r="F8" s="103">
        <f>ROUND(SUMIF($B$14:$B$99,"G",F14:F99)/(COUNTIFS(B14:B99,"G",D14:D99,"&lt;&gt;")),1)</f>
        <v>764.6</v>
      </c>
      <c r="G8" s="103">
        <f>ROUND(SUMIF($B$14:$B$99,"G",G14:G99)/(COUNTIFS(B14:B99,"G",D14:D99,"&lt;&gt;")),1)</f>
        <v>41</v>
      </c>
      <c r="H8" s="103">
        <f>ROUND(SUMIF($B$14:$B$99,"G",H14:H99)/(COUNTIFS(B14:B99,"G",D14:D99,"&lt;&gt;")),1)</f>
        <v>1.3</v>
      </c>
      <c r="I8" s="103">
        <f>ROUND(SUMIF($B$14:$B$99,"G",I14:I99)/(COUNTIFS(B14:B99,"G",D14:D99,"&lt;&gt;")),1)</f>
        <v>68.900000000000006</v>
      </c>
      <c r="J8" s="103">
        <f>ROUND(SUMIF($B$14:$B$99,"G",J14:J99)/(COUNTIFS(B14:B99,"G",D14:D99,"&lt;&gt;")),1)</f>
        <v>122.5</v>
      </c>
      <c r="K8" s="100">
        <f>ROUND(SUM(D8,F8:J8),1)</f>
        <v>1377.1</v>
      </c>
      <c r="L8" s="26"/>
      <c r="M8" s="27">
        <f t="shared" ref="M8:M9" si="1">E8/K8</f>
        <v>0.58586885483988094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419.2</v>
      </c>
      <c r="E9" s="106">
        <f t="shared" si="2"/>
        <v>629.1</v>
      </c>
      <c r="F9" s="106">
        <f t="shared" si="2"/>
        <v>588.70000000000005</v>
      </c>
      <c r="G9" s="106">
        <f t="shared" si="2"/>
        <v>38.9</v>
      </c>
      <c r="H9" s="106">
        <f t="shared" si="2"/>
        <v>1.4</v>
      </c>
      <c r="I9" s="106">
        <f t="shared" si="2"/>
        <v>66.5</v>
      </c>
      <c r="J9" s="106">
        <f t="shared" si="2"/>
        <v>65.400000000000006</v>
      </c>
      <c r="K9" s="105">
        <f>ROUND(SUM(D9,F9:J9),1)</f>
        <v>1180.0999999999999</v>
      </c>
      <c r="L9" s="33"/>
      <c r="M9" s="34">
        <f t="shared" si="1"/>
        <v>0.53309041606643515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2023年度（基準日：５月１日）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4" si="3">SUM(Q14:U14)</f>
        <v>1367</v>
      </c>
      <c r="E14" s="42">
        <f t="shared" ref="E14:E44" si="4">SUM(F14:H14)</f>
        <v>836</v>
      </c>
      <c r="F14" s="25">
        <f t="shared" ref="F14:F44" si="5">V14+W14</f>
        <v>814</v>
      </c>
      <c r="G14" s="25">
        <f t="shared" ref="G14:G44" si="6">X14</f>
        <v>22</v>
      </c>
      <c r="H14" s="25">
        <f t="shared" ref="H14:H44" si="7">Y14</f>
        <v>0</v>
      </c>
      <c r="I14" s="25">
        <f t="shared" ref="I14:I44" si="8">SUM(AB14:AD14)</f>
        <v>182</v>
      </c>
      <c r="J14" s="2">
        <f t="shared" ref="J14:J44" si="9">SUM(Z14:AA14,AE14)</f>
        <v>173</v>
      </c>
      <c r="K14" s="43">
        <f>SUM(D14,E14,I14:J14)</f>
        <v>2558</v>
      </c>
      <c r="L14" s="44">
        <f t="shared" ref="L14:L44" si="10">_xlfn.RANK.EQ(K14,$K$14:$K$99,0)</f>
        <v>4</v>
      </c>
      <c r="M14" s="27">
        <f t="shared" ref="M14:M44" si="11">E14/K14</f>
        <v>0.326817826426896</v>
      </c>
      <c r="N14" s="45">
        <f t="shared" ref="N14:N44" si="12">_xlfn.RANK.EQ(M14,$M$14:$M$99,0)</f>
        <v>71</v>
      </c>
      <c r="P14" s="41" t="s">
        <v>57</v>
      </c>
      <c r="Q14" s="68">
        <v>1360</v>
      </c>
      <c r="R14" s="1">
        <v>2</v>
      </c>
      <c r="S14" s="1">
        <v>0</v>
      </c>
      <c r="T14" s="1">
        <v>5</v>
      </c>
      <c r="U14" s="1">
        <v>0</v>
      </c>
      <c r="V14" s="1">
        <v>2</v>
      </c>
      <c r="W14" s="1">
        <v>812</v>
      </c>
      <c r="X14" s="1">
        <v>22</v>
      </c>
      <c r="Y14" s="1">
        <v>0</v>
      </c>
      <c r="Z14" s="1">
        <v>157</v>
      </c>
      <c r="AA14" s="1">
        <v>16</v>
      </c>
      <c r="AB14" s="1">
        <v>24</v>
      </c>
      <c r="AC14" s="1">
        <v>105</v>
      </c>
      <c r="AD14" s="1">
        <v>53</v>
      </c>
      <c r="AE14" s="1">
        <v>0</v>
      </c>
      <c r="AF14" s="46">
        <v>2558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66</v>
      </c>
      <c r="E15" s="42">
        <f t="shared" si="4"/>
        <v>1054</v>
      </c>
      <c r="F15" s="25">
        <f t="shared" si="5"/>
        <v>853</v>
      </c>
      <c r="G15" s="25">
        <f t="shared" si="6"/>
        <v>197</v>
      </c>
      <c r="H15" s="25">
        <f t="shared" si="7"/>
        <v>4</v>
      </c>
      <c r="I15" s="25">
        <f t="shared" si="8"/>
        <v>65</v>
      </c>
      <c r="J15" s="2">
        <f t="shared" si="9"/>
        <v>4</v>
      </c>
      <c r="K15" s="43">
        <f t="shared" ref="K15:K78" si="13">SUM(D15,E15,I15:J15)</f>
        <v>1189</v>
      </c>
      <c r="L15" s="44">
        <f t="shared" si="10"/>
        <v>34</v>
      </c>
      <c r="M15" s="27">
        <f t="shared" si="11"/>
        <v>0.88645920941968037</v>
      </c>
      <c r="N15" s="45">
        <f t="shared" si="12"/>
        <v>4</v>
      </c>
      <c r="P15" s="41" t="s">
        <v>59</v>
      </c>
      <c r="Q15" s="72">
        <v>66</v>
      </c>
      <c r="R15" s="15">
        <v>0</v>
      </c>
      <c r="S15" s="15">
        <v>0</v>
      </c>
      <c r="T15" s="15">
        <v>0</v>
      </c>
      <c r="U15" s="15">
        <v>0</v>
      </c>
      <c r="V15" s="15">
        <v>8</v>
      </c>
      <c r="W15" s="15">
        <v>845</v>
      </c>
      <c r="X15" s="15">
        <v>197</v>
      </c>
      <c r="Y15" s="15">
        <v>4</v>
      </c>
      <c r="Z15" s="15">
        <v>0</v>
      </c>
      <c r="AA15" s="15">
        <v>4</v>
      </c>
      <c r="AB15" s="15">
        <v>3</v>
      </c>
      <c r="AC15" s="15">
        <v>28</v>
      </c>
      <c r="AD15" s="15">
        <v>34</v>
      </c>
      <c r="AE15" s="15">
        <v>0</v>
      </c>
      <c r="AF15" s="67">
        <v>1189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251</v>
      </c>
      <c r="E16" s="42">
        <f t="shared" si="4"/>
        <v>336</v>
      </c>
      <c r="F16" s="25">
        <f t="shared" si="5"/>
        <v>287</v>
      </c>
      <c r="G16" s="25">
        <f t="shared" si="6"/>
        <v>49</v>
      </c>
      <c r="H16" s="25">
        <f t="shared" si="7"/>
        <v>0</v>
      </c>
      <c r="I16" s="25">
        <f t="shared" si="8"/>
        <v>33</v>
      </c>
      <c r="J16" s="2">
        <f t="shared" si="9"/>
        <v>3</v>
      </c>
      <c r="K16" s="43">
        <f t="shared" si="13"/>
        <v>623</v>
      </c>
      <c r="L16" s="44">
        <f t="shared" si="10"/>
        <v>59</v>
      </c>
      <c r="M16" s="27">
        <f t="shared" si="11"/>
        <v>0.5393258426966292</v>
      </c>
      <c r="N16" s="45">
        <f t="shared" si="12"/>
        <v>51</v>
      </c>
      <c r="P16" s="41" t="s">
        <v>61</v>
      </c>
      <c r="Q16" s="68">
        <v>251</v>
      </c>
      <c r="R16" s="1">
        <v>0</v>
      </c>
      <c r="S16" s="1">
        <v>0</v>
      </c>
      <c r="T16" s="1">
        <v>0</v>
      </c>
      <c r="U16" s="1">
        <v>0</v>
      </c>
      <c r="V16" s="1">
        <v>5</v>
      </c>
      <c r="W16" s="1">
        <v>282</v>
      </c>
      <c r="X16" s="1">
        <v>49</v>
      </c>
      <c r="Y16" s="1">
        <v>0</v>
      </c>
      <c r="Z16" s="1">
        <v>0</v>
      </c>
      <c r="AA16" s="1">
        <v>3</v>
      </c>
      <c r="AB16" s="1">
        <v>1</v>
      </c>
      <c r="AC16" s="1">
        <v>25</v>
      </c>
      <c r="AD16" s="1">
        <v>7</v>
      </c>
      <c r="AE16" s="1">
        <v>0</v>
      </c>
      <c r="AF16" s="46">
        <v>623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9</v>
      </c>
      <c r="E17" s="42">
        <f t="shared" si="4"/>
        <v>486</v>
      </c>
      <c r="F17" s="25">
        <f t="shared" si="5"/>
        <v>478</v>
      </c>
      <c r="G17" s="25">
        <f t="shared" si="6"/>
        <v>2</v>
      </c>
      <c r="H17" s="25">
        <f t="shared" si="7"/>
        <v>6</v>
      </c>
      <c r="I17" s="25">
        <f t="shared" si="8"/>
        <v>34</v>
      </c>
      <c r="J17" s="2">
        <f t="shared" si="9"/>
        <v>2</v>
      </c>
      <c r="K17" s="43">
        <f t="shared" si="13"/>
        <v>531</v>
      </c>
      <c r="L17" s="44">
        <f t="shared" si="10"/>
        <v>63</v>
      </c>
      <c r="M17" s="27">
        <f t="shared" si="11"/>
        <v>0.9152542372881356</v>
      </c>
      <c r="N17" s="45">
        <f t="shared" si="12"/>
        <v>1</v>
      </c>
      <c r="P17" s="41" t="s">
        <v>63</v>
      </c>
      <c r="Q17" s="68">
        <v>9</v>
      </c>
      <c r="R17" s="1">
        <v>0</v>
      </c>
      <c r="S17" s="1">
        <v>0</v>
      </c>
      <c r="T17" s="1">
        <v>0</v>
      </c>
      <c r="U17" s="1">
        <v>0</v>
      </c>
      <c r="V17" s="1">
        <v>3</v>
      </c>
      <c r="W17" s="1">
        <v>475</v>
      </c>
      <c r="X17" s="1">
        <v>2</v>
      </c>
      <c r="Y17" s="1">
        <v>6</v>
      </c>
      <c r="Z17" s="1">
        <v>0</v>
      </c>
      <c r="AA17" s="1">
        <v>2</v>
      </c>
      <c r="AB17" s="1">
        <v>0</v>
      </c>
      <c r="AC17" s="1">
        <v>28</v>
      </c>
      <c r="AD17" s="1">
        <v>6</v>
      </c>
      <c r="AE17" s="1">
        <v>0</v>
      </c>
      <c r="AF17" s="46">
        <v>531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64</v>
      </c>
      <c r="E18" s="42">
        <f t="shared" si="4"/>
        <v>193</v>
      </c>
      <c r="F18" s="25">
        <f t="shared" si="5"/>
        <v>171</v>
      </c>
      <c r="G18" s="25">
        <f t="shared" si="6"/>
        <v>13</v>
      </c>
      <c r="H18" s="25">
        <f t="shared" si="7"/>
        <v>9</v>
      </c>
      <c r="I18" s="25">
        <f t="shared" si="8"/>
        <v>9</v>
      </c>
      <c r="J18" s="2">
        <f t="shared" si="9"/>
        <v>0</v>
      </c>
      <c r="K18" s="43">
        <f t="shared" si="13"/>
        <v>266</v>
      </c>
      <c r="L18" s="44">
        <f t="shared" si="10"/>
        <v>73</v>
      </c>
      <c r="M18" s="27">
        <f t="shared" si="11"/>
        <v>0.72556390977443608</v>
      </c>
      <c r="N18" s="45">
        <f t="shared" si="12"/>
        <v>20</v>
      </c>
      <c r="P18" s="41" t="s">
        <v>65</v>
      </c>
      <c r="Q18" s="68">
        <v>64</v>
      </c>
      <c r="R18" s="1">
        <v>0</v>
      </c>
      <c r="S18" s="1">
        <v>0</v>
      </c>
      <c r="T18" s="1">
        <v>0</v>
      </c>
      <c r="U18" s="1">
        <v>0</v>
      </c>
      <c r="V18" s="1">
        <v>5</v>
      </c>
      <c r="W18" s="1">
        <v>166</v>
      </c>
      <c r="X18" s="1">
        <v>13</v>
      </c>
      <c r="Y18" s="1">
        <v>9</v>
      </c>
      <c r="Z18" s="1">
        <v>0</v>
      </c>
      <c r="AA18" s="1">
        <v>0</v>
      </c>
      <c r="AB18" s="1">
        <v>2</v>
      </c>
      <c r="AC18" s="1">
        <v>4</v>
      </c>
      <c r="AD18" s="1">
        <v>3</v>
      </c>
      <c r="AE18" s="1">
        <v>0</v>
      </c>
      <c r="AF18" s="46">
        <v>266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142</v>
      </c>
      <c r="E19" s="42">
        <f t="shared" si="4"/>
        <v>228</v>
      </c>
      <c r="F19" s="25">
        <f t="shared" si="5"/>
        <v>228</v>
      </c>
      <c r="G19" s="25">
        <f t="shared" si="6"/>
        <v>0</v>
      </c>
      <c r="H19" s="25">
        <f t="shared" si="7"/>
        <v>0</v>
      </c>
      <c r="I19" s="25">
        <f t="shared" si="8"/>
        <v>20</v>
      </c>
      <c r="J19" s="2">
        <f t="shared" si="9"/>
        <v>11</v>
      </c>
      <c r="K19" s="43">
        <f t="shared" si="13"/>
        <v>401</v>
      </c>
      <c r="L19" s="44">
        <f t="shared" si="10"/>
        <v>69</v>
      </c>
      <c r="M19" s="27">
        <f t="shared" si="11"/>
        <v>0.5685785536159601</v>
      </c>
      <c r="N19" s="45">
        <f t="shared" si="12"/>
        <v>43</v>
      </c>
      <c r="P19" s="41" t="s">
        <v>67</v>
      </c>
      <c r="Q19" s="68">
        <v>142</v>
      </c>
      <c r="R19" s="1">
        <v>0</v>
      </c>
      <c r="S19" s="1">
        <v>0</v>
      </c>
      <c r="T19" s="1">
        <v>0</v>
      </c>
      <c r="U19" s="1">
        <v>0</v>
      </c>
      <c r="V19" s="1">
        <v>1</v>
      </c>
      <c r="W19" s="1">
        <v>227</v>
      </c>
      <c r="X19" s="1">
        <v>0</v>
      </c>
      <c r="Y19" s="1">
        <v>0</v>
      </c>
      <c r="Z19" s="1">
        <v>0</v>
      </c>
      <c r="AA19" s="1">
        <v>11</v>
      </c>
      <c r="AB19" s="1">
        <v>1</v>
      </c>
      <c r="AC19" s="1">
        <v>11</v>
      </c>
      <c r="AD19" s="1">
        <v>8</v>
      </c>
      <c r="AE19" s="1">
        <v>0</v>
      </c>
      <c r="AF19" s="46">
        <v>401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1</v>
      </c>
      <c r="E20" s="42">
        <f t="shared" si="4"/>
        <v>60</v>
      </c>
      <c r="F20" s="25">
        <f t="shared" si="5"/>
        <v>59</v>
      </c>
      <c r="G20" s="25">
        <f t="shared" si="6"/>
        <v>1</v>
      </c>
      <c r="H20" s="25">
        <f t="shared" si="7"/>
        <v>0</v>
      </c>
      <c r="I20" s="25">
        <f t="shared" si="8"/>
        <v>9</v>
      </c>
      <c r="J20" s="2">
        <f t="shared" si="9"/>
        <v>113</v>
      </c>
      <c r="K20" s="43">
        <f t="shared" si="13"/>
        <v>183</v>
      </c>
      <c r="L20" s="44">
        <f t="shared" si="10"/>
        <v>76</v>
      </c>
      <c r="M20" s="27">
        <f t="shared" si="11"/>
        <v>0.32786885245901637</v>
      </c>
      <c r="N20" s="45">
        <f t="shared" si="12"/>
        <v>68</v>
      </c>
      <c r="P20" s="41" t="s">
        <v>69</v>
      </c>
      <c r="Q20" s="68">
        <v>0</v>
      </c>
      <c r="R20" s="1">
        <v>0</v>
      </c>
      <c r="S20" s="1">
        <v>0</v>
      </c>
      <c r="T20" s="1">
        <v>1</v>
      </c>
      <c r="U20" s="1">
        <v>0</v>
      </c>
      <c r="V20" s="1">
        <v>0</v>
      </c>
      <c r="W20" s="1">
        <v>59</v>
      </c>
      <c r="X20" s="1">
        <v>1</v>
      </c>
      <c r="Y20" s="1">
        <v>0</v>
      </c>
      <c r="Z20" s="1">
        <v>113</v>
      </c>
      <c r="AA20" s="1">
        <v>0</v>
      </c>
      <c r="AB20" s="1">
        <v>0</v>
      </c>
      <c r="AC20" s="1">
        <v>9</v>
      </c>
      <c r="AD20" s="1">
        <v>0</v>
      </c>
      <c r="AE20" s="1">
        <v>0</v>
      </c>
      <c r="AF20" s="46">
        <v>183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257</v>
      </c>
      <c r="E21" s="42">
        <f t="shared" si="4"/>
        <v>902</v>
      </c>
      <c r="F21" s="25">
        <f t="shared" si="5"/>
        <v>849</v>
      </c>
      <c r="G21" s="25">
        <f t="shared" si="6"/>
        <v>53</v>
      </c>
      <c r="H21" s="25">
        <f t="shared" si="7"/>
        <v>0</v>
      </c>
      <c r="I21" s="25">
        <f t="shared" si="8"/>
        <v>65</v>
      </c>
      <c r="J21" s="2">
        <f t="shared" si="9"/>
        <v>121</v>
      </c>
      <c r="K21" s="43">
        <f t="shared" si="13"/>
        <v>1345</v>
      </c>
      <c r="L21" s="44">
        <f t="shared" si="10"/>
        <v>29</v>
      </c>
      <c r="M21" s="27">
        <f t="shared" si="11"/>
        <v>0.67063197026022303</v>
      </c>
      <c r="N21" s="45">
        <f t="shared" si="12"/>
        <v>22</v>
      </c>
      <c r="P21" s="41" t="s">
        <v>71</v>
      </c>
      <c r="Q21" s="68">
        <v>251</v>
      </c>
      <c r="R21" s="1">
        <v>4</v>
      </c>
      <c r="S21" s="1">
        <v>2</v>
      </c>
      <c r="T21" s="1">
        <v>0</v>
      </c>
      <c r="U21" s="1">
        <v>0</v>
      </c>
      <c r="V21" s="1">
        <v>2</v>
      </c>
      <c r="W21" s="1">
        <v>847</v>
      </c>
      <c r="X21" s="1">
        <v>53</v>
      </c>
      <c r="Y21" s="1">
        <v>0</v>
      </c>
      <c r="Z21" s="1">
        <v>118</v>
      </c>
      <c r="AA21" s="1">
        <v>3</v>
      </c>
      <c r="AB21" s="1">
        <v>3</v>
      </c>
      <c r="AC21" s="1">
        <v>45</v>
      </c>
      <c r="AD21" s="1">
        <v>17</v>
      </c>
      <c r="AE21" s="1">
        <v>0</v>
      </c>
      <c r="AF21" s="46">
        <v>1345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343</v>
      </c>
      <c r="E22" s="42">
        <f t="shared" si="4"/>
        <v>635</v>
      </c>
      <c r="F22" s="25">
        <f t="shared" si="5"/>
        <v>600</v>
      </c>
      <c r="G22" s="25">
        <f t="shared" si="6"/>
        <v>31</v>
      </c>
      <c r="H22" s="25">
        <f t="shared" si="7"/>
        <v>4</v>
      </c>
      <c r="I22" s="25">
        <f t="shared" si="8"/>
        <v>81</v>
      </c>
      <c r="J22" s="2">
        <f t="shared" si="9"/>
        <v>6</v>
      </c>
      <c r="K22" s="43">
        <f t="shared" si="13"/>
        <v>1065</v>
      </c>
      <c r="L22" s="44">
        <f t="shared" si="10"/>
        <v>40</v>
      </c>
      <c r="M22" s="27">
        <f t="shared" si="11"/>
        <v>0.59624413145539901</v>
      </c>
      <c r="N22" s="45">
        <f t="shared" si="12"/>
        <v>35</v>
      </c>
      <c r="P22" s="41" t="s">
        <v>73</v>
      </c>
      <c r="Q22" s="68">
        <v>342</v>
      </c>
      <c r="R22" s="1">
        <v>1</v>
      </c>
      <c r="S22" s="1">
        <v>0</v>
      </c>
      <c r="T22" s="1">
        <v>0</v>
      </c>
      <c r="U22" s="1">
        <v>0</v>
      </c>
      <c r="V22" s="1">
        <v>0</v>
      </c>
      <c r="W22" s="1">
        <v>600</v>
      </c>
      <c r="X22" s="1">
        <v>31</v>
      </c>
      <c r="Y22" s="1">
        <v>4</v>
      </c>
      <c r="Z22" s="1">
        <v>0</v>
      </c>
      <c r="AA22" s="1">
        <v>6</v>
      </c>
      <c r="AB22" s="1">
        <v>1</v>
      </c>
      <c r="AC22" s="1">
        <v>28</v>
      </c>
      <c r="AD22" s="1">
        <v>52</v>
      </c>
      <c r="AE22" s="1">
        <v>0</v>
      </c>
      <c r="AF22" s="46">
        <v>1065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1338</v>
      </c>
      <c r="E23" s="42">
        <f t="shared" si="4"/>
        <v>763</v>
      </c>
      <c r="F23" s="25">
        <f t="shared" si="5"/>
        <v>720</v>
      </c>
      <c r="G23" s="25">
        <f t="shared" si="6"/>
        <v>43</v>
      </c>
      <c r="H23" s="25">
        <f t="shared" si="7"/>
        <v>0</v>
      </c>
      <c r="I23" s="25">
        <f t="shared" si="8"/>
        <v>118</v>
      </c>
      <c r="J23" s="2">
        <f t="shared" si="9"/>
        <v>137</v>
      </c>
      <c r="K23" s="43">
        <f t="shared" si="13"/>
        <v>2356</v>
      </c>
      <c r="L23" s="44">
        <f t="shared" si="10"/>
        <v>7</v>
      </c>
      <c r="M23" s="27">
        <f t="shared" si="11"/>
        <v>0.32385398981324276</v>
      </c>
      <c r="N23" s="45">
        <f t="shared" si="12"/>
        <v>72</v>
      </c>
      <c r="P23" s="41" t="s">
        <v>75</v>
      </c>
      <c r="Q23" s="68">
        <v>1330</v>
      </c>
      <c r="R23" s="1">
        <v>4</v>
      </c>
      <c r="S23" s="1">
        <v>0</v>
      </c>
      <c r="T23" s="1">
        <v>3</v>
      </c>
      <c r="U23" s="1">
        <v>1</v>
      </c>
      <c r="V23" s="1">
        <v>4</v>
      </c>
      <c r="W23" s="1">
        <v>716</v>
      </c>
      <c r="X23" s="1">
        <v>43</v>
      </c>
      <c r="Y23" s="1">
        <v>0</v>
      </c>
      <c r="Z23" s="1">
        <v>121</v>
      </c>
      <c r="AA23" s="1">
        <v>16</v>
      </c>
      <c r="AB23" s="1">
        <v>9</v>
      </c>
      <c r="AC23" s="1">
        <v>81</v>
      </c>
      <c r="AD23" s="1">
        <v>28</v>
      </c>
      <c r="AE23" s="1">
        <v>0</v>
      </c>
      <c r="AF23" s="46">
        <v>2356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28</v>
      </c>
      <c r="E24" s="42">
        <f t="shared" si="4"/>
        <v>294</v>
      </c>
      <c r="F24" s="25">
        <f t="shared" si="5"/>
        <v>229</v>
      </c>
      <c r="G24" s="25">
        <f t="shared" si="6"/>
        <v>65</v>
      </c>
      <c r="H24" s="25">
        <f t="shared" si="7"/>
        <v>0</v>
      </c>
      <c r="I24" s="25">
        <f t="shared" si="8"/>
        <v>17</v>
      </c>
      <c r="J24" s="2">
        <f t="shared" si="9"/>
        <v>0</v>
      </c>
      <c r="K24" s="43">
        <f t="shared" si="13"/>
        <v>339</v>
      </c>
      <c r="L24" s="44">
        <f t="shared" si="10"/>
        <v>70</v>
      </c>
      <c r="M24" s="27">
        <f t="shared" si="11"/>
        <v>0.86725663716814161</v>
      </c>
      <c r="N24" s="45">
        <f t="shared" si="12"/>
        <v>7</v>
      </c>
      <c r="P24" s="41" t="s">
        <v>77</v>
      </c>
      <c r="Q24" s="68">
        <v>28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229</v>
      </c>
      <c r="X24" s="1">
        <v>65</v>
      </c>
      <c r="Y24" s="1">
        <v>0</v>
      </c>
      <c r="Z24" s="1">
        <v>0</v>
      </c>
      <c r="AA24" s="1">
        <v>0</v>
      </c>
      <c r="AB24" s="1">
        <v>1</v>
      </c>
      <c r="AC24" s="1">
        <v>11</v>
      </c>
      <c r="AD24" s="1">
        <v>5</v>
      </c>
      <c r="AE24" s="1">
        <v>0</v>
      </c>
      <c r="AF24" s="46">
        <v>339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247</v>
      </c>
      <c r="E25" s="42">
        <f t="shared" si="4"/>
        <v>541</v>
      </c>
      <c r="F25" s="25">
        <f t="shared" si="5"/>
        <v>528</v>
      </c>
      <c r="G25" s="25">
        <f t="shared" si="6"/>
        <v>13</v>
      </c>
      <c r="H25" s="25">
        <f t="shared" si="7"/>
        <v>0</v>
      </c>
      <c r="I25" s="25">
        <f t="shared" si="8"/>
        <v>44</v>
      </c>
      <c r="J25" s="2">
        <f t="shared" si="9"/>
        <v>124</v>
      </c>
      <c r="K25" s="43">
        <f t="shared" si="13"/>
        <v>956</v>
      </c>
      <c r="L25" s="44">
        <f t="shared" si="10"/>
        <v>46</v>
      </c>
      <c r="M25" s="27">
        <f t="shared" si="11"/>
        <v>0.56589958158995812</v>
      </c>
      <c r="N25" s="45">
        <f t="shared" si="12"/>
        <v>44</v>
      </c>
      <c r="P25" s="41" t="s">
        <v>79</v>
      </c>
      <c r="Q25" s="68">
        <v>245</v>
      </c>
      <c r="R25" s="1">
        <v>1</v>
      </c>
      <c r="S25" s="1">
        <v>0</v>
      </c>
      <c r="T25" s="1">
        <v>1</v>
      </c>
      <c r="U25" s="1">
        <v>0</v>
      </c>
      <c r="V25" s="1">
        <v>0</v>
      </c>
      <c r="W25" s="1">
        <v>528</v>
      </c>
      <c r="X25" s="1">
        <v>13</v>
      </c>
      <c r="Y25" s="1">
        <v>0</v>
      </c>
      <c r="Z25" s="1">
        <v>123</v>
      </c>
      <c r="AA25" s="1">
        <v>1</v>
      </c>
      <c r="AB25" s="1">
        <v>8</v>
      </c>
      <c r="AC25" s="1">
        <v>10</v>
      </c>
      <c r="AD25" s="1">
        <v>26</v>
      </c>
      <c r="AE25" s="1">
        <v>0</v>
      </c>
      <c r="AF25" s="46">
        <v>956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506</v>
      </c>
      <c r="E26" s="42">
        <f t="shared" si="4"/>
        <v>990</v>
      </c>
      <c r="F26" s="25">
        <f t="shared" si="5"/>
        <v>960</v>
      </c>
      <c r="G26" s="25">
        <f t="shared" si="6"/>
        <v>30</v>
      </c>
      <c r="H26" s="25">
        <f t="shared" si="7"/>
        <v>0</v>
      </c>
      <c r="I26" s="25">
        <f t="shared" si="8"/>
        <v>73</v>
      </c>
      <c r="J26" s="2">
        <f t="shared" si="9"/>
        <v>124</v>
      </c>
      <c r="K26" s="43">
        <f t="shared" si="13"/>
        <v>1693</v>
      </c>
      <c r="L26" s="44">
        <f t="shared" si="10"/>
        <v>20</v>
      </c>
      <c r="M26" s="27">
        <f t="shared" si="11"/>
        <v>0.58476077968103957</v>
      </c>
      <c r="N26" s="45">
        <f t="shared" si="12"/>
        <v>38</v>
      </c>
      <c r="P26" s="41" t="s">
        <v>81</v>
      </c>
      <c r="Q26" s="68">
        <v>498</v>
      </c>
      <c r="R26" s="1">
        <v>3</v>
      </c>
      <c r="S26" s="1">
        <v>0</v>
      </c>
      <c r="T26" s="1">
        <v>0</v>
      </c>
      <c r="U26" s="1">
        <v>5</v>
      </c>
      <c r="V26" s="1">
        <v>5</v>
      </c>
      <c r="W26" s="1">
        <v>955</v>
      </c>
      <c r="X26" s="1">
        <v>30</v>
      </c>
      <c r="Y26" s="1">
        <v>0</v>
      </c>
      <c r="Z26" s="1">
        <v>109</v>
      </c>
      <c r="AA26" s="1">
        <v>15</v>
      </c>
      <c r="AB26" s="1">
        <v>5</v>
      </c>
      <c r="AC26" s="1">
        <v>47</v>
      </c>
      <c r="AD26" s="1">
        <v>21</v>
      </c>
      <c r="AE26" s="1">
        <v>0</v>
      </c>
      <c r="AF26" s="46">
        <v>1693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116</v>
      </c>
      <c r="E27" s="42">
        <f t="shared" si="4"/>
        <v>780</v>
      </c>
      <c r="F27" s="25">
        <f t="shared" si="5"/>
        <v>741</v>
      </c>
      <c r="G27" s="25">
        <f t="shared" si="6"/>
        <v>39</v>
      </c>
      <c r="H27" s="25">
        <f t="shared" si="7"/>
        <v>0</v>
      </c>
      <c r="I27" s="25">
        <f t="shared" si="8"/>
        <v>64</v>
      </c>
      <c r="J27" s="2">
        <f t="shared" si="9"/>
        <v>7</v>
      </c>
      <c r="K27" s="43">
        <f t="shared" si="13"/>
        <v>967</v>
      </c>
      <c r="L27" s="44">
        <f t="shared" si="10"/>
        <v>45</v>
      </c>
      <c r="M27" s="27">
        <f t="shared" si="11"/>
        <v>0.80661840744570834</v>
      </c>
      <c r="N27" s="45">
        <f t="shared" si="12"/>
        <v>15</v>
      </c>
      <c r="P27" s="41" t="s">
        <v>83</v>
      </c>
      <c r="Q27" s="68">
        <v>116</v>
      </c>
      <c r="R27" s="1">
        <v>0</v>
      </c>
      <c r="S27" s="1">
        <v>0</v>
      </c>
      <c r="T27" s="1">
        <v>0</v>
      </c>
      <c r="U27" s="1">
        <v>0</v>
      </c>
      <c r="V27" s="1">
        <v>2</v>
      </c>
      <c r="W27" s="1">
        <v>739</v>
      </c>
      <c r="X27" s="1">
        <v>39</v>
      </c>
      <c r="Y27" s="1">
        <v>0</v>
      </c>
      <c r="Z27" s="1">
        <v>0</v>
      </c>
      <c r="AA27" s="1">
        <v>7</v>
      </c>
      <c r="AB27" s="1">
        <v>2</v>
      </c>
      <c r="AC27" s="1">
        <v>41</v>
      </c>
      <c r="AD27" s="1">
        <v>21</v>
      </c>
      <c r="AE27" s="1">
        <v>0</v>
      </c>
      <c r="AF27" s="46">
        <v>967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593</v>
      </c>
      <c r="E28" s="42">
        <f t="shared" si="4"/>
        <v>890</v>
      </c>
      <c r="F28" s="25">
        <f t="shared" si="5"/>
        <v>816</v>
      </c>
      <c r="G28" s="25">
        <f t="shared" si="6"/>
        <v>71</v>
      </c>
      <c r="H28" s="25">
        <f t="shared" si="7"/>
        <v>3</v>
      </c>
      <c r="I28" s="25">
        <f t="shared" si="8"/>
        <v>72</v>
      </c>
      <c r="J28" s="2">
        <f t="shared" si="9"/>
        <v>6</v>
      </c>
      <c r="K28" s="43">
        <f t="shared" si="13"/>
        <v>1561</v>
      </c>
      <c r="L28" s="44">
        <f t="shared" si="10"/>
        <v>26</v>
      </c>
      <c r="M28" s="27">
        <f t="shared" si="11"/>
        <v>0.57014734144778989</v>
      </c>
      <c r="N28" s="45">
        <f t="shared" si="12"/>
        <v>42</v>
      </c>
      <c r="P28" s="41" t="s">
        <v>85</v>
      </c>
      <c r="Q28" s="68">
        <v>585</v>
      </c>
      <c r="R28" s="1">
        <v>6</v>
      </c>
      <c r="S28" s="1">
        <v>0</v>
      </c>
      <c r="T28" s="1">
        <v>2</v>
      </c>
      <c r="U28" s="1">
        <v>0</v>
      </c>
      <c r="V28" s="1">
        <v>6</v>
      </c>
      <c r="W28" s="1">
        <v>810</v>
      </c>
      <c r="X28" s="1">
        <v>71</v>
      </c>
      <c r="Y28" s="1">
        <v>3</v>
      </c>
      <c r="Z28" s="1">
        <v>0</v>
      </c>
      <c r="AA28" s="1">
        <v>6</v>
      </c>
      <c r="AB28" s="1">
        <v>2</v>
      </c>
      <c r="AC28" s="1">
        <v>46</v>
      </c>
      <c r="AD28" s="1">
        <v>24</v>
      </c>
      <c r="AE28" s="1">
        <v>0</v>
      </c>
      <c r="AF28" s="46">
        <v>1561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968</v>
      </c>
      <c r="E29" s="42">
        <f t="shared" si="4"/>
        <v>905</v>
      </c>
      <c r="F29" s="25">
        <f t="shared" si="5"/>
        <v>873</v>
      </c>
      <c r="G29" s="25">
        <f t="shared" si="6"/>
        <v>30</v>
      </c>
      <c r="H29" s="25">
        <f t="shared" si="7"/>
        <v>2</v>
      </c>
      <c r="I29" s="25">
        <f t="shared" si="8"/>
        <v>175</v>
      </c>
      <c r="J29" s="2">
        <f t="shared" si="9"/>
        <v>146</v>
      </c>
      <c r="K29" s="43">
        <f t="shared" si="13"/>
        <v>2194</v>
      </c>
      <c r="L29" s="44">
        <f t="shared" si="10"/>
        <v>12</v>
      </c>
      <c r="M29" s="27">
        <f t="shared" si="11"/>
        <v>0.41248860528714676</v>
      </c>
      <c r="N29" s="45">
        <f t="shared" si="12"/>
        <v>62</v>
      </c>
      <c r="P29" s="41" t="s">
        <v>87</v>
      </c>
      <c r="Q29" s="68">
        <v>967</v>
      </c>
      <c r="R29" s="1">
        <v>1</v>
      </c>
      <c r="S29" s="1">
        <v>0</v>
      </c>
      <c r="T29" s="1">
        <v>0</v>
      </c>
      <c r="U29" s="1">
        <v>0</v>
      </c>
      <c r="V29" s="1">
        <v>22</v>
      </c>
      <c r="W29" s="1">
        <v>851</v>
      </c>
      <c r="X29" s="1">
        <v>30</v>
      </c>
      <c r="Y29" s="1">
        <v>2</v>
      </c>
      <c r="Z29" s="1">
        <v>134</v>
      </c>
      <c r="AA29" s="1">
        <v>12</v>
      </c>
      <c r="AB29" s="1">
        <v>27</v>
      </c>
      <c r="AC29" s="1">
        <v>75</v>
      </c>
      <c r="AD29" s="1">
        <v>73</v>
      </c>
      <c r="AE29" s="1">
        <v>0</v>
      </c>
      <c r="AF29" s="46">
        <v>2194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3</v>
      </c>
      <c r="E30" s="42">
        <f t="shared" si="4"/>
        <v>57</v>
      </c>
      <c r="F30" s="25">
        <f t="shared" si="5"/>
        <v>51</v>
      </c>
      <c r="G30" s="25">
        <f t="shared" si="6"/>
        <v>6</v>
      </c>
      <c r="H30" s="25">
        <f t="shared" si="7"/>
        <v>0</v>
      </c>
      <c r="I30" s="25">
        <f t="shared" si="8"/>
        <v>9</v>
      </c>
      <c r="J30" s="2">
        <f t="shared" si="9"/>
        <v>2</v>
      </c>
      <c r="K30" s="43">
        <f t="shared" si="13"/>
        <v>71</v>
      </c>
      <c r="L30" s="44">
        <f t="shared" si="10"/>
        <v>82</v>
      </c>
      <c r="M30" s="27">
        <f t="shared" si="11"/>
        <v>0.80281690140845074</v>
      </c>
      <c r="N30" s="45">
        <f t="shared" si="12"/>
        <v>16</v>
      </c>
      <c r="P30" s="41" t="s">
        <v>89</v>
      </c>
      <c r="Q30" s="68">
        <v>3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51</v>
      </c>
      <c r="X30" s="1">
        <v>6</v>
      </c>
      <c r="Y30" s="1">
        <v>0</v>
      </c>
      <c r="Z30" s="1">
        <v>0</v>
      </c>
      <c r="AA30" s="1">
        <v>2</v>
      </c>
      <c r="AB30" s="1">
        <v>0</v>
      </c>
      <c r="AC30" s="1">
        <v>5</v>
      </c>
      <c r="AD30" s="1">
        <v>4</v>
      </c>
      <c r="AE30" s="1">
        <v>0</v>
      </c>
      <c r="AF30" s="46">
        <v>71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374</v>
      </c>
      <c r="E31" s="42">
        <f t="shared" si="4"/>
        <v>498</v>
      </c>
      <c r="F31" s="25">
        <f t="shared" si="5"/>
        <v>463</v>
      </c>
      <c r="G31" s="25">
        <f t="shared" si="6"/>
        <v>35</v>
      </c>
      <c r="H31" s="25">
        <f t="shared" si="7"/>
        <v>0</v>
      </c>
      <c r="I31" s="25">
        <f t="shared" si="8"/>
        <v>31</v>
      </c>
      <c r="J31" s="2">
        <f t="shared" si="9"/>
        <v>8</v>
      </c>
      <c r="K31" s="43">
        <f t="shared" si="13"/>
        <v>911</v>
      </c>
      <c r="L31" s="44">
        <f t="shared" si="10"/>
        <v>49</v>
      </c>
      <c r="M31" s="27">
        <f t="shared" si="11"/>
        <v>0.54665203073545554</v>
      </c>
      <c r="N31" s="45">
        <f t="shared" si="12"/>
        <v>47</v>
      </c>
      <c r="P31" s="41" t="s">
        <v>91</v>
      </c>
      <c r="Q31" s="68">
        <v>373</v>
      </c>
      <c r="R31" s="1">
        <v>1</v>
      </c>
      <c r="S31" s="1">
        <v>0</v>
      </c>
      <c r="T31" s="1">
        <v>0</v>
      </c>
      <c r="U31" s="1">
        <v>0</v>
      </c>
      <c r="V31" s="1">
        <v>1</v>
      </c>
      <c r="W31" s="1">
        <v>462</v>
      </c>
      <c r="X31" s="1">
        <v>35</v>
      </c>
      <c r="Y31" s="1">
        <v>0</v>
      </c>
      <c r="Z31" s="1">
        <v>0</v>
      </c>
      <c r="AA31" s="1">
        <v>8</v>
      </c>
      <c r="AB31" s="1">
        <v>4</v>
      </c>
      <c r="AC31" s="1">
        <v>16</v>
      </c>
      <c r="AD31" s="1">
        <v>11</v>
      </c>
      <c r="AE31" s="1">
        <v>0</v>
      </c>
      <c r="AF31" s="46">
        <v>911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384</v>
      </c>
      <c r="E32" s="42">
        <f t="shared" si="4"/>
        <v>595</v>
      </c>
      <c r="F32" s="25">
        <f t="shared" si="5"/>
        <v>557</v>
      </c>
      <c r="G32" s="25">
        <f t="shared" si="6"/>
        <v>38</v>
      </c>
      <c r="H32" s="25">
        <f t="shared" si="7"/>
        <v>0</v>
      </c>
      <c r="I32" s="25">
        <f t="shared" si="8"/>
        <v>52</v>
      </c>
      <c r="J32" s="2">
        <f t="shared" si="9"/>
        <v>121</v>
      </c>
      <c r="K32" s="43">
        <f t="shared" si="13"/>
        <v>1152</v>
      </c>
      <c r="L32" s="44">
        <f t="shared" si="10"/>
        <v>36</v>
      </c>
      <c r="M32" s="27">
        <f t="shared" si="11"/>
        <v>0.51649305555555558</v>
      </c>
      <c r="N32" s="45">
        <f t="shared" si="12"/>
        <v>55</v>
      </c>
      <c r="P32" s="41" t="s">
        <v>93</v>
      </c>
      <c r="Q32" s="68">
        <v>373</v>
      </c>
      <c r="R32" s="1">
        <v>9</v>
      </c>
      <c r="S32" s="1">
        <v>0</v>
      </c>
      <c r="T32" s="1">
        <v>1</v>
      </c>
      <c r="U32" s="1">
        <v>1</v>
      </c>
      <c r="V32" s="1">
        <v>1</v>
      </c>
      <c r="W32" s="1">
        <v>556</v>
      </c>
      <c r="X32" s="1">
        <v>38</v>
      </c>
      <c r="Y32" s="1">
        <v>0</v>
      </c>
      <c r="Z32" s="1">
        <v>119</v>
      </c>
      <c r="AA32" s="1">
        <v>2</v>
      </c>
      <c r="AB32" s="1">
        <v>2</v>
      </c>
      <c r="AC32" s="1">
        <v>32</v>
      </c>
      <c r="AD32" s="1">
        <v>18</v>
      </c>
      <c r="AE32" s="1">
        <v>0</v>
      </c>
      <c r="AF32" s="46">
        <v>1152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529</v>
      </c>
      <c r="E33" s="42">
        <f t="shared" si="4"/>
        <v>1009</v>
      </c>
      <c r="F33" s="25">
        <f t="shared" si="5"/>
        <v>932</v>
      </c>
      <c r="G33" s="25">
        <f t="shared" si="6"/>
        <v>77</v>
      </c>
      <c r="H33" s="25">
        <f t="shared" si="7"/>
        <v>0</v>
      </c>
      <c r="I33" s="25">
        <f t="shared" si="8"/>
        <v>71</v>
      </c>
      <c r="J33" s="2">
        <f t="shared" si="9"/>
        <v>3</v>
      </c>
      <c r="K33" s="43">
        <f t="shared" si="13"/>
        <v>1612</v>
      </c>
      <c r="L33" s="44">
        <f t="shared" si="10"/>
        <v>24</v>
      </c>
      <c r="M33" s="27">
        <f t="shared" si="11"/>
        <v>0.62593052109181146</v>
      </c>
      <c r="N33" s="45">
        <f t="shared" si="12"/>
        <v>27</v>
      </c>
      <c r="P33" s="41" t="s">
        <v>95</v>
      </c>
      <c r="Q33" s="68">
        <v>529</v>
      </c>
      <c r="R33" s="1">
        <v>0</v>
      </c>
      <c r="S33" s="1">
        <v>0</v>
      </c>
      <c r="T33" s="1">
        <v>0</v>
      </c>
      <c r="U33" s="1">
        <v>0</v>
      </c>
      <c r="V33" s="1">
        <v>3</v>
      </c>
      <c r="W33" s="1">
        <v>929</v>
      </c>
      <c r="X33" s="1">
        <v>77</v>
      </c>
      <c r="Y33" s="1">
        <v>0</v>
      </c>
      <c r="Z33" s="1">
        <v>0</v>
      </c>
      <c r="AA33" s="1">
        <v>3</v>
      </c>
      <c r="AB33" s="1">
        <v>5</v>
      </c>
      <c r="AC33" s="1">
        <v>39</v>
      </c>
      <c r="AD33" s="1">
        <v>27</v>
      </c>
      <c r="AE33" s="1">
        <v>0</v>
      </c>
      <c r="AF33" s="46">
        <v>1612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822</v>
      </c>
      <c r="E34" s="42">
        <f t="shared" si="4"/>
        <v>1276</v>
      </c>
      <c r="F34" s="25">
        <f t="shared" si="5"/>
        <v>1221</v>
      </c>
      <c r="G34" s="25">
        <f t="shared" si="6"/>
        <v>54</v>
      </c>
      <c r="H34" s="25">
        <f t="shared" si="7"/>
        <v>1</v>
      </c>
      <c r="I34" s="25">
        <f t="shared" si="8"/>
        <v>124</v>
      </c>
      <c r="J34" s="2">
        <f t="shared" si="9"/>
        <v>121</v>
      </c>
      <c r="K34" s="43">
        <f t="shared" si="13"/>
        <v>2343</v>
      </c>
      <c r="L34" s="44">
        <f t="shared" si="10"/>
        <v>8</v>
      </c>
      <c r="M34" s="27">
        <f t="shared" si="11"/>
        <v>0.54460093896713613</v>
      </c>
      <c r="N34" s="45">
        <f t="shared" si="12"/>
        <v>48</v>
      </c>
      <c r="P34" s="41" t="s">
        <v>97</v>
      </c>
      <c r="Q34" s="68">
        <v>816</v>
      </c>
      <c r="R34" s="1">
        <v>1</v>
      </c>
      <c r="S34" s="1">
        <v>0</v>
      </c>
      <c r="T34" s="1">
        <v>5</v>
      </c>
      <c r="U34" s="1">
        <v>0</v>
      </c>
      <c r="V34" s="1">
        <v>8</v>
      </c>
      <c r="W34" s="1">
        <v>1213</v>
      </c>
      <c r="X34" s="1">
        <v>54</v>
      </c>
      <c r="Y34" s="1">
        <v>1</v>
      </c>
      <c r="Z34" s="1">
        <v>114</v>
      </c>
      <c r="AA34" s="1">
        <v>7</v>
      </c>
      <c r="AB34" s="1">
        <v>11</v>
      </c>
      <c r="AC34" s="1">
        <v>83</v>
      </c>
      <c r="AD34" s="1">
        <v>30</v>
      </c>
      <c r="AE34" s="1">
        <v>0</v>
      </c>
      <c r="AF34" s="46">
        <v>2343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1614</v>
      </c>
      <c r="E35" s="42">
        <f t="shared" si="4"/>
        <v>1012</v>
      </c>
      <c r="F35" s="25">
        <f t="shared" si="5"/>
        <v>920</v>
      </c>
      <c r="G35" s="25">
        <f t="shared" si="6"/>
        <v>91</v>
      </c>
      <c r="H35" s="25">
        <f t="shared" si="7"/>
        <v>1</v>
      </c>
      <c r="I35" s="25">
        <f t="shared" si="8"/>
        <v>376</v>
      </c>
      <c r="J35" s="2">
        <f t="shared" si="9"/>
        <v>92</v>
      </c>
      <c r="K35" s="43">
        <f t="shared" si="13"/>
        <v>3094</v>
      </c>
      <c r="L35" s="44">
        <f t="shared" si="10"/>
        <v>2</v>
      </c>
      <c r="M35" s="27">
        <f t="shared" si="11"/>
        <v>0.3270846800258565</v>
      </c>
      <c r="N35" s="45">
        <f t="shared" si="12"/>
        <v>70</v>
      </c>
      <c r="P35" s="41" t="s">
        <v>99</v>
      </c>
      <c r="Q35" s="68">
        <v>1602</v>
      </c>
      <c r="R35" s="1">
        <v>12</v>
      </c>
      <c r="S35" s="1">
        <v>0</v>
      </c>
      <c r="T35" s="1">
        <v>0</v>
      </c>
      <c r="U35" s="1">
        <v>0</v>
      </c>
      <c r="V35" s="1">
        <v>26</v>
      </c>
      <c r="W35" s="1">
        <v>894</v>
      </c>
      <c r="X35" s="1">
        <v>91</v>
      </c>
      <c r="Y35" s="1">
        <v>1</v>
      </c>
      <c r="Z35" s="1">
        <v>71</v>
      </c>
      <c r="AA35" s="1">
        <v>21</v>
      </c>
      <c r="AB35" s="1">
        <v>11</v>
      </c>
      <c r="AC35" s="1">
        <v>66</v>
      </c>
      <c r="AD35" s="1">
        <v>299</v>
      </c>
      <c r="AE35" s="1">
        <v>0</v>
      </c>
      <c r="AF35" s="46">
        <v>3094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40</v>
      </c>
      <c r="E36" s="42">
        <f t="shared" si="4"/>
        <v>89</v>
      </c>
      <c r="F36" s="25">
        <f t="shared" si="5"/>
        <v>86</v>
      </c>
      <c r="G36" s="25">
        <f t="shared" si="6"/>
        <v>3</v>
      </c>
      <c r="H36" s="25">
        <f t="shared" si="7"/>
        <v>0</v>
      </c>
      <c r="I36" s="25">
        <f t="shared" si="8"/>
        <v>20</v>
      </c>
      <c r="J36" s="2">
        <f t="shared" si="9"/>
        <v>141</v>
      </c>
      <c r="K36" s="43">
        <f t="shared" si="13"/>
        <v>290</v>
      </c>
      <c r="L36" s="44">
        <f t="shared" si="10"/>
        <v>72</v>
      </c>
      <c r="M36" s="27">
        <f t="shared" si="11"/>
        <v>0.30689655172413793</v>
      </c>
      <c r="N36" s="45">
        <f t="shared" si="12"/>
        <v>73</v>
      </c>
      <c r="P36" s="41" t="s">
        <v>101</v>
      </c>
      <c r="Q36" s="68">
        <v>39</v>
      </c>
      <c r="R36" s="1">
        <v>1</v>
      </c>
      <c r="S36" s="1">
        <v>0</v>
      </c>
      <c r="T36" s="1">
        <v>0</v>
      </c>
      <c r="U36" s="1">
        <v>0</v>
      </c>
      <c r="V36" s="1">
        <v>0</v>
      </c>
      <c r="W36" s="1">
        <v>86</v>
      </c>
      <c r="X36" s="1">
        <v>3</v>
      </c>
      <c r="Y36" s="1">
        <v>0</v>
      </c>
      <c r="Z36" s="1">
        <v>141</v>
      </c>
      <c r="AA36" s="1">
        <v>0</v>
      </c>
      <c r="AB36" s="1">
        <v>0</v>
      </c>
      <c r="AC36" s="1">
        <v>19</v>
      </c>
      <c r="AD36" s="1">
        <v>1</v>
      </c>
      <c r="AE36" s="1">
        <v>0</v>
      </c>
      <c r="AF36" s="46">
        <v>290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57</v>
      </c>
      <c r="E37" s="42">
        <f t="shared" si="4"/>
        <v>520</v>
      </c>
      <c r="F37" s="25">
        <f t="shared" si="5"/>
        <v>514</v>
      </c>
      <c r="G37" s="25">
        <f t="shared" si="6"/>
        <v>4</v>
      </c>
      <c r="H37" s="25">
        <f t="shared" si="7"/>
        <v>2</v>
      </c>
      <c r="I37" s="25">
        <f t="shared" si="8"/>
        <v>72</v>
      </c>
      <c r="J37" s="2">
        <f t="shared" si="9"/>
        <v>38</v>
      </c>
      <c r="K37" s="43">
        <f t="shared" si="13"/>
        <v>687</v>
      </c>
      <c r="L37" s="44">
        <f t="shared" si="10"/>
        <v>58</v>
      </c>
      <c r="M37" s="27">
        <f t="shared" si="11"/>
        <v>0.75691411935953423</v>
      </c>
      <c r="N37" s="45">
        <f t="shared" si="12"/>
        <v>18</v>
      </c>
      <c r="P37" s="41" t="s">
        <v>103</v>
      </c>
      <c r="Q37" s="68">
        <v>57</v>
      </c>
      <c r="R37" s="1">
        <v>0</v>
      </c>
      <c r="S37" s="1">
        <v>0</v>
      </c>
      <c r="T37" s="1">
        <v>0</v>
      </c>
      <c r="U37" s="1">
        <v>0</v>
      </c>
      <c r="V37" s="1">
        <v>2</v>
      </c>
      <c r="W37" s="1">
        <v>512</v>
      </c>
      <c r="X37" s="1">
        <v>4</v>
      </c>
      <c r="Y37" s="1">
        <v>2</v>
      </c>
      <c r="Z37" s="1">
        <v>0</v>
      </c>
      <c r="AA37" s="1">
        <v>13</v>
      </c>
      <c r="AB37" s="1">
        <v>6</v>
      </c>
      <c r="AC37" s="1">
        <v>14</v>
      </c>
      <c r="AD37" s="1">
        <v>52</v>
      </c>
      <c r="AE37" s="1">
        <v>25</v>
      </c>
      <c r="AF37" s="46">
        <v>687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201</v>
      </c>
      <c r="E38" s="42">
        <f t="shared" si="4"/>
        <v>217</v>
      </c>
      <c r="F38" s="25">
        <f t="shared" si="5"/>
        <v>192</v>
      </c>
      <c r="G38" s="25">
        <f t="shared" si="6"/>
        <v>25</v>
      </c>
      <c r="H38" s="25">
        <f t="shared" si="7"/>
        <v>0</v>
      </c>
      <c r="I38" s="25">
        <f t="shared" si="8"/>
        <v>29</v>
      </c>
      <c r="J38" s="2">
        <f t="shared" si="9"/>
        <v>8</v>
      </c>
      <c r="K38" s="43">
        <f t="shared" si="13"/>
        <v>455</v>
      </c>
      <c r="L38" s="44">
        <f t="shared" si="10"/>
        <v>66</v>
      </c>
      <c r="M38" s="27">
        <f t="shared" si="11"/>
        <v>0.47692307692307695</v>
      </c>
      <c r="N38" s="45">
        <f t="shared" si="12"/>
        <v>60</v>
      </c>
      <c r="P38" s="41" t="s">
        <v>105</v>
      </c>
      <c r="Q38" s="68">
        <v>193</v>
      </c>
      <c r="R38" s="1">
        <v>5</v>
      </c>
      <c r="S38" s="1">
        <v>0</v>
      </c>
      <c r="T38" s="1">
        <v>0</v>
      </c>
      <c r="U38" s="1">
        <v>3</v>
      </c>
      <c r="V38" s="1">
        <v>149</v>
      </c>
      <c r="W38" s="1">
        <v>43</v>
      </c>
      <c r="X38" s="1">
        <v>25</v>
      </c>
      <c r="Y38" s="1">
        <v>0</v>
      </c>
      <c r="Z38" s="1">
        <v>0</v>
      </c>
      <c r="AA38" s="1">
        <v>8</v>
      </c>
      <c r="AB38" s="1">
        <v>6</v>
      </c>
      <c r="AC38" s="1">
        <v>2</v>
      </c>
      <c r="AD38" s="1">
        <v>21</v>
      </c>
      <c r="AE38" s="1">
        <v>0</v>
      </c>
      <c r="AF38" s="46">
        <v>455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952</v>
      </c>
      <c r="E39" s="42">
        <f t="shared" si="4"/>
        <v>110</v>
      </c>
      <c r="F39" s="25">
        <f t="shared" si="5"/>
        <v>108</v>
      </c>
      <c r="G39" s="25">
        <f t="shared" si="6"/>
        <v>2</v>
      </c>
      <c r="H39" s="25">
        <f t="shared" si="7"/>
        <v>0</v>
      </c>
      <c r="I39" s="25">
        <f t="shared" si="8"/>
        <v>65</v>
      </c>
      <c r="J39" s="2">
        <f t="shared" si="9"/>
        <v>5</v>
      </c>
      <c r="K39" s="43">
        <f t="shared" si="13"/>
        <v>1132</v>
      </c>
      <c r="L39" s="44">
        <f t="shared" si="10"/>
        <v>37</v>
      </c>
      <c r="M39" s="27">
        <f t="shared" si="11"/>
        <v>9.7173144876325085E-2</v>
      </c>
      <c r="N39" s="45">
        <f t="shared" si="12"/>
        <v>81</v>
      </c>
      <c r="P39" s="41" t="s">
        <v>107</v>
      </c>
      <c r="Q39" s="68">
        <v>949</v>
      </c>
      <c r="R39" s="1">
        <v>1</v>
      </c>
      <c r="S39" s="1">
        <v>0</v>
      </c>
      <c r="T39" s="1">
        <v>0</v>
      </c>
      <c r="U39" s="1">
        <v>2</v>
      </c>
      <c r="V39" s="1">
        <v>2</v>
      </c>
      <c r="W39" s="1">
        <v>106</v>
      </c>
      <c r="X39" s="1">
        <v>2</v>
      </c>
      <c r="Y39" s="1">
        <v>0</v>
      </c>
      <c r="Z39" s="1">
        <v>0</v>
      </c>
      <c r="AA39" s="1">
        <v>5</v>
      </c>
      <c r="AB39" s="1">
        <v>7</v>
      </c>
      <c r="AC39" s="1">
        <v>18</v>
      </c>
      <c r="AD39" s="1">
        <v>40</v>
      </c>
      <c r="AE39" s="1">
        <v>0</v>
      </c>
      <c r="AF39" s="46">
        <v>1132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177</v>
      </c>
      <c r="E40" s="42">
        <f t="shared" si="4"/>
        <v>269</v>
      </c>
      <c r="F40" s="25">
        <f t="shared" si="5"/>
        <v>256</v>
      </c>
      <c r="G40" s="25">
        <f t="shared" si="6"/>
        <v>12</v>
      </c>
      <c r="H40" s="25">
        <f t="shared" si="7"/>
        <v>1</v>
      </c>
      <c r="I40" s="25">
        <f t="shared" si="8"/>
        <v>41</v>
      </c>
      <c r="J40" s="2">
        <f t="shared" si="9"/>
        <v>1</v>
      </c>
      <c r="K40" s="43">
        <f t="shared" si="13"/>
        <v>488</v>
      </c>
      <c r="L40" s="44">
        <f t="shared" si="10"/>
        <v>64</v>
      </c>
      <c r="M40" s="27">
        <f t="shared" si="11"/>
        <v>0.55122950819672134</v>
      </c>
      <c r="N40" s="45">
        <f t="shared" si="12"/>
        <v>46</v>
      </c>
      <c r="P40" s="41" t="s">
        <v>109</v>
      </c>
      <c r="Q40" s="68">
        <v>175</v>
      </c>
      <c r="R40" s="1">
        <v>1</v>
      </c>
      <c r="S40" s="1">
        <v>1</v>
      </c>
      <c r="T40" s="1">
        <v>0</v>
      </c>
      <c r="U40" s="1">
        <v>0</v>
      </c>
      <c r="V40" s="1">
        <v>0</v>
      </c>
      <c r="W40" s="1">
        <v>256</v>
      </c>
      <c r="X40" s="1">
        <v>12</v>
      </c>
      <c r="Y40" s="1">
        <v>1</v>
      </c>
      <c r="Z40" s="1">
        <v>0</v>
      </c>
      <c r="AA40" s="1">
        <v>1</v>
      </c>
      <c r="AB40" s="1">
        <v>11</v>
      </c>
      <c r="AC40" s="1">
        <v>5</v>
      </c>
      <c r="AD40" s="1">
        <v>25</v>
      </c>
      <c r="AE40" s="1">
        <v>0</v>
      </c>
      <c r="AF40" s="46">
        <v>488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126</v>
      </c>
      <c r="E41" s="42">
        <f t="shared" si="4"/>
        <v>814</v>
      </c>
      <c r="F41" s="25">
        <f t="shared" si="5"/>
        <v>706</v>
      </c>
      <c r="G41" s="25">
        <f t="shared" si="6"/>
        <v>108</v>
      </c>
      <c r="H41" s="25">
        <f t="shared" si="7"/>
        <v>0</v>
      </c>
      <c r="I41" s="25">
        <f t="shared" si="8"/>
        <v>55</v>
      </c>
      <c r="J41" s="2">
        <f t="shared" si="9"/>
        <v>5</v>
      </c>
      <c r="K41" s="43">
        <f t="shared" si="13"/>
        <v>1000</v>
      </c>
      <c r="L41" s="44">
        <f t="shared" si="10"/>
        <v>43</v>
      </c>
      <c r="M41" s="27">
        <f t="shared" si="11"/>
        <v>0.81399999999999995</v>
      </c>
      <c r="N41" s="45">
        <f t="shared" si="12"/>
        <v>13</v>
      </c>
      <c r="P41" s="41" t="s">
        <v>111</v>
      </c>
      <c r="Q41" s="68">
        <v>117</v>
      </c>
      <c r="R41" s="1">
        <v>3</v>
      </c>
      <c r="S41" s="1">
        <v>0</v>
      </c>
      <c r="T41" s="1">
        <v>5</v>
      </c>
      <c r="U41" s="1">
        <v>1</v>
      </c>
      <c r="V41" s="1">
        <v>4</v>
      </c>
      <c r="W41" s="1">
        <v>702</v>
      </c>
      <c r="X41" s="1">
        <v>108</v>
      </c>
      <c r="Y41" s="1">
        <v>0</v>
      </c>
      <c r="Z41" s="1">
        <v>0</v>
      </c>
      <c r="AA41" s="1">
        <v>5</v>
      </c>
      <c r="AB41" s="1">
        <v>6</v>
      </c>
      <c r="AC41" s="1">
        <v>32</v>
      </c>
      <c r="AD41" s="1">
        <v>17</v>
      </c>
      <c r="AE41" s="1">
        <v>0</v>
      </c>
      <c r="AF41" s="46">
        <v>1000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671</v>
      </c>
      <c r="E42" s="42">
        <f t="shared" si="4"/>
        <v>180</v>
      </c>
      <c r="F42" s="25">
        <f t="shared" si="5"/>
        <v>175</v>
      </c>
      <c r="G42" s="25">
        <f t="shared" si="6"/>
        <v>3</v>
      </c>
      <c r="H42" s="25">
        <f t="shared" si="7"/>
        <v>2</v>
      </c>
      <c r="I42" s="25">
        <f t="shared" si="8"/>
        <v>55</v>
      </c>
      <c r="J42" s="2">
        <f t="shared" si="9"/>
        <v>2</v>
      </c>
      <c r="K42" s="43">
        <f t="shared" si="13"/>
        <v>908</v>
      </c>
      <c r="L42" s="44">
        <f t="shared" si="10"/>
        <v>50</v>
      </c>
      <c r="M42" s="27">
        <f t="shared" si="11"/>
        <v>0.19823788546255505</v>
      </c>
      <c r="N42" s="45">
        <f t="shared" si="12"/>
        <v>77</v>
      </c>
      <c r="P42" s="41" t="s">
        <v>113</v>
      </c>
      <c r="Q42" s="68">
        <v>671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175</v>
      </c>
      <c r="X42" s="1">
        <v>3</v>
      </c>
      <c r="Y42" s="1">
        <v>2</v>
      </c>
      <c r="Z42" s="1">
        <v>0</v>
      </c>
      <c r="AA42" s="1">
        <v>2</v>
      </c>
      <c r="AB42" s="1">
        <v>11</v>
      </c>
      <c r="AC42" s="1">
        <v>16</v>
      </c>
      <c r="AD42" s="1">
        <v>28</v>
      </c>
      <c r="AE42" s="1">
        <v>0</v>
      </c>
      <c r="AF42" s="46">
        <v>908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477</v>
      </c>
      <c r="E43" s="42">
        <f t="shared" si="4"/>
        <v>219</v>
      </c>
      <c r="F43" s="25">
        <f t="shared" si="5"/>
        <v>218</v>
      </c>
      <c r="G43" s="25">
        <f t="shared" si="6"/>
        <v>1</v>
      </c>
      <c r="H43" s="25">
        <f t="shared" si="7"/>
        <v>0</v>
      </c>
      <c r="I43" s="25">
        <f t="shared" si="8"/>
        <v>38</v>
      </c>
      <c r="J43" s="2">
        <f t="shared" si="9"/>
        <v>0</v>
      </c>
      <c r="K43" s="43">
        <f t="shared" si="13"/>
        <v>734</v>
      </c>
      <c r="L43" s="44">
        <f t="shared" si="10"/>
        <v>57</v>
      </c>
      <c r="M43" s="27">
        <f t="shared" si="11"/>
        <v>0.29836512261580383</v>
      </c>
      <c r="N43" s="45">
        <f t="shared" si="12"/>
        <v>75</v>
      </c>
      <c r="P43" s="41" t="s">
        <v>115</v>
      </c>
      <c r="Q43" s="68">
        <v>477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  <c r="W43" s="1">
        <v>217</v>
      </c>
      <c r="X43" s="1">
        <v>1</v>
      </c>
      <c r="Y43" s="1">
        <v>0</v>
      </c>
      <c r="Z43" s="1">
        <v>0</v>
      </c>
      <c r="AA43" s="1">
        <v>0</v>
      </c>
      <c r="AB43" s="1">
        <v>2</v>
      </c>
      <c r="AC43" s="1">
        <v>12</v>
      </c>
      <c r="AD43" s="1">
        <v>24</v>
      </c>
      <c r="AE43" s="1">
        <v>0</v>
      </c>
      <c r="AF43" s="46">
        <v>734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118</v>
      </c>
      <c r="E44" s="42">
        <f t="shared" si="4"/>
        <v>801</v>
      </c>
      <c r="F44" s="25">
        <f t="shared" si="5"/>
        <v>761</v>
      </c>
      <c r="G44" s="25">
        <f t="shared" si="6"/>
        <v>40</v>
      </c>
      <c r="H44" s="25">
        <f t="shared" si="7"/>
        <v>0</v>
      </c>
      <c r="I44" s="25">
        <f t="shared" si="8"/>
        <v>72</v>
      </c>
      <c r="J44" s="2">
        <f t="shared" si="9"/>
        <v>0</v>
      </c>
      <c r="K44" s="43">
        <f t="shared" si="13"/>
        <v>991</v>
      </c>
      <c r="L44" s="44">
        <f t="shared" si="10"/>
        <v>44</v>
      </c>
      <c r="M44" s="27">
        <f t="shared" si="11"/>
        <v>0.80827447023208876</v>
      </c>
      <c r="N44" s="45">
        <f t="shared" si="12"/>
        <v>14</v>
      </c>
      <c r="P44" s="41" t="s">
        <v>117</v>
      </c>
      <c r="Q44" s="68">
        <v>117</v>
      </c>
      <c r="R44" s="1">
        <v>1</v>
      </c>
      <c r="S44" s="1">
        <v>0</v>
      </c>
      <c r="T44" s="1">
        <v>0</v>
      </c>
      <c r="U44" s="1">
        <v>0</v>
      </c>
      <c r="V44" s="1">
        <v>6</v>
      </c>
      <c r="W44" s="1">
        <v>755</v>
      </c>
      <c r="X44" s="1">
        <v>40</v>
      </c>
      <c r="Y44" s="1">
        <v>0</v>
      </c>
      <c r="Z44" s="1">
        <v>0</v>
      </c>
      <c r="AA44" s="1">
        <v>0</v>
      </c>
      <c r="AB44" s="1">
        <v>6</v>
      </c>
      <c r="AC44" s="1">
        <v>32</v>
      </c>
      <c r="AD44" s="1">
        <v>34</v>
      </c>
      <c r="AE44" s="1">
        <v>0</v>
      </c>
      <c r="AF44" s="46">
        <v>991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8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>SUM(Q46:U46)</f>
        <v>270</v>
      </c>
      <c r="E46" s="42">
        <f>SUM(F46:H46)</f>
        <v>176</v>
      </c>
      <c r="F46" s="25">
        <f>V46+W46</f>
        <v>170</v>
      </c>
      <c r="G46" s="25">
        <f>X46</f>
        <v>4</v>
      </c>
      <c r="H46" s="25">
        <f>Y46</f>
        <v>2</v>
      </c>
      <c r="I46" s="25">
        <f>SUM(AB46:AD46)</f>
        <v>13</v>
      </c>
      <c r="J46" s="2">
        <f>SUM(Z46:AA46,AE46)</f>
        <v>4</v>
      </c>
      <c r="K46" s="43">
        <f t="shared" si="13"/>
        <v>463</v>
      </c>
      <c r="L46" s="44">
        <f>_xlfn.RANK.EQ(K46,$K$14:$K$99,0)</f>
        <v>65</v>
      </c>
      <c r="M46" s="27">
        <f>E46/K46</f>
        <v>0.38012958963282939</v>
      </c>
      <c r="N46" s="45">
        <f>_xlfn.RANK.EQ(M46,$M$14:$M$99,0)</f>
        <v>64</v>
      </c>
      <c r="P46" s="41" t="s">
        <v>121</v>
      </c>
      <c r="Q46" s="68">
        <v>211</v>
      </c>
      <c r="R46" s="1">
        <v>0</v>
      </c>
      <c r="S46" s="1">
        <v>0</v>
      </c>
      <c r="T46" s="1">
        <v>59</v>
      </c>
      <c r="U46" s="1">
        <v>0</v>
      </c>
      <c r="V46" s="1">
        <v>1</v>
      </c>
      <c r="W46" s="1">
        <v>169</v>
      </c>
      <c r="X46" s="1">
        <v>4</v>
      </c>
      <c r="Y46" s="1">
        <v>2</v>
      </c>
      <c r="Z46" s="1">
        <v>0</v>
      </c>
      <c r="AA46" s="1">
        <v>4</v>
      </c>
      <c r="AB46" s="1">
        <v>2</v>
      </c>
      <c r="AC46" s="1">
        <v>9</v>
      </c>
      <c r="AD46" s="1">
        <v>2</v>
      </c>
      <c r="AE46" s="1">
        <v>0</v>
      </c>
      <c r="AF46" s="46">
        <v>463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648</v>
      </c>
      <c r="E47" s="42">
        <f>SUM(F47:H47)</f>
        <v>871</v>
      </c>
      <c r="F47" s="25">
        <f>V47+W47</f>
        <v>810</v>
      </c>
      <c r="G47" s="25">
        <f>X47</f>
        <v>60</v>
      </c>
      <c r="H47" s="25">
        <f>Y47</f>
        <v>1</v>
      </c>
      <c r="I47" s="25">
        <f>SUM(AB47:AD47)</f>
        <v>109</v>
      </c>
      <c r="J47" s="2">
        <f>SUM(Z47:AA47,AE47)</f>
        <v>9</v>
      </c>
      <c r="K47" s="43">
        <f t="shared" si="13"/>
        <v>1637</v>
      </c>
      <c r="L47" s="44">
        <f>_xlfn.RANK.EQ(K47,$K$14:$K$99,0)</f>
        <v>23</v>
      </c>
      <c r="M47" s="27">
        <f>E47/K47</f>
        <v>0.53207086133170434</v>
      </c>
      <c r="N47" s="45">
        <f>_xlfn.RANK.EQ(M47,$M$14:$M$99,0)</f>
        <v>52</v>
      </c>
      <c r="P47" s="41" t="s">
        <v>123</v>
      </c>
      <c r="Q47" s="68">
        <v>647</v>
      </c>
      <c r="R47" s="1">
        <v>1</v>
      </c>
      <c r="S47" s="1">
        <v>0</v>
      </c>
      <c r="T47" s="1">
        <v>0</v>
      </c>
      <c r="U47" s="1">
        <v>0</v>
      </c>
      <c r="V47" s="1">
        <v>17</v>
      </c>
      <c r="W47" s="1">
        <v>793</v>
      </c>
      <c r="X47" s="1">
        <v>60</v>
      </c>
      <c r="Y47" s="1">
        <v>1</v>
      </c>
      <c r="Z47" s="1">
        <v>0</v>
      </c>
      <c r="AA47" s="1">
        <v>9</v>
      </c>
      <c r="AB47" s="1">
        <v>16</v>
      </c>
      <c r="AC47" s="1">
        <v>75</v>
      </c>
      <c r="AD47" s="1">
        <v>18</v>
      </c>
      <c r="AE47" s="1">
        <v>0</v>
      </c>
      <c r="AF47" s="46">
        <v>1637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8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572</v>
      </c>
      <c r="E49" s="42">
        <f>SUM(F49:H49)</f>
        <v>1437</v>
      </c>
      <c r="F49" s="25">
        <f>V49+W49</f>
        <v>1398</v>
      </c>
      <c r="G49" s="25">
        <f t="shared" ref="G49:H53" si="14">X49</f>
        <v>39</v>
      </c>
      <c r="H49" s="25">
        <f t="shared" si="14"/>
        <v>0</v>
      </c>
      <c r="I49" s="25">
        <f>SUM(AB49:AD49)</f>
        <v>116</v>
      </c>
      <c r="J49" s="2">
        <f>SUM(Z49:AA49,AE49)</f>
        <v>178</v>
      </c>
      <c r="K49" s="43">
        <f t="shared" si="13"/>
        <v>2303</v>
      </c>
      <c r="L49" s="44">
        <f>_xlfn.RANK.EQ(K49,$K$14:$K$99,0)</f>
        <v>9</v>
      </c>
      <c r="M49" s="27">
        <f>E49/K49</f>
        <v>0.62396873643074247</v>
      </c>
      <c r="N49" s="45">
        <f>_xlfn.RANK.EQ(M49,$M$14:$M$99,0)</f>
        <v>29</v>
      </c>
      <c r="P49" s="41" t="s">
        <v>127</v>
      </c>
      <c r="Q49" s="68">
        <v>567</v>
      </c>
      <c r="R49" s="1">
        <v>1</v>
      </c>
      <c r="S49" s="1">
        <v>0</v>
      </c>
      <c r="T49" s="1">
        <v>0</v>
      </c>
      <c r="U49" s="1">
        <v>4</v>
      </c>
      <c r="V49" s="1">
        <v>1</v>
      </c>
      <c r="W49" s="1">
        <v>1397</v>
      </c>
      <c r="X49" s="1">
        <v>39</v>
      </c>
      <c r="Y49" s="1">
        <v>0</v>
      </c>
      <c r="Z49" s="1">
        <v>160</v>
      </c>
      <c r="AA49" s="1">
        <v>18</v>
      </c>
      <c r="AB49" s="1">
        <v>2</v>
      </c>
      <c r="AC49" s="1">
        <v>71</v>
      </c>
      <c r="AD49" s="1">
        <v>43</v>
      </c>
      <c r="AE49" s="1">
        <v>0</v>
      </c>
      <c r="AF49" s="46">
        <v>2303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364</v>
      </c>
      <c r="E50" s="42">
        <f>SUM(F50:H50)</f>
        <v>62</v>
      </c>
      <c r="F50" s="25">
        <f>V50+W50</f>
        <v>61</v>
      </c>
      <c r="G50" s="25">
        <f t="shared" si="14"/>
        <v>1</v>
      </c>
      <c r="H50" s="25">
        <f t="shared" si="14"/>
        <v>0</v>
      </c>
      <c r="I50" s="25">
        <f>SUM(AB50:AD50)</f>
        <v>19</v>
      </c>
      <c r="J50" s="2">
        <f>SUM(Z50:AA50,AE50)</f>
        <v>0</v>
      </c>
      <c r="K50" s="43">
        <f t="shared" si="13"/>
        <v>445</v>
      </c>
      <c r="L50" s="44">
        <f>_xlfn.RANK.EQ(K50,$K$14:$K$99,0)</f>
        <v>67</v>
      </c>
      <c r="M50" s="27">
        <f>E50/K50</f>
        <v>0.1393258426966292</v>
      </c>
      <c r="N50" s="45">
        <f>_xlfn.RANK.EQ(M50,$M$14:$M$99,0)</f>
        <v>80</v>
      </c>
      <c r="P50" s="41" t="s">
        <v>129</v>
      </c>
      <c r="Q50" s="68">
        <v>364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61</v>
      </c>
      <c r="X50" s="1">
        <v>1</v>
      </c>
      <c r="Y50" s="1">
        <v>0</v>
      </c>
      <c r="Z50" s="1">
        <v>0</v>
      </c>
      <c r="AA50" s="1">
        <v>0</v>
      </c>
      <c r="AB50" s="1">
        <v>1</v>
      </c>
      <c r="AC50" s="1">
        <v>13</v>
      </c>
      <c r="AD50" s="1">
        <v>5</v>
      </c>
      <c r="AE50" s="1">
        <v>0</v>
      </c>
      <c r="AF50" s="46">
        <v>445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19</v>
      </c>
      <c r="E51" s="42">
        <f>SUM(F51:H51)</f>
        <v>135</v>
      </c>
      <c r="F51" s="25">
        <f>V51+W51</f>
        <v>114</v>
      </c>
      <c r="G51" s="25">
        <f t="shared" si="14"/>
        <v>21</v>
      </c>
      <c r="H51" s="25">
        <f t="shared" si="14"/>
        <v>0</v>
      </c>
      <c r="I51" s="25">
        <f>SUM(AB51:AD51)</f>
        <v>3</v>
      </c>
      <c r="J51" s="2">
        <f>SUM(Z51:AA51,AE51)</f>
        <v>0</v>
      </c>
      <c r="K51" s="43">
        <f t="shared" si="13"/>
        <v>157</v>
      </c>
      <c r="L51" s="44">
        <f>_xlfn.RANK.EQ(K51,$K$14:$K$99,0)</f>
        <v>79</v>
      </c>
      <c r="M51" s="27">
        <f>E51/K51</f>
        <v>0.85987261146496818</v>
      </c>
      <c r="N51" s="45">
        <f>_xlfn.RANK.EQ(M51,$M$14:$M$99,0)</f>
        <v>8</v>
      </c>
      <c r="P51" s="41" t="s">
        <v>131</v>
      </c>
      <c r="Q51" s="68">
        <v>19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114</v>
      </c>
      <c r="X51" s="1">
        <v>21</v>
      </c>
      <c r="Y51" s="1">
        <v>0</v>
      </c>
      <c r="Z51" s="1">
        <v>0</v>
      </c>
      <c r="AA51" s="1">
        <v>0</v>
      </c>
      <c r="AB51" s="1">
        <v>0</v>
      </c>
      <c r="AC51" s="1">
        <v>1</v>
      </c>
      <c r="AD51" s="1">
        <v>2</v>
      </c>
      <c r="AE51" s="1">
        <v>0</v>
      </c>
      <c r="AF51" s="46">
        <v>157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463</v>
      </c>
      <c r="E52" s="42">
        <f>SUM(F52:H52)</f>
        <v>1098</v>
      </c>
      <c r="F52" s="25">
        <f>V52+W52</f>
        <v>1064</v>
      </c>
      <c r="G52" s="25">
        <f t="shared" si="14"/>
        <v>18</v>
      </c>
      <c r="H52" s="25">
        <f t="shared" si="14"/>
        <v>16</v>
      </c>
      <c r="I52" s="25">
        <f>SUM(AB52:AD52)</f>
        <v>78</v>
      </c>
      <c r="J52" s="2">
        <f>SUM(Z52:AA52,AE52)</f>
        <v>116</v>
      </c>
      <c r="K52" s="43">
        <f t="shared" si="13"/>
        <v>1755</v>
      </c>
      <c r="L52" s="44">
        <f>_xlfn.RANK.EQ(K52,$K$14:$K$99,0)</f>
        <v>19</v>
      </c>
      <c r="M52" s="27">
        <f>E52/K52</f>
        <v>0.62564102564102564</v>
      </c>
      <c r="N52" s="45">
        <f>_xlfn.RANK.EQ(M52,$M$14:$M$99,0)</f>
        <v>28</v>
      </c>
      <c r="P52" s="41" t="s">
        <v>133</v>
      </c>
      <c r="Q52" s="68">
        <v>456</v>
      </c>
      <c r="R52" s="1">
        <v>5</v>
      </c>
      <c r="S52" s="1">
        <v>0</v>
      </c>
      <c r="T52" s="1">
        <v>0</v>
      </c>
      <c r="U52" s="1">
        <v>2</v>
      </c>
      <c r="V52" s="1">
        <v>4</v>
      </c>
      <c r="W52" s="1">
        <v>1060</v>
      </c>
      <c r="X52" s="1">
        <v>18</v>
      </c>
      <c r="Y52" s="1">
        <v>16</v>
      </c>
      <c r="Z52" s="1">
        <v>112</v>
      </c>
      <c r="AA52" s="1">
        <v>4</v>
      </c>
      <c r="AB52" s="1">
        <v>2</v>
      </c>
      <c r="AC52" s="1">
        <v>31</v>
      </c>
      <c r="AD52" s="1">
        <v>45</v>
      </c>
      <c r="AE52" s="1">
        <v>0</v>
      </c>
      <c r="AF52" s="46">
        <v>1755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595</v>
      </c>
      <c r="E53" s="42">
        <f>SUM(F53:H53)</f>
        <v>908</v>
      </c>
      <c r="F53" s="25">
        <f>V53+W53</f>
        <v>839</v>
      </c>
      <c r="G53" s="25">
        <f t="shared" si="14"/>
        <v>69</v>
      </c>
      <c r="H53" s="25">
        <f t="shared" si="14"/>
        <v>0</v>
      </c>
      <c r="I53" s="25">
        <f>SUM(AB53:AD53)</f>
        <v>55</v>
      </c>
      <c r="J53" s="2">
        <f>SUM(Z53:AA53,AE53)</f>
        <v>116</v>
      </c>
      <c r="K53" s="43">
        <f t="shared" si="13"/>
        <v>1674</v>
      </c>
      <c r="L53" s="44">
        <f>_xlfn.RANK.EQ(K53,$K$14:$K$99,0)</f>
        <v>22</v>
      </c>
      <c r="M53" s="27">
        <f>E53/K53</f>
        <v>0.54241338112305859</v>
      </c>
      <c r="N53" s="45">
        <f>_xlfn.RANK.EQ(M53,$M$14:$M$99,0)</f>
        <v>49</v>
      </c>
      <c r="P53" s="41" t="s">
        <v>135</v>
      </c>
      <c r="Q53" s="68">
        <v>586</v>
      </c>
      <c r="R53" s="1">
        <v>2</v>
      </c>
      <c r="S53" s="1">
        <v>0</v>
      </c>
      <c r="T53" s="1">
        <v>0</v>
      </c>
      <c r="U53" s="1">
        <v>7</v>
      </c>
      <c r="V53" s="1">
        <v>4</v>
      </c>
      <c r="W53" s="1">
        <v>835</v>
      </c>
      <c r="X53" s="1">
        <v>69</v>
      </c>
      <c r="Y53" s="1">
        <v>0</v>
      </c>
      <c r="Z53" s="1">
        <v>110</v>
      </c>
      <c r="AA53" s="1">
        <v>5</v>
      </c>
      <c r="AB53" s="1">
        <v>4</v>
      </c>
      <c r="AC53" s="1">
        <v>41</v>
      </c>
      <c r="AD53" s="1">
        <v>10</v>
      </c>
      <c r="AE53" s="1">
        <v>1</v>
      </c>
      <c r="AF53" s="46">
        <v>1674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8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ref="D55:D76" si="15">SUM(Q55:U55)</f>
        <v>315</v>
      </c>
      <c r="E55" s="42">
        <f t="shared" ref="E55:E76" si="16">SUM(F55:H55)</f>
        <v>417</v>
      </c>
      <c r="F55" s="25">
        <f t="shared" ref="F55:F76" si="17">V55+W55</f>
        <v>400</v>
      </c>
      <c r="G55" s="25">
        <f t="shared" ref="G55:G76" si="18">X55</f>
        <v>17</v>
      </c>
      <c r="H55" s="25">
        <f t="shared" ref="H55:H76" si="19">Y55</f>
        <v>0</v>
      </c>
      <c r="I55" s="25">
        <f t="shared" ref="I55:I76" si="20">SUM(AB55:AD55)</f>
        <v>11</v>
      </c>
      <c r="J55" s="2">
        <f t="shared" ref="J55:J76" si="21">SUM(Z55:AA55,AE55)</f>
        <v>98</v>
      </c>
      <c r="K55" s="43">
        <f t="shared" si="13"/>
        <v>841</v>
      </c>
      <c r="L55" s="44">
        <f t="shared" ref="L55:L76" si="22">_xlfn.RANK.EQ(K55,$K$14:$K$99,0)</f>
        <v>55</v>
      </c>
      <c r="M55" s="27">
        <f t="shared" ref="M55:M76" si="23">E55/K55</f>
        <v>0.49583828775267541</v>
      </c>
      <c r="N55" s="45">
        <f t="shared" ref="N55:N76" si="24">_xlfn.RANK.EQ(M55,$M$14:$M$99,0)</f>
        <v>58</v>
      </c>
      <c r="P55" s="41" t="s">
        <v>139</v>
      </c>
      <c r="Q55" s="68">
        <v>314</v>
      </c>
      <c r="R55" s="1">
        <v>0</v>
      </c>
      <c r="S55" s="1">
        <v>0</v>
      </c>
      <c r="T55" s="1">
        <v>0</v>
      </c>
      <c r="U55" s="1">
        <v>1</v>
      </c>
      <c r="V55" s="1">
        <v>6</v>
      </c>
      <c r="W55" s="1">
        <v>394</v>
      </c>
      <c r="X55" s="1">
        <v>17</v>
      </c>
      <c r="Y55" s="1">
        <v>0</v>
      </c>
      <c r="Z55" s="1">
        <v>97</v>
      </c>
      <c r="AA55" s="1">
        <v>1</v>
      </c>
      <c r="AB55" s="1">
        <v>3</v>
      </c>
      <c r="AC55" s="1">
        <v>6</v>
      </c>
      <c r="AD55" s="1">
        <v>2</v>
      </c>
      <c r="AE55" s="1">
        <v>0</v>
      </c>
      <c r="AF55" s="46">
        <v>841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5"/>
        <v>252</v>
      </c>
      <c r="E56" s="42">
        <f t="shared" si="16"/>
        <v>434</v>
      </c>
      <c r="F56" s="25">
        <f t="shared" si="17"/>
        <v>394</v>
      </c>
      <c r="G56" s="25">
        <f t="shared" si="18"/>
        <v>40</v>
      </c>
      <c r="H56" s="25">
        <f t="shared" si="19"/>
        <v>0</v>
      </c>
      <c r="I56" s="25">
        <f t="shared" si="20"/>
        <v>41</v>
      </c>
      <c r="J56" s="2">
        <f t="shared" si="21"/>
        <v>122</v>
      </c>
      <c r="K56" s="43">
        <f t="shared" si="13"/>
        <v>849</v>
      </c>
      <c r="L56" s="44">
        <f t="shared" si="22"/>
        <v>54</v>
      </c>
      <c r="M56" s="27">
        <f t="shared" si="23"/>
        <v>0.51118963486454649</v>
      </c>
      <c r="N56" s="45">
        <f t="shared" si="24"/>
        <v>56</v>
      </c>
      <c r="P56" s="41" t="s">
        <v>141</v>
      </c>
      <c r="Q56" s="68">
        <v>248</v>
      </c>
      <c r="R56" s="1">
        <v>0</v>
      </c>
      <c r="S56" s="1">
        <v>0</v>
      </c>
      <c r="T56" s="1">
        <v>3</v>
      </c>
      <c r="U56" s="1">
        <v>1</v>
      </c>
      <c r="V56" s="1">
        <v>7</v>
      </c>
      <c r="W56" s="1">
        <v>387</v>
      </c>
      <c r="X56" s="1">
        <v>40</v>
      </c>
      <c r="Y56" s="1">
        <v>0</v>
      </c>
      <c r="Z56" s="1">
        <v>118</v>
      </c>
      <c r="AA56" s="1">
        <v>4</v>
      </c>
      <c r="AB56" s="1">
        <v>3</v>
      </c>
      <c r="AC56" s="1">
        <v>23</v>
      </c>
      <c r="AD56" s="1">
        <v>15</v>
      </c>
      <c r="AE56" s="1">
        <v>0</v>
      </c>
      <c r="AF56" s="46">
        <v>849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5"/>
        <v>791</v>
      </c>
      <c r="E57" s="42">
        <f t="shared" si="16"/>
        <v>956</v>
      </c>
      <c r="F57" s="25">
        <f t="shared" si="17"/>
        <v>885</v>
      </c>
      <c r="G57" s="25">
        <f t="shared" si="18"/>
        <v>71</v>
      </c>
      <c r="H57" s="25">
        <f t="shared" si="19"/>
        <v>0</v>
      </c>
      <c r="I57" s="25">
        <f t="shared" si="20"/>
        <v>80</v>
      </c>
      <c r="J57" s="2">
        <f t="shared" si="21"/>
        <v>129</v>
      </c>
      <c r="K57" s="43">
        <f t="shared" si="13"/>
        <v>1956</v>
      </c>
      <c r="L57" s="44">
        <f t="shared" si="22"/>
        <v>14</v>
      </c>
      <c r="M57" s="27">
        <f t="shared" si="23"/>
        <v>0.4887525562372188</v>
      </c>
      <c r="N57" s="45">
        <f t="shared" si="24"/>
        <v>59</v>
      </c>
      <c r="P57" s="41" t="s">
        <v>143</v>
      </c>
      <c r="Q57" s="68">
        <v>787</v>
      </c>
      <c r="R57" s="1">
        <v>3</v>
      </c>
      <c r="S57" s="1">
        <v>0</v>
      </c>
      <c r="T57" s="1">
        <v>1</v>
      </c>
      <c r="U57" s="1">
        <v>0</v>
      </c>
      <c r="V57" s="1">
        <v>4</v>
      </c>
      <c r="W57" s="1">
        <v>881</v>
      </c>
      <c r="X57" s="1">
        <v>71</v>
      </c>
      <c r="Y57" s="1">
        <v>0</v>
      </c>
      <c r="Z57" s="1">
        <v>128</v>
      </c>
      <c r="AA57" s="1">
        <v>1</v>
      </c>
      <c r="AB57" s="1">
        <v>6</v>
      </c>
      <c r="AC57" s="1">
        <v>49</v>
      </c>
      <c r="AD57" s="1">
        <v>25</v>
      </c>
      <c r="AE57" s="1">
        <v>0</v>
      </c>
      <c r="AF57" s="46">
        <v>1956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5"/>
        <v>501</v>
      </c>
      <c r="E58" s="42">
        <f t="shared" si="16"/>
        <v>655</v>
      </c>
      <c r="F58" s="25">
        <f t="shared" si="17"/>
        <v>617</v>
      </c>
      <c r="G58" s="25">
        <f t="shared" si="18"/>
        <v>38</v>
      </c>
      <c r="H58" s="25">
        <f t="shared" si="19"/>
        <v>0</v>
      </c>
      <c r="I58" s="25">
        <f t="shared" si="20"/>
        <v>40</v>
      </c>
      <c r="J58" s="2">
        <f t="shared" si="21"/>
        <v>106</v>
      </c>
      <c r="K58" s="43">
        <f t="shared" si="13"/>
        <v>1302</v>
      </c>
      <c r="L58" s="44">
        <f t="shared" si="22"/>
        <v>31</v>
      </c>
      <c r="M58" s="27">
        <f t="shared" si="23"/>
        <v>0.50307219662058367</v>
      </c>
      <c r="N58" s="45">
        <f t="shared" si="24"/>
        <v>57</v>
      </c>
      <c r="P58" s="41" t="s">
        <v>145</v>
      </c>
      <c r="Q58" s="68">
        <v>501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617</v>
      </c>
      <c r="X58" s="1">
        <v>38</v>
      </c>
      <c r="Y58" s="1">
        <v>0</v>
      </c>
      <c r="Z58" s="1">
        <v>97</v>
      </c>
      <c r="AA58" s="1">
        <v>9</v>
      </c>
      <c r="AB58" s="1">
        <v>3</v>
      </c>
      <c r="AC58" s="1">
        <v>26</v>
      </c>
      <c r="AD58" s="1">
        <v>11</v>
      </c>
      <c r="AE58" s="1">
        <v>0</v>
      </c>
      <c r="AF58" s="46">
        <v>1302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5"/>
        <v>639</v>
      </c>
      <c r="E59" s="42">
        <f t="shared" si="16"/>
        <v>1207</v>
      </c>
      <c r="F59" s="25">
        <f t="shared" si="17"/>
        <v>1151</v>
      </c>
      <c r="G59" s="25">
        <f t="shared" si="18"/>
        <v>56</v>
      </c>
      <c r="H59" s="25">
        <f t="shared" si="19"/>
        <v>0</v>
      </c>
      <c r="I59" s="25">
        <f t="shared" si="20"/>
        <v>96</v>
      </c>
      <c r="J59" s="2">
        <f t="shared" si="21"/>
        <v>4</v>
      </c>
      <c r="K59" s="43">
        <f t="shared" si="13"/>
        <v>1946</v>
      </c>
      <c r="L59" s="44">
        <f t="shared" si="22"/>
        <v>15</v>
      </c>
      <c r="M59" s="27">
        <f t="shared" si="23"/>
        <v>0.62024665981500515</v>
      </c>
      <c r="N59" s="45">
        <f t="shared" si="24"/>
        <v>32</v>
      </c>
      <c r="P59" s="41" t="s">
        <v>147</v>
      </c>
      <c r="Q59" s="68">
        <v>631</v>
      </c>
      <c r="R59" s="1">
        <v>2</v>
      </c>
      <c r="S59" s="1">
        <v>1</v>
      </c>
      <c r="T59" s="1">
        <v>1</v>
      </c>
      <c r="U59" s="1">
        <v>4</v>
      </c>
      <c r="V59" s="1">
        <v>8</v>
      </c>
      <c r="W59" s="1">
        <v>1143</v>
      </c>
      <c r="X59" s="1">
        <v>56</v>
      </c>
      <c r="Y59" s="1">
        <v>0</v>
      </c>
      <c r="Z59" s="1">
        <v>0</v>
      </c>
      <c r="AA59" s="1">
        <v>3</v>
      </c>
      <c r="AB59" s="1">
        <v>8</v>
      </c>
      <c r="AC59" s="1">
        <v>55</v>
      </c>
      <c r="AD59" s="1">
        <v>33</v>
      </c>
      <c r="AE59" s="1">
        <v>1</v>
      </c>
      <c r="AF59" s="46">
        <v>1946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5"/>
        <v>0</v>
      </c>
      <c r="E60" s="42">
        <f t="shared" si="16"/>
        <v>0</v>
      </c>
      <c r="F60" s="25">
        <f t="shared" si="17"/>
        <v>0</v>
      </c>
      <c r="G60" s="25">
        <f t="shared" si="18"/>
        <v>0</v>
      </c>
      <c r="H60" s="25">
        <f t="shared" si="19"/>
        <v>0</v>
      </c>
      <c r="I60" s="25">
        <f t="shared" si="20"/>
        <v>4</v>
      </c>
      <c r="J60" s="2">
        <f t="shared" si="21"/>
        <v>113</v>
      </c>
      <c r="K60" s="43">
        <f t="shared" si="13"/>
        <v>117</v>
      </c>
      <c r="L60" s="44">
        <f t="shared" si="22"/>
        <v>80</v>
      </c>
      <c r="M60" s="27">
        <f t="shared" si="23"/>
        <v>0</v>
      </c>
      <c r="N60" s="45">
        <f t="shared" si="24"/>
        <v>82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113</v>
      </c>
      <c r="AA60" s="1">
        <v>0</v>
      </c>
      <c r="AB60" s="1">
        <v>0</v>
      </c>
      <c r="AC60" s="1">
        <v>4</v>
      </c>
      <c r="AD60" s="1">
        <v>0</v>
      </c>
      <c r="AE60" s="1">
        <v>0</v>
      </c>
      <c r="AF60" s="46">
        <v>117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5"/>
        <v>1148</v>
      </c>
      <c r="E61" s="42">
        <f t="shared" si="16"/>
        <v>821</v>
      </c>
      <c r="F61" s="25">
        <f t="shared" si="17"/>
        <v>805</v>
      </c>
      <c r="G61" s="25">
        <f t="shared" si="18"/>
        <v>16</v>
      </c>
      <c r="H61" s="25">
        <f t="shared" si="19"/>
        <v>0</v>
      </c>
      <c r="I61" s="25">
        <f t="shared" si="20"/>
        <v>105</v>
      </c>
      <c r="J61" s="2">
        <f t="shared" si="21"/>
        <v>102</v>
      </c>
      <c r="K61" s="43">
        <f t="shared" si="13"/>
        <v>2176</v>
      </c>
      <c r="L61" s="44">
        <f t="shared" si="22"/>
        <v>13</v>
      </c>
      <c r="M61" s="27">
        <f t="shared" si="23"/>
        <v>0.37729779411764708</v>
      </c>
      <c r="N61" s="45">
        <f t="shared" si="24"/>
        <v>65</v>
      </c>
      <c r="P61" s="41" t="s">
        <v>151</v>
      </c>
      <c r="Q61" s="68">
        <v>1140</v>
      </c>
      <c r="R61" s="1">
        <v>1</v>
      </c>
      <c r="S61" s="1">
        <v>0</v>
      </c>
      <c r="T61" s="1">
        <v>1</v>
      </c>
      <c r="U61" s="1">
        <v>6</v>
      </c>
      <c r="V61" s="1">
        <v>5</v>
      </c>
      <c r="W61" s="1">
        <v>800</v>
      </c>
      <c r="X61" s="1">
        <v>16</v>
      </c>
      <c r="Y61" s="1">
        <v>0</v>
      </c>
      <c r="Z61" s="1">
        <v>94</v>
      </c>
      <c r="AA61" s="1">
        <v>8</v>
      </c>
      <c r="AB61" s="1">
        <v>19</v>
      </c>
      <c r="AC61" s="1">
        <v>54</v>
      </c>
      <c r="AD61" s="1">
        <v>32</v>
      </c>
      <c r="AE61" s="1">
        <v>0</v>
      </c>
      <c r="AF61" s="46">
        <v>2176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5"/>
        <v>708</v>
      </c>
      <c r="E62" s="42">
        <f t="shared" si="16"/>
        <v>211</v>
      </c>
      <c r="F62" s="25">
        <f t="shared" si="17"/>
        <v>210</v>
      </c>
      <c r="G62" s="25">
        <f t="shared" si="18"/>
        <v>1</v>
      </c>
      <c r="H62" s="25">
        <f t="shared" si="19"/>
        <v>0</v>
      </c>
      <c r="I62" s="25">
        <f t="shared" si="20"/>
        <v>22</v>
      </c>
      <c r="J62" s="2">
        <f t="shared" si="21"/>
        <v>3</v>
      </c>
      <c r="K62" s="43">
        <f t="shared" si="13"/>
        <v>944</v>
      </c>
      <c r="L62" s="44">
        <f t="shared" si="22"/>
        <v>47</v>
      </c>
      <c r="M62" s="27">
        <f t="shared" si="23"/>
        <v>0.22351694915254236</v>
      </c>
      <c r="N62" s="45">
        <f t="shared" si="24"/>
        <v>76</v>
      </c>
      <c r="P62" s="41" t="s">
        <v>153</v>
      </c>
      <c r="Q62" s="68">
        <v>708</v>
      </c>
      <c r="R62" s="1">
        <v>0</v>
      </c>
      <c r="S62" s="1">
        <v>0</v>
      </c>
      <c r="T62" s="1">
        <v>0</v>
      </c>
      <c r="U62" s="1">
        <v>0</v>
      </c>
      <c r="V62" s="1">
        <v>6</v>
      </c>
      <c r="W62" s="1">
        <v>204</v>
      </c>
      <c r="X62" s="1">
        <v>1</v>
      </c>
      <c r="Y62" s="1">
        <v>0</v>
      </c>
      <c r="Z62" s="1">
        <v>0</v>
      </c>
      <c r="AA62" s="1">
        <v>3</v>
      </c>
      <c r="AB62" s="1">
        <v>0</v>
      </c>
      <c r="AC62" s="1">
        <v>18</v>
      </c>
      <c r="AD62" s="1">
        <v>4</v>
      </c>
      <c r="AE62" s="1">
        <v>0</v>
      </c>
      <c r="AF62" s="46">
        <v>944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5"/>
        <v>46</v>
      </c>
      <c r="E63" s="42">
        <f t="shared" si="16"/>
        <v>796</v>
      </c>
      <c r="F63" s="25">
        <f t="shared" si="17"/>
        <v>647</v>
      </c>
      <c r="G63" s="25">
        <f t="shared" si="18"/>
        <v>145</v>
      </c>
      <c r="H63" s="25">
        <f t="shared" si="19"/>
        <v>4</v>
      </c>
      <c r="I63" s="25">
        <f t="shared" si="20"/>
        <v>33</v>
      </c>
      <c r="J63" s="2">
        <f t="shared" si="21"/>
        <v>0</v>
      </c>
      <c r="K63" s="43">
        <f t="shared" si="13"/>
        <v>875</v>
      </c>
      <c r="L63" s="44">
        <f t="shared" si="22"/>
        <v>53</v>
      </c>
      <c r="M63" s="27">
        <f t="shared" si="23"/>
        <v>0.9097142857142857</v>
      </c>
      <c r="N63" s="45">
        <f t="shared" si="24"/>
        <v>2</v>
      </c>
      <c r="P63" s="41" t="s">
        <v>155</v>
      </c>
      <c r="Q63" s="68">
        <v>40</v>
      </c>
      <c r="R63" s="1">
        <v>2</v>
      </c>
      <c r="S63" s="1">
        <v>0</v>
      </c>
      <c r="T63" s="1">
        <v>4</v>
      </c>
      <c r="U63" s="1">
        <v>0</v>
      </c>
      <c r="V63" s="1">
        <v>2</v>
      </c>
      <c r="W63" s="1">
        <v>645</v>
      </c>
      <c r="X63" s="1">
        <v>145</v>
      </c>
      <c r="Y63" s="1">
        <v>4</v>
      </c>
      <c r="Z63" s="1">
        <v>0</v>
      </c>
      <c r="AA63" s="1">
        <v>0</v>
      </c>
      <c r="AB63" s="1">
        <v>6</v>
      </c>
      <c r="AC63" s="1">
        <v>17</v>
      </c>
      <c r="AD63" s="1">
        <v>10</v>
      </c>
      <c r="AE63" s="1">
        <v>0</v>
      </c>
      <c r="AF63" s="46">
        <v>875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5"/>
        <v>334</v>
      </c>
      <c r="E64" s="42">
        <f t="shared" si="16"/>
        <v>66</v>
      </c>
      <c r="F64" s="25">
        <f t="shared" si="17"/>
        <v>66</v>
      </c>
      <c r="G64" s="25">
        <f t="shared" si="18"/>
        <v>0</v>
      </c>
      <c r="H64" s="25">
        <f t="shared" si="19"/>
        <v>0</v>
      </c>
      <c r="I64" s="25">
        <f t="shared" si="20"/>
        <v>42</v>
      </c>
      <c r="J64" s="2">
        <f t="shared" si="21"/>
        <v>0</v>
      </c>
      <c r="K64" s="43">
        <f t="shared" si="13"/>
        <v>442</v>
      </c>
      <c r="L64" s="44">
        <f t="shared" si="22"/>
        <v>68</v>
      </c>
      <c r="M64" s="27">
        <f t="shared" si="23"/>
        <v>0.14932126696832579</v>
      </c>
      <c r="N64" s="45">
        <f t="shared" si="24"/>
        <v>79</v>
      </c>
      <c r="P64" s="41" t="s">
        <v>157</v>
      </c>
      <c r="Q64" s="68">
        <v>334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66</v>
      </c>
      <c r="X64" s="1">
        <v>0</v>
      </c>
      <c r="Y64" s="1">
        <v>0</v>
      </c>
      <c r="Z64" s="1">
        <v>0</v>
      </c>
      <c r="AA64" s="1">
        <v>0</v>
      </c>
      <c r="AB64" s="1">
        <v>1</v>
      </c>
      <c r="AC64" s="1">
        <v>3</v>
      </c>
      <c r="AD64" s="1">
        <v>38</v>
      </c>
      <c r="AE64" s="1">
        <v>0</v>
      </c>
      <c r="AF64" s="46">
        <v>442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5"/>
        <v>387</v>
      </c>
      <c r="E65" s="42">
        <f t="shared" si="16"/>
        <v>805</v>
      </c>
      <c r="F65" s="25">
        <f t="shared" si="17"/>
        <v>777</v>
      </c>
      <c r="G65" s="25">
        <f t="shared" si="18"/>
        <v>26</v>
      </c>
      <c r="H65" s="25">
        <f t="shared" si="19"/>
        <v>2</v>
      </c>
      <c r="I65" s="25">
        <f t="shared" si="20"/>
        <v>38</v>
      </c>
      <c r="J65" s="2">
        <f t="shared" si="21"/>
        <v>126</v>
      </c>
      <c r="K65" s="43">
        <f t="shared" si="13"/>
        <v>1356</v>
      </c>
      <c r="L65" s="44">
        <f t="shared" si="22"/>
        <v>28</v>
      </c>
      <c r="M65" s="27">
        <f t="shared" si="23"/>
        <v>0.59365781710914456</v>
      </c>
      <c r="N65" s="45">
        <f t="shared" si="24"/>
        <v>37</v>
      </c>
      <c r="P65" s="41" t="s">
        <v>159</v>
      </c>
      <c r="Q65" s="68">
        <v>386</v>
      </c>
      <c r="R65" s="1">
        <v>1</v>
      </c>
      <c r="S65" s="1">
        <v>0</v>
      </c>
      <c r="T65" s="1">
        <v>0</v>
      </c>
      <c r="U65" s="1">
        <v>0</v>
      </c>
      <c r="V65" s="1">
        <v>4</v>
      </c>
      <c r="W65" s="1">
        <v>773</v>
      </c>
      <c r="X65" s="1">
        <v>26</v>
      </c>
      <c r="Y65" s="1">
        <v>2</v>
      </c>
      <c r="Z65" s="1">
        <v>123</v>
      </c>
      <c r="AA65" s="1">
        <v>3</v>
      </c>
      <c r="AB65" s="1">
        <v>3</v>
      </c>
      <c r="AC65" s="1">
        <v>24</v>
      </c>
      <c r="AD65" s="1">
        <v>11</v>
      </c>
      <c r="AE65" s="1">
        <v>0</v>
      </c>
      <c r="AF65" s="46">
        <v>1356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5"/>
        <v>37</v>
      </c>
      <c r="E66" s="42">
        <f t="shared" si="16"/>
        <v>691</v>
      </c>
      <c r="F66" s="25">
        <f t="shared" si="17"/>
        <v>662</v>
      </c>
      <c r="G66" s="25">
        <f t="shared" si="18"/>
        <v>29</v>
      </c>
      <c r="H66" s="25">
        <f t="shared" si="19"/>
        <v>0</v>
      </c>
      <c r="I66" s="25">
        <f t="shared" si="20"/>
        <v>59</v>
      </c>
      <c r="J66" s="2">
        <f t="shared" si="21"/>
        <v>3</v>
      </c>
      <c r="K66" s="43">
        <f t="shared" si="13"/>
        <v>790</v>
      </c>
      <c r="L66" s="44">
        <f t="shared" si="22"/>
        <v>56</v>
      </c>
      <c r="M66" s="27">
        <f t="shared" si="23"/>
        <v>0.87468354430379747</v>
      </c>
      <c r="N66" s="45">
        <f t="shared" si="24"/>
        <v>5</v>
      </c>
      <c r="P66" s="41" t="s">
        <v>161</v>
      </c>
      <c r="Q66" s="68">
        <v>32</v>
      </c>
      <c r="R66" s="1">
        <v>5</v>
      </c>
      <c r="S66" s="1">
        <v>0</v>
      </c>
      <c r="T66" s="1">
        <v>0</v>
      </c>
      <c r="U66" s="1">
        <v>0</v>
      </c>
      <c r="V66" s="1">
        <v>1</v>
      </c>
      <c r="W66" s="1">
        <v>661</v>
      </c>
      <c r="X66" s="1">
        <v>29</v>
      </c>
      <c r="Y66" s="1">
        <v>0</v>
      </c>
      <c r="Z66" s="1">
        <v>0</v>
      </c>
      <c r="AA66" s="1">
        <v>3</v>
      </c>
      <c r="AB66" s="1">
        <v>8</v>
      </c>
      <c r="AC66" s="1">
        <v>29</v>
      </c>
      <c r="AD66" s="1">
        <v>22</v>
      </c>
      <c r="AE66" s="1">
        <v>0</v>
      </c>
      <c r="AF66" s="46">
        <v>790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5"/>
        <v>4</v>
      </c>
      <c r="E67" s="42">
        <f t="shared" si="16"/>
        <v>53</v>
      </c>
      <c r="F67" s="25">
        <f t="shared" si="17"/>
        <v>53</v>
      </c>
      <c r="G67" s="25">
        <f t="shared" si="18"/>
        <v>0</v>
      </c>
      <c r="H67" s="25">
        <f t="shared" si="19"/>
        <v>0</v>
      </c>
      <c r="I67" s="25">
        <f t="shared" si="20"/>
        <v>3</v>
      </c>
      <c r="J67" s="2">
        <f t="shared" si="21"/>
        <v>102</v>
      </c>
      <c r="K67" s="43">
        <f t="shared" si="13"/>
        <v>162</v>
      </c>
      <c r="L67" s="44">
        <f t="shared" si="22"/>
        <v>78</v>
      </c>
      <c r="M67" s="27">
        <f t="shared" si="23"/>
        <v>0.3271604938271605</v>
      </c>
      <c r="N67" s="45">
        <f t="shared" si="24"/>
        <v>69</v>
      </c>
      <c r="P67" s="41" t="s">
        <v>163</v>
      </c>
      <c r="Q67" s="68">
        <v>3</v>
      </c>
      <c r="R67" s="1">
        <v>0</v>
      </c>
      <c r="S67" s="1">
        <v>0</v>
      </c>
      <c r="T67" s="1">
        <v>1</v>
      </c>
      <c r="U67" s="1">
        <v>0</v>
      </c>
      <c r="V67" s="1">
        <v>0</v>
      </c>
      <c r="W67" s="1">
        <v>53</v>
      </c>
      <c r="X67" s="1">
        <v>0</v>
      </c>
      <c r="Y67" s="1">
        <v>0</v>
      </c>
      <c r="Z67" s="1">
        <v>102</v>
      </c>
      <c r="AA67" s="1">
        <v>0</v>
      </c>
      <c r="AB67" s="1">
        <v>0</v>
      </c>
      <c r="AC67" s="1">
        <v>3</v>
      </c>
      <c r="AD67" s="1">
        <v>0</v>
      </c>
      <c r="AE67" s="1">
        <v>0</v>
      </c>
      <c r="AF67" s="46">
        <v>162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5"/>
        <v>1697</v>
      </c>
      <c r="E68" s="42">
        <f t="shared" si="16"/>
        <v>870</v>
      </c>
      <c r="F68" s="25">
        <f t="shared" si="17"/>
        <v>864</v>
      </c>
      <c r="G68" s="25">
        <f t="shared" si="18"/>
        <v>6</v>
      </c>
      <c r="H68" s="25">
        <f t="shared" si="19"/>
        <v>0</v>
      </c>
      <c r="I68" s="25">
        <f t="shared" si="20"/>
        <v>168</v>
      </c>
      <c r="J68" s="2">
        <f t="shared" si="21"/>
        <v>118</v>
      </c>
      <c r="K68" s="43">
        <f t="shared" si="13"/>
        <v>2853</v>
      </c>
      <c r="L68" s="44">
        <f t="shared" si="22"/>
        <v>3</v>
      </c>
      <c r="M68" s="27">
        <f t="shared" si="23"/>
        <v>0.3049421661409043</v>
      </c>
      <c r="N68" s="45">
        <f t="shared" si="24"/>
        <v>74</v>
      </c>
      <c r="P68" s="41" t="s">
        <v>165</v>
      </c>
      <c r="Q68" s="68">
        <v>1693</v>
      </c>
      <c r="R68" s="1">
        <v>4</v>
      </c>
      <c r="S68" s="1">
        <v>0</v>
      </c>
      <c r="T68" s="1">
        <v>0</v>
      </c>
      <c r="U68" s="1">
        <v>0</v>
      </c>
      <c r="V68" s="1">
        <v>13</v>
      </c>
      <c r="W68" s="1">
        <v>851</v>
      </c>
      <c r="X68" s="1">
        <v>6</v>
      </c>
      <c r="Y68" s="1">
        <v>0</v>
      </c>
      <c r="Z68" s="1">
        <v>109</v>
      </c>
      <c r="AA68" s="1">
        <v>9</v>
      </c>
      <c r="AB68" s="1">
        <v>27</v>
      </c>
      <c r="AC68" s="1">
        <v>75</v>
      </c>
      <c r="AD68" s="1">
        <v>66</v>
      </c>
      <c r="AE68" s="1">
        <v>0</v>
      </c>
      <c r="AF68" s="46">
        <v>2853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5"/>
        <v>40</v>
      </c>
      <c r="E69" s="42">
        <f t="shared" si="16"/>
        <v>271</v>
      </c>
      <c r="F69" s="25">
        <f t="shared" si="17"/>
        <v>204</v>
      </c>
      <c r="G69" s="25">
        <f t="shared" si="18"/>
        <v>67</v>
      </c>
      <c r="H69" s="25">
        <f t="shared" si="19"/>
        <v>0</v>
      </c>
      <c r="I69" s="25">
        <f t="shared" si="20"/>
        <v>9</v>
      </c>
      <c r="J69" s="2">
        <f t="shared" si="21"/>
        <v>0</v>
      </c>
      <c r="K69" s="43">
        <f t="shared" si="13"/>
        <v>320</v>
      </c>
      <c r="L69" s="44">
        <f t="shared" si="22"/>
        <v>71</v>
      </c>
      <c r="M69" s="27">
        <f t="shared" si="23"/>
        <v>0.84687500000000004</v>
      </c>
      <c r="N69" s="45">
        <f t="shared" si="24"/>
        <v>11</v>
      </c>
      <c r="P69" s="41" t="s">
        <v>167</v>
      </c>
      <c r="Q69" s="68">
        <v>39</v>
      </c>
      <c r="R69" s="1">
        <v>1</v>
      </c>
      <c r="S69" s="1">
        <v>0</v>
      </c>
      <c r="T69" s="1">
        <v>0</v>
      </c>
      <c r="U69" s="1">
        <v>0</v>
      </c>
      <c r="V69" s="1">
        <v>0</v>
      </c>
      <c r="W69" s="1">
        <v>204</v>
      </c>
      <c r="X69" s="1">
        <v>67</v>
      </c>
      <c r="Y69" s="1">
        <v>0</v>
      </c>
      <c r="Z69" s="1">
        <v>0</v>
      </c>
      <c r="AA69" s="1">
        <v>0</v>
      </c>
      <c r="AB69" s="1">
        <v>0</v>
      </c>
      <c r="AC69" s="1">
        <v>7</v>
      </c>
      <c r="AD69" s="1">
        <v>2</v>
      </c>
      <c r="AE69" s="1">
        <v>0</v>
      </c>
      <c r="AF69" s="46">
        <v>320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5"/>
        <v>466</v>
      </c>
      <c r="E70" s="42">
        <f t="shared" si="16"/>
        <v>98</v>
      </c>
      <c r="F70" s="25">
        <f t="shared" si="17"/>
        <v>96</v>
      </c>
      <c r="G70" s="25">
        <f t="shared" si="18"/>
        <v>1</v>
      </c>
      <c r="H70" s="25">
        <f t="shared" si="19"/>
        <v>1</v>
      </c>
      <c r="I70" s="25">
        <f t="shared" si="20"/>
        <v>30</v>
      </c>
      <c r="J70" s="2">
        <f t="shared" si="21"/>
        <v>4</v>
      </c>
      <c r="K70" s="43">
        <f t="shared" si="13"/>
        <v>598</v>
      </c>
      <c r="L70" s="44">
        <f t="shared" si="22"/>
        <v>61</v>
      </c>
      <c r="M70" s="27">
        <f t="shared" si="23"/>
        <v>0.16387959866220736</v>
      </c>
      <c r="N70" s="45">
        <f t="shared" si="24"/>
        <v>78</v>
      </c>
      <c r="P70" s="41" t="s">
        <v>169</v>
      </c>
      <c r="Q70" s="68">
        <v>464</v>
      </c>
      <c r="R70" s="1">
        <v>0</v>
      </c>
      <c r="S70" s="1">
        <v>0</v>
      </c>
      <c r="T70" s="1">
        <v>2</v>
      </c>
      <c r="U70" s="1">
        <v>0</v>
      </c>
      <c r="V70" s="1">
        <v>1</v>
      </c>
      <c r="W70" s="1">
        <v>95</v>
      </c>
      <c r="X70" s="1">
        <v>1</v>
      </c>
      <c r="Y70" s="1">
        <v>1</v>
      </c>
      <c r="Z70" s="1">
        <v>0</v>
      </c>
      <c r="AA70" s="1">
        <v>4</v>
      </c>
      <c r="AB70" s="1">
        <v>2</v>
      </c>
      <c r="AC70" s="1">
        <v>15</v>
      </c>
      <c r="AD70" s="1">
        <v>13</v>
      </c>
      <c r="AE70" s="1">
        <v>0</v>
      </c>
      <c r="AF70" s="46">
        <v>598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5"/>
        <v>1546</v>
      </c>
      <c r="E71" s="42">
        <f t="shared" si="16"/>
        <v>1282</v>
      </c>
      <c r="F71" s="25">
        <f t="shared" si="17"/>
        <v>1213</v>
      </c>
      <c r="G71" s="25">
        <f t="shared" si="18"/>
        <v>69</v>
      </c>
      <c r="H71" s="25">
        <f t="shared" si="19"/>
        <v>0</v>
      </c>
      <c r="I71" s="25">
        <f t="shared" si="20"/>
        <v>221</v>
      </c>
      <c r="J71" s="2">
        <f t="shared" si="21"/>
        <v>157</v>
      </c>
      <c r="K71" s="43">
        <f t="shared" si="13"/>
        <v>3206</v>
      </c>
      <c r="L71" s="44">
        <f t="shared" si="22"/>
        <v>1</v>
      </c>
      <c r="M71" s="27">
        <f t="shared" si="23"/>
        <v>0.39987523393636931</v>
      </c>
      <c r="N71" s="45">
        <f t="shared" si="24"/>
        <v>63</v>
      </c>
      <c r="P71" s="41" t="s">
        <v>171</v>
      </c>
      <c r="Q71" s="68">
        <v>1542</v>
      </c>
      <c r="R71" s="1">
        <v>3</v>
      </c>
      <c r="S71" s="1">
        <v>0</v>
      </c>
      <c r="T71" s="1">
        <v>1</v>
      </c>
      <c r="U71" s="1">
        <v>0</v>
      </c>
      <c r="V71" s="1">
        <v>6</v>
      </c>
      <c r="W71" s="1">
        <v>1207</v>
      </c>
      <c r="X71" s="1">
        <v>69</v>
      </c>
      <c r="Y71" s="1">
        <v>0</v>
      </c>
      <c r="Z71" s="1">
        <v>144</v>
      </c>
      <c r="AA71" s="1">
        <v>13</v>
      </c>
      <c r="AB71" s="1">
        <v>27</v>
      </c>
      <c r="AC71" s="1">
        <v>68</v>
      </c>
      <c r="AD71" s="1">
        <v>126</v>
      </c>
      <c r="AE71" s="1">
        <v>0</v>
      </c>
      <c r="AF71" s="46">
        <v>3206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5"/>
        <v>118</v>
      </c>
      <c r="E72" s="42">
        <f t="shared" si="16"/>
        <v>740</v>
      </c>
      <c r="F72" s="25">
        <f t="shared" si="17"/>
        <v>580</v>
      </c>
      <c r="G72" s="25">
        <f t="shared" si="18"/>
        <v>159</v>
      </c>
      <c r="H72" s="25">
        <f t="shared" si="19"/>
        <v>1</v>
      </c>
      <c r="I72" s="25">
        <f t="shared" si="20"/>
        <v>28</v>
      </c>
      <c r="J72" s="2">
        <f t="shared" si="21"/>
        <v>4</v>
      </c>
      <c r="K72" s="43">
        <f t="shared" si="13"/>
        <v>890</v>
      </c>
      <c r="L72" s="44">
        <f t="shared" si="22"/>
        <v>52</v>
      </c>
      <c r="M72" s="27">
        <f t="shared" si="23"/>
        <v>0.8314606741573034</v>
      </c>
      <c r="N72" s="45">
        <f t="shared" si="24"/>
        <v>12</v>
      </c>
      <c r="P72" s="41" t="s">
        <v>173</v>
      </c>
      <c r="Q72" s="68">
        <v>100</v>
      </c>
      <c r="R72" s="1">
        <v>8</v>
      </c>
      <c r="S72" s="1">
        <v>0</v>
      </c>
      <c r="T72" s="1">
        <v>10</v>
      </c>
      <c r="U72" s="1">
        <v>0</v>
      </c>
      <c r="V72" s="1">
        <v>7</v>
      </c>
      <c r="W72" s="1">
        <v>573</v>
      </c>
      <c r="X72" s="1">
        <v>159</v>
      </c>
      <c r="Y72" s="1">
        <v>1</v>
      </c>
      <c r="Z72" s="1">
        <v>0</v>
      </c>
      <c r="AA72" s="1">
        <v>4</v>
      </c>
      <c r="AB72" s="1">
        <v>0</v>
      </c>
      <c r="AC72" s="1">
        <v>24</v>
      </c>
      <c r="AD72" s="1">
        <v>4</v>
      </c>
      <c r="AE72" s="1">
        <v>0</v>
      </c>
      <c r="AF72" s="46">
        <v>890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5"/>
        <v>883</v>
      </c>
      <c r="E73" s="42">
        <f t="shared" si="16"/>
        <v>1301</v>
      </c>
      <c r="F73" s="25">
        <f t="shared" si="17"/>
        <v>1292</v>
      </c>
      <c r="G73" s="25">
        <f t="shared" si="18"/>
        <v>9</v>
      </c>
      <c r="H73" s="25">
        <f t="shared" si="19"/>
        <v>0</v>
      </c>
      <c r="I73" s="25">
        <f t="shared" si="20"/>
        <v>178</v>
      </c>
      <c r="J73" s="2">
        <f t="shared" si="21"/>
        <v>104</v>
      </c>
      <c r="K73" s="43">
        <f t="shared" si="13"/>
        <v>2466</v>
      </c>
      <c r="L73" s="44">
        <f t="shared" si="22"/>
        <v>5</v>
      </c>
      <c r="M73" s="27">
        <f t="shared" si="23"/>
        <v>0.52757502027575021</v>
      </c>
      <c r="N73" s="45">
        <f t="shared" si="24"/>
        <v>54</v>
      </c>
      <c r="P73" s="41" t="s">
        <v>175</v>
      </c>
      <c r="Q73" s="68">
        <v>861</v>
      </c>
      <c r="R73" s="1">
        <v>4</v>
      </c>
      <c r="S73" s="1">
        <v>0</v>
      </c>
      <c r="T73" s="1">
        <v>0</v>
      </c>
      <c r="U73" s="1">
        <v>18</v>
      </c>
      <c r="V73" s="1">
        <v>2</v>
      </c>
      <c r="W73" s="1">
        <v>1290</v>
      </c>
      <c r="X73" s="1">
        <v>9</v>
      </c>
      <c r="Y73" s="1">
        <v>0</v>
      </c>
      <c r="Z73" s="1">
        <v>99</v>
      </c>
      <c r="AA73" s="1">
        <v>5</v>
      </c>
      <c r="AB73" s="1">
        <v>27</v>
      </c>
      <c r="AC73" s="1">
        <v>81</v>
      </c>
      <c r="AD73" s="1">
        <v>70</v>
      </c>
      <c r="AE73" s="1">
        <v>0</v>
      </c>
      <c r="AF73" s="46">
        <v>2466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5"/>
        <v>17</v>
      </c>
      <c r="E74" s="42">
        <f t="shared" si="16"/>
        <v>145</v>
      </c>
      <c r="F74" s="25">
        <f t="shared" si="17"/>
        <v>110</v>
      </c>
      <c r="G74" s="25">
        <f t="shared" si="18"/>
        <v>35</v>
      </c>
      <c r="H74" s="25">
        <f t="shared" si="19"/>
        <v>0</v>
      </c>
      <c r="I74" s="25">
        <f t="shared" si="20"/>
        <v>4</v>
      </c>
      <c r="J74" s="2">
        <f t="shared" si="21"/>
        <v>0</v>
      </c>
      <c r="K74" s="43">
        <f t="shared" si="13"/>
        <v>166</v>
      </c>
      <c r="L74" s="44">
        <f t="shared" si="22"/>
        <v>77</v>
      </c>
      <c r="M74" s="27">
        <f t="shared" si="23"/>
        <v>0.87349397590361444</v>
      </c>
      <c r="N74" s="45">
        <f t="shared" si="24"/>
        <v>6</v>
      </c>
      <c r="P74" s="41" t="s">
        <v>177</v>
      </c>
      <c r="Q74" s="68">
        <v>17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109</v>
      </c>
      <c r="X74" s="1">
        <v>35</v>
      </c>
      <c r="Y74" s="1">
        <v>0</v>
      </c>
      <c r="Z74" s="1">
        <v>0</v>
      </c>
      <c r="AA74" s="1">
        <v>0</v>
      </c>
      <c r="AB74" s="1">
        <v>1</v>
      </c>
      <c r="AC74" s="1">
        <v>1</v>
      </c>
      <c r="AD74" s="1">
        <v>2</v>
      </c>
      <c r="AE74" s="1">
        <v>0</v>
      </c>
      <c r="AF74" s="46">
        <v>166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5"/>
        <v>34</v>
      </c>
      <c r="E75" s="42">
        <f t="shared" si="16"/>
        <v>202</v>
      </c>
      <c r="F75" s="25">
        <f t="shared" si="17"/>
        <v>146</v>
      </c>
      <c r="G75" s="25">
        <f t="shared" si="18"/>
        <v>56</v>
      </c>
      <c r="H75" s="25">
        <f t="shared" si="19"/>
        <v>0</v>
      </c>
      <c r="I75" s="25">
        <f t="shared" si="20"/>
        <v>18</v>
      </c>
      <c r="J75" s="2">
        <f t="shared" si="21"/>
        <v>2</v>
      </c>
      <c r="K75" s="43">
        <f t="shared" si="13"/>
        <v>256</v>
      </c>
      <c r="L75" s="44">
        <f t="shared" si="22"/>
        <v>74</v>
      </c>
      <c r="M75" s="27">
        <f t="shared" si="23"/>
        <v>0.7890625</v>
      </c>
      <c r="N75" s="45">
        <f t="shared" si="24"/>
        <v>17</v>
      </c>
      <c r="P75" s="41" t="s">
        <v>179</v>
      </c>
      <c r="Q75" s="68">
        <v>34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146</v>
      </c>
      <c r="X75" s="1">
        <v>56</v>
      </c>
      <c r="Y75" s="1">
        <v>0</v>
      </c>
      <c r="Z75" s="1">
        <v>0</v>
      </c>
      <c r="AA75" s="1">
        <v>2</v>
      </c>
      <c r="AB75" s="1">
        <v>0</v>
      </c>
      <c r="AC75" s="1">
        <v>7</v>
      </c>
      <c r="AD75" s="1">
        <v>11</v>
      </c>
      <c r="AE75" s="1">
        <v>0</v>
      </c>
      <c r="AF75" s="46">
        <v>256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5"/>
        <v>199</v>
      </c>
      <c r="E76" s="42">
        <f t="shared" si="16"/>
        <v>308</v>
      </c>
      <c r="F76" s="25">
        <f t="shared" si="17"/>
        <v>302</v>
      </c>
      <c r="G76" s="25">
        <f t="shared" si="18"/>
        <v>6</v>
      </c>
      <c r="H76" s="25">
        <f t="shared" si="19"/>
        <v>0</v>
      </c>
      <c r="I76" s="25">
        <f t="shared" si="20"/>
        <v>26</v>
      </c>
      <c r="J76" s="2">
        <f t="shared" si="21"/>
        <v>4</v>
      </c>
      <c r="K76" s="43">
        <f t="shared" si="13"/>
        <v>537</v>
      </c>
      <c r="L76" s="44">
        <f t="shared" si="22"/>
        <v>62</v>
      </c>
      <c r="M76" s="27">
        <f t="shared" si="23"/>
        <v>0.57355679702048412</v>
      </c>
      <c r="N76" s="45">
        <f t="shared" si="24"/>
        <v>41</v>
      </c>
      <c r="P76" s="41" t="s">
        <v>181</v>
      </c>
      <c r="Q76" s="68">
        <v>196</v>
      </c>
      <c r="R76" s="1">
        <v>3</v>
      </c>
      <c r="S76" s="1">
        <v>0</v>
      </c>
      <c r="T76" s="1">
        <v>0</v>
      </c>
      <c r="U76" s="1">
        <v>0</v>
      </c>
      <c r="V76" s="1">
        <v>0</v>
      </c>
      <c r="W76" s="1">
        <v>302</v>
      </c>
      <c r="X76" s="1">
        <v>6</v>
      </c>
      <c r="Y76" s="1">
        <v>0</v>
      </c>
      <c r="Z76" s="1">
        <v>0</v>
      </c>
      <c r="AA76" s="1">
        <v>4</v>
      </c>
      <c r="AB76" s="1">
        <v>1</v>
      </c>
      <c r="AC76" s="1">
        <v>5</v>
      </c>
      <c r="AD76" s="1">
        <v>20</v>
      </c>
      <c r="AE76" s="1">
        <v>0</v>
      </c>
      <c r="AF76" s="46">
        <v>537</v>
      </c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8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ref="D78:D99" si="25">SUM(Q78:U78)</f>
        <v>193</v>
      </c>
      <c r="E78" s="42">
        <f t="shared" ref="E78:E99" si="26">SUM(F78:H78)</f>
        <v>672</v>
      </c>
      <c r="F78" s="25">
        <f t="shared" ref="F78:F99" si="27">V78+W78</f>
        <v>614</v>
      </c>
      <c r="G78" s="25">
        <f t="shared" ref="G78:G99" si="28">X78</f>
        <v>50</v>
      </c>
      <c r="H78" s="25">
        <f t="shared" ref="H78:H99" si="29">Y78</f>
        <v>8</v>
      </c>
      <c r="I78" s="25">
        <f t="shared" ref="I78:I99" si="30">SUM(AB78:AD78)</f>
        <v>30</v>
      </c>
      <c r="J78" s="2">
        <f t="shared" ref="J78:J99" si="31">SUM(Z78:AA78,AE78)</f>
        <v>8</v>
      </c>
      <c r="K78" s="43">
        <f t="shared" si="13"/>
        <v>903</v>
      </c>
      <c r="L78" s="44">
        <f t="shared" ref="L78:L99" si="32">_xlfn.RANK.EQ(K78,$K$14:$K$99,0)</f>
        <v>51</v>
      </c>
      <c r="M78" s="27">
        <f t="shared" ref="M78:M99" si="33">E78/K78</f>
        <v>0.7441860465116279</v>
      </c>
      <c r="N78" s="45">
        <f t="shared" ref="N78:N99" si="34">_xlfn.RANK.EQ(M78,$M$14:$M$99,0)</f>
        <v>19</v>
      </c>
      <c r="P78" s="41" t="s">
        <v>185</v>
      </c>
      <c r="Q78" s="68">
        <v>192</v>
      </c>
      <c r="R78" s="1">
        <v>1</v>
      </c>
      <c r="S78" s="1">
        <v>0</v>
      </c>
      <c r="T78" s="1">
        <v>0</v>
      </c>
      <c r="U78" s="1">
        <v>0</v>
      </c>
      <c r="V78" s="1">
        <v>5</v>
      </c>
      <c r="W78" s="1">
        <v>609</v>
      </c>
      <c r="X78" s="1">
        <v>50</v>
      </c>
      <c r="Y78" s="1">
        <v>8</v>
      </c>
      <c r="Z78" s="1">
        <v>0</v>
      </c>
      <c r="AA78" s="1">
        <v>8</v>
      </c>
      <c r="AB78" s="1">
        <v>1</v>
      </c>
      <c r="AC78" s="1">
        <v>17</v>
      </c>
      <c r="AD78" s="1">
        <v>12</v>
      </c>
      <c r="AE78" s="1">
        <v>0</v>
      </c>
      <c r="AF78" s="46">
        <v>903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5"/>
        <v>321</v>
      </c>
      <c r="E79" s="42">
        <f t="shared" si="26"/>
        <v>642</v>
      </c>
      <c r="F79" s="25">
        <f t="shared" si="27"/>
        <v>612</v>
      </c>
      <c r="G79" s="25">
        <f t="shared" si="28"/>
        <v>30</v>
      </c>
      <c r="H79" s="25">
        <f t="shared" si="29"/>
        <v>0</v>
      </c>
      <c r="I79" s="25">
        <f t="shared" si="30"/>
        <v>45</v>
      </c>
      <c r="J79" s="2">
        <f t="shared" si="31"/>
        <v>99</v>
      </c>
      <c r="K79" s="43">
        <f t="shared" ref="K79:K99" si="35">SUM(D79,E79,I79:J79)</f>
        <v>1107</v>
      </c>
      <c r="L79" s="44">
        <f t="shared" si="32"/>
        <v>38</v>
      </c>
      <c r="M79" s="27">
        <f t="shared" si="33"/>
        <v>0.57994579945799463</v>
      </c>
      <c r="N79" s="45">
        <f t="shared" si="34"/>
        <v>40</v>
      </c>
      <c r="P79" s="41" t="s">
        <v>187</v>
      </c>
      <c r="Q79" s="68">
        <v>320</v>
      </c>
      <c r="R79" s="1">
        <v>1</v>
      </c>
      <c r="S79" s="1">
        <v>0</v>
      </c>
      <c r="T79" s="1">
        <v>0</v>
      </c>
      <c r="U79" s="1">
        <v>0</v>
      </c>
      <c r="V79" s="1">
        <v>0</v>
      </c>
      <c r="W79" s="1">
        <v>612</v>
      </c>
      <c r="X79" s="1">
        <v>30</v>
      </c>
      <c r="Y79" s="1">
        <v>0</v>
      </c>
      <c r="Z79" s="1">
        <v>94</v>
      </c>
      <c r="AA79" s="1">
        <v>5</v>
      </c>
      <c r="AB79" s="1">
        <v>2</v>
      </c>
      <c r="AC79" s="1">
        <v>17</v>
      </c>
      <c r="AD79" s="1">
        <v>26</v>
      </c>
      <c r="AE79" s="1">
        <v>0</v>
      </c>
      <c r="AF79" s="46">
        <v>1107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5"/>
        <v>240</v>
      </c>
      <c r="E80" s="42">
        <f t="shared" si="26"/>
        <v>747</v>
      </c>
      <c r="F80" s="25">
        <f t="shared" si="27"/>
        <v>678</v>
      </c>
      <c r="G80" s="25">
        <f t="shared" si="28"/>
        <v>69</v>
      </c>
      <c r="H80" s="25">
        <f t="shared" si="29"/>
        <v>0</v>
      </c>
      <c r="I80" s="25">
        <f t="shared" si="30"/>
        <v>66</v>
      </c>
      <c r="J80" s="2">
        <f t="shared" si="31"/>
        <v>123</v>
      </c>
      <c r="K80" s="43">
        <f t="shared" si="35"/>
        <v>1176</v>
      </c>
      <c r="L80" s="44">
        <f t="shared" si="32"/>
        <v>35</v>
      </c>
      <c r="M80" s="27">
        <f t="shared" si="33"/>
        <v>0.63520408163265307</v>
      </c>
      <c r="N80" s="45">
        <f t="shared" si="34"/>
        <v>26</v>
      </c>
      <c r="P80" s="41" t="s">
        <v>189</v>
      </c>
      <c r="Q80" s="68">
        <v>235</v>
      </c>
      <c r="R80" s="1">
        <v>2</v>
      </c>
      <c r="S80" s="1">
        <v>0</v>
      </c>
      <c r="T80" s="1">
        <v>3</v>
      </c>
      <c r="U80" s="1">
        <v>0</v>
      </c>
      <c r="V80" s="1">
        <v>2</v>
      </c>
      <c r="W80" s="1">
        <v>676</v>
      </c>
      <c r="X80" s="1">
        <v>69</v>
      </c>
      <c r="Y80" s="1">
        <v>0</v>
      </c>
      <c r="Z80" s="1">
        <v>116</v>
      </c>
      <c r="AA80" s="1">
        <v>7</v>
      </c>
      <c r="AB80" s="1">
        <v>1</v>
      </c>
      <c r="AC80" s="1">
        <v>51</v>
      </c>
      <c r="AD80" s="1">
        <v>14</v>
      </c>
      <c r="AE80" s="1">
        <v>0</v>
      </c>
      <c r="AF80" s="46">
        <v>1176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5"/>
        <v>739</v>
      </c>
      <c r="E81" s="42">
        <f t="shared" si="26"/>
        <v>1194</v>
      </c>
      <c r="F81" s="25">
        <f t="shared" si="27"/>
        <v>1099</v>
      </c>
      <c r="G81" s="25">
        <f t="shared" si="28"/>
        <v>89</v>
      </c>
      <c r="H81" s="25">
        <f t="shared" si="29"/>
        <v>6</v>
      </c>
      <c r="I81" s="25">
        <f t="shared" si="30"/>
        <v>156</v>
      </c>
      <c r="J81" s="2">
        <f t="shared" si="31"/>
        <v>164</v>
      </c>
      <c r="K81" s="43">
        <f t="shared" si="35"/>
        <v>2253</v>
      </c>
      <c r="L81" s="44">
        <f t="shared" si="32"/>
        <v>10</v>
      </c>
      <c r="M81" s="27">
        <f t="shared" si="33"/>
        <v>0.52996005326231688</v>
      </c>
      <c r="N81" s="45">
        <f t="shared" si="34"/>
        <v>53</v>
      </c>
      <c r="P81" s="41" t="s">
        <v>191</v>
      </c>
      <c r="Q81" s="68">
        <v>730</v>
      </c>
      <c r="R81" s="1">
        <v>7</v>
      </c>
      <c r="S81" s="1">
        <v>0</v>
      </c>
      <c r="T81" s="1">
        <v>0</v>
      </c>
      <c r="U81" s="1">
        <v>2</v>
      </c>
      <c r="V81" s="1">
        <v>2</v>
      </c>
      <c r="W81" s="1">
        <v>1097</v>
      </c>
      <c r="X81" s="1">
        <v>89</v>
      </c>
      <c r="Y81" s="1">
        <v>6</v>
      </c>
      <c r="Z81" s="1">
        <v>157</v>
      </c>
      <c r="AA81" s="1">
        <v>7</v>
      </c>
      <c r="AB81" s="1">
        <v>6</v>
      </c>
      <c r="AC81" s="1">
        <v>73</v>
      </c>
      <c r="AD81" s="1">
        <v>77</v>
      </c>
      <c r="AE81" s="1">
        <v>0</v>
      </c>
      <c r="AF81" s="46">
        <v>2253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5"/>
        <v>836</v>
      </c>
      <c r="E82" s="42">
        <f t="shared" si="26"/>
        <v>1309</v>
      </c>
      <c r="F82" s="25">
        <f t="shared" si="27"/>
        <v>1233</v>
      </c>
      <c r="G82" s="25">
        <f t="shared" si="28"/>
        <v>54</v>
      </c>
      <c r="H82" s="25">
        <f t="shared" si="29"/>
        <v>22</v>
      </c>
      <c r="I82" s="25">
        <f t="shared" si="30"/>
        <v>94</v>
      </c>
      <c r="J82" s="2">
        <f t="shared" si="31"/>
        <v>178</v>
      </c>
      <c r="K82" s="43">
        <f t="shared" si="35"/>
        <v>2417</v>
      </c>
      <c r="L82" s="44">
        <f t="shared" si="32"/>
        <v>6</v>
      </c>
      <c r="M82" s="27">
        <f t="shared" si="33"/>
        <v>0.54158047165908152</v>
      </c>
      <c r="N82" s="45">
        <f t="shared" si="34"/>
        <v>50</v>
      </c>
      <c r="P82" s="41" t="s">
        <v>193</v>
      </c>
      <c r="Q82" s="68">
        <v>829</v>
      </c>
      <c r="R82" s="1">
        <v>3</v>
      </c>
      <c r="S82" s="1">
        <v>0</v>
      </c>
      <c r="T82" s="1">
        <v>4</v>
      </c>
      <c r="U82" s="1">
        <v>0</v>
      </c>
      <c r="V82" s="1">
        <v>16</v>
      </c>
      <c r="W82" s="1">
        <v>1217</v>
      </c>
      <c r="X82" s="1">
        <v>54</v>
      </c>
      <c r="Y82" s="1">
        <v>22</v>
      </c>
      <c r="Z82" s="1">
        <v>154</v>
      </c>
      <c r="AA82" s="1">
        <v>22</v>
      </c>
      <c r="AB82" s="1">
        <v>9</v>
      </c>
      <c r="AC82" s="1">
        <v>76</v>
      </c>
      <c r="AD82" s="1">
        <v>9</v>
      </c>
      <c r="AE82" s="1">
        <v>2</v>
      </c>
      <c r="AF82" s="46">
        <v>2417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5"/>
        <v>470</v>
      </c>
      <c r="E83" s="42">
        <f t="shared" si="26"/>
        <v>1191</v>
      </c>
      <c r="F83" s="25">
        <f t="shared" si="27"/>
        <v>1146</v>
      </c>
      <c r="G83" s="25">
        <f t="shared" si="28"/>
        <v>41</v>
      </c>
      <c r="H83" s="25">
        <f t="shared" si="29"/>
        <v>4</v>
      </c>
      <c r="I83" s="25">
        <f t="shared" si="30"/>
        <v>115</v>
      </c>
      <c r="J83" s="2">
        <f t="shared" si="31"/>
        <v>135</v>
      </c>
      <c r="K83" s="43">
        <f t="shared" si="35"/>
        <v>1911</v>
      </c>
      <c r="L83" s="44">
        <f t="shared" si="32"/>
        <v>16</v>
      </c>
      <c r="M83" s="27">
        <f t="shared" si="33"/>
        <v>0.62323390894819464</v>
      </c>
      <c r="N83" s="45">
        <f t="shared" si="34"/>
        <v>31</v>
      </c>
      <c r="P83" s="41" t="s">
        <v>195</v>
      </c>
      <c r="Q83" s="68">
        <v>467</v>
      </c>
      <c r="R83" s="1">
        <v>2</v>
      </c>
      <c r="S83" s="1">
        <v>0</v>
      </c>
      <c r="T83" s="1">
        <v>0</v>
      </c>
      <c r="U83" s="1">
        <v>1</v>
      </c>
      <c r="V83" s="1">
        <v>3</v>
      </c>
      <c r="W83" s="1">
        <v>1143</v>
      </c>
      <c r="X83" s="1">
        <v>41</v>
      </c>
      <c r="Y83" s="1">
        <v>4</v>
      </c>
      <c r="Z83" s="1">
        <v>124</v>
      </c>
      <c r="AA83" s="1">
        <v>11</v>
      </c>
      <c r="AB83" s="1">
        <v>11</v>
      </c>
      <c r="AC83" s="1">
        <v>56</v>
      </c>
      <c r="AD83" s="1">
        <v>48</v>
      </c>
      <c r="AE83" s="1">
        <v>0</v>
      </c>
      <c r="AF83" s="46">
        <v>1911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5"/>
        <v>504</v>
      </c>
      <c r="E84" s="42">
        <f t="shared" si="26"/>
        <v>580</v>
      </c>
      <c r="F84" s="25">
        <f t="shared" si="27"/>
        <v>550</v>
      </c>
      <c r="G84" s="25">
        <f t="shared" si="28"/>
        <v>30</v>
      </c>
      <c r="H84" s="25">
        <f t="shared" si="29"/>
        <v>0</v>
      </c>
      <c r="I84" s="25">
        <f t="shared" si="30"/>
        <v>42</v>
      </c>
      <c r="J84" s="2">
        <f t="shared" si="31"/>
        <v>145</v>
      </c>
      <c r="K84" s="43">
        <f t="shared" si="35"/>
        <v>1271</v>
      </c>
      <c r="L84" s="44">
        <f t="shared" si="32"/>
        <v>32</v>
      </c>
      <c r="M84" s="27">
        <f t="shared" si="33"/>
        <v>0.45633359559402048</v>
      </c>
      <c r="N84" s="45">
        <f t="shared" si="34"/>
        <v>61</v>
      </c>
      <c r="P84" s="41" t="s">
        <v>197</v>
      </c>
      <c r="Q84" s="68">
        <v>502</v>
      </c>
      <c r="R84" s="1">
        <v>2</v>
      </c>
      <c r="S84" s="1">
        <v>0</v>
      </c>
      <c r="T84" s="1">
        <v>0</v>
      </c>
      <c r="U84" s="1">
        <v>0</v>
      </c>
      <c r="V84" s="1">
        <v>2</v>
      </c>
      <c r="W84" s="1">
        <v>548</v>
      </c>
      <c r="X84" s="1">
        <v>30</v>
      </c>
      <c r="Y84" s="1">
        <v>0</v>
      </c>
      <c r="Z84" s="1">
        <v>140</v>
      </c>
      <c r="AA84" s="1">
        <v>5</v>
      </c>
      <c r="AB84" s="1">
        <v>3</v>
      </c>
      <c r="AC84" s="1">
        <v>29</v>
      </c>
      <c r="AD84" s="1">
        <v>10</v>
      </c>
      <c r="AE84" s="1">
        <v>0</v>
      </c>
      <c r="AF84" s="46">
        <v>1271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5"/>
        <v>12</v>
      </c>
      <c r="E85" s="42">
        <f t="shared" si="26"/>
        <v>92</v>
      </c>
      <c r="F85" s="25">
        <f t="shared" si="27"/>
        <v>61</v>
      </c>
      <c r="G85" s="25">
        <f t="shared" si="28"/>
        <v>31</v>
      </c>
      <c r="H85" s="25">
        <f t="shared" si="29"/>
        <v>0</v>
      </c>
      <c r="I85" s="25">
        <f t="shared" si="30"/>
        <v>3</v>
      </c>
      <c r="J85" s="2">
        <f t="shared" si="31"/>
        <v>0</v>
      </c>
      <c r="K85" s="43">
        <f t="shared" si="35"/>
        <v>107</v>
      </c>
      <c r="L85" s="44">
        <f t="shared" si="32"/>
        <v>81</v>
      </c>
      <c r="M85" s="27">
        <f t="shared" si="33"/>
        <v>0.85981308411214952</v>
      </c>
      <c r="N85" s="45">
        <f t="shared" si="34"/>
        <v>9</v>
      </c>
      <c r="P85" s="41" t="s">
        <v>199</v>
      </c>
      <c r="Q85" s="68">
        <v>12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61</v>
      </c>
      <c r="X85" s="1">
        <v>31</v>
      </c>
      <c r="Y85" s="1">
        <v>0</v>
      </c>
      <c r="Z85" s="1">
        <v>0</v>
      </c>
      <c r="AA85" s="1">
        <v>0</v>
      </c>
      <c r="AB85" s="1">
        <v>0</v>
      </c>
      <c r="AC85" s="1">
        <v>2</v>
      </c>
      <c r="AD85" s="1">
        <v>1</v>
      </c>
      <c r="AE85" s="1">
        <v>0</v>
      </c>
      <c r="AF85" s="46">
        <v>107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5"/>
        <v>250</v>
      </c>
      <c r="E86" s="42">
        <f t="shared" si="26"/>
        <v>859</v>
      </c>
      <c r="F86" s="25">
        <f t="shared" si="27"/>
        <v>824</v>
      </c>
      <c r="G86" s="25">
        <f t="shared" si="28"/>
        <v>35</v>
      </c>
      <c r="H86" s="25">
        <f t="shared" si="29"/>
        <v>0</v>
      </c>
      <c r="I86" s="25">
        <f t="shared" si="30"/>
        <v>92</v>
      </c>
      <c r="J86" s="2">
        <f t="shared" si="31"/>
        <v>109</v>
      </c>
      <c r="K86" s="43">
        <f t="shared" si="35"/>
        <v>1310</v>
      </c>
      <c r="L86" s="44">
        <f t="shared" si="32"/>
        <v>30</v>
      </c>
      <c r="M86" s="27">
        <f t="shared" si="33"/>
        <v>0.6557251908396946</v>
      </c>
      <c r="N86" s="45">
        <f t="shared" si="34"/>
        <v>23</v>
      </c>
      <c r="P86" s="41" t="s">
        <v>201</v>
      </c>
      <c r="Q86" s="68">
        <v>248</v>
      </c>
      <c r="R86" s="1">
        <v>0</v>
      </c>
      <c r="S86" s="1">
        <v>0</v>
      </c>
      <c r="T86" s="1">
        <v>2</v>
      </c>
      <c r="U86" s="1">
        <v>0</v>
      </c>
      <c r="V86" s="1">
        <v>4</v>
      </c>
      <c r="W86" s="1">
        <v>820</v>
      </c>
      <c r="X86" s="1">
        <v>35</v>
      </c>
      <c r="Y86" s="1">
        <v>0</v>
      </c>
      <c r="Z86" s="1">
        <v>108</v>
      </c>
      <c r="AA86" s="1">
        <v>1</v>
      </c>
      <c r="AB86" s="1">
        <v>14</v>
      </c>
      <c r="AC86" s="1">
        <v>42</v>
      </c>
      <c r="AD86" s="1">
        <v>36</v>
      </c>
      <c r="AE86" s="1">
        <v>0</v>
      </c>
      <c r="AF86" s="46">
        <v>1310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5"/>
        <v>448</v>
      </c>
      <c r="E87" s="42">
        <f t="shared" si="26"/>
        <v>1162</v>
      </c>
      <c r="F87" s="25">
        <f t="shared" si="27"/>
        <v>1133</v>
      </c>
      <c r="G87" s="25">
        <f t="shared" si="28"/>
        <v>28</v>
      </c>
      <c r="H87" s="25">
        <f t="shared" si="29"/>
        <v>1</v>
      </c>
      <c r="I87" s="25">
        <f t="shared" si="30"/>
        <v>91</v>
      </c>
      <c r="J87" s="2">
        <f t="shared" si="31"/>
        <v>110</v>
      </c>
      <c r="K87" s="43">
        <f t="shared" si="35"/>
        <v>1811</v>
      </c>
      <c r="L87" s="44">
        <f t="shared" si="32"/>
        <v>18</v>
      </c>
      <c r="M87" s="27">
        <f t="shared" si="33"/>
        <v>0.6416344561016013</v>
      </c>
      <c r="N87" s="45">
        <f t="shared" si="34"/>
        <v>25</v>
      </c>
      <c r="P87" s="41" t="s">
        <v>203</v>
      </c>
      <c r="Q87" s="68">
        <v>443</v>
      </c>
      <c r="R87" s="1">
        <v>1</v>
      </c>
      <c r="S87" s="1">
        <v>1</v>
      </c>
      <c r="T87" s="1">
        <v>3</v>
      </c>
      <c r="U87" s="1">
        <v>0</v>
      </c>
      <c r="V87" s="1">
        <v>2</v>
      </c>
      <c r="W87" s="1">
        <v>1131</v>
      </c>
      <c r="X87" s="1">
        <v>28</v>
      </c>
      <c r="Y87" s="1">
        <v>1</v>
      </c>
      <c r="Z87" s="1">
        <v>107</v>
      </c>
      <c r="AA87" s="1">
        <v>3</v>
      </c>
      <c r="AB87" s="1">
        <v>4</v>
      </c>
      <c r="AC87" s="1">
        <v>56</v>
      </c>
      <c r="AD87" s="1">
        <v>31</v>
      </c>
      <c r="AE87" s="1">
        <v>0</v>
      </c>
      <c r="AF87" s="46">
        <v>1811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5"/>
        <v>144</v>
      </c>
      <c r="E88" s="55">
        <f t="shared" si="26"/>
        <v>743</v>
      </c>
      <c r="F88" s="55">
        <f t="shared" si="27"/>
        <v>686</v>
      </c>
      <c r="G88" s="55">
        <f t="shared" si="28"/>
        <v>57</v>
      </c>
      <c r="H88" s="55">
        <f t="shared" si="29"/>
        <v>0</v>
      </c>
      <c r="I88" s="55">
        <f t="shared" si="30"/>
        <v>71</v>
      </c>
      <c r="J88" s="56">
        <f t="shared" si="31"/>
        <v>126</v>
      </c>
      <c r="K88" s="57">
        <f t="shared" si="35"/>
        <v>1084</v>
      </c>
      <c r="L88" s="58">
        <f t="shared" si="32"/>
        <v>39</v>
      </c>
      <c r="M88" s="59">
        <f t="shared" si="33"/>
        <v>0.68542435424354242</v>
      </c>
      <c r="N88" s="60">
        <f t="shared" si="34"/>
        <v>21</v>
      </c>
      <c r="P88" s="53" t="s">
        <v>205</v>
      </c>
      <c r="Q88" s="79">
        <v>143</v>
      </c>
      <c r="R88" s="12">
        <v>0</v>
      </c>
      <c r="S88" s="12">
        <v>0</v>
      </c>
      <c r="T88" s="12">
        <v>1</v>
      </c>
      <c r="U88" s="12">
        <v>0</v>
      </c>
      <c r="V88" s="12">
        <v>4</v>
      </c>
      <c r="W88" s="12">
        <v>682</v>
      </c>
      <c r="X88" s="12">
        <v>57</v>
      </c>
      <c r="Y88" s="12">
        <v>0</v>
      </c>
      <c r="Z88" s="12">
        <v>121</v>
      </c>
      <c r="AA88" s="12">
        <v>5</v>
      </c>
      <c r="AB88" s="12">
        <v>4</v>
      </c>
      <c r="AC88" s="12">
        <v>43</v>
      </c>
      <c r="AD88" s="12">
        <v>24</v>
      </c>
      <c r="AE88" s="12">
        <v>0</v>
      </c>
      <c r="AF88" s="80">
        <v>1084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5"/>
        <v>581</v>
      </c>
      <c r="E89" s="42">
        <f t="shared" si="26"/>
        <v>334</v>
      </c>
      <c r="F89" s="25">
        <f t="shared" si="27"/>
        <v>330</v>
      </c>
      <c r="G89" s="25">
        <f t="shared" si="28"/>
        <v>4</v>
      </c>
      <c r="H89" s="25">
        <f t="shared" si="29"/>
        <v>0</v>
      </c>
      <c r="I89" s="25">
        <f t="shared" si="30"/>
        <v>19</v>
      </c>
      <c r="J89" s="2">
        <f t="shared" si="31"/>
        <v>2</v>
      </c>
      <c r="K89" s="43">
        <f t="shared" si="35"/>
        <v>936</v>
      </c>
      <c r="L89" s="44">
        <f t="shared" si="32"/>
        <v>48</v>
      </c>
      <c r="M89" s="27">
        <f t="shared" si="33"/>
        <v>0.35683760683760685</v>
      </c>
      <c r="N89" s="45">
        <f t="shared" si="34"/>
        <v>67</v>
      </c>
      <c r="P89" s="41" t="s">
        <v>207</v>
      </c>
      <c r="Q89" s="68">
        <v>581</v>
      </c>
      <c r="R89" s="1">
        <v>0</v>
      </c>
      <c r="S89" s="1">
        <v>0</v>
      </c>
      <c r="T89" s="1">
        <v>0</v>
      </c>
      <c r="U89" s="1">
        <v>0</v>
      </c>
      <c r="V89" s="1">
        <v>2</v>
      </c>
      <c r="W89" s="1">
        <v>328</v>
      </c>
      <c r="X89" s="1">
        <v>4</v>
      </c>
      <c r="Y89" s="1">
        <v>0</v>
      </c>
      <c r="Z89" s="1">
        <v>0</v>
      </c>
      <c r="AA89" s="1">
        <v>2</v>
      </c>
      <c r="AB89" s="1">
        <v>0</v>
      </c>
      <c r="AC89" s="1">
        <v>10</v>
      </c>
      <c r="AD89" s="1">
        <v>9</v>
      </c>
      <c r="AE89" s="1">
        <v>0</v>
      </c>
      <c r="AF89" s="46">
        <v>936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5"/>
        <v>23</v>
      </c>
      <c r="E90" s="42">
        <f t="shared" si="26"/>
        <v>548</v>
      </c>
      <c r="F90" s="25">
        <f t="shared" si="27"/>
        <v>464</v>
      </c>
      <c r="G90" s="25">
        <f t="shared" si="28"/>
        <v>83</v>
      </c>
      <c r="H90" s="25">
        <f t="shared" si="29"/>
        <v>1</v>
      </c>
      <c r="I90" s="25">
        <f t="shared" si="30"/>
        <v>29</v>
      </c>
      <c r="J90" s="2">
        <f t="shared" si="31"/>
        <v>4</v>
      </c>
      <c r="K90" s="43">
        <f t="shared" si="35"/>
        <v>604</v>
      </c>
      <c r="L90" s="44">
        <f t="shared" si="32"/>
        <v>60</v>
      </c>
      <c r="M90" s="27">
        <f t="shared" si="33"/>
        <v>0.9072847682119205</v>
      </c>
      <c r="N90" s="45">
        <f t="shared" si="34"/>
        <v>3</v>
      </c>
      <c r="P90" s="41" t="s">
        <v>209</v>
      </c>
      <c r="Q90" s="68">
        <v>19</v>
      </c>
      <c r="R90" s="1">
        <v>0</v>
      </c>
      <c r="S90" s="1">
        <v>0</v>
      </c>
      <c r="T90" s="1">
        <v>4</v>
      </c>
      <c r="U90" s="1">
        <v>0</v>
      </c>
      <c r="V90" s="1">
        <v>2</v>
      </c>
      <c r="W90" s="1">
        <v>462</v>
      </c>
      <c r="X90" s="1">
        <v>83</v>
      </c>
      <c r="Y90" s="1">
        <v>1</v>
      </c>
      <c r="Z90" s="1">
        <v>0</v>
      </c>
      <c r="AA90" s="1">
        <v>4</v>
      </c>
      <c r="AB90" s="1">
        <v>0</v>
      </c>
      <c r="AC90" s="1">
        <v>22</v>
      </c>
      <c r="AD90" s="1">
        <v>7</v>
      </c>
      <c r="AE90" s="1">
        <v>0</v>
      </c>
      <c r="AF90" s="46">
        <v>604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5"/>
        <v>1269</v>
      </c>
      <c r="E91" s="42">
        <f t="shared" si="26"/>
        <v>826</v>
      </c>
      <c r="F91" s="25">
        <f t="shared" si="27"/>
        <v>804</v>
      </c>
      <c r="G91" s="25">
        <f t="shared" si="28"/>
        <v>20</v>
      </c>
      <c r="H91" s="25">
        <f t="shared" si="29"/>
        <v>2</v>
      </c>
      <c r="I91" s="25">
        <f t="shared" si="30"/>
        <v>144</v>
      </c>
      <c r="J91" s="2">
        <f t="shared" si="31"/>
        <v>2</v>
      </c>
      <c r="K91" s="43">
        <f t="shared" si="35"/>
        <v>2241</v>
      </c>
      <c r="L91" s="44">
        <f t="shared" si="32"/>
        <v>11</v>
      </c>
      <c r="M91" s="27">
        <f t="shared" si="33"/>
        <v>0.36858545292280231</v>
      </c>
      <c r="N91" s="45">
        <f t="shared" si="34"/>
        <v>66</v>
      </c>
      <c r="P91" s="41" t="s">
        <v>211</v>
      </c>
      <c r="Q91" s="68">
        <v>1268</v>
      </c>
      <c r="R91" s="1">
        <v>1</v>
      </c>
      <c r="S91" s="1">
        <v>0</v>
      </c>
      <c r="T91" s="1">
        <v>0</v>
      </c>
      <c r="U91" s="1">
        <v>0</v>
      </c>
      <c r="V91" s="1">
        <v>12</v>
      </c>
      <c r="W91" s="1">
        <v>792</v>
      </c>
      <c r="X91" s="1">
        <v>20</v>
      </c>
      <c r="Y91" s="1">
        <v>2</v>
      </c>
      <c r="Z91" s="1">
        <v>0</v>
      </c>
      <c r="AA91" s="1">
        <v>2</v>
      </c>
      <c r="AB91" s="1">
        <v>29</v>
      </c>
      <c r="AC91" s="1">
        <v>80</v>
      </c>
      <c r="AD91" s="1">
        <v>35</v>
      </c>
      <c r="AE91" s="1">
        <v>0</v>
      </c>
      <c r="AF91" s="46">
        <v>2241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5"/>
        <v>280</v>
      </c>
      <c r="E92" s="42">
        <f t="shared" si="26"/>
        <v>776</v>
      </c>
      <c r="F92" s="25">
        <f t="shared" si="27"/>
        <v>731</v>
      </c>
      <c r="G92" s="25">
        <f t="shared" si="28"/>
        <v>45</v>
      </c>
      <c r="H92" s="25">
        <f t="shared" si="29"/>
        <v>0</v>
      </c>
      <c r="I92" s="25">
        <f t="shared" si="30"/>
        <v>80</v>
      </c>
      <c r="J92" s="2">
        <f t="shared" si="31"/>
        <v>109</v>
      </c>
      <c r="K92" s="43">
        <f t="shared" si="35"/>
        <v>1245</v>
      </c>
      <c r="L92" s="44">
        <f t="shared" si="32"/>
        <v>33</v>
      </c>
      <c r="M92" s="27">
        <f t="shared" si="33"/>
        <v>0.62329317269076301</v>
      </c>
      <c r="N92" s="45">
        <f t="shared" si="34"/>
        <v>30</v>
      </c>
      <c r="P92" s="41" t="s">
        <v>213</v>
      </c>
      <c r="Q92" s="68">
        <v>280</v>
      </c>
      <c r="R92" s="1">
        <v>0</v>
      </c>
      <c r="S92" s="1">
        <v>0</v>
      </c>
      <c r="T92" s="1">
        <v>0</v>
      </c>
      <c r="U92" s="1">
        <v>0</v>
      </c>
      <c r="V92" s="1">
        <v>7</v>
      </c>
      <c r="W92" s="1">
        <v>724</v>
      </c>
      <c r="X92" s="1">
        <v>45</v>
      </c>
      <c r="Y92" s="1">
        <v>0</v>
      </c>
      <c r="Z92" s="1">
        <v>105</v>
      </c>
      <c r="AA92" s="1">
        <v>4</v>
      </c>
      <c r="AB92" s="1">
        <v>6</v>
      </c>
      <c r="AC92" s="1">
        <v>52</v>
      </c>
      <c r="AD92" s="1">
        <v>22</v>
      </c>
      <c r="AE92" s="1">
        <v>0</v>
      </c>
      <c r="AF92" s="46">
        <v>1245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5"/>
        <v>389</v>
      </c>
      <c r="E93" s="42">
        <f t="shared" si="26"/>
        <v>964</v>
      </c>
      <c r="F93" s="25">
        <f t="shared" si="27"/>
        <v>930</v>
      </c>
      <c r="G93" s="25">
        <f t="shared" si="28"/>
        <v>33</v>
      </c>
      <c r="H93" s="25">
        <f t="shared" si="29"/>
        <v>1</v>
      </c>
      <c r="I93" s="25">
        <f t="shared" si="30"/>
        <v>50</v>
      </c>
      <c r="J93" s="2">
        <f t="shared" si="31"/>
        <v>183</v>
      </c>
      <c r="K93" s="43">
        <f t="shared" si="35"/>
        <v>1586</v>
      </c>
      <c r="L93" s="44">
        <f t="shared" si="32"/>
        <v>25</v>
      </c>
      <c r="M93" s="27">
        <f t="shared" si="33"/>
        <v>0.60781841109709966</v>
      </c>
      <c r="N93" s="45">
        <f t="shared" si="34"/>
        <v>34</v>
      </c>
      <c r="P93" s="41" t="s">
        <v>215</v>
      </c>
      <c r="Q93" s="68">
        <v>371</v>
      </c>
      <c r="R93" s="1">
        <v>3</v>
      </c>
      <c r="S93" s="1">
        <v>0</v>
      </c>
      <c r="T93" s="1">
        <v>13</v>
      </c>
      <c r="U93" s="1">
        <v>2</v>
      </c>
      <c r="V93" s="1">
        <v>2</v>
      </c>
      <c r="W93" s="1">
        <v>928</v>
      </c>
      <c r="X93" s="1">
        <v>33</v>
      </c>
      <c r="Y93" s="1">
        <v>1</v>
      </c>
      <c r="Z93" s="1">
        <v>157</v>
      </c>
      <c r="AA93" s="1">
        <v>26</v>
      </c>
      <c r="AB93" s="1">
        <v>5</v>
      </c>
      <c r="AC93" s="1">
        <v>35</v>
      </c>
      <c r="AD93" s="1">
        <v>10</v>
      </c>
      <c r="AE93" s="1">
        <v>0</v>
      </c>
      <c r="AF93" s="46">
        <v>1586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5"/>
        <v>555</v>
      </c>
      <c r="E94" s="42">
        <f t="shared" si="26"/>
        <v>948</v>
      </c>
      <c r="F94" s="25">
        <f t="shared" si="27"/>
        <v>903</v>
      </c>
      <c r="G94" s="25">
        <f t="shared" si="28"/>
        <v>45</v>
      </c>
      <c r="H94" s="25">
        <f t="shared" si="29"/>
        <v>0</v>
      </c>
      <c r="I94" s="25">
        <f t="shared" si="30"/>
        <v>60</v>
      </c>
      <c r="J94" s="2">
        <f t="shared" si="31"/>
        <v>116</v>
      </c>
      <c r="K94" s="43">
        <f t="shared" si="35"/>
        <v>1679</v>
      </c>
      <c r="L94" s="44">
        <f t="shared" si="32"/>
        <v>21</v>
      </c>
      <c r="M94" s="27">
        <f t="shared" si="33"/>
        <v>0.5646217986896962</v>
      </c>
      <c r="N94" s="45">
        <f t="shared" si="34"/>
        <v>45</v>
      </c>
      <c r="P94" s="41" t="s">
        <v>217</v>
      </c>
      <c r="Q94" s="68">
        <v>545</v>
      </c>
      <c r="R94" s="1">
        <v>1</v>
      </c>
      <c r="S94" s="1">
        <v>1</v>
      </c>
      <c r="T94" s="1">
        <v>4</v>
      </c>
      <c r="U94" s="1">
        <v>4</v>
      </c>
      <c r="V94" s="1">
        <v>1</v>
      </c>
      <c r="W94" s="1">
        <v>902</v>
      </c>
      <c r="X94" s="1">
        <v>45</v>
      </c>
      <c r="Y94" s="1">
        <v>0</v>
      </c>
      <c r="Z94" s="1">
        <v>107</v>
      </c>
      <c r="AA94" s="1">
        <v>9</v>
      </c>
      <c r="AB94" s="1">
        <v>4</v>
      </c>
      <c r="AC94" s="1">
        <v>45</v>
      </c>
      <c r="AD94" s="1">
        <v>11</v>
      </c>
      <c r="AE94" s="1">
        <v>0</v>
      </c>
      <c r="AF94" s="46">
        <v>1679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5"/>
        <v>204</v>
      </c>
      <c r="E95" s="42">
        <f t="shared" si="26"/>
        <v>680</v>
      </c>
      <c r="F95" s="25">
        <f t="shared" si="27"/>
        <v>663</v>
      </c>
      <c r="G95" s="25">
        <f t="shared" si="28"/>
        <v>17</v>
      </c>
      <c r="H95" s="25">
        <f t="shared" si="29"/>
        <v>0</v>
      </c>
      <c r="I95" s="25">
        <f t="shared" si="30"/>
        <v>58</v>
      </c>
      <c r="J95" s="2">
        <f t="shared" si="31"/>
        <v>116</v>
      </c>
      <c r="K95" s="43">
        <f t="shared" si="35"/>
        <v>1058</v>
      </c>
      <c r="L95" s="44">
        <f t="shared" si="32"/>
        <v>41</v>
      </c>
      <c r="M95" s="27">
        <f t="shared" si="33"/>
        <v>0.64272211720226846</v>
      </c>
      <c r="N95" s="45">
        <f t="shared" si="34"/>
        <v>24</v>
      </c>
      <c r="P95" s="41" t="s">
        <v>219</v>
      </c>
      <c r="Q95" s="68">
        <v>204</v>
      </c>
      <c r="R95" s="1">
        <v>0</v>
      </c>
      <c r="S95" s="1">
        <v>0</v>
      </c>
      <c r="T95" s="1">
        <v>0</v>
      </c>
      <c r="U95" s="1">
        <v>0</v>
      </c>
      <c r="V95" s="1">
        <v>1</v>
      </c>
      <c r="W95" s="1">
        <v>662</v>
      </c>
      <c r="X95" s="1">
        <v>17</v>
      </c>
      <c r="Y95" s="1">
        <v>0</v>
      </c>
      <c r="Z95" s="1">
        <v>105</v>
      </c>
      <c r="AA95" s="1">
        <v>11</v>
      </c>
      <c r="AB95" s="1">
        <v>1</v>
      </c>
      <c r="AC95" s="1">
        <v>35</v>
      </c>
      <c r="AD95" s="1">
        <v>22</v>
      </c>
      <c r="AE95" s="1">
        <v>0</v>
      </c>
      <c r="AF95" s="46">
        <v>1058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5"/>
        <v>295</v>
      </c>
      <c r="E96" s="42">
        <f t="shared" si="26"/>
        <v>585</v>
      </c>
      <c r="F96" s="25">
        <f t="shared" si="27"/>
        <v>519</v>
      </c>
      <c r="G96" s="25">
        <f t="shared" si="28"/>
        <v>57</v>
      </c>
      <c r="H96" s="25">
        <f t="shared" si="29"/>
        <v>9</v>
      </c>
      <c r="I96" s="25">
        <f t="shared" si="30"/>
        <v>33</v>
      </c>
      <c r="J96" s="2">
        <f t="shared" si="31"/>
        <v>92</v>
      </c>
      <c r="K96" s="43">
        <f t="shared" si="35"/>
        <v>1005</v>
      </c>
      <c r="L96" s="44">
        <f t="shared" si="32"/>
        <v>42</v>
      </c>
      <c r="M96" s="27">
        <f t="shared" si="33"/>
        <v>0.58208955223880599</v>
      </c>
      <c r="N96" s="45">
        <f t="shared" si="34"/>
        <v>39</v>
      </c>
      <c r="P96" s="41" t="s">
        <v>221</v>
      </c>
      <c r="Q96" s="68">
        <v>290</v>
      </c>
      <c r="R96" s="1">
        <v>3</v>
      </c>
      <c r="S96" s="1">
        <v>0</v>
      </c>
      <c r="T96" s="1">
        <v>2</v>
      </c>
      <c r="U96" s="1">
        <v>0</v>
      </c>
      <c r="V96" s="1">
        <v>7</v>
      </c>
      <c r="W96" s="1">
        <v>512</v>
      </c>
      <c r="X96" s="1">
        <v>57</v>
      </c>
      <c r="Y96" s="1">
        <v>9</v>
      </c>
      <c r="Z96" s="1">
        <v>88</v>
      </c>
      <c r="AA96" s="1">
        <v>4</v>
      </c>
      <c r="AB96" s="1">
        <v>3</v>
      </c>
      <c r="AC96" s="1">
        <v>21</v>
      </c>
      <c r="AD96" s="1">
        <v>9</v>
      </c>
      <c r="AE96" s="1">
        <v>0</v>
      </c>
      <c r="AF96" s="46">
        <v>1005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5"/>
        <v>479</v>
      </c>
      <c r="E97" s="42">
        <f t="shared" si="26"/>
        <v>1106</v>
      </c>
      <c r="F97" s="25">
        <f t="shared" si="27"/>
        <v>1049</v>
      </c>
      <c r="G97" s="25">
        <f t="shared" si="28"/>
        <v>57</v>
      </c>
      <c r="H97" s="25">
        <f t="shared" si="29"/>
        <v>0</v>
      </c>
      <c r="I97" s="25">
        <f t="shared" si="30"/>
        <v>120</v>
      </c>
      <c r="J97" s="2">
        <f t="shared" si="31"/>
        <v>154</v>
      </c>
      <c r="K97" s="43">
        <f t="shared" si="35"/>
        <v>1859</v>
      </c>
      <c r="L97" s="44">
        <f t="shared" si="32"/>
        <v>17</v>
      </c>
      <c r="M97" s="27">
        <f t="shared" si="33"/>
        <v>0.5949435180204411</v>
      </c>
      <c r="N97" s="45">
        <f t="shared" si="34"/>
        <v>36</v>
      </c>
      <c r="P97" s="41" t="s">
        <v>223</v>
      </c>
      <c r="Q97" s="68">
        <v>470</v>
      </c>
      <c r="R97" s="1">
        <v>0</v>
      </c>
      <c r="S97" s="1">
        <v>0</v>
      </c>
      <c r="T97" s="1">
        <v>9</v>
      </c>
      <c r="U97" s="1">
        <v>0</v>
      </c>
      <c r="V97" s="1">
        <v>5</v>
      </c>
      <c r="W97" s="1">
        <v>1044</v>
      </c>
      <c r="X97" s="1">
        <v>57</v>
      </c>
      <c r="Y97" s="1">
        <v>0</v>
      </c>
      <c r="Z97" s="1">
        <v>144</v>
      </c>
      <c r="AA97" s="1">
        <v>10</v>
      </c>
      <c r="AB97" s="1">
        <v>4</v>
      </c>
      <c r="AC97" s="1">
        <v>78</v>
      </c>
      <c r="AD97" s="1">
        <v>38</v>
      </c>
      <c r="AE97" s="1">
        <v>0</v>
      </c>
      <c r="AF97" s="46">
        <v>1859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5"/>
        <v>17</v>
      </c>
      <c r="E98" s="42">
        <f t="shared" si="26"/>
        <v>163</v>
      </c>
      <c r="F98" s="25">
        <f t="shared" si="27"/>
        <v>129</v>
      </c>
      <c r="G98" s="25">
        <f t="shared" si="28"/>
        <v>34</v>
      </c>
      <c r="H98" s="25">
        <f t="shared" si="29"/>
        <v>0</v>
      </c>
      <c r="I98" s="25">
        <f t="shared" si="30"/>
        <v>11</v>
      </c>
      <c r="J98" s="2">
        <f t="shared" si="31"/>
        <v>0</v>
      </c>
      <c r="K98" s="43">
        <f t="shared" si="35"/>
        <v>191</v>
      </c>
      <c r="L98" s="44">
        <f t="shared" si="32"/>
        <v>75</v>
      </c>
      <c r="M98" s="27">
        <f t="shared" si="33"/>
        <v>0.8534031413612565</v>
      </c>
      <c r="N98" s="45">
        <f t="shared" si="34"/>
        <v>10</v>
      </c>
      <c r="P98" s="41" t="s">
        <v>225</v>
      </c>
      <c r="Q98" s="68">
        <v>12</v>
      </c>
      <c r="R98" s="1">
        <v>5</v>
      </c>
      <c r="S98" s="1">
        <v>0</v>
      </c>
      <c r="T98" s="1">
        <v>0</v>
      </c>
      <c r="U98" s="1">
        <v>0</v>
      </c>
      <c r="V98" s="1">
        <v>2</v>
      </c>
      <c r="W98" s="1">
        <v>127</v>
      </c>
      <c r="X98" s="1">
        <v>34</v>
      </c>
      <c r="Y98" s="1">
        <v>0</v>
      </c>
      <c r="Z98" s="1">
        <v>0</v>
      </c>
      <c r="AA98" s="1">
        <v>0</v>
      </c>
      <c r="AB98" s="1">
        <v>3</v>
      </c>
      <c r="AC98" s="1">
        <v>3</v>
      </c>
      <c r="AD98" s="1">
        <v>5</v>
      </c>
      <c r="AE98" s="1">
        <v>0</v>
      </c>
      <c r="AF98" s="46">
        <v>191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5"/>
        <v>192</v>
      </c>
      <c r="E99" s="42">
        <f t="shared" si="26"/>
        <v>887</v>
      </c>
      <c r="F99" s="25">
        <f t="shared" si="27"/>
        <v>820</v>
      </c>
      <c r="G99" s="32">
        <f t="shared" si="28"/>
        <v>67</v>
      </c>
      <c r="H99" s="32">
        <f t="shared" si="29"/>
        <v>0</v>
      </c>
      <c r="I99" s="32">
        <f t="shared" si="30"/>
        <v>223</v>
      </c>
      <c r="J99" s="31">
        <f t="shared" si="31"/>
        <v>143</v>
      </c>
      <c r="K99" s="43">
        <f t="shared" si="35"/>
        <v>1445</v>
      </c>
      <c r="L99" s="61">
        <f t="shared" si="32"/>
        <v>27</v>
      </c>
      <c r="M99" s="34">
        <f t="shared" si="33"/>
        <v>0.61384083044982696</v>
      </c>
      <c r="N99" s="62">
        <f t="shared" si="34"/>
        <v>33</v>
      </c>
      <c r="P99" s="41" t="s">
        <v>227</v>
      </c>
      <c r="Q99" s="71">
        <v>185</v>
      </c>
      <c r="R99" s="63">
        <v>0</v>
      </c>
      <c r="S99" s="63">
        <v>0</v>
      </c>
      <c r="T99" s="63">
        <v>7</v>
      </c>
      <c r="U99" s="63">
        <v>0</v>
      </c>
      <c r="V99" s="63">
        <v>14</v>
      </c>
      <c r="W99" s="63">
        <v>806</v>
      </c>
      <c r="X99" s="63">
        <v>67</v>
      </c>
      <c r="Y99" s="63">
        <v>0</v>
      </c>
      <c r="Z99" s="63">
        <v>126</v>
      </c>
      <c r="AA99" s="63">
        <v>17</v>
      </c>
      <c r="AB99" s="63">
        <v>17</v>
      </c>
      <c r="AC99" s="63">
        <v>134</v>
      </c>
      <c r="AD99" s="63">
        <v>72</v>
      </c>
      <c r="AE99" s="63">
        <v>0</v>
      </c>
      <c r="AF99" s="64">
        <v>1445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34375</v>
      </c>
      <c r="E101" s="257">
        <f t="shared" ref="E101:K101" si="36">SUM(E12:E99)</f>
        <v>51583</v>
      </c>
      <c r="F101" s="257">
        <f t="shared" si="36"/>
        <v>48274</v>
      </c>
      <c r="G101" s="257">
        <f t="shared" si="36"/>
        <v>3193</v>
      </c>
      <c r="H101" s="257">
        <f t="shared" si="36"/>
        <v>116</v>
      </c>
      <c r="I101" s="257">
        <f t="shared" si="36"/>
        <v>5452</v>
      </c>
      <c r="J101" s="257">
        <f t="shared" si="36"/>
        <v>5366</v>
      </c>
      <c r="K101" s="258">
        <f t="shared" si="36"/>
        <v>96776</v>
      </c>
    </row>
  </sheetData>
  <autoFilter ref="A13:AF13" xr:uid="{00000000-0009-0000-0000-000015000000}">
    <sortState xmlns:xlrd2="http://schemas.microsoft.com/office/spreadsheetml/2017/richdata2" ref="A15:AF99">
      <sortCondition ref="A13"/>
    </sortState>
  </autoFilter>
  <mergeCells count="25"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  <mergeCell ref="K5:K6"/>
    <mergeCell ref="L5:L6"/>
    <mergeCell ref="M5:M6"/>
    <mergeCell ref="N5:N6"/>
    <mergeCell ref="D11:N11"/>
    <mergeCell ref="J5:J6"/>
    <mergeCell ref="A12:A13"/>
    <mergeCell ref="B12:B13"/>
    <mergeCell ref="C12:C13"/>
    <mergeCell ref="D12:D13"/>
    <mergeCell ref="E12:E13"/>
    <mergeCell ref="C5:C6"/>
    <mergeCell ref="D5:D6"/>
    <mergeCell ref="E5:E6"/>
    <mergeCell ref="F5:H5"/>
    <mergeCell ref="I5:I6"/>
  </mergeCells>
  <phoneticPr fontId="1"/>
  <hyperlinks>
    <hyperlink ref="P1" location="目次!A1" display="目次に戻る" xr:uid="{18480CB2-7B48-4949-BE1E-96350B2CEAEE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43"/>
  <sheetViews>
    <sheetView workbookViewId="0">
      <selection activeCell="A5" sqref="A5:A6"/>
    </sheetView>
  </sheetViews>
  <sheetFormatPr defaultRowHeight="13.5" x14ac:dyDescent="0.15"/>
  <cols>
    <col min="1" max="1" width="0.625" style="11" customWidth="1"/>
    <col min="2" max="32" width="3" customWidth="1"/>
    <col min="33" max="33" width="0.625" customWidth="1"/>
    <col min="34" max="34" width="2.25" customWidth="1"/>
    <col min="35" max="35" width="20.5" bestFit="1" customWidth="1"/>
    <col min="36" max="38" width="8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3" t="s">
        <v>38</v>
      </c>
    </row>
    <row r="2" spans="1:38" ht="24" customHeight="1" x14ac:dyDescent="0.15">
      <c r="A2" s="3" t="s">
        <v>248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/>
      <c r="B3" s="3" t="s">
        <v>249</v>
      </c>
      <c r="C3" s="11"/>
      <c r="D3" s="11"/>
      <c r="E3" s="11"/>
      <c r="F3" s="11"/>
      <c r="G3" s="11"/>
      <c r="H3" s="11"/>
      <c r="I3" s="11"/>
      <c r="J3" s="11"/>
      <c r="K3" s="11"/>
      <c r="L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8"/>
      <c r="AJ3" s="8"/>
      <c r="AK3" s="8"/>
      <c r="AL3" s="8"/>
    </row>
    <row r="4" spans="1:38" x14ac:dyDescent="0.15">
      <c r="A4" s="3"/>
      <c r="AG4" s="81"/>
      <c r="AH4" s="81"/>
    </row>
    <row r="5" spans="1:38" ht="18.75" customHeight="1" x14ac:dyDescent="0.15">
      <c r="A5" s="3"/>
      <c r="B5" s="10" t="s">
        <v>0</v>
      </c>
      <c r="AG5" s="81"/>
      <c r="AH5" s="81"/>
    </row>
    <row r="6" spans="1:38" s="8" customFormat="1" ht="17.25" customHeight="1" x14ac:dyDescent="0.15">
      <c r="A6" s="84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0.14660000000000001</v>
      </c>
      <c r="K6" s="320"/>
      <c r="L6" s="320"/>
      <c r="M6" s="321" t="s">
        <v>463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0.67320000000000002</v>
      </c>
      <c r="AA6" s="320"/>
      <c r="AB6" s="320"/>
      <c r="AC6" s="321" t="str">
        <f>'9.グラフデータ'!AE8</f>
        <v>同程度で推移</v>
      </c>
      <c r="AD6" s="321"/>
      <c r="AE6" s="321"/>
      <c r="AF6" s="321"/>
      <c r="AG6" s="82"/>
      <c r="AH6" s="82"/>
    </row>
    <row r="7" spans="1:38" s="8" customFormat="1" ht="17.25" customHeight="1" x14ac:dyDescent="0.15">
      <c r="A7" s="84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1.2000000000000011E-2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-3.9000000000000035E-2</v>
      </c>
      <c r="AA7" s="322"/>
      <c r="AB7" s="322"/>
      <c r="AC7" s="321"/>
      <c r="AD7" s="321"/>
      <c r="AE7" s="321"/>
      <c r="AF7" s="321"/>
      <c r="AG7" s="82"/>
      <c r="AH7" s="82"/>
    </row>
    <row r="8" spans="1:38" s="8" customFormat="1" ht="17.25" customHeight="1" x14ac:dyDescent="0.15"/>
    <row r="9" spans="1:38" s="8" customFormat="1" ht="17.25" customHeight="1" x14ac:dyDescent="0.15"/>
    <row r="10" spans="1:38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</row>
    <row r="11" spans="1:38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</row>
    <row r="12" spans="1:38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</row>
    <row r="13" spans="1:38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</row>
    <row r="14" spans="1:38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</row>
    <row r="15" spans="1:38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  <c r="AH15"/>
    </row>
    <row r="16" spans="1:38" s="8" customFormat="1" ht="18.75" customHeight="1" x14ac:dyDescent="0.15">
      <c r="A16"/>
      <c r="B16" s="340"/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32" t="str">
        <f ca="1">'9.グラフデータ'!$R$1</f>
        <v>R2</v>
      </c>
      <c r="N16" s="332"/>
      <c r="O16" s="332"/>
      <c r="P16" s="332"/>
      <c r="Q16" s="332" t="str">
        <f ca="1">'9.グラフデータ'!$S$1</f>
        <v>R3</v>
      </c>
      <c r="R16" s="332"/>
      <c r="S16" s="332"/>
      <c r="T16" s="332"/>
      <c r="U16" s="332" t="str">
        <f ca="1">'9.グラフデータ'!$T$1</f>
        <v>R4</v>
      </c>
      <c r="V16" s="332"/>
      <c r="W16" s="332"/>
      <c r="X16" s="332"/>
      <c r="Y16" s="332" t="str">
        <f ca="1">'9.グラフデータ'!$U$1</f>
        <v>R5</v>
      </c>
      <c r="Z16" s="332"/>
      <c r="AA16" s="332"/>
      <c r="AB16" s="332"/>
      <c r="AC16" s="332" t="str">
        <f ca="1">'9.グラフデータ'!$V$1</f>
        <v>R6</v>
      </c>
      <c r="AD16" s="332"/>
      <c r="AE16" s="332"/>
      <c r="AF16" s="332"/>
      <c r="AG16"/>
      <c r="AH16"/>
    </row>
    <row r="17" spans="1:37" s="8" customFormat="1" ht="18.75" customHeight="1" x14ac:dyDescent="0.15">
      <c r="A17"/>
      <c r="B17" s="340" t="s">
        <v>261</v>
      </c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19">
        <f>'9.グラフデータ'!E7</f>
        <v>0.14699999999999999</v>
      </c>
      <c r="N17" s="319"/>
      <c r="O17" s="319"/>
      <c r="P17" s="319"/>
      <c r="Q17" s="319">
        <f>'9.グラフデータ'!F7</f>
        <v>0.14199999999999999</v>
      </c>
      <c r="R17" s="319"/>
      <c r="S17" s="319"/>
      <c r="T17" s="319"/>
      <c r="U17" s="319">
        <f>'9.グラフデータ'!G7</f>
        <v>0.152</v>
      </c>
      <c r="V17" s="319"/>
      <c r="W17" s="319"/>
      <c r="X17" s="319"/>
      <c r="Y17" s="319">
        <f>'9.グラフデータ'!H7</f>
        <v>0.13300000000000001</v>
      </c>
      <c r="Z17" s="319"/>
      <c r="AA17" s="319"/>
      <c r="AB17" s="319"/>
      <c r="AC17" s="319">
        <f>'9.グラフデータ'!I7</f>
        <v>0.159</v>
      </c>
      <c r="AD17" s="319"/>
      <c r="AE17" s="319"/>
      <c r="AF17" s="319"/>
      <c r="AG17"/>
      <c r="AH17"/>
    </row>
    <row r="18" spans="1:37" s="8" customFormat="1" ht="18.75" customHeight="1" x14ac:dyDescent="0.15">
      <c r="A18"/>
      <c r="B18" s="339" t="s">
        <v>444</v>
      </c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19">
        <f>SUM(M19:M21)</f>
        <v>0.70000000000000007</v>
      </c>
      <c r="N18" s="319"/>
      <c r="O18" s="319"/>
      <c r="P18" s="319"/>
      <c r="Q18" s="319">
        <f>SUM(Q19:Q21)</f>
        <v>0.65700000000000003</v>
      </c>
      <c r="R18" s="319"/>
      <c r="S18" s="319"/>
      <c r="T18" s="319"/>
      <c r="U18" s="319">
        <f>SUM(U19:U21)</f>
        <v>0.66200000000000003</v>
      </c>
      <c r="V18" s="319"/>
      <c r="W18" s="319"/>
      <c r="X18" s="319"/>
      <c r="Y18" s="319">
        <f>SUM(Y19:Y21)</f>
        <v>0.68600000000000005</v>
      </c>
      <c r="Z18" s="319"/>
      <c r="AA18" s="319"/>
      <c r="AB18" s="319"/>
      <c r="AC18" s="319">
        <f>SUM(AC19:AC21)</f>
        <v>0.66100000000000003</v>
      </c>
      <c r="AD18" s="319"/>
      <c r="AE18" s="319"/>
      <c r="AF18" s="319"/>
      <c r="AG18"/>
      <c r="AH18"/>
    </row>
    <row r="19" spans="1:37" s="8" customFormat="1" ht="18.75" customHeight="1" x14ac:dyDescent="0.15">
      <c r="A19"/>
      <c r="B19" s="111"/>
      <c r="C19" s="333" t="s">
        <v>262</v>
      </c>
      <c r="D19" s="334"/>
      <c r="E19" s="334"/>
      <c r="F19" s="334"/>
      <c r="G19" s="334"/>
      <c r="H19" s="334"/>
      <c r="I19" s="334"/>
      <c r="J19" s="334"/>
      <c r="K19" s="334"/>
      <c r="L19" s="335"/>
      <c r="M19" s="319">
        <f>'9.グラフデータ'!E9</f>
        <v>0.63</v>
      </c>
      <c r="N19" s="319"/>
      <c r="O19" s="319"/>
      <c r="P19" s="319"/>
      <c r="Q19" s="319">
        <f>'9.グラフデータ'!F9</f>
        <v>0.60299999999999998</v>
      </c>
      <c r="R19" s="319"/>
      <c r="S19" s="319"/>
      <c r="T19" s="319"/>
      <c r="U19" s="319">
        <f>'9.グラフデータ'!G9</f>
        <v>0.61299999999999999</v>
      </c>
      <c r="V19" s="319"/>
      <c r="W19" s="319"/>
      <c r="X19" s="319"/>
      <c r="Y19" s="319">
        <f>'9.グラフデータ'!H9</f>
        <v>0.63300000000000001</v>
      </c>
      <c r="Z19" s="319"/>
      <c r="AA19" s="319"/>
      <c r="AB19" s="319"/>
      <c r="AC19" s="319">
        <f>'9.グラフデータ'!I9</f>
        <v>0.60899999999999999</v>
      </c>
      <c r="AD19" s="319"/>
      <c r="AE19" s="319"/>
      <c r="AF19" s="319"/>
      <c r="AG19"/>
      <c r="AH19"/>
    </row>
    <row r="20" spans="1:37" s="8" customFormat="1" ht="18.75" customHeight="1" x14ac:dyDescent="0.15">
      <c r="A20"/>
      <c r="B20" s="111"/>
      <c r="C20" s="333" t="s">
        <v>263</v>
      </c>
      <c r="D20" s="334"/>
      <c r="E20" s="334"/>
      <c r="F20" s="334"/>
      <c r="G20" s="334"/>
      <c r="H20" s="334"/>
      <c r="I20" s="334"/>
      <c r="J20" s="334"/>
      <c r="K20" s="334"/>
      <c r="L20" s="335"/>
      <c r="M20" s="319">
        <f>'9.グラフデータ'!E10</f>
        <v>6.9000000000000006E-2</v>
      </c>
      <c r="N20" s="319"/>
      <c r="O20" s="319"/>
      <c r="P20" s="319"/>
      <c r="Q20" s="319">
        <f>'9.グラフデータ'!F10</f>
        <v>5.3999999999999999E-2</v>
      </c>
      <c r="R20" s="319"/>
      <c r="S20" s="319"/>
      <c r="T20" s="319"/>
      <c r="U20" s="319">
        <f>'9.グラフデータ'!G10</f>
        <v>4.9000000000000002E-2</v>
      </c>
      <c r="V20" s="319"/>
      <c r="W20" s="319"/>
      <c r="X20" s="319"/>
      <c r="Y20" s="319">
        <f>'9.グラフデータ'!H10</f>
        <v>5.2999999999999999E-2</v>
      </c>
      <c r="Z20" s="319"/>
      <c r="AA20" s="319"/>
      <c r="AB20" s="319"/>
      <c r="AC20" s="319">
        <f>'9.グラフデータ'!I10</f>
        <v>5.1999999999999998E-2</v>
      </c>
      <c r="AD20" s="319"/>
      <c r="AE20" s="319"/>
      <c r="AF20" s="319"/>
      <c r="AG20"/>
      <c r="AH20"/>
    </row>
    <row r="21" spans="1:37" s="8" customFormat="1" ht="18.75" customHeight="1" x14ac:dyDescent="0.15">
      <c r="A21"/>
      <c r="B21" s="112"/>
      <c r="C21" s="333" t="s">
        <v>264</v>
      </c>
      <c r="D21" s="334"/>
      <c r="E21" s="334"/>
      <c r="F21" s="334"/>
      <c r="G21" s="334"/>
      <c r="H21" s="334"/>
      <c r="I21" s="334"/>
      <c r="J21" s="334"/>
      <c r="K21" s="334"/>
      <c r="L21" s="335"/>
      <c r="M21" s="319">
        <f>'9.グラフデータ'!E11</f>
        <v>1E-3</v>
      </c>
      <c r="N21" s="319"/>
      <c r="O21" s="319"/>
      <c r="P21" s="319"/>
      <c r="Q21" s="319">
        <f>'9.グラフデータ'!F11</f>
        <v>0</v>
      </c>
      <c r="R21" s="319"/>
      <c r="S21" s="319"/>
      <c r="T21" s="319"/>
      <c r="U21" s="319">
        <f>'9.グラフデータ'!G11</f>
        <v>0</v>
      </c>
      <c r="V21" s="319"/>
      <c r="W21" s="319"/>
      <c r="X21" s="319"/>
      <c r="Y21" s="319">
        <f>'9.グラフデータ'!H11</f>
        <v>0</v>
      </c>
      <c r="Z21" s="319"/>
      <c r="AA21" s="319"/>
      <c r="AB21" s="319"/>
      <c r="AC21" s="319">
        <f>'9.グラフデータ'!I11</f>
        <v>0</v>
      </c>
      <c r="AD21" s="319"/>
      <c r="AE21" s="319"/>
      <c r="AF21" s="319"/>
      <c r="AG21"/>
      <c r="AH21"/>
      <c r="AK21" s="297"/>
    </row>
    <row r="22" spans="1:37" s="8" customFormat="1" ht="18.75" customHeight="1" x14ac:dyDescent="0.15">
      <c r="A22"/>
      <c r="B22" s="340" t="s">
        <v>265</v>
      </c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19">
        <f>'9.グラフデータ'!E12</f>
        <v>6.2E-2</v>
      </c>
      <c r="N22" s="319"/>
      <c r="O22" s="319"/>
      <c r="P22" s="319"/>
      <c r="Q22" s="319">
        <f>'9.グラフデータ'!F12</f>
        <v>8.5000000000000006E-2</v>
      </c>
      <c r="R22" s="319"/>
      <c r="S22" s="319"/>
      <c r="T22" s="319"/>
      <c r="U22" s="319">
        <f>'9.グラフデータ'!G12</f>
        <v>8.5999999999999993E-2</v>
      </c>
      <c r="V22" s="319"/>
      <c r="W22" s="319"/>
      <c r="X22" s="319"/>
      <c r="Y22" s="319">
        <f>'9.グラフデータ'!H12</f>
        <v>6.5000000000000002E-2</v>
      </c>
      <c r="Z22" s="319"/>
      <c r="AA22" s="319"/>
      <c r="AB22" s="319"/>
      <c r="AC22" s="319">
        <f>'9.グラフデータ'!I12</f>
        <v>7.0000000000000007E-2</v>
      </c>
      <c r="AD22" s="319"/>
      <c r="AE22" s="319"/>
      <c r="AF22" s="319"/>
      <c r="AG22"/>
      <c r="AH22"/>
    </row>
    <row r="23" spans="1:37" s="8" customFormat="1" ht="18.75" customHeight="1" x14ac:dyDescent="0.15">
      <c r="A23"/>
      <c r="B23" s="340" t="s">
        <v>266</v>
      </c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19">
        <f>'9.グラフデータ'!E13</f>
        <v>9.0999999999999998E-2</v>
      </c>
      <c r="N23" s="319"/>
      <c r="O23" s="319"/>
      <c r="P23" s="319"/>
      <c r="Q23" s="319">
        <f>'9.グラフデータ'!F13</f>
        <v>0.115</v>
      </c>
      <c r="R23" s="319"/>
      <c r="S23" s="319"/>
      <c r="T23" s="319"/>
      <c r="U23" s="319">
        <f>'9.グラフデータ'!G13</f>
        <v>9.9000000000000005E-2</v>
      </c>
      <c r="V23" s="319"/>
      <c r="W23" s="319"/>
      <c r="X23" s="319"/>
      <c r="Y23" s="319">
        <f>'9.グラフデータ'!H13</f>
        <v>0.11600000000000001</v>
      </c>
      <c r="Z23" s="319"/>
      <c r="AA23" s="319"/>
      <c r="AB23" s="319"/>
      <c r="AC23" s="319">
        <f>'9.グラフデータ'!I13</f>
        <v>0.109</v>
      </c>
      <c r="AD23" s="319"/>
      <c r="AE23" s="319"/>
      <c r="AF23" s="319"/>
      <c r="AG23"/>
      <c r="AH23"/>
    </row>
    <row r="24" spans="1:37" ht="9" customHeight="1" x14ac:dyDescent="0.15">
      <c r="AG24" s="81"/>
      <c r="AH24" s="81"/>
    </row>
    <row r="25" spans="1:37" ht="18.75" customHeight="1" x14ac:dyDescent="0.15">
      <c r="A25" s="3"/>
      <c r="B25" s="10" t="s">
        <v>279</v>
      </c>
      <c r="AG25" s="81"/>
      <c r="AH25" s="81"/>
    </row>
    <row r="26" spans="1:37" s="8" customFormat="1" ht="17.25" customHeight="1" x14ac:dyDescent="0.15">
      <c r="A26" s="84"/>
      <c r="B26" s="323" t="s">
        <v>442</v>
      </c>
      <c r="C26" s="324"/>
      <c r="D26" s="324"/>
      <c r="E26" s="325"/>
      <c r="F26" s="329" t="s">
        <v>267</v>
      </c>
      <c r="G26" s="330"/>
      <c r="H26" s="330"/>
      <c r="I26" s="331"/>
      <c r="J26" s="320">
        <f>AVERAGE(M37:AF37)</f>
        <v>0.34659999999999996</v>
      </c>
      <c r="K26" s="320"/>
      <c r="L26" s="320"/>
      <c r="M26" s="321" t="str">
        <f>'9.グラフデータ'!AE17</f>
        <v>同程度で推移</v>
      </c>
      <c r="N26" s="321"/>
      <c r="O26" s="321"/>
      <c r="P26" s="321"/>
      <c r="Q26" s="85"/>
      <c r="R26" s="323" t="s">
        <v>443</v>
      </c>
      <c r="S26" s="324"/>
      <c r="T26" s="324"/>
      <c r="U26" s="325"/>
      <c r="V26" s="329" t="s">
        <v>267</v>
      </c>
      <c r="W26" s="330"/>
      <c r="X26" s="330"/>
      <c r="Y26" s="331"/>
      <c r="Z26" s="320">
        <f>AVERAGE(M38:AF38)</f>
        <v>0.53880000000000006</v>
      </c>
      <c r="AA26" s="320"/>
      <c r="AB26" s="320"/>
      <c r="AC26" s="321" t="str">
        <f>'9.グラフデータ'!AE18</f>
        <v>同程度で推移</v>
      </c>
      <c r="AD26" s="321"/>
      <c r="AE26" s="321"/>
      <c r="AF26" s="321"/>
      <c r="AG26" s="82"/>
      <c r="AH26" s="82"/>
    </row>
    <row r="27" spans="1:37" s="8" customFormat="1" ht="17.25" customHeight="1" x14ac:dyDescent="0.15">
      <c r="A27" s="84"/>
      <c r="B27" s="326"/>
      <c r="C27" s="327"/>
      <c r="D27" s="327"/>
      <c r="E27" s="328"/>
      <c r="F27" s="329" t="s">
        <v>251</v>
      </c>
      <c r="G27" s="330"/>
      <c r="H27" s="330"/>
      <c r="I27" s="331"/>
      <c r="J27" s="322">
        <f>AC37-M37</f>
        <v>3.7999999999999978E-2</v>
      </c>
      <c r="K27" s="322"/>
      <c r="L27" s="322"/>
      <c r="M27" s="321"/>
      <c r="N27" s="321"/>
      <c r="O27" s="321"/>
      <c r="P27" s="321"/>
      <c r="Q27" s="86"/>
      <c r="R27" s="326"/>
      <c r="S27" s="327"/>
      <c r="T27" s="327"/>
      <c r="U27" s="328"/>
      <c r="V27" s="329" t="s">
        <v>251</v>
      </c>
      <c r="W27" s="330"/>
      <c r="X27" s="330"/>
      <c r="Y27" s="331"/>
      <c r="Z27" s="322">
        <f>AC38-M38</f>
        <v>-3.400000000000003E-2</v>
      </c>
      <c r="AA27" s="322"/>
      <c r="AB27" s="322"/>
      <c r="AC27" s="321"/>
      <c r="AD27" s="321"/>
      <c r="AE27" s="321"/>
      <c r="AF27" s="321"/>
      <c r="AG27" s="82"/>
      <c r="AH27" s="82"/>
    </row>
    <row r="28" spans="1:37" s="8" customFormat="1" ht="17.25" customHeight="1" x14ac:dyDescent="0.15"/>
    <row r="29" spans="1:37" s="8" customFormat="1" ht="17.25" customHeight="1" x14ac:dyDescent="0.15"/>
    <row r="30" spans="1:37" s="8" customFormat="1" ht="18.75" customHeight="1" x14ac:dyDescent="0.15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</row>
    <row r="31" spans="1:37" s="8" customFormat="1" ht="18.75" customHeight="1" x14ac:dyDescent="0.15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</row>
    <row r="32" spans="1:37" s="8" customFormat="1" ht="18.75" customHeight="1" x14ac:dyDescent="0.15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</row>
    <row r="33" spans="1:34" s="8" customFormat="1" ht="18.75" customHeight="1" x14ac:dyDescent="0.15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</row>
    <row r="34" spans="1:34" s="8" customFormat="1" ht="18.75" customHeight="1" x14ac:dyDescent="0.15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</row>
    <row r="35" spans="1:34" s="8" customFormat="1" ht="18.75" customHeight="1" x14ac:dyDescent="0.1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/>
      <c r="AH35"/>
    </row>
    <row r="36" spans="1:34" s="8" customFormat="1" ht="18.75" customHeight="1" x14ac:dyDescent="0.15">
      <c r="A36"/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5" t="str">
        <f ca="1">'9.グラフデータ'!R1&amp;"(n="&amp;'9.グラフデータ'!E24&amp;")"</f>
        <v>R2(n=82)</v>
      </c>
      <c r="N36" s="315"/>
      <c r="O36" s="315"/>
      <c r="P36" s="315"/>
      <c r="Q36" s="315" t="str">
        <f ca="1">'9.グラフデータ'!S1&amp;"(n="&amp;'9.グラフデータ'!F24&amp;")"</f>
        <v>R3(n=82)</v>
      </c>
      <c r="R36" s="315"/>
      <c r="S36" s="315"/>
      <c r="T36" s="315"/>
      <c r="U36" s="315" t="str">
        <f ca="1">'9.グラフデータ'!T1&amp;"(n="&amp;'9.グラフデータ'!G24&amp;")"</f>
        <v>R4(n=82)</v>
      </c>
      <c r="V36" s="315"/>
      <c r="W36" s="315"/>
      <c r="X36" s="315"/>
      <c r="Y36" s="315" t="str">
        <f ca="1">'9.グラフデータ'!U1&amp;"(n="&amp;'9.グラフデータ'!H24&amp;")"</f>
        <v>R5(n=82)</v>
      </c>
      <c r="Z36" s="315"/>
      <c r="AA36" s="315"/>
      <c r="AB36" s="315"/>
      <c r="AC36" s="315" t="str">
        <f ca="1">'9.グラフデータ'!V1&amp;"(n="&amp;'9.グラフデータ'!I24&amp;")"</f>
        <v>R6(n=82)</v>
      </c>
      <c r="AD36" s="315"/>
      <c r="AE36" s="315"/>
      <c r="AF36" s="315"/>
      <c r="AG36"/>
      <c r="AH36"/>
    </row>
    <row r="37" spans="1:34" s="8" customFormat="1" ht="18.75" customHeight="1" x14ac:dyDescent="0.15">
      <c r="A37"/>
      <c r="B37" s="317" t="s">
        <v>261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5">
        <f>'9.グラフデータ'!E17</f>
        <v>0.32700000000000001</v>
      </c>
      <c r="N37" s="315"/>
      <c r="O37" s="315"/>
      <c r="P37" s="315"/>
      <c r="Q37" s="315">
        <f>'9.グラフデータ'!F17</f>
        <v>0.33800000000000002</v>
      </c>
      <c r="R37" s="315"/>
      <c r="S37" s="315"/>
      <c r="T37" s="315"/>
      <c r="U37" s="315">
        <f>'9.グラフデータ'!G17</f>
        <v>0.34799999999999998</v>
      </c>
      <c r="V37" s="315"/>
      <c r="W37" s="315"/>
      <c r="X37" s="315"/>
      <c r="Y37" s="315">
        <f>'9.グラフデータ'!H17</f>
        <v>0.35499999999999998</v>
      </c>
      <c r="Z37" s="315"/>
      <c r="AA37" s="315"/>
      <c r="AB37" s="315"/>
      <c r="AC37" s="315">
        <f>'9.グラフデータ'!I17</f>
        <v>0.36499999999999999</v>
      </c>
      <c r="AD37" s="315"/>
      <c r="AE37" s="315"/>
      <c r="AF37" s="315"/>
      <c r="AG37"/>
      <c r="AH37"/>
    </row>
    <row r="38" spans="1:34" s="8" customFormat="1" ht="18.75" customHeight="1" x14ac:dyDescent="0.15">
      <c r="A38"/>
      <c r="B38" s="316" t="s">
        <v>444</v>
      </c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5">
        <f>SUM(M39:M41)</f>
        <v>0.56100000000000005</v>
      </c>
      <c r="N38" s="315"/>
      <c r="O38" s="315"/>
      <c r="P38" s="315"/>
      <c r="Q38" s="315">
        <f>SUM(Q39:Q41)</f>
        <v>0.53900000000000003</v>
      </c>
      <c r="R38" s="315"/>
      <c r="S38" s="315"/>
      <c r="T38" s="315"/>
      <c r="U38" s="315">
        <f>SUM(U39:U41)</f>
        <v>0.53400000000000003</v>
      </c>
      <c r="V38" s="315"/>
      <c r="W38" s="315"/>
      <c r="X38" s="315"/>
      <c r="Y38" s="315">
        <f>SUM(Y39:Y41)</f>
        <v>0.53300000000000003</v>
      </c>
      <c r="Z38" s="315"/>
      <c r="AA38" s="315"/>
      <c r="AB38" s="315"/>
      <c r="AC38" s="315">
        <f>SUM(AC39:AC41)</f>
        <v>0.52700000000000002</v>
      </c>
      <c r="AD38" s="315"/>
      <c r="AE38" s="315"/>
      <c r="AF38" s="315"/>
      <c r="AG38"/>
      <c r="AH38"/>
    </row>
    <row r="39" spans="1:34" s="8" customFormat="1" ht="18.75" customHeight="1" x14ac:dyDescent="0.15">
      <c r="A39"/>
      <c r="B39" s="113"/>
      <c r="C39" s="336" t="s">
        <v>262</v>
      </c>
      <c r="D39" s="337"/>
      <c r="E39" s="337"/>
      <c r="F39" s="337"/>
      <c r="G39" s="337"/>
      <c r="H39" s="337"/>
      <c r="I39" s="337"/>
      <c r="J39" s="337"/>
      <c r="K39" s="337"/>
      <c r="L39" s="338"/>
      <c r="M39" s="315">
        <f>'9.グラフデータ'!E19</f>
        <v>0.53</v>
      </c>
      <c r="N39" s="315"/>
      <c r="O39" s="315"/>
      <c r="P39" s="315"/>
      <c r="Q39" s="315">
        <f>'9.グラフデータ'!F19</f>
        <v>0.505</v>
      </c>
      <c r="R39" s="315"/>
      <c r="S39" s="315"/>
      <c r="T39" s="315"/>
      <c r="U39" s="315">
        <f>'9.グラフデータ'!G19</f>
        <v>0.499</v>
      </c>
      <c r="V39" s="315"/>
      <c r="W39" s="315"/>
      <c r="X39" s="315"/>
      <c r="Y39" s="315">
        <f>'9.グラフデータ'!H19</f>
        <v>0.499</v>
      </c>
      <c r="Z39" s="315"/>
      <c r="AA39" s="315"/>
      <c r="AB39" s="315"/>
      <c r="AC39" s="315">
        <f>'9.グラフデータ'!I19</f>
        <v>0.49199999999999999</v>
      </c>
      <c r="AD39" s="315"/>
      <c r="AE39" s="315"/>
      <c r="AF39" s="315"/>
      <c r="AG39"/>
      <c r="AH39"/>
    </row>
    <row r="40" spans="1:34" s="8" customFormat="1" ht="18.75" customHeight="1" x14ac:dyDescent="0.15">
      <c r="A40"/>
      <c r="B40" s="113"/>
      <c r="C40" s="336" t="s">
        <v>263</v>
      </c>
      <c r="D40" s="337"/>
      <c r="E40" s="337"/>
      <c r="F40" s="337"/>
      <c r="G40" s="337"/>
      <c r="H40" s="337"/>
      <c r="I40" s="337"/>
      <c r="J40" s="337"/>
      <c r="K40" s="337"/>
      <c r="L40" s="338"/>
      <c r="M40" s="315">
        <f>'9.グラフデータ'!E20</f>
        <v>2.9000000000000001E-2</v>
      </c>
      <c r="N40" s="315"/>
      <c r="O40" s="315"/>
      <c r="P40" s="315"/>
      <c r="Q40" s="315">
        <f>'9.グラフデータ'!F20</f>
        <v>3.2000000000000001E-2</v>
      </c>
      <c r="R40" s="315"/>
      <c r="S40" s="315"/>
      <c r="T40" s="315"/>
      <c r="U40" s="315">
        <f>'9.グラフデータ'!G20</f>
        <v>3.3000000000000002E-2</v>
      </c>
      <c r="V40" s="315"/>
      <c r="W40" s="315"/>
      <c r="X40" s="315"/>
      <c r="Y40" s="315">
        <f>'9.グラフデータ'!H20</f>
        <v>3.3000000000000002E-2</v>
      </c>
      <c r="Z40" s="315"/>
      <c r="AA40" s="315"/>
      <c r="AB40" s="315"/>
      <c r="AC40" s="315">
        <f>'9.グラフデータ'!I20</f>
        <v>3.4000000000000002E-2</v>
      </c>
      <c r="AD40" s="315"/>
      <c r="AE40" s="315"/>
      <c r="AF40" s="315"/>
      <c r="AG40"/>
      <c r="AH40"/>
    </row>
    <row r="41" spans="1:34" s="8" customFormat="1" ht="18.75" customHeight="1" x14ac:dyDescent="0.15">
      <c r="A41"/>
      <c r="B41" s="114"/>
      <c r="C41" s="336" t="s">
        <v>264</v>
      </c>
      <c r="D41" s="337"/>
      <c r="E41" s="337"/>
      <c r="F41" s="337"/>
      <c r="G41" s="337"/>
      <c r="H41" s="337"/>
      <c r="I41" s="337"/>
      <c r="J41" s="337"/>
      <c r="K41" s="337"/>
      <c r="L41" s="338"/>
      <c r="M41" s="315">
        <f>'9.グラフデータ'!E21</f>
        <v>2E-3</v>
      </c>
      <c r="N41" s="315"/>
      <c r="O41" s="315"/>
      <c r="P41" s="315"/>
      <c r="Q41" s="315">
        <f>'9.グラフデータ'!F21</f>
        <v>2E-3</v>
      </c>
      <c r="R41" s="315"/>
      <c r="S41" s="315"/>
      <c r="T41" s="315"/>
      <c r="U41" s="315">
        <f>'9.グラフデータ'!G21</f>
        <v>2E-3</v>
      </c>
      <c r="V41" s="315"/>
      <c r="W41" s="315"/>
      <c r="X41" s="315"/>
      <c r="Y41" s="315">
        <f>'9.グラフデータ'!H21</f>
        <v>1E-3</v>
      </c>
      <c r="Z41" s="315"/>
      <c r="AA41" s="315"/>
      <c r="AB41" s="315"/>
      <c r="AC41" s="315">
        <f>'9.グラフデータ'!I21</f>
        <v>1E-3</v>
      </c>
      <c r="AD41" s="315"/>
      <c r="AE41" s="315"/>
      <c r="AF41" s="315"/>
      <c r="AG41"/>
      <c r="AH41"/>
    </row>
    <row r="42" spans="1:34" s="8" customFormat="1" ht="18.75" customHeight="1" x14ac:dyDescent="0.15">
      <c r="A42"/>
      <c r="B42" s="317" t="s">
        <v>265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5">
        <f>'9.グラフデータ'!E22</f>
        <v>5.1999999999999998E-2</v>
      </c>
      <c r="N42" s="315"/>
      <c r="O42" s="315"/>
      <c r="P42" s="315"/>
      <c r="Q42" s="315">
        <f>'9.グラフデータ'!F22</f>
        <v>6.3E-2</v>
      </c>
      <c r="R42" s="315"/>
      <c r="S42" s="315"/>
      <c r="T42" s="315"/>
      <c r="U42" s="315">
        <f>'9.グラフデータ'!G22</f>
        <v>6.3E-2</v>
      </c>
      <c r="V42" s="315"/>
      <c r="W42" s="315"/>
      <c r="X42" s="315"/>
      <c r="Y42" s="315">
        <f>'9.グラフデータ'!H22</f>
        <v>5.6000000000000001E-2</v>
      </c>
      <c r="Z42" s="315"/>
      <c r="AA42" s="315"/>
      <c r="AB42" s="315"/>
      <c r="AC42" s="315">
        <f>'9.グラフデータ'!I22</f>
        <v>0.05</v>
      </c>
      <c r="AD42" s="315"/>
      <c r="AE42" s="315"/>
      <c r="AF42" s="315"/>
      <c r="AG42"/>
      <c r="AH42"/>
    </row>
    <row r="43" spans="1:34" s="8" customFormat="1" ht="18.75" customHeight="1" x14ac:dyDescent="0.15">
      <c r="A43"/>
      <c r="B43" s="317" t="s">
        <v>266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5">
        <f>'9.グラフデータ'!E23</f>
        <v>0.06</v>
      </c>
      <c r="N43" s="315"/>
      <c r="O43" s="315"/>
      <c r="P43" s="315"/>
      <c r="Q43" s="315">
        <f>'9.グラフデータ'!F23</f>
        <v>0.06</v>
      </c>
      <c r="R43" s="315"/>
      <c r="S43" s="315"/>
      <c r="T43" s="315"/>
      <c r="U43" s="315">
        <f>'9.グラフデータ'!G23</f>
        <v>5.6000000000000001E-2</v>
      </c>
      <c r="V43" s="315"/>
      <c r="W43" s="315"/>
      <c r="X43" s="315"/>
      <c r="Y43" s="315">
        <f>'9.グラフデータ'!H23</f>
        <v>5.5E-2</v>
      </c>
      <c r="Z43" s="315"/>
      <c r="AA43" s="315"/>
      <c r="AB43" s="315"/>
      <c r="AC43" s="315">
        <f>'9.グラフデータ'!I23</f>
        <v>5.8000000000000003E-2</v>
      </c>
      <c r="AD43" s="315"/>
      <c r="AE43" s="315"/>
      <c r="AF43" s="315"/>
      <c r="AG43"/>
      <c r="AH43"/>
    </row>
  </sheetData>
  <mergeCells count="120">
    <mergeCell ref="C19:L19"/>
    <mergeCell ref="C20:L20"/>
    <mergeCell ref="C21:L21"/>
    <mergeCell ref="C39:L39"/>
    <mergeCell ref="C40:L40"/>
    <mergeCell ref="C41:L41"/>
    <mergeCell ref="B6:E7"/>
    <mergeCell ref="F6:I6"/>
    <mergeCell ref="F7:I7"/>
    <mergeCell ref="B26:E27"/>
    <mergeCell ref="F26:I26"/>
    <mergeCell ref="F27:I27"/>
    <mergeCell ref="B18:L18"/>
    <mergeCell ref="B16:L16"/>
    <mergeCell ref="B17:L17"/>
    <mergeCell ref="B22:L22"/>
    <mergeCell ref="B23:L23"/>
    <mergeCell ref="J7:L7"/>
    <mergeCell ref="J6:L6"/>
    <mergeCell ref="M23:P23"/>
    <mergeCell ref="M18:P18"/>
    <mergeCell ref="AC19:AF19"/>
    <mergeCell ref="Q20:T20"/>
    <mergeCell ref="U20:X20"/>
    <mergeCell ref="Y20:AB20"/>
    <mergeCell ref="AC20:AF20"/>
    <mergeCell ref="AC16:AF16"/>
    <mergeCell ref="Q17:T17"/>
    <mergeCell ref="U17:X17"/>
    <mergeCell ref="Y17:AB17"/>
    <mergeCell ref="AC17:AF17"/>
    <mergeCell ref="Q16:T16"/>
    <mergeCell ref="U16:X16"/>
    <mergeCell ref="Y16:AB16"/>
    <mergeCell ref="Q19:T19"/>
    <mergeCell ref="U19:X19"/>
    <mergeCell ref="Y19:AB19"/>
    <mergeCell ref="U18:X18"/>
    <mergeCell ref="Y18:AB18"/>
    <mergeCell ref="AC18:AF18"/>
    <mergeCell ref="AC21:AF21"/>
    <mergeCell ref="Q22:T22"/>
    <mergeCell ref="U22:X22"/>
    <mergeCell ref="M16:P16"/>
    <mergeCell ref="M17:P17"/>
    <mergeCell ref="M19:P19"/>
    <mergeCell ref="M20:P20"/>
    <mergeCell ref="M21:P21"/>
    <mergeCell ref="M22:P22"/>
    <mergeCell ref="M6:P7"/>
    <mergeCell ref="R6:U7"/>
    <mergeCell ref="V6:Y6"/>
    <mergeCell ref="V7:Y7"/>
    <mergeCell ref="Z26:AB26"/>
    <mergeCell ref="AC26:AF27"/>
    <mergeCell ref="J27:L27"/>
    <mergeCell ref="Z27:AB27"/>
    <mergeCell ref="J26:L26"/>
    <mergeCell ref="M26:P27"/>
    <mergeCell ref="R26:U27"/>
    <mergeCell ref="V26:Y26"/>
    <mergeCell ref="V27:Y27"/>
    <mergeCell ref="Q23:T23"/>
    <mergeCell ref="U23:X23"/>
    <mergeCell ref="Y23:AB23"/>
    <mergeCell ref="AC23:AF23"/>
    <mergeCell ref="Q21:T21"/>
    <mergeCell ref="U21:X21"/>
    <mergeCell ref="Y21:AB21"/>
    <mergeCell ref="Z6:AB6"/>
    <mergeCell ref="AC6:AF7"/>
    <mergeCell ref="Z7:AB7"/>
    <mergeCell ref="Q18:T18"/>
    <mergeCell ref="Y22:AB22"/>
    <mergeCell ref="AC22:AF22"/>
    <mergeCell ref="AC36:AF36"/>
    <mergeCell ref="B37:L37"/>
    <mergeCell ref="M37:P37"/>
    <mergeCell ref="Q37:T37"/>
    <mergeCell ref="U37:X37"/>
    <mergeCell ref="Y37:AB37"/>
    <mergeCell ref="AC37:AF37"/>
    <mergeCell ref="B36:L36"/>
    <mergeCell ref="M36:P36"/>
    <mergeCell ref="Q36:T36"/>
    <mergeCell ref="U36:X36"/>
    <mergeCell ref="Y36:AB36"/>
    <mergeCell ref="M40:P40"/>
    <mergeCell ref="Q40:T40"/>
    <mergeCell ref="U40:X40"/>
    <mergeCell ref="Y40:AB40"/>
    <mergeCell ref="AC40:AF40"/>
    <mergeCell ref="M39:P39"/>
    <mergeCell ref="Q39:T39"/>
    <mergeCell ref="U39:X39"/>
    <mergeCell ref="Y39:AB39"/>
    <mergeCell ref="AC43:AF43"/>
    <mergeCell ref="B38:L38"/>
    <mergeCell ref="M38:P38"/>
    <mergeCell ref="Q38:T38"/>
    <mergeCell ref="U38:X38"/>
    <mergeCell ref="Y38:AB38"/>
    <mergeCell ref="AC38:AF38"/>
    <mergeCell ref="B43:L43"/>
    <mergeCell ref="M43:P43"/>
    <mergeCell ref="Q43:T43"/>
    <mergeCell ref="U43:X43"/>
    <mergeCell ref="Y43:AB43"/>
    <mergeCell ref="AC41:AF41"/>
    <mergeCell ref="B42:L42"/>
    <mergeCell ref="M42:P42"/>
    <mergeCell ref="Q42:T42"/>
    <mergeCell ref="U42:X42"/>
    <mergeCell ref="Y42:AB42"/>
    <mergeCell ref="AC42:AF42"/>
    <mergeCell ref="M41:P41"/>
    <mergeCell ref="Q41:T41"/>
    <mergeCell ref="U41:X41"/>
    <mergeCell ref="Y41:AB41"/>
    <mergeCell ref="AC39:AF39"/>
  </mergeCells>
  <phoneticPr fontId="1"/>
  <conditionalFormatting sqref="AG6:AH7">
    <cfRule type="containsText" dxfId="422" priority="74" operator="containsText" text="無し">
      <formula>NOT(ISERROR(SEARCH("無し",AG6)))</formula>
    </cfRule>
    <cfRule type="containsText" dxfId="421" priority="75" operator="containsText" text="変動">
      <formula>NOT(ISERROR(SEARCH("変動",AG6)))</formula>
    </cfRule>
    <cfRule type="containsText" dxfId="420" priority="76" operator="containsText" text="減少">
      <formula>NOT(ISERROR(SEARCH("減少",AG6)))</formula>
    </cfRule>
    <cfRule type="containsText" dxfId="419" priority="77" operator="containsText" text="増加">
      <formula>NOT(ISERROR(SEARCH("増加",AG6)))</formula>
    </cfRule>
    <cfRule type="containsText" dxfId="418" priority="78" operator="containsText" text="安定">
      <formula>NOT(ISERROR(SEARCH("安定",AG6)))</formula>
    </cfRule>
  </conditionalFormatting>
  <conditionalFormatting sqref="AG26:AH27">
    <cfRule type="containsText" dxfId="417" priority="57" operator="containsText" text="無し">
      <formula>NOT(ISERROR(SEARCH("無し",AG26)))</formula>
    </cfRule>
    <cfRule type="containsText" dxfId="416" priority="58" operator="containsText" text="変動">
      <formula>NOT(ISERROR(SEARCH("変動",AG26)))</formula>
    </cfRule>
    <cfRule type="containsText" dxfId="415" priority="59" operator="containsText" text="減少">
      <formula>NOT(ISERROR(SEARCH("減少",AG26)))</formula>
    </cfRule>
    <cfRule type="containsText" dxfId="414" priority="60" operator="containsText" text="増加">
      <formula>NOT(ISERROR(SEARCH("増加",AG26)))</formula>
    </cfRule>
    <cfRule type="containsText" dxfId="413" priority="61" operator="containsText" text="安定">
      <formula>NOT(ISERROR(SEARCH("安定",AG26)))</formula>
    </cfRule>
  </conditionalFormatting>
  <conditionalFormatting sqref="M6">
    <cfRule type="containsText" dxfId="412" priority="25" operator="containsText" text="最新年度のみ減少">
      <formula>NOT(ISERROR(SEARCH("最新年度のみ減少",M6)))</formula>
    </cfRule>
    <cfRule type="containsText" dxfId="411" priority="26" operator="containsText" text="最新年度のみ増加">
      <formula>NOT(ISERROR(SEARCH("最新年度のみ増加",M6)))</formula>
    </cfRule>
  </conditionalFormatting>
  <conditionalFormatting sqref="M6">
    <cfRule type="containsText" dxfId="410" priority="27" operator="containsText" text="―">
      <formula>NOT(ISERROR(SEARCH("―",M6)))</formula>
    </cfRule>
    <cfRule type="containsText" dxfId="409" priority="28" operator="containsText" text="隔年で">
      <formula>NOT(ISERROR(SEARCH("隔年で",M6)))</formula>
    </cfRule>
    <cfRule type="containsText" dxfId="408" priority="29" operator="containsText" text="年度により">
      <formula>NOT(ISERROR(SEARCH("年度により",M6)))</formula>
    </cfRule>
    <cfRule type="containsText" dxfId="407" priority="30" operator="containsText" text="減少傾向">
      <formula>NOT(ISERROR(SEARCH("減少傾向",M6)))</formula>
    </cfRule>
    <cfRule type="containsText" dxfId="406" priority="31" operator="containsText" text="増加傾向">
      <formula>NOT(ISERROR(SEARCH("増加傾向",M6)))</formula>
    </cfRule>
    <cfRule type="containsText" dxfId="405" priority="32" operator="containsText" text="同程度">
      <formula>NOT(ISERROR(SEARCH("同程度",M6)))</formula>
    </cfRule>
  </conditionalFormatting>
  <conditionalFormatting sqref="AC6">
    <cfRule type="containsText" dxfId="404" priority="17" operator="containsText" text="最新年度のみ減少">
      <formula>NOT(ISERROR(SEARCH("最新年度のみ減少",AC6)))</formula>
    </cfRule>
    <cfRule type="containsText" dxfId="403" priority="18" operator="containsText" text="最新年度のみ増加">
      <formula>NOT(ISERROR(SEARCH("最新年度のみ増加",AC6)))</formula>
    </cfRule>
  </conditionalFormatting>
  <conditionalFormatting sqref="AC6">
    <cfRule type="containsText" dxfId="402" priority="19" operator="containsText" text="―">
      <formula>NOT(ISERROR(SEARCH("―",AC6)))</formula>
    </cfRule>
    <cfRule type="containsText" dxfId="401" priority="20" operator="containsText" text="隔年で">
      <formula>NOT(ISERROR(SEARCH("隔年で",AC6)))</formula>
    </cfRule>
    <cfRule type="containsText" dxfId="400" priority="21" operator="containsText" text="年度により">
      <formula>NOT(ISERROR(SEARCH("年度により",AC6)))</formula>
    </cfRule>
    <cfRule type="containsText" dxfId="399" priority="22" operator="containsText" text="減少傾向">
      <formula>NOT(ISERROR(SEARCH("減少傾向",AC6)))</formula>
    </cfRule>
    <cfRule type="containsText" dxfId="398" priority="23" operator="containsText" text="増加傾向">
      <formula>NOT(ISERROR(SEARCH("増加傾向",AC6)))</formula>
    </cfRule>
    <cfRule type="containsText" dxfId="397" priority="24" operator="containsText" text="同程度">
      <formula>NOT(ISERROR(SEARCH("同程度",AC6)))</formula>
    </cfRule>
  </conditionalFormatting>
  <conditionalFormatting sqref="M26">
    <cfRule type="containsText" dxfId="396" priority="9" operator="containsText" text="最新年度のみ減少">
      <formula>NOT(ISERROR(SEARCH("最新年度のみ減少",M26)))</formula>
    </cfRule>
    <cfRule type="containsText" dxfId="395" priority="10" operator="containsText" text="最新年度のみ増加">
      <formula>NOT(ISERROR(SEARCH("最新年度のみ増加",M26)))</formula>
    </cfRule>
  </conditionalFormatting>
  <conditionalFormatting sqref="M26">
    <cfRule type="containsText" dxfId="394" priority="11" operator="containsText" text="―">
      <formula>NOT(ISERROR(SEARCH("―",M26)))</formula>
    </cfRule>
    <cfRule type="containsText" dxfId="393" priority="12" operator="containsText" text="隔年で">
      <formula>NOT(ISERROR(SEARCH("隔年で",M26)))</formula>
    </cfRule>
    <cfRule type="containsText" dxfId="392" priority="13" operator="containsText" text="年度により">
      <formula>NOT(ISERROR(SEARCH("年度により",M26)))</formula>
    </cfRule>
    <cfRule type="containsText" dxfId="391" priority="14" operator="containsText" text="減少傾向">
      <formula>NOT(ISERROR(SEARCH("減少傾向",M26)))</formula>
    </cfRule>
    <cfRule type="containsText" dxfId="390" priority="15" operator="containsText" text="増加傾向">
      <formula>NOT(ISERROR(SEARCH("増加傾向",M26)))</formula>
    </cfRule>
    <cfRule type="containsText" dxfId="389" priority="16" operator="containsText" text="同程度">
      <formula>NOT(ISERROR(SEARCH("同程度",M26)))</formula>
    </cfRule>
  </conditionalFormatting>
  <conditionalFormatting sqref="AC26">
    <cfRule type="containsText" dxfId="388" priority="1" operator="containsText" text="最新年度のみ減少">
      <formula>NOT(ISERROR(SEARCH("最新年度のみ減少",AC26)))</formula>
    </cfRule>
    <cfRule type="containsText" dxfId="387" priority="2" operator="containsText" text="最新年度のみ増加">
      <formula>NOT(ISERROR(SEARCH("最新年度のみ増加",AC26)))</formula>
    </cfRule>
  </conditionalFormatting>
  <conditionalFormatting sqref="AC26">
    <cfRule type="containsText" dxfId="386" priority="3" operator="containsText" text="―">
      <formula>NOT(ISERROR(SEARCH("―",AC26)))</formula>
    </cfRule>
    <cfRule type="containsText" dxfId="385" priority="4" operator="containsText" text="隔年で">
      <formula>NOT(ISERROR(SEARCH("隔年で",AC26)))</formula>
    </cfRule>
    <cfRule type="containsText" dxfId="384" priority="5" operator="containsText" text="年度により">
      <formula>NOT(ISERROR(SEARCH("年度により",AC26)))</formula>
    </cfRule>
    <cfRule type="containsText" dxfId="383" priority="6" operator="containsText" text="減少傾向">
      <formula>NOT(ISERROR(SEARCH("減少傾向",AC26)))</formula>
    </cfRule>
    <cfRule type="containsText" dxfId="382" priority="7" operator="containsText" text="増加傾向">
      <formula>NOT(ISERROR(SEARCH("増加傾向",AC26)))</formula>
    </cfRule>
    <cfRule type="containsText" dxfId="381" priority="8" operator="containsText" text="同程度">
      <formula>NOT(ISERROR(SEARCH("同程度",AC26)))</formula>
    </cfRule>
  </conditionalFormatting>
  <hyperlinks>
    <hyperlink ref="AI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34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0C2B6-BC9C-4D0C-94FB-F45F298AFC11}">
  <sheetPr>
    <tabColor theme="9"/>
  </sheetPr>
  <dimension ref="A1:AL101"/>
  <sheetViews>
    <sheetView workbookViewId="0">
      <pane xSplit="3" ySplit="13" topLeftCell="D80" activePane="bottomRight" state="frozen"/>
      <selection activeCell="D14" sqref="D14"/>
      <selection pane="topRight" activeCell="D14" sqref="D14"/>
      <selection pane="bottomLeft" activeCell="D14" sqref="D14"/>
      <selection pane="bottomRight" activeCell="P1" sqref="P1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248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165</v>
      </c>
      <c r="E7" s="18">
        <f t="shared" si="0"/>
        <v>685</v>
      </c>
      <c r="F7" s="18">
        <f t="shared" si="0"/>
        <v>631</v>
      </c>
      <c r="G7" s="18">
        <f t="shared" si="0"/>
        <v>54</v>
      </c>
      <c r="H7" s="18">
        <f t="shared" si="0"/>
        <v>0</v>
      </c>
      <c r="I7" s="18">
        <f t="shared" si="0"/>
        <v>73</v>
      </c>
      <c r="J7" s="18">
        <f t="shared" si="0"/>
        <v>113</v>
      </c>
      <c r="K7" s="19">
        <f>SUM(D7,F7:J7)</f>
        <v>1036</v>
      </c>
      <c r="L7" s="20">
        <f>_xlfn.RANK.EQ(K7,$K$14:$K$99,0)</f>
        <v>41</v>
      </c>
      <c r="M7" s="21">
        <f>E7/K7</f>
        <v>0.66119691119691115</v>
      </c>
      <c r="N7" s="22">
        <f>_xlfn.RANK.EQ(M7,$M$14:$M$99,0)</f>
        <v>23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384.4</v>
      </c>
      <c r="E8" s="103">
        <f>ROUND(SUMIF($B$14:$B$99,"G",E14:E99)/(COUNTIFS(B14:B99,"G",D14:D99,"&lt;&gt;")),1)</f>
        <v>785.8</v>
      </c>
      <c r="F8" s="103">
        <f>ROUND(SUMIF($B$14:$B$99,"G",F14:F99)/(COUNTIFS(B14:B99,"G",D14:D99,"&lt;&gt;")),1)</f>
        <v>744.8</v>
      </c>
      <c r="G8" s="103">
        <f>ROUND(SUMIF($B$14:$B$99,"G",G14:G99)/(COUNTIFS(B14:B99,"G",D14:D99,"&lt;&gt;")),1)</f>
        <v>40</v>
      </c>
      <c r="H8" s="103">
        <f>ROUND(SUMIF($B$14:$B$99,"G",H14:H99)/(COUNTIFS(B14:B99,"G",D14:D99,"&lt;&gt;")),1)</f>
        <v>1</v>
      </c>
      <c r="I8" s="103">
        <f>ROUND(SUMIF($B$14:$B$99,"G",I14:I99)/(COUNTIFS(B14:B99,"G",D14:D99,"&lt;&gt;")),1)</f>
        <v>59.4</v>
      </c>
      <c r="J8" s="103">
        <f>ROUND(SUMIF($B$14:$B$99,"G",J14:J99)/(COUNTIFS(B14:B99,"G",D14:D99,"&lt;&gt;")),1)</f>
        <v>122.2</v>
      </c>
      <c r="K8" s="100">
        <f>ROUND(SUM(D8,F8:J8),1)</f>
        <v>1351.8</v>
      </c>
      <c r="L8" s="26"/>
      <c r="M8" s="27">
        <f t="shared" ref="M8:M9" si="1">E8/K8</f>
        <v>0.5812990087291019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427.8</v>
      </c>
      <c r="E9" s="106">
        <f t="shared" si="2"/>
        <v>616</v>
      </c>
      <c r="F9" s="106">
        <f t="shared" si="2"/>
        <v>576</v>
      </c>
      <c r="G9" s="106">
        <f t="shared" si="2"/>
        <v>39.200000000000003</v>
      </c>
      <c r="H9" s="106">
        <f t="shared" si="2"/>
        <v>0.8</v>
      </c>
      <c r="I9" s="106">
        <f t="shared" si="2"/>
        <v>58.6</v>
      </c>
      <c r="J9" s="106">
        <f t="shared" si="2"/>
        <v>68.099999999999994</v>
      </c>
      <c r="K9" s="105">
        <f>ROUND(SUM(D9,F9:J9),1)</f>
        <v>1170.5</v>
      </c>
      <c r="L9" s="33"/>
      <c r="M9" s="34">
        <f t="shared" si="1"/>
        <v>0.52627082443400253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2024年度（基準日：５月１日）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4" si="3">SUM(Q14:U14)</f>
        <v>1326</v>
      </c>
      <c r="E14" s="42">
        <f t="shared" ref="E14:E44" si="4">SUM(F14:H14)</f>
        <v>815</v>
      </c>
      <c r="F14" s="25">
        <f t="shared" ref="F14:F44" si="5">V14+W14</f>
        <v>772</v>
      </c>
      <c r="G14" s="25">
        <f t="shared" ref="G14:G44" si="6">X14</f>
        <v>42</v>
      </c>
      <c r="H14" s="25">
        <f t="shared" ref="H14:H44" si="7">Y14</f>
        <v>1</v>
      </c>
      <c r="I14" s="25">
        <f t="shared" ref="I14:I44" si="8">SUM(AB14:AD14)</f>
        <v>144</v>
      </c>
      <c r="J14" s="2">
        <f t="shared" ref="J14:J44" si="9">SUM(Z14:AA14,AE14)</f>
        <v>171</v>
      </c>
      <c r="K14" s="43">
        <f t="shared" ref="K14:K44" si="10">SUM(D14,E14,I14:J14)</f>
        <v>2456</v>
      </c>
      <c r="L14" s="44">
        <f t="shared" ref="L14:L44" si="11">_xlfn.RANK.EQ(K14,$K$14:$K$99,0)</f>
        <v>6</v>
      </c>
      <c r="M14" s="27">
        <f t="shared" ref="M14:M44" si="12">E14/K14</f>
        <v>0.33184039087947881</v>
      </c>
      <c r="N14" s="45">
        <f t="shared" ref="N14:N44" si="13">_xlfn.RANK.EQ(M14,$M$14:$M$99,0)</f>
        <v>66</v>
      </c>
      <c r="P14" s="41" t="s">
        <v>57</v>
      </c>
      <c r="Q14" s="68">
        <v>1312</v>
      </c>
      <c r="R14" s="1">
        <v>1</v>
      </c>
      <c r="S14" s="1">
        <v>0</v>
      </c>
      <c r="T14" s="1">
        <v>13</v>
      </c>
      <c r="U14" s="1">
        <v>0</v>
      </c>
      <c r="V14" s="1">
        <v>8</v>
      </c>
      <c r="W14" s="1">
        <v>764</v>
      </c>
      <c r="X14" s="1">
        <v>42</v>
      </c>
      <c r="Y14" s="1">
        <v>1</v>
      </c>
      <c r="Z14" s="1">
        <v>153</v>
      </c>
      <c r="AA14" s="1">
        <v>18</v>
      </c>
      <c r="AB14" s="1">
        <v>23</v>
      </c>
      <c r="AC14" s="1">
        <v>78</v>
      </c>
      <c r="AD14" s="1">
        <v>43</v>
      </c>
      <c r="AE14" s="1">
        <v>0</v>
      </c>
      <c r="AF14" s="46">
        <v>2456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51</v>
      </c>
      <c r="E15" s="42">
        <f t="shared" si="4"/>
        <v>1008</v>
      </c>
      <c r="F15" s="25">
        <f t="shared" si="5"/>
        <v>827</v>
      </c>
      <c r="G15" s="25">
        <f t="shared" si="6"/>
        <v>180</v>
      </c>
      <c r="H15" s="25">
        <f t="shared" si="7"/>
        <v>1</v>
      </c>
      <c r="I15" s="25">
        <f t="shared" si="8"/>
        <v>78</v>
      </c>
      <c r="J15" s="2">
        <f t="shared" si="9"/>
        <v>7</v>
      </c>
      <c r="K15" s="43">
        <f t="shared" si="10"/>
        <v>1144</v>
      </c>
      <c r="L15" s="44">
        <f t="shared" si="11"/>
        <v>35</v>
      </c>
      <c r="M15" s="27">
        <f t="shared" si="12"/>
        <v>0.88111888111888115</v>
      </c>
      <c r="N15" s="45">
        <f t="shared" si="13"/>
        <v>5</v>
      </c>
      <c r="P15" s="41" t="s">
        <v>59</v>
      </c>
      <c r="Q15" s="72">
        <v>50</v>
      </c>
      <c r="R15" s="15">
        <v>1</v>
      </c>
      <c r="S15" s="15">
        <v>0</v>
      </c>
      <c r="T15" s="15">
        <v>0</v>
      </c>
      <c r="U15" s="15">
        <v>0</v>
      </c>
      <c r="V15" s="15">
        <v>10</v>
      </c>
      <c r="W15" s="15">
        <v>817</v>
      </c>
      <c r="X15" s="15">
        <v>180</v>
      </c>
      <c r="Y15" s="15">
        <v>1</v>
      </c>
      <c r="Z15" s="15">
        <v>0</v>
      </c>
      <c r="AA15" s="15">
        <v>7</v>
      </c>
      <c r="AB15" s="15">
        <v>6</v>
      </c>
      <c r="AC15" s="15">
        <v>35</v>
      </c>
      <c r="AD15" s="15">
        <v>37</v>
      </c>
      <c r="AE15" s="15">
        <v>0</v>
      </c>
      <c r="AF15" s="67">
        <v>1144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251</v>
      </c>
      <c r="E16" s="42">
        <f t="shared" si="4"/>
        <v>320</v>
      </c>
      <c r="F16" s="25">
        <f t="shared" si="5"/>
        <v>277</v>
      </c>
      <c r="G16" s="25">
        <f t="shared" si="6"/>
        <v>43</v>
      </c>
      <c r="H16" s="25">
        <f t="shared" si="7"/>
        <v>0</v>
      </c>
      <c r="I16" s="25">
        <f t="shared" si="8"/>
        <v>20</v>
      </c>
      <c r="J16" s="2">
        <f t="shared" si="9"/>
        <v>3</v>
      </c>
      <c r="K16" s="43">
        <f t="shared" si="10"/>
        <v>594</v>
      </c>
      <c r="L16" s="44">
        <f t="shared" si="11"/>
        <v>61</v>
      </c>
      <c r="M16" s="27">
        <f t="shared" si="12"/>
        <v>0.53872053872053871</v>
      </c>
      <c r="N16" s="45">
        <f t="shared" si="13"/>
        <v>47</v>
      </c>
      <c r="P16" s="41" t="s">
        <v>61</v>
      </c>
      <c r="Q16" s="68">
        <v>251</v>
      </c>
      <c r="R16" s="1">
        <v>0</v>
      </c>
      <c r="S16" s="1">
        <v>0</v>
      </c>
      <c r="T16" s="1">
        <v>0</v>
      </c>
      <c r="U16" s="1">
        <v>0</v>
      </c>
      <c r="V16" s="1">
        <v>1</v>
      </c>
      <c r="W16" s="1">
        <v>276</v>
      </c>
      <c r="X16" s="1">
        <v>43</v>
      </c>
      <c r="Y16" s="1">
        <v>0</v>
      </c>
      <c r="Z16" s="1">
        <v>0</v>
      </c>
      <c r="AA16" s="1">
        <v>3</v>
      </c>
      <c r="AB16" s="1">
        <v>1</v>
      </c>
      <c r="AC16" s="1">
        <v>12</v>
      </c>
      <c r="AD16" s="1">
        <v>7</v>
      </c>
      <c r="AE16" s="1">
        <v>0</v>
      </c>
      <c r="AF16" s="46">
        <v>594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5</v>
      </c>
      <c r="E17" s="42">
        <f t="shared" si="4"/>
        <v>458</v>
      </c>
      <c r="F17" s="25">
        <f t="shared" si="5"/>
        <v>455</v>
      </c>
      <c r="G17" s="25">
        <f t="shared" si="6"/>
        <v>0</v>
      </c>
      <c r="H17" s="25">
        <f t="shared" si="7"/>
        <v>3</v>
      </c>
      <c r="I17" s="25">
        <f t="shared" si="8"/>
        <v>31</v>
      </c>
      <c r="J17" s="2">
        <f t="shared" si="9"/>
        <v>3</v>
      </c>
      <c r="K17" s="43">
        <f t="shared" si="10"/>
        <v>497</v>
      </c>
      <c r="L17" s="44">
        <f t="shared" si="11"/>
        <v>63</v>
      </c>
      <c r="M17" s="27">
        <f t="shared" si="12"/>
        <v>0.92152917505030185</v>
      </c>
      <c r="N17" s="45">
        <f t="shared" si="13"/>
        <v>2</v>
      </c>
      <c r="P17" s="41" t="s">
        <v>63</v>
      </c>
      <c r="Q17" s="68">
        <v>5</v>
      </c>
      <c r="R17" s="1">
        <v>0</v>
      </c>
      <c r="S17" s="1">
        <v>0</v>
      </c>
      <c r="T17" s="1">
        <v>0</v>
      </c>
      <c r="U17" s="1">
        <v>0</v>
      </c>
      <c r="V17" s="1">
        <v>3</v>
      </c>
      <c r="W17" s="1">
        <v>452</v>
      </c>
      <c r="X17" s="1">
        <v>0</v>
      </c>
      <c r="Y17" s="1">
        <v>3</v>
      </c>
      <c r="Z17" s="1">
        <v>0</v>
      </c>
      <c r="AA17" s="1">
        <v>3</v>
      </c>
      <c r="AB17" s="1">
        <v>0</v>
      </c>
      <c r="AC17" s="1">
        <v>17</v>
      </c>
      <c r="AD17" s="1">
        <v>14</v>
      </c>
      <c r="AE17" s="1">
        <v>0</v>
      </c>
      <c r="AF17" s="46">
        <v>497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64</v>
      </c>
      <c r="E18" s="42">
        <f t="shared" si="4"/>
        <v>176</v>
      </c>
      <c r="F18" s="25">
        <f t="shared" si="5"/>
        <v>169</v>
      </c>
      <c r="G18" s="25">
        <f t="shared" si="6"/>
        <v>3</v>
      </c>
      <c r="H18" s="25">
        <f t="shared" si="7"/>
        <v>4</v>
      </c>
      <c r="I18" s="25">
        <f t="shared" si="8"/>
        <v>14</v>
      </c>
      <c r="J18" s="2">
        <f t="shared" si="9"/>
        <v>2</v>
      </c>
      <c r="K18" s="43">
        <f t="shared" si="10"/>
        <v>256</v>
      </c>
      <c r="L18" s="44">
        <f t="shared" si="11"/>
        <v>73</v>
      </c>
      <c r="M18" s="27">
        <f t="shared" si="12"/>
        <v>0.6875</v>
      </c>
      <c r="N18" s="45">
        <f t="shared" si="13"/>
        <v>20</v>
      </c>
      <c r="P18" s="41" t="s">
        <v>65</v>
      </c>
      <c r="Q18" s="68">
        <v>64</v>
      </c>
      <c r="R18" s="1">
        <v>0</v>
      </c>
      <c r="S18" s="1">
        <v>0</v>
      </c>
      <c r="T18" s="1">
        <v>0</v>
      </c>
      <c r="U18" s="1">
        <v>0</v>
      </c>
      <c r="V18" s="1">
        <v>6</v>
      </c>
      <c r="W18" s="1">
        <v>163</v>
      </c>
      <c r="X18" s="1">
        <v>3</v>
      </c>
      <c r="Y18" s="1">
        <v>4</v>
      </c>
      <c r="Z18" s="1">
        <v>0</v>
      </c>
      <c r="AA18" s="1">
        <v>2</v>
      </c>
      <c r="AB18" s="1">
        <v>0</v>
      </c>
      <c r="AC18" s="1">
        <v>3</v>
      </c>
      <c r="AD18" s="1">
        <v>11</v>
      </c>
      <c r="AE18" s="1">
        <v>0</v>
      </c>
      <c r="AF18" s="46">
        <v>256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158</v>
      </c>
      <c r="E19" s="42">
        <f t="shared" si="4"/>
        <v>171</v>
      </c>
      <c r="F19" s="25">
        <f t="shared" si="5"/>
        <v>171</v>
      </c>
      <c r="G19" s="25">
        <f t="shared" si="6"/>
        <v>0</v>
      </c>
      <c r="H19" s="25">
        <f t="shared" si="7"/>
        <v>0</v>
      </c>
      <c r="I19" s="25">
        <f t="shared" si="8"/>
        <v>16</v>
      </c>
      <c r="J19" s="2">
        <f t="shared" si="9"/>
        <v>5</v>
      </c>
      <c r="K19" s="43">
        <f t="shared" si="10"/>
        <v>350</v>
      </c>
      <c r="L19" s="44">
        <f t="shared" si="11"/>
        <v>70</v>
      </c>
      <c r="M19" s="27">
        <f t="shared" si="12"/>
        <v>0.48857142857142855</v>
      </c>
      <c r="N19" s="45">
        <f t="shared" si="13"/>
        <v>58</v>
      </c>
      <c r="P19" s="41" t="s">
        <v>67</v>
      </c>
      <c r="Q19" s="68">
        <v>158</v>
      </c>
      <c r="R19" s="1">
        <v>0</v>
      </c>
      <c r="S19" s="1">
        <v>0</v>
      </c>
      <c r="T19" s="1">
        <v>0</v>
      </c>
      <c r="U19" s="1">
        <v>0</v>
      </c>
      <c r="V19" s="1">
        <v>1</v>
      </c>
      <c r="W19" s="1">
        <v>170</v>
      </c>
      <c r="X19" s="1">
        <v>0</v>
      </c>
      <c r="Y19" s="1">
        <v>0</v>
      </c>
      <c r="Z19" s="1">
        <v>0</v>
      </c>
      <c r="AA19" s="1">
        <v>5</v>
      </c>
      <c r="AB19" s="1">
        <v>0</v>
      </c>
      <c r="AC19" s="1">
        <v>3</v>
      </c>
      <c r="AD19" s="1">
        <v>13</v>
      </c>
      <c r="AE19" s="1">
        <v>0</v>
      </c>
      <c r="AF19" s="46">
        <v>350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1</v>
      </c>
      <c r="E20" s="42">
        <f t="shared" si="4"/>
        <v>60</v>
      </c>
      <c r="F20" s="25">
        <f t="shared" si="5"/>
        <v>60</v>
      </c>
      <c r="G20" s="25">
        <f t="shared" si="6"/>
        <v>0</v>
      </c>
      <c r="H20" s="25">
        <f t="shared" si="7"/>
        <v>0</v>
      </c>
      <c r="I20" s="25">
        <f t="shared" si="8"/>
        <v>8</v>
      </c>
      <c r="J20" s="2">
        <f t="shared" si="9"/>
        <v>125</v>
      </c>
      <c r="K20" s="43">
        <f t="shared" si="10"/>
        <v>194</v>
      </c>
      <c r="L20" s="44">
        <f t="shared" si="11"/>
        <v>75</v>
      </c>
      <c r="M20" s="27">
        <f t="shared" si="12"/>
        <v>0.30927835051546393</v>
      </c>
      <c r="N20" s="45">
        <f t="shared" si="13"/>
        <v>72</v>
      </c>
      <c r="P20" s="41" t="s">
        <v>69</v>
      </c>
      <c r="Q20" s="68">
        <v>0</v>
      </c>
      <c r="R20" s="1">
        <v>0</v>
      </c>
      <c r="S20" s="1">
        <v>0</v>
      </c>
      <c r="T20" s="1">
        <v>1</v>
      </c>
      <c r="U20" s="1">
        <v>0</v>
      </c>
      <c r="V20" s="1">
        <v>0</v>
      </c>
      <c r="W20" s="1">
        <v>60</v>
      </c>
      <c r="X20" s="1">
        <v>0</v>
      </c>
      <c r="Y20" s="1">
        <v>0</v>
      </c>
      <c r="Z20" s="1">
        <v>125</v>
      </c>
      <c r="AA20" s="1">
        <v>0</v>
      </c>
      <c r="AB20" s="1">
        <v>0</v>
      </c>
      <c r="AC20" s="1">
        <v>8</v>
      </c>
      <c r="AD20" s="1">
        <v>0</v>
      </c>
      <c r="AE20" s="1">
        <v>0</v>
      </c>
      <c r="AF20" s="46">
        <v>194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263</v>
      </c>
      <c r="E21" s="42">
        <f t="shared" si="4"/>
        <v>897</v>
      </c>
      <c r="F21" s="25">
        <f t="shared" si="5"/>
        <v>840</v>
      </c>
      <c r="G21" s="25">
        <f t="shared" si="6"/>
        <v>57</v>
      </c>
      <c r="H21" s="25">
        <f t="shared" si="7"/>
        <v>0</v>
      </c>
      <c r="I21" s="25">
        <f t="shared" si="8"/>
        <v>72</v>
      </c>
      <c r="J21" s="2">
        <f t="shared" si="9"/>
        <v>138</v>
      </c>
      <c r="K21" s="43">
        <f t="shared" si="10"/>
        <v>1370</v>
      </c>
      <c r="L21" s="44">
        <f t="shared" si="11"/>
        <v>28</v>
      </c>
      <c r="M21" s="27">
        <f t="shared" si="12"/>
        <v>0.65474452554744522</v>
      </c>
      <c r="N21" s="45">
        <f t="shared" si="13"/>
        <v>25</v>
      </c>
      <c r="P21" s="41" t="s">
        <v>71</v>
      </c>
      <c r="Q21" s="68">
        <v>261</v>
      </c>
      <c r="R21" s="1">
        <v>2</v>
      </c>
      <c r="S21" s="1">
        <v>0</v>
      </c>
      <c r="T21" s="1">
        <v>0</v>
      </c>
      <c r="U21" s="1">
        <v>0</v>
      </c>
      <c r="V21" s="1">
        <v>5</v>
      </c>
      <c r="W21" s="1">
        <v>835</v>
      </c>
      <c r="X21" s="1">
        <v>57</v>
      </c>
      <c r="Y21" s="1">
        <v>0</v>
      </c>
      <c r="Z21" s="1">
        <v>135</v>
      </c>
      <c r="AA21" s="1">
        <v>3</v>
      </c>
      <c r="AB21" s="1">
        <v>1</v>
      </c>
      <c r="AC21" s="1">
        <v>49</v>
      </c>
      <c r="AD21" s="1">
        <v>22</v>
      </c>
      <c r="AE21" s="1">
        <v>0</v>
      </c>
      <c r="AF21" s="46">
        <v>1370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340</v>
      </c>
      <c r="E22" s="42">
        <f t="shared" si="4"/>
        <v>644</v>
      </c>
      <c r="F22" s="25">
        <f t="shared" si="5"/>
        <v>603</v>
      </c>
      <c r="G22" s="25">
        <f t="shared" si="6"/>
        <v>35</v>
      </c>
      <c r="H22" s="25">
        <f t="shared" si="7"/>
        <v>6</v>
      </c>
      <c r="I22" s="25">
        <f t="shared" si="8"/>
        <v>60</v>
      </c>
      <c r="J22" s="2">
        <f t="shared" si="9"/>
        <v>6</v>
      </c>
      <c r="K22" s="43">
        <f t="shared" si="10"/>
        <v>1050</v>
      </c>
      <c r="L22" s="44">
        <f t="shared" si="11"/>
        <v>39</v>
      </c>
      <c r="M22" s="27">
        <f t="shared" si="12"/>
        <v>0.61333333333333329</v>
      </c>
      <c r="N22" s="45">
        <f t="shared" si="13"/>
        <v>30</v>
      </c>
      <c r="P22" s="41" t="s">
        <v>73</v>
      </c>
      <c r="Q22" s="68">
        <v>339</v>
      </c>
      <c r="R22" s="1">
        <v>1</v>
      </c>
      <c r="S22" s="1">
        <v>0</v>
      </c>
      <c r="T22" s="1">
        <v>0</v>
      </c>
      <c r="U22" s="1">
        <v>0</v>
      </c>
      <c r="V22" s="1">
        <v>2</v>
      </c>
      <c r="W22" s="1">
        <v>601</v>
      </c>
      <c r="X22" s="1">
        <v>35</v>
      </c>
      <c r="Y22" s="1">
        <v>6</v>
      </c>
      <c r="Z22" s="1">
        <v>0</v>
      </c>
      <c r="AA22" s="1">
        <v>6</v>
      </c>
      <c r="AB22" s="1">
        <v>4</v>
      </c>
      <c r="AC22" s="1">
        <v>26</v>
      </c>
      <c r="AD22" s="1">
        <v>30</v>
      </c>
      <c r="AE22" s="1">
        <v>0</v>
      </c>
      <c r="AF22" s="46">
        <v>1050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1366</v>
      </c>
      <c r="E23" s="42">
        <f t="shared" si="4"/>
        <v>743</v>
      </c>
      <c r="F23" s="25">
        <f t="shared" si="5"/>
        <v>685</v>
      </c>
      <c r="G23" s="25">
        <f t="shared" si="6"/>
        <v>58</v>
      </c>
      <c r="H23" s="25">
        <f t="shared" si="7"/>
        <v>0</v>
      </c>
      <c r="I23" s="25">
        <f t="shared" si="8"/>
        <v>105</v>
      </c>
      <c r="J23" s="2">
        <f t="shared" si="9"/>
        <v>188</v>
      </c>
      <c r="K23" s="43">
        <f t="shared" si="10"/>
        <v>2402</v>
      </c>
      <c r="L23" s="44">
        <f t="shared" si="11"/>
        <v>7</v>
      </c>
      <c r="M23" s="27">
        <f t="shared" si="12"/>
        <v>0.3093255620316403</v>
      </c>
      <c r="N23" s="45">
        <f t="shared" si="13"/>
        <v>71</v>
      </c>
      <c r="P23" s="41" t="s">
        <v>75</v>
      </c>
      <c r="Q23" s="68">
        <v>1362</v>
      </c>
      <c r="R23" s="1">
        <v>2</v>
      </c>
      <c r="S23" s="1">
        <v>0</v>
      </c>
      <c r="T23" s="1">
        <v>1</v>
      </c>
      <c r="U23" s="1">
        <v>1</v>
      </c>
      <c r="V23" s="1">
        <v>2</v>
      </c>
      <c r="W23" s="1">
        <v>683</v>
      </c>
      <c r="X23" s="1">
        <v>58</v>
      </c>
      <c r="Y23" s="1">
        <v>0</v>
      </c>
      <c r="Z23" s="1">
        <v>171</v>
      </c>
      <c r="AA23" s="1">
        <v>17</v>
      </c>
      <c r="AB23" s="1">
        <v>13</v>
      </c>
      <c r="AC23" s="1">
        <v>70</v>
      </c>
      <c r="AD23" s="1">
        <v>22</v>
      </c>
      <c r="AE23" s="1">
        <v>0</v>
      </c>
      <c r="AF23" s="46">
        <v>2402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44</v>
      </c>
      <c r="E24" s="42">
        <f t="shared" si="4"/>
        <v>300</v>
      </c>
      <c r="F24" s="25">
        <f t="shared" si="5"/>
        <v>219</v>
      </c>
      <c r="G24" s="25">
        <f t="shared" si="6"/>
        <v>81</v>
      </c>
      <c r="H24" s="25">
        <f t="shared" si="7"/>
        <v>0</v>
      </c>
      <c r="I24" s="25">
        <f t="shared" si="8"/>
        <v>14</v>
      </c>
      <c r="J24" s="2">
        <f t="shared" si="9"/>
        <v>0</v>
      </c>
      <c r="K24" s="43">
        <f t="shared" si="10"/>
        <v>358</v>
      </c>
      <c r="L24" s="44">
        <f t="shared" si="11"/>
        <v>69</v>
      </c>
      <c r="M24" s="27">
        <f t="shared" si="12"/>
        <v>0.83798882681564246</v>
      </c>
      <c r="N24" s="45">
        <f t="shared" si="13"/>
        <v>10</v>
      </c>
      <c r="P24" s="41" t="s">
        <v>77</v>
      </c>
      <c r="Q24" s="68">
        <v>43</v>
      </c>
      <c r="R24" s="1">
        <v>1</v>
      </c>
      <c r="S24" s="1">
        <v>0</v>
      </c>
      <c r="T24" s="1">
        <v>0</v>
      </c>
      <c r="U24" s="1">
        <v>0</v>
      </c>
      <c r="V24" s="1">
        <v>0</v>
      </c>
      <c r="W24" s="1">
        <v>219</v>
      </c>
      <c r="X24" s="1">
        <v>81</v>
      </c>
      <c r="Y24" s="1">
        <v>0</v>
      </c>
      <c r="Z24" s="1">
        <v>0</v>
      </c>
      <c r="AA24" s="1">
        <v>0</v>
      </c>
      <c r="AB24" s="1">
        <v>0</v>
      </c>
      <c r="AC24" s="1">
        <v>13</v>
      </c>
      <c r="AD24" s="1">
        <v>1</v>
      </c>
      <c r="AE24" s="1">
        <v>0</v>
      </c>
      <c r="AF24" s="46">
        <v>358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247</v>
      </c>
      <c r="E25" s="42">
        <f t="shared" si="4"/>
        <v>527</v>
      </c>
      <c r="F25" s="25">
        <f t="shared" si="5"/>
        <v>515</v>
      </c>
      <c r="G25" s="25">
        <f t="shared" si="6"/>
        <v>12</v>
      </c>
      <c r="H25" s="25">
        <f t="shared" si="7"/>
        <v>0</v>
      </c>
      <c r="I25" s="25">
        <f t="shared" si="8"/>
        <v>33</v>
      </c>
      <c r="J25" s="2">
        <f t="shared" si="9"/>
        <v>125</v>
      </c>
      <c r="K25" s="43">
        <f t="shared" si="10"/>
        <v>932</v>
      </c>
      <c r="L25" s="44">
        <f t="shared" si="11"/>
        <v>46</v>
      </c>
      <c r="M25" s="27">
        <f t="shared" si="12"/>
        <v>0.56545064377682408</v>
      </c>
      <c r="N25" s="45">
        <f t="shared" si="13"/>
        <v>41</v>
      </c>
      <c r="P25" s="41" t="s">
        <v>79</v>
      </c>
      <c r="Q25" s="68">
        <v>246</v>
      </c>
      <c r="R25" s="1">
        <v>1</v>
      </c>
      <c r="S25" s="1">
        <v>0</v>
      </c>
      <c r="T25" s="1">
        <v>0</v>
      </c>
      <c r="U25" s="1">
        <v>0</v>
      </c>
      <c r="V25" s="1">
        <v>0</v>
      </c>
      <c r="W25" s="1">
        <v>515</v>
      </c>
      <c r="X25" s="1">
        <v>12</v>
      </c>
      <c r="Y25" s="1">
        <v>0</v>
      </c>
      <c r="Z25" s="1">
        <v>124</v>
      </c>
      <c r="AA25" s="1">
        <v>1</v>
      </c>
      <c r="AB25" s="1">
        <v>8</v>
      </c>
      <c r="AC25" s="1">
        <v>15</v>
      </c>
      <c r="AD25" s="1">
        <v>10</v>
      </c>
      <c r="AE25" s="1">
        <v>0</v>
      </c>
      <c r="AF25" s="46">
        <v>932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520</v>
      </c>
      <c r="E26" s="42">
        <f t="shared" si="4"/>
        <v>913</v>
      </c>
      <c r="F26" s="25">
        <f t="shared" si="5"/>
        <v>885</v>
      </c>
      <c r="G26" s="25">
        <f t="shared" si="6"/>
        <v>28</v>
      </c>
      <c r="H26" s="25">
        <f t="shared" si="7"/>
        <v>0</v>
      </c>
      <c r="I26" s="25">
        <f t="shared" si="8"/>
        <v>72</v>
      </c>
      <c r="J26" s="2">
        <f t="shared" si="9"/>
        <v>126</v>
      </c>
      <c r="K26" s="43">
        <f t="shared" si="10"/>
        <v>1631</v>
      </c>
      <c r="L26" s="44">
        <f t="shared" si="11"/>
        <v>23</v>
      </c>
      <c r="M26" s="27">
        <f t="shared" si="12"/>
        <v>0.55977927651747394</v>
      </c>
      <c r="N26" s="45">
        <f t="shared" si="13"/>
        <v>44</v>
      </c>
      <c r="P26" s="41" t="s">
        <v>81</v>
      </c>
      <c r="Q26" s="68">
        <v>516</v>
      </c>
      <c r="R26" s="1">
        <v>1</v>
      </c>
      <c r="S26" s="1">
        <v>0</v>
      </c>
      <c r="T26" s="1">
        <v>0</v>
      </c>
      <c r="U26" s="1">
        <v>3</v>
      </c>
      <c r="V26" s="1">
        <v>2</v>
      </c>
      <c r="W26" s="1">
        <v>883</v>
      </c>
      <c r="X26" s="1">
        <v>28</v>
      </c>
      <c r="Y26" s="1">
        <v>0</v>
      </c>
      <c r="Z26" s="1">
        <v>113</v>
      </c>
      <c r="AA26" s="1">
        <v>13</v>
      </c>
      <c r="AB26" s="1">
        <v>8</v>
      </c>
      <c r="AC26" s="1">
        <v>46</v>
      </c>
      <c r="AD26" s="1">
        <v>18</v>
      </c>
      <c r="AE26" s="1">
        <v>0</v>
      </c>
      <c r="AF26" s="46">
        <v>1631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121</v>
      </c>
      <c r="E27" s="42">
        <f t="shared" si="4"/>
        <v>775</v>
      </c>
      <c r="F27" s="25">
        <f t="shared" si="5"/>
        <v>751</v>
      </c>
      <c r="G27" s="25">
        <f t="shared" si="6"/>
        <v>24</v>
      </c>
      <c r="H27" s="25">
        <f t="shared" si="7"/>
        <v>0</v>
      </c>
      <c r="I27" s="25">
        <f t="shared" si="8"/>
        <v>41</v>
      </c>
      <c r="J27" s="2">
        <f t="shared" si="9"/>
        <v>8</v>
      </c>
      <c r="K27" s="43">
        <f t="shared" si="10"/>
        <v>945</v>
      </c>
      <c r="L27" s="44">
        <f t="shared" si="11"/>
        <v>45</v>
      </c>
      <c r="M27" s="27">
        <f t="shared" si="12"/>
        <v>0.82010582010582012</v>
      </c>
      <c r="N27" s="45">
        <f t="shared" si="13"/>
        <v>12</v>
      </c>
      <c r="P27" s="41" t="s">
        <v>83</v>
      </c>
      <c r="Q27" s="68">
        <v>121</v>
      </c>
      <c r="R27" s="1">
        <v>0</v>
      </c>
      <c r="S27" s="1">
        <v>0</v>
      </c>
      <c r="T27" s="1">
        <v>0</v>
      </c>
      <c r="U27" s="1">
        <v>0</v>
      </c>
      <c r="V27" s="1">
        <v>5</v>
      </c>
      <c r="W27" s="1">
        <v>746</v>
      </c>
      <c r="X27" s="1">
        <v>24</v>
      </c>
      <c r="Y27" s="1">
        <v>0</v>
      </c>
      <c r="Z27" s="1">
        <v>0</v>
      </c>
      <c r="AA27" s="1">
        <v>8</v>
      </c>
      <c r="AB27" s="1">
        <v>1</v>
      </c>
      <c r="AC27" s="1">
        <v>24</v>
      </c>
      <c r="AD27" s="1">
        <v>16</v>
      </c>
      <c r="AE27" s="1">
        <v>0</v>
      </c>
      <c r="AF27" s="46">
        <v>945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571</v>
      </c>
      <c r="E28" s="42">
        <f t="shared" si="4"/>
        <v>930</v>
      </c>
      <c r="F28" s="25">
        <f t="shared" si="5"/>
        <v>893</v>
      </c>
      <c r="G28" s="25">
        <f t="shared" si="6"/>
        <v>37</v>
      </c>
      <c r="H28" s="25">
        <f t="shared" si="7"/>
        <v>0</v>
      </c>
      <c r="I28" s="25">
        <f t="shared" si="8"/>
        <v>59</v>
      </c>
      <c r="J28" s="2">
        <f t="shared" si="9"/>
        <v>6</v>
      </c>
      <c r="K28" s="43">
        <f t="shared" si="10"/>
        <v>1566</v>
      </c>
      <c r="L28" s="44">
        <f t="shared" si="11"/>
        <v>25</v>
      </c>
      <c r="M28" s="27">
        <f t="shared" si="12"/>
        <v>0.5938697318007663</v>
      </c>
      <c r="N28" s="45">
        <f t="shared" si="13"/>
        <v>35</v>
      </c>
      <c r="P28" s="41" t="s">
        <v>85</v>
      </c>
      <c r="Q28" s="68">
        <v>568</v>
      </c>
      <c r="R28" s="1">
        <v>3</v>
      </c>
      <c r="S28" s="1">
        <v>0</v>
      </c>
      <c r="T28" s="1">
        <v>0</v>
      </c>
      <c r="U28" s="1">
        <v>0</v>
      </c>
      <c r="V28" s="1">
        <v>6</v>
      </c>
      <c r="W28" s="1">
        <v>887</v>
      </c>
      <c r="X28" s="1">
        <v>37</v>
      </c>
      <c r="Y28" s="1">
        <v>0</v>
      </c>
      <c r="Z28" s="1">
        <v>0</v>
      </c>
      <c r="AA28" s="1">
        <v>6</v>
      </c>
      <c r="AB28" s="1">
        <v>8</v>
      </c>
      <c r="AC28" s="1">
        <v>38</v>
      </c>
      <c r="AD28" s="1">
        <v>13</v>
      </c>
      <c r="AE28" s="1">
        <v>0</v>
      </c>
      <c r="AF28" s="46">
        <v>1566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972</v>
      </c>
      <c r="E29" s="42">
        <f t="shared" si="4"/>
        <v>944</v>
      </c>
      <c r="F29" s="25">
        <f t="shared" si="5"/>
        <v>905</v>
      </c>
      <c r="G29" s="25">
        <f t="shared" si="6"/>
        <v>39</v>
      </c>
      <c r="H29" s="25">
        <f t="shared" si="7"/>
        <v>0</v>
      </c>
      <c r="I29" s="25">
        <f t="shared" si="8"/>
        <v>125</v>
      </c>
      <c r="J29" s="2">
        <f t="shared" si="9"/>
        <v>128</v>
      </c>
      <c r="K29" s="43">
        <f t="shared" si="10"/>
        <v>2169</v>
      </c>
      <c r="L29" s="44">
        <f t="shared" si="11"/>
        <v>13</v>
      </c>
      <c r="M29" s="27">
        <f t="shared" si="12"/>
        <v>0.43522360534808668</v>
      </c>
      <c r="N29" s="45">
        <f t="shared" si="13"/>
        <v>62</v>
      </c>
      <c r="P29" s="41" t="s">
        <v>87</v>
      </c>
      <c r="Q29" s="68">
        <v>971</v>
      </c>
      <c r="R29" s="1">
        <v>1</v>
      </c>
      <c r="S29" s="1">
        <v>0</v>
      </c>
      <c r="T29" s="1">
        <v>0</v>
      </c>
      <c r="U29" s="1">
        <v>0</v>
      </c>
      <c r="V29" s="1">
        <v>23</v>
      </c>
      <c r="W29" s="1">
        <v>882</v>
      </c>
      <c r="X29" s="1">
        <v>39</v>
      </c>
      <c r="Y29" s="1">
        <v>0</v>
      </c>
      <c r="Z29" s="1">
        <v>117</v>
      </c>
      <c r="AA29" s="1">
        <v>11</v>
      </c>
      <c r="AB29" s="1">
        <v>13</v>
      </c>
      <c r="AC29" s="1">
        <v>65</v>
      </c>
      <c r="AD29" s="1">
        <v>47</v>
      </c>
      <c r="AE29" s="1">
        <v>0</v>
      </c>
      <c r="AF29" s="46">
        <v>2169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2</v>
      </c>
      <c r="E30" s="42">
        <f t="shared" si="4"/>
        <v>54</v>
      </c>
      <c r="F30" s="25">
        <f t="shared" si="5"/>
        <v>53</v>
      </c>
      <c r="G30" s="25">
        <f t="shared" si="6"/>
        <v>1</v>
      </c>
      <c r="H30" s="25">
        <f t="shared" si="7"/>
        <v>0</v>
      </c>
      <c r="I30" s="25">
        <f t="shared" si="8"/>
        <v>14</v>
      </c>
      <c r="J30" s="2">
        <f t="shared" si="9"/>
        <v>0</v>
      </c>
      <c r="K30" s="43">
        <f t="shared" si="10"/>
        <v>70</v>
      </c>
      <c r="L30" s="44">
        <f t="shared" si="11"/>
        <v>82</v>
      </c>
      <c r="M30" s="27">
        <f t="shared" si="12"/>
        <v>0.77142857142857146</v>
      </c>
      <c r="N30" s="45">
        <f t="shared" si="13"/>
        <v>16</v>
      </c>
      <c r="P30" s="41" t="s">
        <v>89</v>
      </c>
      <c r="Q30" s="68">
        <v>2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53</v>
      </c>
      <c r="X30" s="1">
        <v>1</v>
      </c>
      <c r="Y30" s="1">
        <v>0</v>
      </c>
      <c r="Z30" s="1">
        <v>0</v>
      </c>
      <c r="AA30" s="1">
        <v>0</v>
      </c>
      <c r="AB30" s="1">
        <v>0</v>
      </c>
      <c r="AC30" s="1">
        <v>8</v>
      </c>
      <c r="AD30" s="1">
        <v>6</v>
      </c>
      <c r="AE30" s="1">
        <v>0</v>
      </c>
      <c r="AF30" s="46">
        <v>70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353</v>
      </c>
      <c r="E31" s="42">
        <f t="shared" si="4"/>
        <v>500</v>
      </c>
      <c r="F31" s="25">
        <f t="shared" si="5"/>
        <v>478</v>
      </c>
      <c r="G31" s="25">
        <f t="shared" si="6"/>
        <v>22</v>
      </c>
      <c r="H31" s="25">
        <f t="shared" si="7"/>
        <v>0</v>
      </c>
      <c r="I31" s="25">
        <f t="shared" si="8"/>
        <v>26</v>
      </c>
      <c r="J31" s="2">
        <f t="shared" si="9"/>
        <v>1</v>
      </c>
      <c r="K31" s="43">
        <f t="shared" si="10"/>
        <v>880</v>
      </c>
      <c r="L31" s="44">
        <f t="shared" si="11"/>
        <v>52</v>
      </c>
      <c r="M31" s="27">
        <f t="shared" si="12"/>
        <v>0.56818181818181823</v>
      </c>
      <c r="N31" s="45">
        <f t="shared" si="13"/>
        <v>40</v>
      </c>
      <c r="P31" s="41" t="s">
        <v>91</v>
      </c>
      <c r="Q31" s="68">
        <v>353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478</v>
      </c>
      <c r="X31" s="1">
        <v>22</v>
      </c>
      <c r="Y31" s="1">
        <v>0</v>
      </c>
      <c r="Z31" s="1">
        <v>0</v>
      </c>
      <c r="AA31" s="1">
        <v>1</v>
      </c>
      <c r="AB31" s="1">
        <v>2</v>
      </c>
      <c r="AC31" s="1">
        <v>8</v>
      </c>
      <c r="AD31" s="1">
        <v>16</v>
      </c>
      <c r="AE31" s="1">
        <v>0</v>
      </c>
      <c r="AF31" s="46">
        <v>880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408</v>
      </c>
      <c r="E32" s="42">
        <f t="shared" si="4"/>
        <v>577</v>
      </c>
      <c r="F32" s="25">
        <f t="shared" si="5"/>
        <v>557</v>
      </c>
      <c r="G32" s="25">
        <f t="shared" si="6"/>
        <v>14</v>
      </c>
      <c r="H32" s="25">
        <f t="shared" si="7"/>
        <v>6</v>
      </c>
      <c r="I32" s="25">
        <f t="shared" si="8"/>
        <v>30</v>
      </c>
      <c r="J32" s="2">
        <f t="shared" si="9"/>
        <v>130</v>
      </c>
      <c r="K32" s="43">
        <f t="shared" si="10"/>
        <v>1145</v>
      </c>
      <c r="L32" s="44">
        <f t="shared" si="11"/>
        <v>34</v>
      </c>
      <c r="M32" s="27">
        <f t="shared" si="12"/>
        <v>0.50393013100436679</v>
      </c>
      <c r="N32" s="45">
        <f t="shared" si="13"/>
        <v>54</v>
      </c>
      <c r="P32" s="41" t="s">
        <v>93</v>
      </c>
      <c r="Q32" s="68">
        <v>405</v>
      </c>
      <c r="R32" s="1">
        <v>3</v>
      </c>
      <c r="S32" s="1">
        <v>0</v>
      </c>
      <c r="T32" s="1">
        <v>0</v>
      </c>
      <c r="U32" s="1">
        <v>0</v>
      </c>
      <c r="V32" s="1">
        <v>2</v>
      </c>
      <c r="W32" s="1">
        <v>555</v>
      </c>
      <c r="X32" s="1">
        <v>14</v>
      </c>
      <c r="Y32" s="1">
        <v>6</v>
      </c>
      <c r="Z32" s="1">
        <v>125</v>
      </c>
      <c r="AA32" s="1">
        <v>5</v>
      </c>
      <c r="AB32" s="1">
        <v>1</v>
      </c>
      <c r="AC32" s="1">
        <v>20</v>
      </c>
      <c r="AD32" s="1">
        <v>9</v>
      </c>
      <c r="AE32" s="1">
        <v>0</v>
      </c>
      <c r="AF32" s="46">
        <v>1145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536</v>
      </c>
      <c r="E33" s="42">
        <f t="shared" si="4"/>
        <v>933</v>
      </c>
      <c r="F33" s="25">
        <f t="shared" si="5"/>
        <v>870</v>
      </c>
      <c r="G33" s="25">
        <f t="shared" si="6"/>
        <v>63</v>
      </c>
      <c r="H33" s="25">
        <f t="shared" si="7"/>
        <v>0</v>
      </c>
      <c r="I33" s="25">
        <f t="shared" si="8"/>
        <v>63</v>
      </c>
      <c r="J33" s="2">
        <f t="shared" si="9"/>
        <v>7</v>
      </c>
      <c r="K33" s="43">
        <f t="shared" si="10"/>
        <v>1539</v>
      </c>
      <c r="L33" s="44">
        <f t="shared" si="11"/>
        <v>26</v>
      </c>
      <c r="M33" s="27">
        <f t="shared" si="12"/>
        <v>0.60623781676413258</v>
      </c>
      <c r="N33" s="45">
        <f t="shared" si="13"/>
        <v>33</v>
      </c>
      <c r="P33" s="41" t="s">
        <v>95</v>
      </c>
      <c r="Q33" s="68">
        <v>535</v>
      </c>
      <c r="R33" s="1">
        <v>0</v>
      </c>
      <c r="S33" s="1">
        <v>0</v>
      </c>
      <c r="T33" s="1">
        <v>1</v>
      </c>
      <c r="U33" s="1">
        <v>0</v>
      </c>
      <c r="V33" s="1">
        <v>9</v>
      </c>
      <c r="W33" s="1">
        <v>861</v>
      </c>
      <c r="X33" s="1">
        <v>63</v>
      </c>
      <c r="Y33" s="1">
        <v>0</v>
      </c>
      <c r="Z33" s="1">
        <v>0</v>
      </c>
      <c r="AA33" s="1">
        <v>7</v>
      </c>
      <c r="AB33" s="1">
        <v>3</v>
      </c>
      <c r="AC33" s="1">
        <v>32</v>
      </c>
      <c r="AD33" s="1">
        <v>28</v>
      </c>
      <c r="AE33" s="1">
        <v>0</v>
      </c>
      <c r="AF33" s="46">
        <v>1539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863</v>
      </c>
      <c r="E34" s="42">
        <f t="shared" si="4"/>
        <v>1224</v>
      </c>
      <c r="F34" s="25">
        <f t="shared" si="5"/>
        <v>1171</v>
      </c>
      <c r="G34" s="25">
        <f t="shared" si="6"/>
        <v>53</v>
      </c>
      <c r="H34" s="25">
        <f t="shared" si="7"/>
        <v>0</v>
      </c>
      <c r="I34" s="25">
        <f t="shared" si="8"/>
        <v>117</v>
      </c>
      <c r="J34" s="2">
        <f t="shared" si="9"/>
        <v>120</v>
      </c>
      <c r="K34" s="43">
        <f t="shared" si="10"/>
        <v>2324</v>
      </c>
      <c r="L34" s="44">
        <f t="shared" si="11"/>
        <v>9</v>
      </c>
      <c r="M34" s="27">
        <f t="shared" si="12"/>
        <v>0.52667814113597244</v>
      </c>
      <c r="N34" s="45">
        <f t="shared" si="13"/>
        <v>50</v>
      </c>
      <c r="P34" s="41" t="s">
        <v>97</v>
      </c>
      <c r="Q34" s="68">
        <v>855</v>
      </c>
      <c r="R34" s="1">
        <v>1</v>
      </c>
      <c r="S34" s="1">
        <v>0</v>
      </c>
      <c r="T34" s="1">
        <v>6</v>
      </c>
      <c r="U34" s="1">
        <v>1</v>
      </c>
      <c r="V34" s="1">
        <v>7</v>
      </c>
      <c r="W34" s="1">
        <v>1164</v>
      </c>
      <c r="X34" s="1">
        <v>53</v>
      </c>
      <c r="Y34" s="1">
        <v>0</v>
      </c>
      <c r="Z34" s="1">
        <v>106</v>
      </c>
      <c r="AA34" s="1">
        <v>14</v>
      </c>
      <c r="AB34" s="1">
        <v>14</v>
      </c>
      <c r="AC34" s="1">
        <v>72</v>
      </c>
      <c r="AD34" s="1">
        <v>31</v>
      </c>
      <c r="AE34" s="1">
        <v>0</v>
      </c>
      <c r="AF34" s="46">
        <v>2324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1528</v>
      </c>
      <c r="E35" s="42">
        <f t="shared" si="4"/>
        <v>973</v>
      </c>
      <c r="F35" s="25">
        <f t="shared" si="5"/>
        <v>876</v>
      </c>
      <c r="G35" s="25">
        <f t="shared" si="6"/>
        <v>97</v>
      </c>
      <c r="H35" s="25">
        <f t="shared" si="7"/>
        <v>0</v>
      </c>
      <c r="I35" s="25">
        <f t="shared" si="8"/>
        <v>392</v>
      </c>
      <c r="J35" s="2">
        <f t="shared" si="9"/>
        <v>131</v>
      </c>
      <c r="K35" s="43">
        <f t="shared" si="10"/>
        <v>3024</v>
      </c>
      <c r="L35" s="44">
        <f t="shared" si="11"/>
        <v>2</v>
      </c>
      <c r="M35" s="27">
        <f t="shared" si="12"/>
        <v>0.32175925925925924</v>
      </c>
      <c r="N35" s="45">
        <f t="shared" si="13"/>
        <v>69</v>
      </c>
      <c r="P35" s="41" t="s">
        <v>99</v>
      </c>
      <c r="Q35" s="68">
        <v>1518</v>
      </c>
      <c r="R35" s="1">
        <v>8</v>
      </c>
      <c r="S35" s="1">
        <v>0</v>
      </c>
      <c r="T35" s="1">
        <v>2</v>
      </c>
      <c r="U35" s="1">
        <v>0</v>
      </c>
      <c r="V35" s="1">
        <v>17</v>
      </c>
      <c r="W35" s="1">
        <v>859</v>
      </c>
      <c r="X35" s="1">
        <v>97</v>
      </c>
      <c r="Y35" s="1">
        <v>0</v>
      </c>
      <c r="Z35" s="1">
        <v>103</v>
      </c>
      <c r="AA35" s="1">
        <v>28</v>
      </c>
      <c r="AB35" s="1">
        <v>20</v>
      </c>
      <c r="AC35" s="1">
        <v>90</v>
      </c>
      <c r="AD35" s="1">
        <v>282</v>
      </c>
      <c r="AE35" s="1">
        <v>0</v>
      </c>
      <c r="AF35" s="46">
        <v>3024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42</v>
      </c>
      <c r="E36" s="42">
        <f t="shared" si="4"/>
        <v>71</v>
      </c>
      <c r="F36" s="25">
        <f t="shared" si="5"/>
        <v>67</v>
      </c>
      <c r="G36" s="25">
        <f t="shared" si="6"/>
        <v>4</v>
      </c>
      <c r="H36" s="25">
        <f t="shared" si="7"/>
        <v>0</v>
      </c>
      <c r="I36" s="25">
        <f t="shared" si="8"/>
        <v>14</v>
      </c>
      <c r="J36" s="2">
        <f t="shared" si="9"/>
        <v>147</v>
      </c>
      <c r="K36" s="43">
        <f t="shared" si="10"/>
        <v>274</v>
      </c>
      <c r="L36" s="44">
        <f t="shared" si="11"/>
        <v>72</v>
      </c>
      <c r="M36" s="27">
        <f t="shared" si="12"/>
        <v>0.25912408759124089</v>
      </c>
      <c r="N36" s="45">
        <f t="shared" si="13"/>
        <v>75</v>
      </c>
      <c r="P36" s="41" t="s">
        <v>101</v>
      </c>
      <c r="Q36" s="68">
        <v>41</v>
      </c>
      <c r="R36" s="1">
        <v>1</v>
      </c>
      <c r="S36" s="1">
        <v>0</v>
      </c>
      <c r="T36" s="1">
        <v>0</v>
      </c>
      <c r="U36" s="1">
        <v>0</v>
      </c>
      <c r="V36" s="1">
        <v>1</v>
      </c>
      <c r="W36" s="1">
        <v>66</v>
      </c>
      <c r="X36" s="1">
        <v>4</v>
      </c>
      <c r="Y36" s="1">
        <v>0</v>
      </c>
      <c r="Z36" s="1">
        <v>147</v>
      </c>
      <c r="AA36" s="1">
        <v>0</v>
      </c>
      <c r="AB36" s="1">
        <v>1</v>
      </c>
      <c r="AC36" s="1">
        <v>13</v>
      </c>
      <c r="AD36" s="1">
        <v>0</v>
      </c>
      <c r="AE36" s="1">
        <v>0</v>
      </c>
      <c r="AF36" s="46">
        <v>274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67</v>
      </c>
      <c r="E37" s="42">
        <f t="shared" si="4"/>
        <v>520</v>
      </c>
      <c r="F37" s="25">
        <f t="shared" si="5"/>
        <v>515</v>
      </c>
      <c r="G37" s="25">
        <f t="shared" si="6"/>
        <v>4</v>
      </c>
      <c r="H37" s="25">
        <f t="shared" si="7"/>
        <v>1</v>
      </c>
      <c r="I37" s="25">
        <f t="shared" si="8"/>
        <v>87</v>
      </c>
      <c r="J37" s="2">
        <f t="shared" si="9"/>
        <v>1</v>
      </c>
      <c r="K37" s="43">
        <f t="shared" si="10"/>
        <v>675</v>
      </c>
      <c r="L37" s="44">
        <f t="shared" si="11"/>
        <v>58</v>
      </c>
      <c r="M37" s="27">
        <f t="shared" si="12"/>
        <v>0.77037037037037037</v>
      </c>
      <c r="N37" s="45">
        <f t="shared" si="13"/>
        <v>17</v>
      </c>
      <c r="P37" s="41" t="s">
        <v>103</v>
      </c>
      <c r="Q37" s="68">
        <v>67</v>
      </c>
      <c r="R37" s="1">
        <v>0</v>
      </c>
      <c r="S37" s="1">
        <v>0</v>
      </c>
      <c r="T37" s="1">
        <v>0</v>
      </c>
      <c r="U37" s="1">
        <v>0</v>
      </c>
      <c r="V37" s="1">
        <v>11</v>
      </c>
      <c r="W37" s="1">
        <v>504</v>
      </c>
      <c r="X37" s="1">
        <v>4</v>
      </c>
      <c r="Y37" s="1">
        <v>1</v>
      </c>
      <c r="Z37" s="1">
        <v>0</v>
      </c>
      <c r="AA37" s="1">
        <v>1</v>
      </c>
      <c r="AB37" s="1">
        <v>7</v>
      </c>
      <c r="AC37" s="1">
        <v>15</v>
      </c>
      <c r="AD37" s="1">
        <v>65</v>
      </c>
      <c r="AE37" s="1">
        <v>0</v>
      </c>
      <c r="AF37" s="46">
        <v>675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192</v>
      </c>
      <c r="E38" s="42">
        <f t="shared" si="4"/>
        <v>199</v>
      </c>
      <c r="F38" s="25">
        <f t="shared" si="5"/>
        <v>168</v>
      </c>
      <c r="G38" s="25">
        <f t="shared" si="6"/>
        <v>31</v>
      </c>
      <c r="H38" s="25">
        <f t="shared" si="7"/>
        <v>0</v>
      </c>
      <c r="I38" s="25">
        <f t="shared" si="8"/>
        <v>27</v>
      </c>
      <c r="J38" s="2">
        <f t="shared" si="9"/>
        <v>19</v>
      </c>
      <c r="K38" s="43">
        <f t="shared" si="10"/>
        <v>437</v>
      </c>
      <c r="L38" s="44">
        <f t="shared" si="11"/>
        <v>67</v>
      </c>
      <c r="M38" s="27">
        <f t="shared" si="12"/>
        <v>0.45537757437070936</v>
      </c>
      <c r="N38" s="45">
        <f t="shared" si="13"/>
        <v>60</v>
      </c>
      <c r="P38" s="41" t="s">
        <v>105</v>
      </c>
      <c r="Q38" s="68">
        <v>187</v>
      </c>
      <c r="R38" s="1">
        <v>2</v>
      </c>
      <c r="S38" s="1">
        <v>0</v>
      </c>
      <c r="T38" s="1">
        <v>0</v>
      </c>
      <c r="U38" s="1">
        <v>3</v>
      </c>
      <c r="V38" s="1">
        <v>117</v>
      </c>
      <c r="W38" s="1">
        <v>51</v>
      </c>
      <c r="X38" s="1">
        <v>31</v>
      </c>
      <c r="Y38" s="1">
        <v>0</v>
      </c>
      <c r="Z38" s="1">
        <v>0</v>
      </c>
      <c r="AA38" s="1">
        <v>19</v>
      </c>
      <c r="AB38" s="1">
        <v>8</v>
      </c>
      <c r="AC38" s="1">
        <v>7</v>
      </c>
      <c r="AD38" s="1">
        <v>12</v>
      </c>
      <c r="AE38" s="1">
        <v>0</v>
      </c>
      <c r="AF38" s="46">
        <v>437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947</v>
      </c>
      <c r="E39" s="42">
        <f t="shared" si="4"/>
        <v>98</v>
      </c>
      <c r="F39" s="25">
        <f t="shared" si="5"/>
        <v>90</v>
      </c>
      <c r="G39" s="25">
        <f t="shared" si="6"/>
        <v>8</v>
      </c>
      <c r="H39" s="25">
        <f t="shared" si="7"/>
        <v>0</v>
      </c>
      <c r="I39" s="25">
        <f t="shared" si="8"/>
        <v>80</v>
      </c>
      <c r="J39" s="2">
        <f t="shared" si="9"/>
        <v>2</v>
      </c>
      <c r="K39" s="43">
        <f t="shared" si="10"/>
        <v>1127</v>
      </c>
      <c r="L39" s="44">
        <f t="shared" si="11"/>
        <v>37</v>
      </c>
      <c r="M39" s="27">
        <f t="shared" si="12"/>
        <v>8.6956521739130432E-2</v>
      </c>
      <c r="N39" s="45">
        <f t="shared" si="13"/>
        <v>82</v>
      </c>
      <c r="P39" s="41" t="s">
        <v>107</v>
      </c>
      <c r="Q39" s="68">
        <v>947</v>
      </c>
      <c r="R39" s="1">
        <v>0</v>
      </c>
      <c r="S39" s="1">
        <v>0</v>
      </c>
      <c r="T39" s="1">
        <v>0</v>
      </c>
      <c r="U39" s="1">
        <v>0</v>
      </c>
      <c r="V39" s="1">
        <v>2</v>
      </c>
      <c r="W39" s="1">
        <v>88</v>
      </c>
      <c r="X39" s="1">
        <v>8</v>
      </c>
      <c r="Y39" s="1">
        <v>0</v>
      </c>
      <c r="Z39" s="1">
        <v>0</v>
      </c>
      <c r="AA39" s="1">
        <v>2</v>
      </c>
      <c r="AB39" s="1">
        <v>12</v>
      </c>
      <c r="AC39" s="1">
        <v>14</v>
      </c>
      <c r="AD39" s="1">
        <v>54</v>
      </c>
      <c r="AE39" s="1">
        <v>0</v>
      </c>
      <c r="AF39" s="46">
        <v>1127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208</v>
      </c>
      <c r="E40" s="42">
        <f t="shared" si="4"/>
        <v>248</v>
      </c>
      <c r="F40" s="25">
        <f t="shared" si="5"/>
        <v>238</v>
      </c>
      <c r="G40" s="25">
        <f t="shared" si="6"/>
        <v>10</v>
      </c>
      <c r="H40" s="25">
        <f t="shared" si="7"/>
        <v>0</v>
      </c>
      <c r="I40" s="25">
        <f t="shared" si="8"/>
        <v>31</v>
      </c>
      <c r="J40" s="2">
        <f t="shared" si="9"/>
        <v>0</v>
      </c>
      <c r="K40" s="43">
        <f t="shared" si="10"/>
        <v>487</v>
      </c>
      <c r="L40" s="44">
        <f t="shared" si="11"/>
        <v>64</v>
      </c>
      <c r="M40" s="27">
        <f t="shared" si="12"/>
        <v>0.50924024640657084</v>
      </c>
      <c r="N40" s="45">
        <f t="shared" si="13"/>
        <v>52</v>
      </c>
      <c r="P40" s="41" t="s">
        <v>109</v>
      </c>
      <c r="Q40" s="68">
        <v>206</v>
      </c>
      <c r="R40" s="1">
        <v>1</v>
      </c>
      <c r="S40" s="1">
        <v>1</v>
      </c>
      <c r="T40" s="1">
        <v>0</v>
      </c>
      <c r="U40" s="1">
        <v>0</v>
      </c>
      <c r="V40" s="1">
        <v>1</v>
      </c>
      <c r="W40" s="1">
        <v>237</v>
      </c>
      <c r="X40" s="1">
        <v>10</v>
      </c>
      <c r="Y40" s="1">
        <v>0</v>
      </c>
      <c r="Z40" s="1">
        <v>0</v>
      </c>
      <c r="AA40" s="1">
        <v>0</v>
      </c>
      <c r="AB40" s="1">
        <v>2</v>
      </c>
      <c r="AC40" s="1">
        <v>1</v>
      </c>
      <c r="AD40" s="1">
        <v>28</v>
      </c>
      <c r="AE40" s="1">
        <v>0</v>
      </c>
      <c r="AF40" s="46">
        <v>487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162</v>
      </c>
      <c r="E41" s="42">
        <f t="shared" si="4"/>
        <v>847</v>
      </c>
      <c r="F41" s="25">
        <f t="shared" si="5"/>
        <v>755</v>
      </c>
      <c r="G41" s="25">
        <f t="shared" si="6"/>
        <v>92</v>
      </c>
      <c r="H41" s="25">
        <f t="shared" si="7"/>
        <v>0</v>
      </c>
      <c r="I41" s="25">
        <f t="shared" si="8"/>
        <v>31</v>
      </c>
      <c r="J41" s="2">
        <f t="shared" si="9"/>
        <v>4</v>
      </c>
      <c r="K41" s="43">
        <f t="shared" si="10"/>
        <v>1044</v>
      </c>
      <c r="L41" s="44">
        <f t="shared" si="11"/>
        <v>40</v>
      </c>
      <c r="M41" s="27">
        <f t="shared" si="12"/>
        <v>0.81130268199233713</v>
      </c>
      <c r="N41" s="45">
        <f t="shared" si="13"/>
        <v>13</v>
      </c>
      <c r="P41" s="41" t="s">
        <v>111</v>
      </c>
      <c r="Q41" s="68">
        <v>160</v>
      </c>
      <c r="R41" s="1">
        <v>1</v>
      </c>
      <c r="S41" s="1">
        <v>1</v>
      </c>
      <c r="T41" s="1">
        <v>0</v>
      </c>
      <c r="U41" s="1">
        <v>0</v>
      </c>
      <c r="V41" s="1">
        <v>15</v>
      </c>
      <c r="W41" s="1">
        <v>740</v>
      </c>
      <c r="X41" s="1">
        <v>92</v>
      </c>
      <c r="Y41" s="1">
        <v>0</v>
      </c>
      <c r="Z41" s="1">
        <v>0</v>
      </c>
      <c r="AA41" s="1">
        <v>4</v>
      </c>
      <c r="AB41" s="1">
        <v>6</v>
      </c>
      <c r="AC41" s="1">
        <v>15</v>
      </c>
      <c r="AD41" s="1">
        <v>10</v>
      </c>
      <c r="AE41" s="1">
        <v>0</v>
      </c>
      <c r="AF41" s="46">
        <v>1044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666</v>
      </c>
      <c r="E42" s="42">
        <f t="shared" si="4"/>
        <v>175</v>
      </c>
      <c r="F42" s="25">
        <f t="shared" si="5"/>
        <v>175</v>
      </c>
      <c r="G42" s="25">
        <f t="shared" si="6"/>
        <v>0</v>
      </c>
      <c r="H42" s="25">
        <f t="shared" si="7"/>
        <v>0</v>
      </c>
      <c r="I42" s="25">
        <f t="shared" si="8"/>
        <v>33</v>
      </c>
      <c r="J42" s="2">
        <f t="shared" si="9"/>
        <v>3</v>
      </c>
      <c r="K42" s="43">
        <f t="shared" si="10"/>
        <v>877</v>
      </c>
      <c r="L42" s="44">
        <f t="shared" si="11"/>
        <v>53</v>
      </c>
      <c r="M42" s="27">
        <f t="shared" si="12"/>
        <v>0.19954389965792474</v>
      </c>
      <c r="N42" s="45">
        <f t="shared" si="13"/>
        <v>77</v>
      </c>
      <c r="P42" s="41" t="s">
        <v>113</v>
      </c>
      <c r="Q42" s="68">
        <v>666</v>
      </c>
      <c r="R42" s="1">
        <v>0</v>
      </c>
      <c r="S42" s="1">
        <v>0</v>
      </c>
      <c r="T42" s="1">
        <v>0</v>
      </c>
      <c r="U42" s="1">
        <v>0</v>
      </c>
      <c r="V42" s="1">
        <v>1</v>
      </c>
      <c r="W42" s="1">
        <v>174</v>
      </c>
      <c r="X42" s="1">
        <v>0</v>
      </c>
      <c r="Y42" s="1">
        <v>0</v>
      </c>
      <c r="Z42" s="1">
        <v>0</v>
      </c>
      <c r="AA42" s="1">
        <v>2</v>
      </c>
      <c r="AB42" s="1">
        <v>4</v>
      </c>
      <c r="AC42" s="1">
        <v>9</v>
      </c>
      <c r="AD42" s="1">
        <v>20</v>
      </c>
      <c r="AE42" s="1">
        <v>1</v>
      </c>
      <c r="AF42" s="46">
        <v>877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502</v>
      </c>
      <c r="E43" s="42">
        <f t="shared" si="4"/>
        <v>169</v>
      </c>
      <c r="F43" s="25">
        <f t="shared" si="5"/>
        <v>165</v>
      </c>
      <c r="G43" s="25">
        <f t="shared" si="6"/>
        <v>3</v>
      </c>
      <c r="H43" s="25">
        <f t="shared" si="7"/>
        <v>1</v>
      </c>
      <c r="I43" s="25">
        <f t="shared" si="8"/>
        <v>23</v>
      </c>
      <c r="J43" s="2">
        <f t="shared" si="9"/>
        <v>1</v>
      </c>
      <c r="K43" s="43">
        <f t="shared" si="10"/>
        <v>695</v>
      </c>
      <c r="L43" s="44">
        <f t="shared" si="11"/>
        <v>57</v>
      </c>
      <c r="M43" s="27">
        <f t="shared" si="12"/>
        <v>0.24316546762589927</v>
      </c>
      <c r="N43" s="45">
        <f t="shared" si="13"/>
        <v>76</v>
      </c>
      <c r="P43" s="41" t="s">
        <v>115</v>
      </c>
      <c r="Q43" s="68">
        <v>502</v>
      </c>
      <c r="R43" s="1">
        <v>0</v>
      </c>
      <c r="S43" s="1">
        <v>0</v>
      </c>
      <c r="T43" s="1">
        <v>0</v>
      </c>
      <c r="U43" s="1">
        <v>0</v>
      </c>
      <c r="V43" s="1">
        <v>3</v>
      </c>
      <c r="W43" s="1">
        <v>162</v>
      </c>
      <c r="X43" s="1">
        <v>3</v>
      </c>
      <c r="Y43" s="1">
        <v>1</v>
      </c>
      <c r="Z43" s="1">
        <v>0</v>
      </c>
      <c r="AA43" s="1">
        <v>1</v>
      </c>
      <c r="AB43" s="1">
        <v>3</v>
      </c>
      <c r="AC43" s="1">
        <v>5</v>
      </c>
      <c r="AD43" s="1">
        <v>15</v>
      </c>
      <c r="AE43" s="1">
        <v>0</v>
      </c>
      <c r="AF43" s="46">
        <v>695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121</v>
      </c>
      <c r="E44" s="42">
        <f t="shared" si="4"/>
        <v>791</v>
      </c>
      <c r="F44" s="25">
        <f t="shared" si="5"/>
        <v>761</v>
      </c>
      <c r="G44" s="25">
        <f t="shared" si="6"/>
        <v>29</v>
      </c>
      <c r="H44" s="25">
        <f t="shared" si="7"/>
        <v>1</v>
      </c>
      <c r="I44" s="25">
        <f t="shared" si="8"/>
        <v>68</v>
      </c>
      <c r="J44" s="2">
        <f t="shared" si="9"/>
        <v>0</v>
      </c>
      <c r="K44" s="43">
        <f t="shared" si="10"/>
        <v>980</v>
      </c>
      <c r="L44" s="44">
        <f t="shared" si="11"/>
        <v>44</v>
      </c>
      <c r="M44" s="27">
        <f t="shared" si="12"/>
        <v>0.80714285714285716</v>
      </c>
      <c r="N44" s="45">
        <f t="shared" si="13"/>
        <v>14</v>
      </c>
      <c r="P44" s="41" t="s">
        <v>117</v>
      </c>
      <c r="Q44" s="68">
        <v>121</v>
      </c>
      <c r="R44" s="1">
        <v>0</v>
      </c>
      <c r="S44" s="1">
        <v>0</v>
      </c>
      <c r="T44" s="1">
        <v>0</v>
      </c>
      <c r="U44" s="1">
        <v>0</v>
      </c>
      <c r="V44" s="1">
        <v>2</v>
      </c>
      <c r="W44" s="1">
        <v>759</v>
      </c>
      <c r="X44" s="1">
        <v>29</v>
      </c>
      <c r="Y44" s="1">
        <v>1</v>
      </c>
      <c r="Z44" s="1">
        <v>0</v>
      </c>
      <c r="AA44" s="1">
        <v>0</v>
      </c>
      <c r="AB44" s="1">
        <v>8</v>
      </c>
      <c r="AC44" s="1">
        <v>35</v>
      </c>
      <c r="AD44" s="1">
        <v>25</v>
      </c>
      <c r="AE44" s="1">
        <v>0</v>
      </c>
      <c r="AF44" s="46">
        <v>980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8"/>
      <c r="L45" s="50"/>
      <c r="M45" s="51"/>
      <c r="N45" s="52"/>
      <c r="P45" s="70" t="s">
        <v>119</v>
      </c>
      <c r="Q45" s="75">
        <v>0</v>
      </c>
      <c r="R45" s="69">
        <v>0</v>
      </c>
      <c r="S45" s="69">
        <v>0</v>
      </c>
      <c r="T45" s="69">
        <v>0</v>
      </c>
      <c r="U45" s="69">
        <v>0</v>
      </c>
      <c r="V45" s="69">
        <v>0</v>
      </c>
      <c r="W45" s="69">
        <v>0</v>
      </c>
      <c r="X45" s="69">
        <v>0</v>
      </c>
      <c r="Y45" s="69">
        <v>0</v>
      </c>
      <c r="Z45" s="69">
        <v>0</v>
      </c>
      <c r="AA45" s="69">
        <v>0</v>
      </c>
      <c r="AB45" s="69">
        <v>0</v>
      </c>
      <c r="AC45" s="69">
        <v>0</v>
      </c>
      <c r="AD45" s="69">
        <v>0</v>
      </c>
      <c r="AE45" s="69">
        <v>0</v>
      </c>
      <c r="AF45" s="74">
        <v>0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>SUM(Q46:U46)</f>
        <v>297</v>
      </c>
      <c r="E46" s="42">
        <f>SUM(F46:H46)</f>
        <v>151</v>
      </c>
      <c r="F46" s="25">
        <f>V46+W46</f>
        <v>147</v>
      </c>
      <c r="G46" s="25">
        <f>X46</f>
        <v>3</v>
      </c>
      <c r="H46" s="25">
        <f>Y46</f>
        <v>1</v>
      </c>
      <c r="I46" s="25">
        <f>SUM(AB46:AD46)</f>
        <v>9</v>
      </c>
      <c r="J46" s="2">
        <f>SUM(Z46:AA46,AE46)</f>
        <v>4</v>
      </c>
      <c r="K46" s="43">
        <f>SUM(D46,E46,I46:J46)</f>
        <v>461</v>
      </c>
      <c r="L46" s="44">
        <f>_xlfn.RANK.EQ(K46,$K$14:$K$99,0)</f>
        <v>65</v>
      </c>
      <c r="M46" s="27">
        <f>E46/K46</f>
        <v>0.32754880694143168</v>
      </c>
      <c r="N46" s="45">
        <f>_xlfn.RANK.EQ(M46,$M$14:$M$99,0)</f>
        <v>67</v>
      </c>
      <c r="P46" s="41" t="s">
        <v>121</v>
      </c>
      <c r="Q46" s="68">
        <v>238</v>
      </c>
      <c r="R46" s="1">
        <v>0</v>
      </c>
      <c r="S46" s="1">
        <v>0</v>
      </c>
      <c r="T46" s="1">
        <v>59</v>
      </c>
      <c r="U46" s="1">
        <v>0</v>
      </c>
      <c r="V46" s="1">
        <v>0</v>
      </c>
      <c r="W46" s="1">
        <v>147</v>
      </c>
      <c r="X46" s="1">
        <v>3</v>
      </c>
      <c r="Y46" s="1">
        <v>1</v>
      </c>
      <c r="Z46" s="1">
        <v>0</v>
      </c>
      <c r="AA46" s="1">
        <v>4</v>
      </c>
      <c r="AB46" s="1">
        <v>2</v>
      </c>
      <c r="AC46" s="1">
        <v>6</v>
      </c>
      <c r="AD46" s="1">
        <v>1</v>
      </c>
      <c r="AE46" s="1">
        <v>0</v>
      </c>
      <c r="AF46" s="46">
        <v>461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626</v>
      </c>
      <c r="E47" s="42">
        <f>SUM(F47:H47)</f>
        <v>877</v>
      </c>
      <c r="F47" s="25">
        <f>V47+W47</f>
        <v>793</v>
      </c>
      <c r="G47" s="25">
        <f>X47</f>
        <v>84</v>
      </c>
      <c r="H47" s="25">
        <f>Y47</f>
        <v>0</v>
      </c>
      <c r="I47" s="25">
        <f>SUM(AB47:AD47)</f>
        <v>133</v>
      </c>
      <c r="J47" s="2">
        <f>SUM(Z47:AA47,AE47)</f>
        <v>12</v>
      </c>
      <c r="K47" s="43">
        <f>SUM(D47,E47,I47:J47)</f>
        <v>1648</v>
      </c>
      <c r="L47" s="44">
        <f>_xlfn.RANK.EQ(K47,$K$14:$K$99,0)</f>
        <v>21</v>
      </c>
      <c r="M47" s="27">
        <f>E47/K47</f>
        <v>0.53216019417475724</v>
      </c>
      <c r="N47" s="45">
        <f>_xlfn.RANK.EQ(M47,$M$14:$M$99,0)</f>
        <v>48</v>
      </c>
      <c r="P47" s="41" t="s">
        <v>123</v>
      </c>
      <c r="Q47" s="68">
        <v>625</v>
      </c>
      <c r="R47" s="1">
        <v>1</v>
      </c>
      <c r="S47" s="1">
        <v>0</v>
      </c>
      <c r="T47" s="1">
        <v>0</v>
      </c>
      <c r="U47" s="1">
        <v>0</v>
      </c>
      <c r="V47" s="1">
        <v>14</v>
      </c>
      <c r="W47" s="1">
        <v>779</v>
      </c>
      <c r="X47" s="1">
        <v>84</v>
      </c>
      <c r="Y47" s="1">
        <v>0</v>
      </c>
      <c r="Z47" s="1">
        <v>0</v>
      </c>
      <c r="AA47" s="1">
        <v>12</v>
      </c>
      <c r="AB47" s="1">
        <v>17</v>
      </c>
      <c r="AC47" s="1">
        <v>51</v>
      </c>
      <c r="AD47" s="1">
        <v>65</v>
      </c>
      <c r="AE47" s="1">
        <v>0</v>
      </c>
      <c r="AF47" s="46">
        <v>1648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8"/>
      <c r="L48" s="50"/>
      <c r="M48" s="51"/>
      <c r="N48" s="52"/>
      <c r="P48" s="70" t="s">
        <v>125</v>
      </c>
      <c r="Q48" s="75">
        <v>0</v>
      </c>
      <c r="R48" s="69">
        <v>0</v>
      </c>
      <c r="S48" s="69">
        <v>0</v>
      </c>
      <c r="T48" s="69">
        <v>0</v>
      </c>
      <c r="U48" s="69">
        <v>0</v>
      </c>
      <c r="V48" s="69">
        <v>0</v>
      </c>
      <c r="W48" s="69">
        <v>0</v>
      </c>
      <c r="X48" s="69">
        <v>0</v>
      </c>
      <c r="Y48" s="69">
        <v>0</v>
      </c>
      <c r="Z48" s="69">
        <v>0</v>
      </c>
      <c r="AA48" s="69">
        <v>0</v>
      </c>
      <c r="AB48" s="69">
        <v>0</v>
      </c>
      <c r="AC48" s="69">
        <v>0</v>
      </c>
      <c r="AD48" s="69">
        <v>0</v>
      </c>
      <c r="AE48" s="69">
        <v>0</v>
      </c>
      <c r="AF48" s="74">
        <v>0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623</v>
      </c>
      <c r="E49" s="42">
        <f>SUM(F49:H49)</f>
        <v>1375</v>
      </c>
      <c r="F49" s="25">
        <f>V49+W49</f>
        <v>1318</v>
      </c>
      <c r="G49" s="25">
        <f t="shared" ref="G49:H53" si="14">X49</f>
        <v>56</v>
      </c>
      <c r="H49" s="25">
        <f t="shared" si="14"/>
        <v>1</v>
      </c>
      <c r="I49" s="25">
        <f>SUM(AB49:AD49)</f>
        <v>111</v>
      </c>
      <c r="J49" s="2">
        <f>SUM(Z49:AA49,AE49)</f>
        <v>155</v>
      </c>
      <c r="K49" s="43">
        <f>SUM(D49,E49,I49:J49)</f>
        <v>2264</v>
      </c>
      <c r="L49" s="44">
        <f>_xlfn.RANK.EQ(K49,$K$14:$K$99,0)</f>
        <v>11</v>
      </c>
      <c r="M49" s="27">
        <f>E49/K49</f>
        <v>0.60733215547703179</v>
      </c>
      <c r="N49" s="45">
        <f>_xlfn.RANK.EQ(M49,$M$14:$M$99,0)</f>
        <v>32</v>
      </c>
      <c r="P49" s="41" t="s">
        <v>127</v>
      </c>
      <c r="Q49" s="68">
        <v>614</v>
      </c>
      <c r="R49" s="1">
        <v>2</v>
      </c>
      <c r="S49" s="1">
        <v>0</v>
      </c>
      <c r="T49" s="1">
        <v>0</v>
      </c>
      <c r="U49" s="1">
        <v>7</v>
      </c>
      <c r="V49" s="1">
        <v>3</v>
      </c>
      <c r="W49" s="1">
        <v>1315</v>
      </c>
      <c r="X49" s="1">
        <v>56</v>
      </c>
      <c r="Y49" s="1">
        <v>1</v>
      </c>
      <c r="Z49" s="1">
        <v>145</v>
      </c>
      <c r="AA49" s="1">
        <v>10</v>
      </c>
      <c r="AB49" s="1">
        <v>3</v>
      </c>
      <c r="AC49" s="1">
        <v>71</v>
      </c>
      <c r="AD49" s="1">
        <v>37</v>
      </c>
      <c r="AE49" s="1">
        <v>0</v>
      </c>
      <c r="AF49" s="46">
        <v>2264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342</v>
      </c>
      <c r="E50" s="42">
        <f>SUM(F50:H50)</f>
        <v>52</v>
      </c>
      <c r="F50" s="25">
        <f>V50+W50</f>
        <v>52</v>
      </c>
      <c r="G50" s="25">
        <f t="shared" si="14"/>
        <v>0</v>
      </c>
      <c r="H50" s="25">
        <f t="shared" si="14"/>
        <v>0</v>
      </c>
      <c r="I50" s="25">
        <f>SUM(AB50:AD50)</f>
        <v>9</v>
      </c>
      <c r="J50" s="2">
        <f>SUM(Z50:AA50,AE50)</f>
        <v>2</v>
      </c>
      <c r="K50" s="43">
        <f>SUM(D50,E50,I50:J50)</f>
        <v>405</v>
      </c>
      <c r="L50" s="44">
        <f>_xlfn.RANK.EQ(K50,$K$14:$K$99,0)</f>
        <v>68</v>
      </c>
      <c r="M50" s="27">
        <f>E50/K50</f>
        <v>0.12839506172839507</v>
      </c>
      <c r="N50" s="45">
        <f>_xlfn.RANK.EQ(M50,$M$14:$M$99,0)</f>
        <v>80</v>
      </c>
      <c r="P50" s="41" t="s">
        <v>129</v>
      </c>
      <c r="Q50" s="68">
        <v>342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52</v>
      </c>
      <c r="X50" s="1">
        <v>0</v>
      </c>
      <c r="Y50" s="1">
        <v>0</v>
      </c>
      <c r="Z50" s="1">
        <v>0</v>
      </c>
      <c r="AA50" s="1">
        <v>1</v>
      </c>
      <c r="AB50" s="1">
        <v>6</v>
      </c>
      <c r="AC50" s="1">
        <v>1</v>
      </c>
      <c r="AD50" s="1">
        <v>2</v>
      </c>
      <c r="AE50" s="1">
        <v>1</v>
      </c>
      <c r="AF50" s="46">
        <v>405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15</v>
      </c>
      <c r="E51" s="42">
        <f>SUM(F51:H51)</f>
        <v>148</v>
      </c>
      <c r="F51" s="25">
        <f>V51+W51</f>
        <v>130</v>
      </c>
      <c r="G51" s="25">
        <f t="shared" si="14"/>
        <v>18</v>
      </c>
      <c r="H51" s="25">
        <f t="shared" si="14"/>
        <v>0</v>
      </c>
      <c r="I51" s="25">
        <f>SUM(AB51:AD51)</f>
        <v>4</v>
      </c>
      <c r="J51" s="2">
        <f>SUM(Z51:AA51,AE51)</f>
        <v>0</v>
      </c>
      <c r="K51" s="43">
        <f>SUM(D51,E51,I51:J51)</f>
        <v>167</v>
      </c>
      <c r="L51" s="44">
        <f>_xlfn.RANK.EQ(K51,$K$14:$K$99,0)</f>
        <v>79</v>
      </c>
      <c r="M51" s="27">
        <f>E51/K51</f>
        <v>0.88622754491017963</v>
      </c>
      <c r="N51" s="45">
        <f>_xlfn.RANK.EQ(M51,$M$14:$M$99,0)</f>
        <v>4</v>
      </c>
      <c r="P51" s="41" t="s">
        <v>131</v>
      </c>
      <c r="Q51" s="68">
        <v>15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130</v>
      </c>
      <c r="X51" s="1">
        <v>18</v>
      </c>
      <c r="Y51" s="1">
        <v>0</v>
      </c>
      <c r="Z51" s="1">
        <v>0</v>
      </c>
      <c r="AA51" s="1">
        <v>0</v>
      </c>
      <c r="AB51" s="1">
        <v>3</v>
      </c>
      <c r="AC51" s="1">
        <v>1</v>
      </c>
      <c r="AD51" s="1">
        <v>0</v>
      </c>
      <c r="AE51" s="1">
        <v>0</v>
      </c>
      <c r="AF51" s="46">
        <v>167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478</v>
      </c>
      <c r="E52" s="42">
        <f>SUM(F52:H52)</f>
        <v>1069</v>
      </c>
      <c r="F52" s="25">
        <f>V52+W52</f>
        <v>1036</v>
      </c>
      <c r="G52" s="25">
        <f t="shared" si="14"/>
        <v>22</v>
      </c>
      <c r="H52" s="25">
        <f t="shared" si="14"/>
        <v>11</v>
      </c>
      <c r="I52" s="25">
        <f>SUM(AB52:AD52)</f>
        <v>76</v>
      </c>
      <c r="J52" s="2">
        <f>SUM(Z52:AA52,AE52)</f>
        <v>109</v>
      </c>
      <c r="K52" s="43">
        <f>SUM(D52,E52,I52:J52)</f>
        <v>1732</v>
      </c>
      <c r="L52" s="44">
        <f>_xlfn.RANK.EQ(K52,$K$14:$K$99,0)</f>
        <v>20</v>
      </c>
      <c r="M52" s="27">
        <f>E52/K52</f>
        <v>0.61720554272517325</v>
      </c>
      <c r="N52" s="45">
        <f>_xlfn.RANK.EQ(M52,$M$14:$M$99,0)</f>
        <v>29</v>
      </c>
      <c r="P52" s="41" t="s">
        <v>133</v>
      </c>
      <c r="Q52" s="68">
        <v>472</v>
      </c>
      <c r="R52" s="1">
        <v>4</v>
      </c>
      <c r="S52" s="1">
        <v>0</v>
      </c>
      <c r="T52" s="1">
        <v>0</v>
      </c>
      <c r="U52" s="1">
        <v>2</v>
      </c>
      <c r="V52" s="1">
        <v>3</v>
      </c>
      <c r="W52" s="1">
        <v>1033</v>
      </c>
      <c r="X52" s="1">
        <v>22</v>
      </c>
      <c r="Y52" s="1">
        <v>11</v>
      </c>
      <c r="Z52" s="1">
        <v>106</v>
      </c>
      <c r="AA52" s="1">
        <v>3</v>
      </c>
      <c r="AB52" s="1">
        <v>1</v>
      </c>
      <c r="AC52" s="1">
        <v>38</v>
      </c>
      <c r="AD52" s="1">
        <v>37</v>
      </c>
      <c r="AE52" s="1">
        <v>0</v>
      </c>
      <c r="AF52" s="46">
        <v>1732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603</v>
      </c>
      <c r="E53" s="42">
        <f>SUM(F53:H53)</f>
        <v>997</v>
      </c>
      <c r="F53" s="25">
        <f>V53+W53</f>
        <v>939</v>
      </c>
      <c r="G53" s="25">
        <f t="shared" si="14"/>
        <v>58</v>
      </c>
      <c r="H53" s="25">
        <f t="shared" si="14"/>
        <v>0</v>
      </c>
      <c r="I53" s="25">
        <f>SUM(AB53:AD53)</f>
        <v>47</v>
      </c>
      <c r="J53" s="2">
        <f>SUM(Z53:AA53,AE53)</f>
        <v>121</v>
      </c>
      <c r="K53" s="43">
        <f>SUM(D53,E53,I53:J53)</f>
        <v>1768</v>
      </c>
      <c r="L53" s="44">
        <f>_xlfn.RANK.EQ(K53,$K$14:$K$99,0)</f>
        <v>19</v>
      </c>
      <c r="M53" s="27">
        <f>E53/K53</f>
        <v>0.56391402714932126</v>
      </c>
      <c r="N53" s="45">
        <f>_xlfn.RANK.EQ(M53,$M$14:$M$99,0)</f>
        <v>42</v>
      </c>
      <c r="P53" s="41" t="s">
        <v>135</v>
      </c>
      <c r="Q53" s="68">
        <v>597</v>
      </c>
      <c r="R53" s="1">
        <v>1</v>
      </c>
      <c r="S53" s="1">
        <v>0</v>
      </c>
      <c r="T53" s="1">
        <v>0</v>
      </c>
      <c r="U53" s="1">
        <v>5</v>
      </c>
      <c r="V53" s="1">
        <v>5</v>
      </c>
      <c r="W53" s="1">
        <v>934</v>
      </c>
      <c r="X53" s="1">
        <v>58</v>
      </c>
      <c r="Y53" s="1">
        <v>0</v>
      </c>
      <c r="Z53" s="1">
        <v>115</v>
      </c>
      <c r="AA53" s="1">
        <v>6</v>
      </c>
      <c r="AB53" s="1">
        <v>3</v>
      </c>
      <c r="AC53" s="1">
        <v>35</v>
      </c>
      <c r="AD53" s="1">
        <v>9</v>
      </c>
      <c r="AE53" s="1">
        <v>0</v>
      </c>
      <c r="AF53" s="46">
        <v>1768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8"/>
      <c r="L54" s="50"/>
      <c r="M54" s="51"/>
      <c r="N54" s="52"/>
      <c r="P54" s="70" t="s">
        <v>137</v>
      </c>
      <c r="Q54" s="75">
        <v>0</v>
      </c>
      <c r="R54" s="69">
        <v>0</v>
      </c>
      <c r="S54" s="69">
        <v>0</v>
      </c>
      <c r="T54" s="69">
        <v>0</v>
      </c>
      <c r="U54" s="69">
        <v>0</v>
      </c>
      <c r="V54" s="69">
        <v>0</v>
      </c>
      <c r="W54" s="69">
        <v>0</v>
      </c>
      <c r="X54" s="69">
        <v>0</v>
      </c>
      <c r="Y54" s="69">
        <v>0</v>
      </c>
      <c r="Z54" s="69">
        <v>0</v>
      </c>
      <c r="AA54" s="69">
        <v>0</v>
      </c>
      <c r="AB54" s="69">
        <v>0</v>
      </c>
      <c r="AC54" s="69">
        <v>0</v>
      </c>
      <c r="AD54" s="69">
        <v>0</v>
      </c>
      <c r="AE54" s="69">
        <v>0</v>
      </c>
      <c r="AF54" s="74">
        <v>0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ref="D55:D76" si="15">SUM(Q55:U55)</f>
        <v>301</v>
      </c>
      <c r="E55" s="42">
        <f t="shared" ref="E55:E76" si="16">SUM(F55:H55)</f>
        <v>437</v>
      </c>
      <c r="F55" s="25">
        <f t="shared" ref="F55:F76" si="17">V55+W55</f>
        <v>416</v>
      </c>
      <c r="G55" s="25">
        <f t="shared" ref="G55:G76" si="18">X55</f>
        <v>21</v>
      </c>
      <c r="H55" s="25">
        <f t="shared" ref="H55:H76" si="19">Y55</f>
        <v>0</v>
      </c>
      <c r="I55" s="25">
        <f t="shared" ref="I55:I76" si="20">SUM(AB55:AD55)</f>
        <v>10</v>
      </c>
      <c r="J55" s="2">
        <f t="shared" ref="J55:J76" si="21">SUM(Z55:AA55,AE55)</f>
        <v>115</v>
      </c>
      <c r="K55" s="43">
        <f t="shared" ref="K55:K76" si="22">SUM(D55,E55,I55:J55)</f>
        <v>863</v>
      </c>
      <c r="L55" s="44">
        <f t="shared" ref="L55:L76" si="23">_xlfn.RANK.EQ(K55,$K$14:$K$99,0)</f>
        <v>54</v>
      </c>
      <c r="M55" s="27">
        <f t="shared" ref="M55:M76" si="24">E55/K55</f>
        <v>0.50637311703360366</v>
      </c>
      <c r="N55" s="45">
        <f t="shared" ref="N55:N76" si="25">_xlfn.RANK.EQ(M55,$M$14:$M$99,0)</f>
        <v>53</v>
      </c>
      <c r="P55" s="41" t="s">
        <v>139</v>
      </c>
      <c r="Q55" s="68">
        <v>296</v>
      </c>
      <c r="R55" s="1">
        <v>0</v>
      </c>
      <c r="S55" s="1">
        <v>0</v>
      </c>
      <c r="T55" s="1">
        <v>4</v>
      </c>
      <c r="U55" s="1">
        <v>1</v>
      </c>
      <c r="V55" s="1">
        <v>2</v>
      </c>
      <c r="W55" s="1">
        <v>414</v>
      </c>
      <c r="X55" s="1">
        <v>21</v>
      </c>
      <c r="Y55" s="1">
        <v>0</v>
      </c>
      <c r="Z55" s="1">
        <v>115</v>
      </c>
      <c r="AA55" s="1">
        <v>0</v>
      </c>
      <c r="AB55" s="1">
        <v>0</v>
      </c>
      <c r="AC55" s="1">
        <v>6</v>
      </c>
      <c r="AD55" s="1">
        <v>4</v>
      </c>
      <c r="AE55" s="1">
        <v>0</v>
      </c>
      <c r="AF55" s="46">
        <v>863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5"/>
        <v>264</v>
      </c>
      <c r="E56" s="42">
        <f t="shared" si="16"/>
        <v>384</v>
      </c>
      <c r="F56" s="25">
        <f t="shared" si="17"/>
        <v>350</v>
      </c>
      <c r="G56" s="25">
        <f t="shared" si="18"/>
        <v>34</v>
      </c>
      <c r="H56" s="25">
        <f t="shared" si="19"/>
        <v>0</v>
      </c>
      <c r="I56" s="25">
        <f t="shared" si="20"/>
        <v>23</v>
      </c>
      <c r="J56" s="2">
        <f t="shared" si="21"/>
        <v>112</v>
      </c>
      <c r="K56" s="43">
        <f t="shared" si="22"/>
        <v>783</v>
      </c>
      <c r="L56" s="44">
        <f t="shared" si="23"/>
        <v>55</v>
      </c>
      <c r="M56" s="27">
        <f t="shared" si="24"/>
        <v>0.49042145593869729</v>
      </c>
      <c r="N56" s="45">
        <f t="shared" si="25"/>
        <v>56</v>
      </c>
      <c r="P56" s="41" t="s">
        <v>141</v>
      </c>
      <c r="Q56" s="68">
        <v>261</v>
      </c>
      <c r="R56" s="1">
        <v>0</v>
      </c>
      <c r="S56" s="1">
        <v>0</v>
      </c>
      <c r="T56" s="1">
        <v>3</v>
      </c>
      <c r="U56" s="1">
        <v>0</v>
      </c>
      <c r="V56" s="1">
        <v>3</v>
      </c>
      <c r="W56" s="1">
        <v>347</v>
      </c>
      <c r="X56" s="1">
        <v>34</v>
      </c>
      <c r="Y56" s="1">
        <v>0</v>
      </c>
      <c r="Z56" s="1">
        <v>109</v>
      </c>
      <c r="AA56" s="1">
        <v>3</v>
      </c>
      <c r="AB56" s="1">
        <v>1</v>
      </c>
      <c r="AC56" s="1">
        <v>14</v>
      </c>
      <c r="AD56" s="1">
        <v>8</v>
      </c>
      <c r="AE56" s="1">
        <v>0</v>
      </c>
      <c r="AF56" s="46">
        <v>783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5"/>
        <v>786</v>
      </c>
      <c r="E57" s="42">
        <f t="shared" si="16"/>
        <v>928</v>
      </c>
      <c r="F57" s="25">
        <f t="shared" si="17"/>
        <v>870</v>
      </c>
      <c r="G57" s="25">
        <f t="shared" si="18"/>
        <v>58</v>
      </c>
      <c r="H57" s="25">
        <f t="shared" si="19"/>
        <v>0</v>
      </c>
      <c r="I57" s="25">
        <f t="shared" si="20"/>
        <v>69</v>
      </c>
      <c r="J57" s="2">
        <f t="shared" si="21"/>
        <v>116</v>
      </c>
      <c r="K57" s="43">
        <f t="shared" si="22"/>
        <v>1899</v>
      </c>
      <c r="L57" s="44">
        <f t="shared" si="23"/>
        <v>15</v>
      </c>
      <c r="M57" s="27">
        <f t="shared" si="24"/>
        <v>0.48867825171142709</v>
      </c>
      <c r="N57" s="45">
        <f t="shared" si="25"/>
        <v>57</v>
      </c>
      <c r="P57" s="41" t="s">
        <v>143</v>
      </c>
      <c r="Q57" s="68">
        <v>785</v>
      </c>
      <c r="R57" s="1">
        <v>1</v>
      </c>
      <c r="S57" s="1">
        <v>0</v>
      </c>
      <c r="T57" s="1">
        <v>0</v>
      </c>
      <c r="U57" s="1">
        <v>0</v>
      </c>
      <c r="V57" s="1">
        <v>7</v>
      </c>
      <c r="W57" s="1">
        <v>863</v>
      </c>
      <c r="X57" s="1">
        <v>58</v>
      </c>
      <c r="Y57" s="1">
        <v>0</v>
      </c>
      <c r="Z57" s="1">
        <v>109</v>
      </c>
      <c r="AA57" s="1">
        <v>7</v>
      </c>
      <c r="AB57" s="1">
        <v>11</v>
      </c>
      <c r="AC57" s="1">
        <v>38</v>
      </c>
      <c r="AD57" s="1">
        <v>20</v>
      </c>
      <c r="AE57" s="1">
        <v>0</v>
      </c>
      <c r="AF57" s="46">
        <v>1899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5"/>
        <v>522</v>
      </c>
      <c r="E58" s="42">
        <f t="shared" si="16"/>
        <v>610</v>
      </c>
      <c r="F58" s="25">
        <f t="shared" si="17"/>
        <v>572</v>
      </c>
      <c r="G58" s="25">
        <f t="shared" si="18"/>
        <v>38</v>
      </c>
      <c r="H58" s="25">
        <f t="shared" si="19"/>
        <v>0</v>
      </c>
      <c r="I58" s="25">
        <f t="shared" si="20"/>
        <v>41</v>
      </c>
      <c r="J58" s="2">
        <f t="shared" si="21"/>
        <v>112</v>
      </c>
      <c r="K58" s="43">
        <f t="shared" si="22"/>
        <v>1285</v>
      </c>
      <c r="L58" s="44">
        <f t="shared" si="23"/>
        <v>30</v>
      </c>
      <c r="M58" s="27">
        <f t="shared" si="24"/>
        <v>0.47470817120622566</v>
      </c>
      <c r="N58" s="45">
        <f t="shared" si="25"/>
        <v>59</v>
      </c>
      <c r="P58" s="41" t="s">
        <v>145</v>
      </c>
      <c r="Q58" s="68">
        <v>522</v>
      </c>
      <c r="R58" s="1">
        <v>0</v>
      </c>
      <c r="S58" s="1">
        <v>0</v>
      </c>
      <c r="T58" s="1">
        <v>0</v>
      </c>
      <c r="U58" s="1">
        <v>0</v>
      </c>
      <c r="V58" s="1">
        <v>2</v>
      </c>
      <c r="W58" s="1">
        <v>570</v>
      </c>
      <c r="X58" s="1">
        <v>38</v>
      </c>
      <c r="Y58" s="1">
        <v>0</v>
      </c>
      <c r="Z58" s="1">
        <v>108</v>
      </c>
      <c r="AA58" s="1">
        <v>4</v>
      </c>
      <c r="AB58" s="1">
        <v>2</v>
      </c>
      <c r="AC58" s="1">
        <v>16</v>
      </c>
      <c r="AD58" s="1">
        <v>23</v>
      </c>
      <c r="AE58" s="1">
        <v>0</v>
      </c>
      <c r="AF58" s="46">
        <v>1285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5"/>
        <v>690</v>
      </c>
      <c r="E59" s="42">
        <f t="shared" si="16"/>
        <v>1134</v>
      </c>
      <c r="F59" s="25">
        <f t="shared" si="17"/>
        <v>1084</v>
      </c>
      <c r="G59" s="25">
        <f t="shared" si="18"/>
        <v>48</v>
      </c>
      <c r="H59" s="25">
        <f t="shared" si="19"/>
        <v>2</v>
      </c>
      <c r="I59" s="25">
        <f t="shared" si="20"/>
        <v>90</v>
      </c>
      <c r="J59" s="2">
        <f t="shared" si="21"/>
        <v>4</v>
      </c>
      <c r="K59" s="43">
        <f t="shared" si="22"/>
        <v>1918</v>
      </c>
      <c r="L59" s="44">
        <f t="shared" si="23"/>
        <v>14</v>
      </c>
      <c r="M59" s="27">
        <f t="shared" si="24"/>
        <v>0.59124087591240881</v>
      </c>
      <c r="N59" s="45">
        <f t="shared" si="25"/>
        <v>38</v>
      </c>
      <c r="P59" s="41" t="s">
        <v>147</v>
      </c>
      <c r="Q59" s="68">
        <v>689</v>
      </c>
      <c r="R59" s="1">
        <v>0</v>
      </c>
      <c r="S59" s="1">
        <v>0</v>
      </c>
      <c r="T59" s="1">
        <v>0</v>
      </c>
      <c r="U59" s="1">
        <v>1</v>
      </c>
      <c r="V59" s="1">
        <v>4</v>
      </c>
      <c r="W59" s="1">
        <v>1080</v>
      </c>
      <c r="X59" s="1">
        <v>48</v>
      </c>
      <c r="Y59" s="1">
        <v>2</v>
      </c>
      <c r="Z59" s="1">
        <v>0</v>
      </c>
      <c r="AA59" s="1">
        <v>4</v>
      </c>
      <c r="AB59" s="1">
        <v>4</v>
      </c>
      <c r="AC59" s="1">
        <v>36</v>
      </c>
      <c r="AD59" s="1">
        <v>50</v>
      </c>
      <c r="AE59" s="1">
        <v>0</v>
      </c>
      <c r="AF59" s="46">
        <v>1918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5"/>
        <v>3</v>
      </c>
      <c r="E60" s="42">
        <f t="shared" si="16"/>
        <v>55</v>
      </c>
      <c r="F60" s="25">
        <f t="shared" si="17"/>
        <v>55</v>
      </c>
      <c r="G60" s="25">
        <f t="shared" si="18"/>
        <v>0</v>
      </c>
      <c r="H60" s="25">
        <f t="shared" si="19"/>
        <v>0</v>
      </c>
      <c r="I60" s="25">
        <f t="shared" si="20"/>
        <v>6</v>
      </c>
      <c r="J60" s="2">
        <f t="shared" si="21"/>
        <v>115</v>
      </c>
      <c r="K60" s="43">
        <f t="shared" si="22"/>
        <v>179</v>
      </c>
      <c r="L60" s="44">
        <f t="shared" si="23"/>
        <v>77</v>
      </c>
      <c r="M60" s="27">
        <f t="shared" si="24"/>
        <v>0.30726256983240224</v>
      </c>
      <c r="N60" s="45">
        <f t="shared" si="25"/>
        <v>73</v>
      </c>
      <c r="P60" s="41" t="s">
        <v>149</v>
      </c>
      <c r="Q60" s="68">
        <v>2</v>
      </c>
      <c r="R60" s="1">
        <v>0</v>
      </c>
      <c r="S60" s="1">
        <v>0</v>
      </c>
      <c r="T60" s="1">
        <v>1</v>
      </c>
      <c r="U60" s="1">
        <v>0</v>
      </c>
      <c r="V60" s="1">
        <v>0</v>
      </c>
      <c r="W60" s="1">
        <v>55</v>
      </c>
      <c r="X60" s="1">
        <v>0</v>
      </c>
      <c r="Y60" s="1">
        <v>0</v>
      </c>
      <c r="Z60" s="1">
        <v>113</v>
      </c>
      <c r="AA60" s="1">
        <v>2</v>
      </c>
      <c r="AB60" s="1">
        <v>0</v>
      </c>
      <c r="AC60" s="1">
        <v>6</v>
      </c>
      <c r="AD60" s="1">
        <v>0</v>
      </c>
      <c r="AE60" s="1">
        <v>0</v>
      </c>
      <c r="AF60" s="46">
        <v>179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5"/>
        <v>1223</v>
      </c>
      <c r="E61" s="42">
        <f t="shared" si="16"/>
        <v>802</v>
      </c>
      <c r="F61" s="25">
        <f t="shared" si="17"/>
        <v>796</v>
      </c>
      <c r="G61" s="25">
        <f t="shared" si="18"/>
        <v>6</v>
      </c>
      <c r="H61" s="25">
        <f t="shared" si="19"/>
        <v>0</v>
      </c>
      <c r="I61" s="25">
        <f t="shared" si="20"/>
        <v>75</v>
      </c>
      <c r="J61" s="2">
        <f t="shared" si="21"/>
        <v>111</v>
      </c>
      <c r="K61" s="43">
        <f t="shared" si="22"/>
        <v>2211</v>
      </c>
      <c r="L61" s="44">
        <f t="shared" si="23"/>
        <v>12</v>
      </c>
      <c r="M61" s="27">
        <f t="shared" si="24"/>
        <v>0.36273179556761648</v>
      </c>
      <c r="N61" s="45">
        <f t="shared" si="25"/>
        <v>64</v>
      </c>
      <c r="P61" s="41" t="s">
        <v>151</v>
      </c>
      <c r="Q61" s="68">
        <v>1218</v>
      </c>
      <c r="R61" s="1">
        <v>2</v>
      </c>
      <c r="S61" s="1">
        <v>1</v>
      </c>
      <c r="T61" s="1">
        <v>1</v>
      </c>
      <c r="U61" s="1">
        <v>1</v>
      </c>
      <c r="V61" s="1">
        <v>5</v>
      </c>
      <c r="W61" s="1">
        <v>791</v>
      </c>
      <c r="X61" s="1">
        <v>6</v>
      </c>
      <c r="Y61" s="1">
        <v>0</v>
      </c>
      <c r="Z61" s="1">
        <v>102</v>
      </c>
      <c r="AA61" s="1">
        <v>8</v>
      </c>
      <c r="AB61" s="1">
        <v>8</v>
      </c>
      <c r="AC61" s="1">
        <v>41</v>
      </c>
      <c r="AD61" s="1">
        <v>26</v>
      </c>
      <c r="AE61" s="1">
        <v>1</v>
      </c>
      <c r="AF61" s="46">
        <v>2211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5"/>
        <v>709</v>
      </c>
      <c r="E62" s="42">
        <f t="shared" si="16"/>
        <v>172</v>
      </c>
      <c r="F62" s="25">
        <f t="shared" si="17"/>
        <v>172</v>
      </c>
      <c r="G62" s="25">
        <f t="shared" si="18"/>
        <v>0</v>
      </c>
      <c r="H62" s="25">
        <f t="shared" si="19"/>
        <v>0</v>
      </c>
      <c r="I62" s="25">
        <f t="shared" si="20"/>
        <v>13</v>
      </c>
      <c r="J62" s="2">
        <f t="shared" si="21"/>
        <v>3</v>
      </c>
      <c r="K62" s="43">
        <f t="shared" si="22"/>
        <v>897</v>
      </c>
      <c r="L62" s="44">
        <f t="shared" si="23"/>
        <v>49</v>
      </c>
      <c r="M62" s="27">
        <f t="shared" si="24"/>
        <v>0.19175027870680045</v>
      </c>
      <c r="N62" s="45">
        <f t="shared" si="25"/>
        <v>78</v>
      </c>
      <c r="P62" s="41" t="s">
        <v>153</v>
      </c>
      <c r="Q62" s="68">
        <v>709</v>
      </c>
      <c r="R62" s="1">
        <v>0</v>
      </c>
      <c r="S62" s="1">
        <v>0</v>
      </c>
      <c r="T62" s="1">
        <v>0</v>
      </c>
      <c r="U62" s="1">
        <v>0</v>
      </c>
      <c r="V62" s="1">
        <v>3</v>
      </c>
      <c r="W62" s="1">
        <v>169</v>
      </c>
      <c r="X62" s="1">
        <v>0</v>
      </c>
      <c r="Y62" s="1">
        <v>0</v>
      </c>
      <c r="Z62" s="1">
        <v>0</v>
      </c>
      <c r="AA62" s="1">
        <v>3</v>
      </c>
      <c r="AB62" s="1">
        <v>1</v>
      </c>
      <c r="AC62" s="1">
        <v>5</v>
      </c>
      <c r="AD62" s="1">
        <v>7</v>
      </c>
      <c r="AE62" s="1">
        <v>0</v>
      </c>
      <c r="AF62" s="46">
        <v>897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5"/>
        <v>45</v>
      </c>
      <c r="E63" s="42">
        <f t="shared" si="16"/>
        <v>813</v>
      </c>
      <c r="F63" s="25">
        <f t="shared" si="17"/>
        <v>620</v>
      </c>
      <c r="G63" s="25">
        <f t="shared" si="18"/>
        <v>193</v>
      </c>
      <c r="H63" s="25">
        <f t="shared" si="19"/>
        <v>0</v>
      </c>
      <c r="I63" s="25">
        <f t="shared" si="20"/>
        <v>28</v>
      </c>
      <c r="J63" s="2">
        <f t="shared" si="21"/>
        <v>1</v>
      </c>
      <c r="K63" s="43">
        <f t="shared" si="22"/>
        <v>887</v>
      </c>
      <c r="L63" s="44">
        <f t="shared" si="23"/>
        <v>50</v>
      </c>
      <c r="M63" s="27">
        <f t="shared" si="24"/>
        <v>0.91657271702367527</v>
      </c>
      <c r="N63" s="45">
        <f t="shared" si="25"/>
        <v>3</v>
      </c>
      <c r="P63" s="41" t="s">
        <v>155</v>
      </c>
      <c r="Q63" s="68">
        <v>43</v>
      </c>
      <c r="R63" s="1">
        <v>1</v>
      </c>
      <c r="S63" s="1">
        <v>0</v>
      </c>
      <c r="T63" s="1">
        <v>1</v>
      </c>
      <c r="U63" s="1">
        <v>0</v>
      </c>
      <c r="V63" s="1">
        <v>3</v>
      </c>
      <c r="W63" s="1">
        <v>617</v>
      </c>
      <c r="X63" s="1">
        <v>193</v>
      </c>
      <c r="Y63" s="1">
        <v>0</v>
      </c>
      <c r="Z63" s="1">
        <v>0</v>
      </c>
      <c r="AA63" s="1">
        <v>1</v>
      </c>
      <c r="AB63" s="1">
        <v>3</v>
      </c>
      <c r="AC63" s="1">
        <v>14</v>
      </c>
      <c r="AD63" s="1">
        <v>11</v>
      </c>
      <c r="AE63" s="1">
        <v>0</v>
      </c>
      <c r="AF63" s="46">
        <v>887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5"/>
        <v>378</v>
      </c>
      <c r="E64" s="42">
        <f t="shared" si="16"/>
        <v>53</v>
      </c>
      <c r="F64" s="25">
        <f t="shared" si="17"/>
        <v>53</v>
      </c>
      <c r="G64" s="25">
        <f t="shared" si="18"/>
        <v>0</v>
      </c>
      <c r="H64" s="25">
        <f t="shared" si="19"/>
        <v>0</v>
      </c>
      <c r="I64" s="25">
        <f t="shared" si="20"/>
        <v>30</v>
      </c>
      <c r="J64" s="2">
        <f t="shared" si="21"/>
        <v>0</v>
      </c>
      <c r="K64" s="43">
        <f t="shared" si="22"/>
        <v>461</v>
      </c>
      <c r="L64" s="44">
        <f t="shared" si="23"/>
        <v>65</v>
      </c>
      <c r="M64" s="27">
        <f t="shared" si="24"/>
        <v>0.11496746203904555</v>
      </c>
      <c r="N64" s="45">
        <f t="shared" si="25"/>
        <v>81</v>
      </c>
      <c r="P64" s="41" t="s">
        <v>157</v>
      </c>
      <c r="Q64" s="68">
        <v>378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53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2</v>
      </c>
      <c r="AD64" s="1">
        <v>28</v>
      </c>
      <c r="AE64" s="1">
        <v>0</v>
      </c>
      <c r="AF64" s="46">
        <v>461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5"/>
        <v>367</v>
      </c>
      <c r="E65" s="42">
        <f t="shared" si="16"/>
        <v>788</v>
      </c>
      <c r="F65" s="25">
        <f t="shared" si="17"/>
        <v>752</v>
      </c>
      <c r="G65" s="25">
        <f t="shared" si="18"/>
        <v>34</v>
      </c>
      <c r="H65" s="25">
        <f t="shared" si="19"/>
        <v>2</v>
      </c>
      <c r="I65" s="25">
        <f t="shared" si="20"/>
        <v>42</v>
      </c>
      <c r="J65" s="2">
        <f t="shared" si="21"/>
        <v>132</v>
      </c>
      <c r="K65" s="43">
        <f t="shared" si="22"/>
        <v>1329</v>
      </c>
      <c r="L65" s="44">
        <f t="shared" si="23"/>
        <v>29</v>
      </c>
      <c r="M65" s="27">
        <f t="shared" si="24"/>
        <v>0.59292701279157256</v>
      </c>
      <c r="N65" s="45">
        <f t="shared" si="25"/>
        <v>36</v>
      </c>
      <c r="P65" s="41" t="s">
        <v>159</v>
      </c>
      <c r="Q65" s="68">
        <v>367</v>
      </c>
      <c r="R65" s="1">
        <v>0</v>
      </c>
      <c r="S65" s="1">
        <v>0</v>
      </c>
      <c r="T65" s="1">
        <v>0</v>
      </c>
      <c r="U65" s="1">
        <v>0</v>
      </c>
      <c r="V65" s="1">
        <v>2</v>
      </c>
      <c r="W65" s="1">
        <v>750</v>
      </c>
      <c r="X65" s="1">
        <v>34</v>
      </c>
      <c r="Y65" s="1">
        <v>2</v>
      </c>
      <c r="Z65" s="1">
        <v>127</v>
      </c>
      <c r="AA65" s="1">
        <v>5</v>
      </c>
      <c r="AB65" s="1">
        <v>7</v>
      </c>
      <c r="AC65" s="1">
        <v>15</v>
      </c>
      <c r="AD65" s="1">
        <v>20</v>
      </c>
      <c r="AE65" s="1">
        <v>0</v>
      </c>
      <c r="AF65" s="46">
        <v>1329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5"/>
        <v>50</v>
      </c>
      <c r="E66" s="42">
        <f t="shared" si="16"/>
        <v>675</v>
      </c>
      <c r="F66" s="25">
        <f t="shared" si="17"/>
        <v>653</v>
      </c>
      <c r="G66" s="25">
        <f t="shared" si="18"/>
        <v>22</v>
      </c>
      <c r="H66" s="25">
        <f t="shared" si="19"/>
        <v>0</v>
      </c>
      <c r="I66" s="25">
        <f t="shared" si="20"/>
        <v>43</v>
      </c>
      <c r="J66" s="2">
        <f t="shared" si="21"/>
        <v>1</v>
      </c>
      <c r="K66" s="43">
        <f t="shared" si="22"/>
        <v>769</v>
      </c>
      <c r="L66" s="44">
        <f t="shared" si="23"/>
        <v>56</v>
      </c>
      <c r="M66" s="27">
        <f t="shared" si="24"/>
        <v>0.87776332899869958</v>
      </c>
      <c r="N66" s="45">
        <f t="shared" si="25"/>
        <v>6</v>
      </c>
      <c r="P66" s="41" t="s">
        <v>161</v>
      </c>
      <c r="Q66" s="68">
        <v>50</v>
      </c>
      <c r="R66" s="1">
        <v>0</v>
      </c>
      <c r="S66" s="1">
        <v>0</v>
      </c>
      <c r="T66" s="1">
        <v>0</v>
      </c>
      <c r="U66" s="1">
        <v>0</v>
      </c>
      <c r="V66" s="1">
        <v>4</v>
      </c>
      <c r="W66" s="1">
        <v>649</v>
      </c>
      <c r="X66" s="1">
        <v>22</v>
      </c>
      <c r="Y66" s="1">
        <v>0</v>
      </c>
      <c r="Z66" s="1">
        <v>0</v>
      </c>
      <c r="AA66" s="1">
        <v>1</v>
      </c>
      <c r="AB66" s="1">
        <v>4</v>
      </c>
      <c r="AC66" s="1">
        <v>12</v>
      </c>
      <c r="AD66" s="1">
        <v>27</v>
      </c>
      <c r="AE66" s="1">
        <v>0</v>
      </c>
      <c r="AF66" s="46">
        <v>769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5"/>
        <v>2</v>
      </c>
      <c r="E67" s="42">
        <f t="shared" si="16"/>
        <v>55</v>
      </c>
      <c r="F67" s="25">
        <f t="shared" si="17"/>
        <v>55</v>
      </c>
      <c r="G67" s="25">
        <f t="shared" si="18"/>
        <v>0</v>
      </c>
      <c r="H67" s="25">
        <f t="shared" si="19"/>
        <v>0</v>
      </c>
      <c r="I67" s="25">
        <f t="shared" si="20"/>
        <v>6</v>
      </c>
      <c r="J67" s="2">
        <f t="shared" si="21"/>
        <v>114</v>
      </c>
      <c r="K67" s="43">
        <f t="shared" si="22"/>
        <v>177</v>
      </c>
      <c r="L67" s="44">
        <f t="shared" si="23"/>
        <v>78</v>
      </c>
      <c r="M67" s="27">
        <f t="shared" si="24"/>
        <v>0.31073446327683618</v>
      </c>
      <c r="N67" s="45">
        <f t="shared" si="25"/>
        <v>70</v>
      </c>
      <c r="P67" s="41" t="s">
        <v>163</v>
      </c>
      <c r="Q67" s="68">
        <v>0</v>
      </c>
      <c r="R67" s="1">
        <v>0</v>
      </c>
      <c r="S67" s="1">
        <v>0</v>
      </c>
      <c r="T67" s="1">
        <v>2</v>
      </c>
      <c r="U67" s="1">
        <v>0</v>
      </c>
      <c r="V67" s="1">
        <v>0</v>
      </c>
      <c r="W67" s="1">
        <v>55</v>
      </c>
      <c r="X67" s="1">
        <v>0</v>
      </c>
      <c r="Y67" s="1">
        <v>0</v>
      </c>
      <c r="Z67" s="1">
        <v>114</v>
      </c>
      <c r="AA67" s="1">
        <v>0</v>
      </c>
      <c r="AB67" s="1">
        <v>0</v>
      </c>
      <c r="AC67" s="1">
        <v>6</v>
      </c>
      <c r="AD67" s="1">
        <v>0</v>
      </c>
      <c r="AE67" s="1">
        <v>0</v>
      </c>
      <c r="AF67" s="46">
        <v>177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5"/>
        <v>1721</v>
      </c>
      <c r="E68" s="42">
        <f t="shared" si="16"/>
        <v>849</v>
      </c>
      <c r="F68" s="25">
        <f t="shared" si="17"/>
        <v>837</v>
      </c>
      <c r="G68" s="25">
        <f t="shared" si="18"/>
        <v>12</v>
      </c>
      <c r="H68" s="25">
        <f t="shared" si="19"/>
        <v>0</v>
      </c>
      <c r="I68" s="25">
        <f t="shared" si="20"/>
        <v>147</v>
      </c>
      <c r="J68" s="2">
        <f t="shared" si="21"/>
        <v>111</v>
      </c>
      <c r="K68" s="43">
        <f t="shared" si="22"/>
        <v>2828</v>
      </c>
      <c r="L68" s="44">
        <f t="shared" si="23"/>
        <v>3</v>
      </c>
      <c r="M68" s="27">
        <f t="shared" si="24"/>
        <v>0.30021216407355023</v>
      </c>
      <c r="N68" s="45">
        <f t="shared" si="25"/>
        <v>74</v>
      </c>
      <c r="P68" s="41" t="s">
        <v>165</v>
      </c>
      <c r="Q68" s="68">
        <v>1715</v>
      </c>
      <c r="R68" s="1">
        <v>6</v>
      </c>
      <c r="S68" s="1">
        <v>0</v>
      </c>
      <c r="T68" s="1">
        <v>0</v>
      </c>
      <c r="U68" s="1">
        <v>0</v>
      </c>
      <c r="V68" s="1">
        <v>12</v>
      </c>
      <c r="W68" s="1">
        <v>825</v>
      </c>
      <c r="X68" s="1">
        <v>12</v>
      </c>
      <c r="Y68" s="1">
        <v>0</v>
      </c>
      <c r="Z68" s="1">
        <v>95</v>
      </c>
      <c r="AA68" s="1">
        <v>16</v>
      </c>
      <c r="AB68" s="1">
        <v>30</v>
      </c>
      <c r="AC68" s="1">
        <v>75</v>
      </c>
      <c r="AD68" s="1">
        <v>42</v>
      </c>
      <c r="AE68" s="1">
        <v>0</v>
      </c>
      <c r="AF68" s="46">
        <v>2828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5"/>
        <v>49</v>
      </c>
      <c r="E69" s="42">
        <f t="shared" si="16"/>
        <v>245</v>
      </c>
      <c r="F69" s="25">
        <f t="shared" si="17"/>
        <v>190</v>
      </c>
      <c r="G69" s="25">
        <f t="shared" si="18"/>
        <v>55</v>
      </c>
      <c r="H69" s="25">
        <f t="shared" si="19"/>
        <v>0</v>
      </c>
      <c r="I69" s="25">
        <f t="shared" si="20"/>
        <v>9</v>
      </c>
      <c r="J69" s="2">
        <f t="shared" si="21"/>
        <v>1</v>
      </c>
      <c r="K69" s="43">
        <f t="shared" si="22"/>
        <v>304</v>
      </c>
      <c r="L69" s="44">
        <f t="shared" si="23"/>
        <v>71</v>
      </c>
      <c r="M69" s="27">
        <f t="shared" si="24"/>
        <v>0.80592105263157898</v>
      </c>
      <c r="N69" s="45">
        <f t="shared" si="25"/>
        <v>15</v>
      </c>
      <c r="P69" s="41" t="s">
        <v>167</v>
      </c>
      <c r="Q69" s="68">
        <v>49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190</v>
      </c>
      <c r="X69" s="1">
        <v>55</v>
      </c>
      <c r="Y69" s="1">
        <v>0</v>
      </c>
      <c r="Z69" s="1">
        <v>0</v>
      </c>
      <c r="AA69" s="1">
        <v>1</v>
      </c>
      <c r="AB69" s="1">
        <v>0</v>
      </c>
      <c r="AC69" s="1">
        <v>6</v>
      </c>
      <c r="AD69" s="1">
        <v>3</v>
      </c>
      <c r="AE69" s="1">
        <v>0</v>
      </c>
      <c r="AF69" s="46">
        <v>304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5"/>
        <v>471</v>
      </c>
      <c r="E70" s="42">
        <f t="shared" si="16"/>
        <v>109</v>
      </c>
      <c r="F70" s="25">
        <f t="shared" si="17"/>
        <v>107</v>
      </c>
      <c r="G70" s="25">
        <f t="shared" si="18"/>
        <v>2</v>
      </c>
      <c r="H70" s="25">
        <f t="shared" si="19"/>
        <v>0</v>
      </c>
      <c r="I70" s="25">
        <f t="shared" si="20"/>
        <v>34</v>
      </c>
      <c r="J70" s="2">
        <f t="shared" si="21"/>
        <v>4</v>
      </c>
      <c r="K70" s="43">
        <f t="shared" si="22"/>
        <v>618</v>
      </c>
      <c r="L70" s="44">
        <f t="shared" si="23"/>
        <v>59</v>
      </c>
      <c r="M70" s="27">
        <f t="shared" si="24"/>
        <v>0.17637540453074432</v>
      </c>
      <c r="N70" s="45">
        <f t="shared" si="25"/>
        <v>79</v>
      </c>
      <c r="P70" s="41" t="s">
        <v>169</v>
      </c>
      <c r="Q70" s="68">
        <v>471</v>
      </c>
      <c r="R70" s="1">
        <v>0</v>
      </c>
      <c r="S70" s="1">
        <v>0</v>
      </c>
      <c r="T70" s="1">
        <v>0</v>
      </c>
      <c r="U70" s="1">
        <v>0</v>
      </c>
      <c r="V70" s="1">
        <v>2</v>
      </c>
      <c r="W70" s="1">
        <v>105</v>
      </c>
      <c r="X70" s="1">
        <v>2</v>
      </c>
      <c r="Y70" s="1">
        <v>0</v>
      </c>
      <c r="Z70" s="1">
        <v>0</v>
      </c>
      <c r="AA70" s="1">
        <v>4</v>
      </c>
      <c r="AB70" s="1">
        <v>2</v>
      </c>
      <c r="AC70" s="1">
        <v>6</v>
      </c>
      <c r="AD70" s="1">
        <v>26</v>
      </c>
      <c r="AE70" s="1">
        <v>0</v>
      </c>
      <c r="AF70" s="46">
        <v>618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5"/>
        <v>1546</v>
      </c>
      <c r="E71" s="42">
        <f t="shared" si="16"/>
        <v>1301</v>
      </c>
      <c r="F71" s="25">
        <f t="shared" si="17"/>
        <v>1231</v>
      </c>
      <c r="G71" s="25">
        <f t="shared" si="18"/>
        <v>70</v>
      </c>
      <c r="H71" s="25">
        <f t="shared" si="19"/>
        <v>0</v>
      </c>
      <c r="I71" s="25">
        <f t="shared" si="20"/>
        <v>191</v>
      </c>
      <c r="J71" s="2">
        <f t="shared" si="21"/>
        <v>170</v>
      </c>
      <c r="K71" s="43">
        <f t="shared" si="22"/>
        <v>3208</v>
      </c>
      <c r="L71" s="44">
        <f t="shared" si="23"/>
        <v>1</v>
      </c>
      <c r="M71" s="27">
        <f t="shared" si="24"/>
        <v>0.40554862842892769</v>
      </c>
      <c r="N71" s="45">
        <f t="shared" si="25"/>
        <v>63</v>
      </c>
      <c r="P71" s="41" t="s">
        <v>171</v>
      </c>
      <c r="Q71" s="68">
        <v>1540</v>
      </c>
      <c r="R71" s="1">
        <v>5</v>
      </c>
      <c r="S71" s="1">
        <v>0</v>
      </c>
      <c r="T71" s="1">
        <v>1</v>
      </c>
      <c r="U71" s="1">
        <v>0</v>
      </c>
      <c r="V71" s="1">
        <v>3</v>
      </c>
      <c r="W71" s="1">
        <v>1228</v>
      </c>
      <c r="X71" s="1">
        <v>70</v>
      </c>
      <c r="Y71" s="1">
        <v>0</v>
      </c>
      <c r="Z71" s="1">
        <v>151</v>
      </c>
      <c r="AA71" s="1">
        <v>19</v>
      </c>
      <c r="AB71" s="1">
        <v>30</v>
      </c>
      <c r="AC71" s="1">
        <v>54</v>
      </c>
      <c r="AD71" s="1">
        <v>107</v>
      </c>
      <c r="AE71" s="1">
        <v>0</v>
      </c>
      <c r="AF71" s="46">
        <v>3208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5"/>
        <v>103</v>
      </c>
      <c r="E72" s="42">
        <f t="shared" si="16"/>
        <v>772</v>
      </c>
      <c r="F72" s="25">
        <f t="shared" si="17"/>
        <v>593</v>
      </c>
      <c r="G72" s="25">
        <f t="shared" si="18"/>
        <v>179</v>
      </c>
      <c r="H72" s="25">
        <f t="shared" si="19"/>
        <v>0</v>
      </c>
      <c r="I72" s="25">
        <f t="shared" si="20"/>
        <v>27</v>
      </c>
      <c r="J72" s="2">
        <f t="shared" si="21"/>
        <v>6</v>
      </c>
      <c r="K72" s="43">
        <f t="shared" si="22"/>
        <v>908</v>
      </c>
      <c r="L72" s="44">
        <f t="shared" si="23"/>
        <v>47</v>
      </c>
      <c r="M72" s="27">
        <f t="shared" si="24"/>
        <v>0.85022026431718056</v>
      </c>
      <c r="N72" s="45">
        <f t="shared" si="25"/>
        <v>8</v>
      </c>
      <c r="P72" s="41" t="s">
        <v>173</v>
      </c>
      <c r="Q72" s="68">
        <v>95</v>
      </c>
      <c r="R72" s="1">
        <v>2</v>
      </c>
      <c r="S72" s="1">
        <v>1</v>
      </c>
      <c r="T72" s="1">
        <v>5</v>
      </c>
      <c r="U72" s="1">
        <v>0</v>
      </c>
      <c r="V72" s="1">
        <v>10</v>
      </c>
      <c r="W72" s="1">
        <v>583</v>
      </c>
      <c r="X72" s="1">
        <v>179</v>
      </c>
      <c r="Y72" s="1">
        <v>0</v>
      </c>
      <c r="Z72" s="1">
        <v>0</v>
      </c>
      <c r="AA72" s="1">
        <v>5</v>
      </c>
      <c r="AB72" s="1">
        <v>0</v>
      </c>
      <c r="AC72" s="1">
        <v>18</v>
      </c>
      <c r="AD72" s="1">
        <v>9</v>
      </c>
      <c r="AE72" s="1">
        <v>1</v>
      </c>
      <c r="AF72" s="46">
        <v>908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5"/>
        <v>951</v>
      </c>
      <c r="E73" s="42">
        <f t="shared" si="16"/>
        <v>1326</v>
      </c>
      <c r="F73" s="25">
        <f t="shared" si="17"/>
        <v>1321</v>
      </c>
      <c r="G73" s="25">
        <f t="shared" si="18"/>
        <v>5</v>
      </c>
      <c r="H73" s="25">
        <f t="shared" si="19"/>
        <v>0</v>
      </c>
      <c r="I73" s="25">
        <f t="shared" si="20"/>
        <v>138</v>
      </c>
      <c r="J73" s="2">
        <f t="shared" si="21"/>
        <v>122</v>
      </c>
      <c r="K73" s="43">
        <f t="shared" si="22"/>
        <v>2537</v>
      </c>
      <c r="L73" s="44">
        <f t="shared" si="23"/>
        <v>5</v>
      </c>
      <c r="M73" s="27">
        <f t="shared" si="24"/>
        <v>0.52266456444619624</v>
      </c>
      <c r="N73" s="45">
        <f t="shared" si="25"/>
        <v>51</v>
      </c>
      <c r="P73" s="41" t="s">
        <v>175</v>
      </c>
      <c r="Q73" s="68">
        <v>917</v>
      </c>
      <c r="R73" s="1">
        <v>1</v>
      </c>
      <c r="S73" s="1">
        <v>2</v>
      </c>
      <c r="T73" s="1">
        <v>1</v>
      </c>
      <c r="U73" s="1">
        <v>30</v>
      </c>
      <c r="V73" s="1">
        <v>1</v>
      </c>
      <c r="W73" s="1">
        <v>1320</v>
      </c>
      <c r="X73" s="1">
        <v>5</v>
      </c>
      <c r="Y73" s="1">
        <v>0</v>
      </c>
      <c r="Z73" s="1">
        <v>120</v>
      </c>
      <c r="AA73" s="1">
        <v>2</v>
      </c>
      <c r="AB73" s="1">
        <v>21</v>
      </c>
      <c r="AC73" s="1">
        <v>77</v>
      </c>
      <c r="AD73" s="1">
        <v>40</v>
      </c>
      <c r="AE73" s="1">
        <v>0</v>
      </c>
      <c r="AF73" s="46">
        <v>2537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5"/>
        <v>21</v>
      </c>
      <c r="E74" s="42">
        <f t="shared" si="16"/>
        <v>135</v>
      </c>
      <c r="F74" s="25">
        <f t="shared" si="17"/>
        <v>107</v>
      </c>
      <c r="G74" s="25">
        <f t="shared" si="18"/>
        <v>28</v>
      </c>
      <c r="H74" s="25">
        <f t="shared" si="19"/>
        <v>0</v>
      </c>
      <c r="I74" s="25">
        <f t="shared" si="20"/>
        <v>5</v>
      </c>
      <c r="J74" s="2">
        <f t="shared" si="21"/>
        <v>0</v>
      </c>
      <c r="K74" s="43">
        <f t="shared" si="22"/>
        <v>161</v>
      </c>
      <c r="L74" s="44">
        <f t="shared" si="23"/>
        <v>80</v>
      </c>
      <c r="M74" s="27">
        <f t="shared" si="24"/>
        <v>0.83850931677018636</v>
      </c>
      <c r="N74" s="45">
        <f t="shared" si="25"/>
        <v>9</v>
      </c>
      <c r="P74" s="41" t="s">
        <v>177</v>
      </c>
      <c r="Q74" s="68">
        <v>21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106</v>
      </c>
      <c r="X74" s="1">
        <v>28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5</v>
      </c>
      <c r="AE74" s="1">
        <v>0</v>
      </c>
      <c r="AF74" s="46">
        <v>161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5"/>
        <v>20</v>
      </c>
      <c r="E75" s="42">
        <f t="shared" si="16"/>
        <v>216</v>
      </c>
      <c r="F75" s="25">
        <f t="shared" si="17"/>
        <v>154</v>
      </c>
      <c r="G75" s="25">
        <f t="shared" si="18"/>
        <v>62</v>
      </c>
      <c r="H75" s="25">
        <f t="shared" si="19"/>
        <v>0</v>
      </c>
      <c r="I75" s="25">
        <f t="shared" si="20"/>
        <v>14</v>
      </c>
      <c r="J75" s="2">
        <f t="shared" si="21"/>
        <v>2</v>
      </c>
      <c r="K75" s="43">
        <f t="shared" si="22"/>
        <v>252</v>
      </c>
      <c r="L75" s="44">
        <f t="shared" si="23"/>
        <v>74</v>
      </c>
      <c r="M75" s="27">
        <f t="shared" si="24"/>
        <v>0.8571428571428571</v>
      </c>
      <c r="N75" s="45">
        <f t="shared" si="25"/>
        <v>7</v>
      </c>
      <c r="P75" s="41" t="s">
        <v>179</v>
      </c>
      <c r="Q75" s="68">
        <v>20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154</v>
      </c>
      <c r="X75" s="1">
        <v>62</v>
      </c>
      <c r="Y75" s="1">
        <v>0</v>
      </c>
      <c r="Z75" s="1">
        <v>0</v>
      </c>
      <c r="AA75" s="1">
        <v>2</v>
      </c>
      <c r="AB75" s="1">
        <v>0</v>
      </c>
      <c r="AC75" s="1">
        <v>3</v>
      </c>
      <c r="AD75" s="1">
        <v>11</v>
      </c>
      <c r="AE75" s="1">
        <v>0</v>
      </c>
      <c r="AF75" s="46">
        <v>252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5"/>
        <v>198</v>
      </c>
      <c r="E76" s="42">
        <f t="shared" si="16"/>
        <v>306</v>
      </c>
      <c r="F76" s="25">
        <f t="shared" si="17"/>
        <v>299</v>
      </c>
      <c r="G76" s="25">
        <f t="shared" si="18"/>
        <v>7</v>
      </c>
      <c r="H76" s="25">
        <f t="shared" si="19"/>
        <v>0</v>
      </c>
      <c r="I76" s="25">
        <f t="shared" si="20"/>
        <v>18</v>
      </c>
      <c r="J76" s="2">
        <f t="shared" si="21"/>
        <v>1</v>
      </c>
      <c r="K76" s="43">
        <f t="shared" si="22"/>
        <v>523</v>
      </c>
      <c r="L76" s="44">
        <f t="shared" si="23"/>
        <v>62</v>
      </c>
      <c r="M76" s="27">
        <f t="shared" si="24"/>
        <v>0.58508604206500958</v>
      </c>
      <c r="N76" s="45">
        <f t="shared" si="25"/>
        <v>39</v>
      </c>
      <c r="P76" s="41" t="s">
        <v>181</v>
      </c>
      <c r="Q76" s="68">
        <v>196</v>
      </c>
      <c r="R76" s="1">
        <v>2</v>
      </c>
      <c r="S76" s="1">
        <v>0</v>
      </c>
      <c r="T76" s="1">
        <v>0</v>
      </c>
      <c r="U76" s="1">
        <v>0</v>
      </c>
      <c r="V76" s="1">
        <v>0</v>
      </c>
      <c r="W76" s="1">
        <v>299</v>
      </c>
      <c r="X76" s="1">
        <v>7</v>
      </c>
      <c r="Y76" s="1">
        <v>0</v>
      </c>
      <c r="Z76" s="1">
        <v>0</v>
      </c>
      <c r="AA76" s="1">
        <v>1</v>
      </c>
      <c r="AB76" s="1">
        <v>1</v>
      </c>
      <c r="AC76" s="1">
        <v>4</v>
      </c>
      <c r="AD76" s="1">
        <v>13</v>
      </c>
      <c r="AE76" s="1">
        <v>0</v>
      </c>
      <c r="AF76" s="46">
        <v>523</v>
      </c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8"/>
      <c r="L77" s="50"/>
      <c r="M77" s="51"/>
      <c r="N77" s="52"/>
      <c r="P77" s="70" t="s">
        <v>183</v>
      </c>
      <c r="Q77" s="75">
        <v>0</v>
      </c>
      <c r="R77" s="69">
        <v>0</v>
      </c>
      <c r="S77" s="69">
        <v>0</v>
      </c>
      <c r="T77" s="69">
        <v>0</v>
      </c>
      <c r="U77" s="69">
        <v>0</v>
      </c>
      <c r="V77" s="69">
        <v>0</v>
      </c>
      <c r="W77" s="69">
        <v>0</v>
      </c>
      <c r="X77" s="69">
        <v>0</v>
      </c>
      <c r="Y77" s="69">
        <v>0</v>
      </c>
      <c r="Z77" s="69">
        <v>0</v>
      </c>
      <c r="AA77" s="69">
        <v>0</v>
      </c>
      <c r="AB77" s="69">
        <v>0</v>
      </c>
      <c r="AC77" s="69">
        <v>0</v>
      </c>
      <c r="AD77" s="69">
        <v>0</v>
      </c>
      <c r="AE77" s="69">
        <v>0</v>
      </c>
      <c r="AF77" s="74">
        <v>0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ref="D78:D99" si="26">SUM(Q78:U78)</f>
        <v>178</v>
      </c>
      <c r="E78" s="42">
        <f t="shared" ref="E78:E99" si="27">SUM(F78:H78)</f>
        <v>691</v>
      </c>
      <c r="F78" s="25">
        <f t="shared" ref="F78:F99" si="28">V78+W78</f>
        <v>654</v>
      </c>
      <c r="G78" s="25">
        <f t="shared" ref="G78:G99" si="29">X78</f>
        <v>32</v>
      </c>
      <c r="H78" s="25">
        <f t="shared" ref="H78:H99" si="30">Y78</f>
        <v>5</v>
      </c>
      <c r="I78" s="25">
        <f t="shared" ref="I78:I99" si="31">SUM(AB78:AD78)</f>
        <v>28</v>
      </c>
      <c r="J78" s="2">
        <f t="shared" ref="J78:J99" si="32">SUM(Z78:AA78,AE78)</f>
        <v>5</v>
      </c>
      <c r="K78" s="43">
        <f t="shared" ref="K78:K99" si="33">SUM(D78,E78,I78:J78)</f>
        <v>902</v>
      </c>
      <c r="L78" s="44">
        <f t="shared" ref="L78:L99" si="34">_xlfn.RANK.EQ(K78,$K$14:$K$99,0)</f>
        <v>48</v>
      </c>
      <c r="M78" s="27">
        <f t="shared" ref="M78:M99" si="35">E78/K78</f>
        <v>0.76607538802660757</v>
      </c>
      <c r="N78" s="45">
        <f t="shared" ref="N78:N99" si="36">_xlfn.RANK.EQ(M78,$M$14:$M$99,0)</f>
        <v>19</v>
      </c>
      <c r="P78" s="41" t="s">
        <v>185</v>
      </c>
      <c r="Q78" s="68">
        <v>178</v>
      </c>
      <c r="R78" s="1">
        <v>0</v>
      </c>
      <c r="S78" s="1">
        <v>0</v>
      </c>
      <c r="T78" s="1">
        <v>0</v>
      </c>
      <c r="U78" s="1">
        <v>0</v>
      </c>
      <c r="V78" s="1">
        <v>5</v>
      </c>
      <c r="W78" s="1">
        <v>649</v>
      </c>
      <c r="X78" s="1">
        <v>32</v>
      </c>
      <c r="Y78" s="1">
        <v>5</v>
      </c>
      <c r="Z78" s="1">
        <v>0</v>
      </c>
      <c r="AA78" s="1">
        <v>5</v>
      </c>
      <c r="AB78" s="1">
        <v>0</v>
      </c>
      <c r="AC78" s="1">
        <v>18</v>
      </c>
      <c r="AD78" s="1">
        <v>10</v>
      </c>
      <c r="AE78" s="1">
        <v>0</v>
      </c>
      <c r="AF78" s="46">
        <v>902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6"/>
        <v>353</v>
      </c>
      <c r="E79" s="42">
        <f t="shared" si="27"/>
        <v>584</v>
      </c>
      <c r="F79" s="25">
        <f t="shared" si="28"/>
        <v>575</v>
      </c>
      <c r="G79" s="25">
        <f t="shared" si="29"/>
        <v>9</v>
      </c>
      <c r="H79" s="25">
        <f t="shared" si="30"/>
        <v>0</v>
      </c>
      <c r="I79" s="25">
        <f t="shared" si="31"/>
        <v>53</v>
      </c>
      <c r="J79" s="2">
        <f t="shared" si="32"/>
        <v>115</v>
      </c>
      <c r="K79" s="43">
        <f t="shared" si="33"/>
        <v>1105</v>
      </c>
      <c r="L79" s="44">
        <f t="shared" si="34"/>
        <v>38</v>
      </c>
      <c r="M79" s="27">
        <f t="shared" si="35"/>
        <v>0.52850678733031675</v>
      </c>
      <c r="N79" s="45">
        <f t="shared" si="36"/>
        <v>49</v>
      </c>
      <c r="P79" s="41" t="s">
        <v>187</v>
      </c>
      <c r="Q79" s="68">
        <v>349</v>
      </c>
      <c r="R79" s="1">
        <v>4</v>
      </c>
      <c r="S79" s="1">
        <v>0</v>
      </c>
      <c r="T79" s="1">
        <v>0</v>
      </c>
      <c r="U79" s="1">
        <v>0</v>
      </c>
      <c r="V79" s="1">
        <v>2</v>
      </c>
      <c r="W79" s="1">
        <v>573</v>
      </c>
      <c r="X79" s="1">
        <v>9</v>
      </c>
      <c r="Y79" s="1">
        <v>0</v>
      </c>
      <c r="Z79" s="1">
        <v>111</v>
      </c>
      <c r="AA79" s="1">
        <v>4</v>
      </c>
      <c r="AB79" s="1">
        <v>6</v>
      </c>
      <c r="AC79" s="1">
        <v>25</v>
      </c>
      <c r="AD79" s="1">
        <v>22</v>
      </c>
      <c r="AE79" s="1">
        <v>0</v>
      </c>
      <c r="AF79" s="46">
        <v>1105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6"/>
        <v>258</v>
      </c>
      <c r="E80" s="42">
        <f t="shared" si="27"/>
        <v>730</v>
      </c>
      <c r="F80" s="25">
        <f t="shared" si="28"/>
        <v>654</v>
      </c>
      <c r="G80" s="25">
        <f t="shared" si="29"/>
        <v>76</v>
      </c>
      <c r="H80" s="25">
        <f t="shared" si="30"/>
        <v>0</v>
      </c>
      <c r="I80" s="25">
        <f t="shared" si="31"/>
        <v>53</v>
      </c>
      <c r="J80" s="2">
        <f t="shared" si="32"/>
        <v>97</v>
      </c>
      <c r="K80" s="43">
        <f t="shared" si="33"/>
        <v>1138</v>
      </c>
      <c r="L80" s="44">
        <f t="shared" si="34"/>
        <v>36</v>
      </c>
      <c r="M80" s="27">
        <f t="shared" si="35"/>
        <v>0.64147627416520214</v>
      </c>
      <c r="N80" s="45">
        <f t="shared" si="36"/>
        <v>27</v>
      </c>
      <c r="P80" s="41" t="s">
        <v>189</v>
      </c>
      <c r="Q80" s="68">
        <v>255</v>
      </c>
      <c r="R80" s="1">
        <v>2</v>
      </c>
      <c r="S80" s="1">
        <v>0</v>
      </c>
      <c r="T80" s="1">
        <v>1</v>
      </c>
      <c r="U80" s="1">
        <v>0</v>
      </c>
      <c r="V80" s="1">
        <v>4</v>
      </c>
      <c r="W80" s="1">
        <v>650</v>
      </c>
      <c r="X80" s="1">
        <v>76</v>
      </c>
      <c r="Y80" s="1">
        <v>0</v>
      </c>
      <c r="Z80" s="1">
        <v>93</v>
      </c>
      <c r="AA80" s="1">
        <v>4</v>
      </c>
      <c r="AB80" s="1">
        <v>2</v>
      </c>
      <c r="AC80" s="1">
        <v>38</v>
      </c>
      <c r="AD80" s="1">
        <v>13</v>
      </c>
      <c r="AE80" s="1">
        <v>0</v>
      </c>
      <c r="AF80" s="46">
        <v>1138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6"/>
        <v>774</v>
      </c>
      <c r="E81" s="42">
        <f t="shared" si="27"/>
        <v>1240</v>
      </c>
      <c r="F81" s="25">
        <f t="shared" si="28"/>
        <v>1148</v>
      </c>
      <c r="G81" s="25">
        <f t="shared" si="29"/>
        <v>89</v>
      </c>
      <c r="H81" s="25">
        <f t="shared" si="30"/>
        <v>3</v>
      </c>
      <c r="I81" s="25">
        <f t="shared" si="31"/>
        <v>105</v>
      </c>
      <c r="J81" s="2">
        <f t="shared" si="32"/>
        <v>165</v>
      </c>
      <c r="K81" s="43">
        <f t="shared" si="33"/>
        <v>2284</v>
      </c>
      <c r="L81" s="44">
        <f t="shared" si="34"/>
        <v>10</v>
      </c>
      <c r="M81" s="27">
        <f t="shared" si="35"/>
        <v>0.54290718038528896</v>
      </c>
      <c r="N81" s="45">
        <f t="shared" si="36"/>
        <v>46</v>
      </c>
      <c r="P81" s="41" t="s">
        <v>191</v>
      </c>
      <c r="Q81" s="68">
        <v>769</v>
      </c>
      <c r="R81" s="1">
        <v>3</v>
      </c>
      <c r="S81" s="1">
        <v>0</v>
      </c>
      <c r="T81" s="1">
        <v>1</v>
      </c>
      <c r="U81" s="1">
        <v>1</v>
      </c>
      <c r="V81" s="1">
        <v>7</v>
      </c>
      <c r="W81" s="1">
        <v>1141</v>
      </c>
      <c r="X81" s="1">
        <v>89</v>
      </c>
      <c r="Y81" s="1">
        <v>3</v>
      </c>
      <c r="Z81" s="1">
        <v>159</v>
      </c>
      <c r="AA81" s="1">
        <v>6</v>
      </c>
      <c r="AB81" s="1">
        <v>9</v>
      </c>
      <c r="AC81" s="1">
        <v>64</v>
      </c>
      <c r="AD81" s="1">
        <v>32</v>
      </c>
      <c r="AE81" s="1">
        <v>0</v>
      </c>
      <c r="AF81" s="46">
        <v>2284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6"/>
        <v>915</v>
      </c>
      <c r="E82" s="42">
        <f t="shared" si="27"/>
        <v>1196</v>
      </c>
      <c r="F82" s="25">
        <f t="shared" si="28"/>
        <v>1129</v>
      </c>
      <c r="G82" s="25">
        <f t="shared" si="29"/>
        <v>55</v>
      </c>
      <c r="H82" s="25">
        <f t="shared" si="30"/>
        <v>12</v>
      </c>
      <c r="I82" s="25">
        <f t="shared" si="31"/>
        <v>99</v>
      </c>
      <c r="J82" s="2">
        <f t="shared" si="32"/>
        <v>169</v>
      </c>
      <c r="K82" s="43">
        <f t="shared" si="33"/>
        <v>2379</v>
      </c>
      <c r="L82" s="44">
        <f t="shared" si="34"/>
        <v>8</v>
      </c>
      <c r="M82" s="27">
        <f t="shared" si="35"/>
        <v>0.50273224043715847</v>
      </c>
      <c r="N82" s="45">
        <f t="shared" si="36"/>
        <v>55</v>
      </c>
      <c r="P82" s="41" t="s">
        <v>193</v>
      </c>
      <c r="Q82" s="68">
        <v>903</v>
      </c>
      <c r="R82" s="1">
        <v>4</v>
      </c>
      <c r="S82" s="1">
        <v>2</v>
      </c>
      <c r="T82" s="1">
        <v>6</v>
      </c>
      <c r="U82" s="1">
        <v>0</v>
      </c>
      <c r="V82" s="1">
        <v>8</v>
      </c>
      <c r="W82" s="1">
        <v>1121</v>
      </c>
      <c r="X82" s="1">
        <v>55</v>
      </c>
      <c r="Y82" s="1">
        <v>12</v>
      </c>
      <c r="Z82" s="1">
        <v>157</v>
      </c>
      <c r="AA82" s="1">
        <v>12</v>
      </c>
      <c r="AB82" s="1">
        <v>4</v>
      </c>
      <c r="AC82" s="1">
        <v>83</v>
      </c>
      <c r="AD82" s="1">
        <v>12</v>
      </c>
      <c r="AE82" s="1">
        <v>0</v>
      </c>
      <c r="AF82" s="46">
        <v>2379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6"/>
        <v>523</v>
      </c>
      <c r="E83" s="42">
        <f t="shared" si="27"/>
        <v>1106</v>
      </c>
      <c r="F83" s="25">
        <f t="shared" si="28"/>
        <v>1011</v>
      </c>
      <c r="G83" s="25">
        <f t="shared" si="29"/>
        <v>94</v>
      </c>
      <c r="H83" s="25">
        <f t="shared" si="30"/>
        <v>1</v>
      </c>
      <c r="I83" s="25">
        <f t="shared" si="31"/>
        <v>74</v>
      </c>
      <c r="J83" s="2">
        <f t="shared" si="32"/>
        <v>114</v>
      </c>
      <c r="K83" s="43">
        <f t="shared" si="33"/>
        <v>1817</v>
      </c>
      <c r="L83" s="44">
        <f t="shared" si="34"/>
        <v>17</v>
      </c>
      <c r="M83" s="27">
        <f t="shared" si="35"/>
        <v>0.60869565217391308</v>
      </c>
      <c r="N83" s="45">
        <f t="shared" si="36"/>
        <v>31</v>
      </c>
      <c r="P83" s="41" t="s">
        <v>195</v>
      </c>
      <c r="Q83" s="68">
        <v>520</v>
      </c>
      <c r="R83" s="1">
        <v>2</v>
      </c>
      <c r="S83" s="1">
        <v>0</v>
      </c>
      <c r="T83" s="1">
        <v>1</v>
      </c>
      <c r="U83" s="1">
        <v>0</v>
      </c>
      <c r="V83" s="1">
        <v>4</v>
      </c>
      <c r="W83" s="1">
        <v>1007</v>
      </c>
      <c r="X83" s="1">
        <v>94</v>
      </c>
      <c r="Y83" s="1">
        <v>1</v>
      </c>
      <c r="Z83" s="1">
        <v>103</v>
      </c>
      <c r="AA83" s="1">
        <v>11</v>
      </c>
      <c r="AB83" s="1">
        <v>5</v>
      </c>
      <c r="AC83" s="1">
        <v>39</v>
      </c>
      <c r="AD83" s="1">
        <v>30</v>
      </c>
      <c r="AE83" s="1">
        <v>0</v>
      </c>
      <c r="AF83" s="46">
        <v>1817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6"/>
        <v>475</v>
      </c>
      <c r="E84" s="42">
        <f t="shared" si="27"/>
        <v>559</v>
      </c>
      <c r="F84" s="25">
        <f t="shared" si="28"/>
        <v>547</v>
      </c>
      <c r="G84" s="25">
        <f t="shared" si="29"/>
        <v>12</v>
      </c>
      <c r="H84" s="25">
        <f t="shared" si="30"/>
        <v>0</v>
      </c>
      <c r="I84" s="25">
        <f t="shared" si="31"/>
        <v>33</v>
      </c>
      <c r="J84" s="2">
        <f t="shared" si="32"/>
        <v>161</v>
      </c>
      <c r="K84" s="43">
        <f t="shared" si="33"/>
        <v>1228</v>
      </c>
      <c r="L84" s="44">
        <f t="shared" si="34"/>
        <v>33</v>
      </c>
      <c r="M84" s="27">
        <f t="shared" si="35"/>
        <v>0.4552117263843648</v>
      </c>
      <c r="N84" s="45">
        <f t="shared" si="36"/>
        <v>61</v>
      </c>
      <c r="P84" s="41" t="s">
        <v>197</v>
      </c>
      <c r="Q84" s="68">
        <v>474</v>
      </c>
      <c r="R84" s="1">
        <v>1</v>
      </c>
      <c r="S84" s="1">
        <v>0</v>
      </c>
      <c r="T84" s="1">
        <v>0</v>
      </c>
      <c r="U84" s="1">
        <v>0</v>
      </c>
      <c r="V84" s="1">
        <v>6</v>
      </c>
      <c r="W84" s="1">
        <v>541</v>
      </c>
      <c r="X84" s="1">
        <v>12</v>
      </c>
      <c r="Y84" s="1">
        <v>0</v>
      </c>
      <c r="Z84" s="1">
        <v>155</v>
      </c>
      <c r="AA84" s="1">
        <v>6</v>
      </c>
      <c r="AB84" s="1">
        <v>3</v>
      </c>
      <c r="AC84" s="1">
        <v>23</v>
      </c>
      <c r="AD84" s="1">
        <v>7</v>
      </c>
      <c r="AE84" s="1">
        <v>0</v>
      </c>
      <c r="AF84" s="46">
        <v>1228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6"/>
        <v>17</v>
      </c>
      <c r="E85" s="42">
        <f t="shared" si="27"/>
        <v>92</v>
      </c>
      <c r="F85" s="25">
        <f t="shared" si="28"/>
        <v>64</v>
      </c>
      <c r="G85" s="25">
        <f t="shared" si="29"/>
        <v>28</v>
      </c>
      <c r="H85" s="25">
        <f t="shared" si="30"/>
        <v>0</v>
      </c>
      <c r="I85" s="25">
        <f t="shared" si="31"/>
        <v>2</v>
      </c>
      <c r="J85" s="2">
        <f t="shared" si="32"/>
        <v>0</v>
      </c>
      <c r="K85" s="43">
        <f t="shared" si="33"/>
        <v>111</v>
      </c>
      <c r="L85" s="44">
        <f t="shared" si="34"/>
        <v>81</v>
      </c>
      <c r="M85" s="27">
        <f t="shared" si="35"/>
        <v>0.8288288288288288</v>
      </c>
      <c r="N85" s="45">
        <f t="shared" si="36"/>
        <v>11</v>
      </c>
      <c r="P85" s="41" t="s">
        <v>199</v>
      </c>
      <c r="Q85" s="68">
        <v>17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64</v>
      </c>
      <c r="X85" s="1">
        <v>28</v>
      </c>
      <c r="Y85" s="1">
        <v>0</v>
      </c>
      <c r="Z85" s="1">
        <v>0</v>
      </c>
      <c r="AA85" s="1">
        <v>0</v>
      </c>
      <c r="AB85" s="1">
        <v>0</v>
      </c>
      <c r="AC85" s="1">
        <v>2</v>
      </c>
      <c r="AD85" s="1">
        <v>0</v>
      </c>
      <c r="AE85" s="1">
        <v>0</v>
      </c>
      <c r="AF85" s="46">
        <v>111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6"/>
        <v>237</v>
      </c>
      <c r="E86" s="42">
        <f t="shared" si="27"/>
        <v>818</v>
      </c>
      <c r="F86" s="25">
        <f t="shared" si="28"/>
        <v>797</v>
      </c>
      <c r="G86" s="25">
        <f t="shared" si="29"/>
        <v>21</v>
      </c>
      <c r="H86" s="25">
        <f t="shared" si="30"/>
        <v>0</v>
      </c>
      <c r="I86" s="25">
        <f t="shared" si="31"/>
        <v>66</v>
      </c>
      <c r="J86" s="2">
        <f t="shared" si="32"/>
        <v>111</v>
      </c>
      <c r="K86" s="43">
        <f t="shared" si="33"/>
        <v>1232</v>
      </c>
      <c r="L86" s="44">
        <f t="shared" si="34"/>
        <v>32</v>
      </c>
      <c r="M86" s="27">
        <f t="shared" si="35"/>
        <v>0.66396103896103897</v>
      </c>
      <c r="N86" s="45">
        <f t="shared" si="36"/>
        <v>22</v>
      </c>
      <c r="P86" s="41" t="s">
        <v>201</v>
      </c>
      <c r="Q86" s="68">
        <v>237</v>
      </c>
      <c r="R86" s="1">
        <v>0</v>
      </c>
      <c r="S86" s="1">
        <v>0</v>
      </c>
      <c r="T86" s="1">
        <v>0</v>
      </c>
      <c r="U86" s="1">
        <v>0</v>
      </c>
      <c r="V86" s="1">
        <v>2</v>
      </c>
      <c r="W86" s="1">
        <v>795</v>
      </c>
      <c r="X86" s="1">
        <v>21</v>
      </c>
      <c r="Y86" s="1">
        <v>0</v>
      </c>
      <c r="Z86" s="1">
        <v>109</v>
      </c>
      <c r="AA86" s="1">
        <v>2</v>
      </c>
      <c r="AB86" s="1">
        <v>5</v>
      </c>
      <c r="AC86" s="1">
        <v>37</v>
      </c>
      <c r="AD86" s="1">
        <v>24</v>
      </c>
      <c r="AE86" s="1">
        <v>0</v>
      </c>
      <c r="AF86" s="46">
        <v>1232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6"/>
        <v>455</v>
      </c>
      <c r="E87" s="42">
        <f t="shared" si="27"/>
        <v>1106</v>
      </c>
      <c r="F87" s="25">
        <f t="shared" si="28"/>
        <v>1059</v>
      </c>
      <c r="G87" s="25">
        <f t="shared" si="29"/>
        <v>47</v>
      </c>
      <c r="H87" s="25">
        <f t="shared" si="30"/>
        <v>0</v>
      </c>
      <c r="I87" s="25">
        <f t="shared" si="31"/>
        <v>113</v>
      </c>
      <c r="J87" s="2">
        <f t="shared" si="32"/>
        <v>107</v>
      </c>
      <c r="K87" s="43">
        <f t="shared" si="33"/>
        <v>1781</v>
      </c>
      <c r="L87" s="44">
        <f t="shared" si="34"/>
        <v>18</v>
      </c>
      <c r="M87" s="27">
        <f t="shared" si="35"/>
        <v>0.62099943851768669</v>
      </c>
      <c r="N87" s="45">
        <f t="shared" si="36"/>
        <v>28</v>
      </c>
      <c r="P87" s="41" t="s">
        <v>203</v>
      </c>
      <c r="Q87" s="68">
        <v>450</v>
      </c>
      <c r="R87" s="1">
        <v>3</v>
      </c>
      <c r="S87" s="1">
        <v>0</v>
      </c>
      <c r="T87" s="1">
        <v>2</v>
      </c>
      <c r="U87" s="1">
        <v>0</v>
      </c>
      <c r="V87" s="1">
        <v>4</v>
      </c>
      <c r="W87" s="1">
        <v>1055</v>
      </c>
      <c r="X87" s="1">
        <v>47</v>
      </c>
      <c r="Y87" s="1">
        <v>0</v>
      </c>
      <c r="Z87" s="1">
        <v>104</v>
      </c>
      <c r="AA87" s="1">
        <v>3</v>
      </c>
      <c r="AB87" s="1">
        <v>9</v>
      </c>
      <c r="AC87" s="1">
        <v>63</v>
      </c>
      <c r="AD87" s="1">
        <v>41</v>
      </c>
      <c r="AE87" s="1">
        <v>0</v>
      </c>
      <c r="AF87" s="46">
        <v>1781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6"/>
        <v>165</v>
      </c>
      <c r="E88" s="55">
        <f t="shared" si="27"/>
        <v>685</v>
      </c>
      <c r="F88" s="55">
        <f t="shared" si="28"/>
        <v>631</v>
      </c>
      <c r="G88" s="55">
        <f t="shared" si="29"/>
        <v>54</v>
      </c>
      <c r="H88" s="55">
        <f t="shared" si="30"/>
        <v>0</v>
      </c>
      <c r="I88" s="55">
        <f t="shared" si="31"/>
        <v>73</v>
      </c>
      <c r="J88" s="56">
        <f t="shared" si="32"/>
        <v>113</v>
      </c>
      <c r="K88" s="57">
        <f t="shared" si="33"/>
        <v>1036</v>
      </c>
      <c r="L88" s="58">
        <f t="shared" si="34"/>
        <v>41</v>
      </c>
      <c r="M88" s="59">
        <f t="shared" si="35"/>
        <v>0.66119691119691115</v>
      </c>
      <c r="N88" s="60">
        <f t="shared" si="36"/>
        <v>23</v>
      </c>
      <c r="P88" s="53" t="s">
        <v>205</v>
      </c>
      <c r="Q88" s="79">
        <v>163</v>
      </c>
      <c r="R88" s="12">
        <v>1</v>
      </c>
      <c r="S88" s="12">
        <v>0</v>
      </c>
      <c r="T88" s="12">
        <v>1</v>
      </c>
      <c r="U88" s="12">
        <v>0</v>
      </c>
      <c r="V88" s="12">
        <v>6</v>
      </c>
      <c r="W88" s="12">
        <v>625</v>
      </c>
      <c r="X88" s="12">
        <v>54</v>
      </c>
      <c r="Y88" s="12">
        <v>0</v>
      </c>
      <c r="Z88" s="12">
        <v>109</v>
      </c>
      <c r="AA88" s="12">
        <v>4</v>
      </c>
      <c r="AB88" s="12">
        <v>7</v>
      </c>
      <c r="AC88" s="12">
        <v>56</v>
      </c>
      <c r="AD88" s="12">
        <v>10</v>
      </c>
      <c r="AE88" s="12">
        <v>0</v>
      </c>
      <c r="AF88" s="80">
        <v>1036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6"/>
        <v>587</v>
      </c>
      <c r="E89" s="42">
        <f t="shared" si="27"/>
        <v>288</v>
      </c>
      <c r="F89" s="25">
        <f t="shared" si="28"/>
        <v>285</v>
      </c>
      <c r="G89" s="25">
        <f t="shared" si="29"/>
        <v>3</v>
      </c>
      <c r="H89" s="25">
        <f t="shared" si="30"/>
        <v>0</v>
      </c>
      <c r="I89" s="25">
        <f t="shared" si="31"/>
        <v>8</v>
      </c>
      <c r="J89" s="2">
        <f t="shared" si="32"/>
        <v>1</v>
      </c>
      <c r="K89" s="43">
        <f t="shared" si="33"/>
        <v>884</v>
      </c>
      <c r="L89" s="44">
        <f t="shared" si="34"/>
        <v>51</v>
      </c>
      <c r="M89" s="27">
        <f t="shared" si="35"/>
        <v>0.32579185520361992</v>
      </c>
      <c r="N89" s="45">
        <f t="shared" si="36"/>
        <v>68</v>
      </c>
      <c r="P89" s="41" t="s">
        <v>207</v>
      </c>
      <c r="Q89" s="68">
        <v>587</v>
      </c>
      <c r="R89" s="1">
        <v>0</v>
      </c>
      <c r="S89" s="1">
        <v>0</v>
      </c>
      <c r="T89" s="1">
        <v>0</v>
      </c>
      <c r="U89" s="1">
        <v>0</v>
      </c>
      <c r="V89" s="1">
        <v>1</v>
      </c>
      <c r="W89" s="1">
        <v>284</v>
      </c>
      <c r="X89" s="1">
        <v>3</v>
      </c>
      <c r="Y89" s="1">
        <v>0</v>
      </c>
      <c r="Z89" s="1">
        <v>0</v>
      </c>
      <c r="AA89" s="1">
        <v>1</v>
      </c>
      <c r="AB89" s="1">
        <v>0</v>
      </c>
      <c r="AC89" s="1">
        <v>0</v>
      </c>
      <c r="AD89" s="1">
        <v>8</v>
      </c>
      <c r="AE89" s="1">
        <v>0</v>
      </c>
      <c r="AF89" s="46">
        <v>884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6"/>
        <v>23</v>
      </c>
      <c r="E90" s="42">
        <f t="shared" si="27"/>
        <v>560</v>
      </c>
      <c r="F90" s="25">
        <f t="shared" si="28"/>
        <v>462</v>
      </c>
      <c r="G90" s="25">
        <f t="shared" si="29"/>
        <v>98</v>
      </c>
      <c r="H90" s="25">
        <f t="shared" si="30"/>
        <v>0</v>
      </c>
      <c r="I90" s="25">
        <f t="shared" si="31"/>
        <v>23</v>
      </c>
      <c r="J90" s="2">
        <f t="shared" si="32"/>
        <v>0</v>
      </c>
      <c r="K90" s="43">
        <f t="shared" si="33"/>
        <v>606</v>
      </c>
      <c r="L90" s="44">
        <f t="shared" si="34"/>
        <v>60</v>
      </c>
      <c r="M90" s="27">
        <f t="shared" si="35"/>
        <v>0.92409240924092406</v>
      </c>
      <c r="N90" s="45">
        <f t="shared" si="36"/>
        <v>1</v>
      </c>
      <c r="P90" s="41" t="s">
        <v>209</v>
      </c>
      <c r="Q90" s="68">
        <v>17</v>
      </c>
      <c r="R90" s="1">
        <v>0</v>
      </c>
      <c r="S90" s="1">
        <v>0</v>
      </c>
      <c r="T90" s="1">
        <v>6</v>
      </c>
      <c r="U90" s="1">
        <v>0</v>
      </c>
      <c r="V90" s="1">
        <v>2</v>
      </c>
      <c r="W90" s="1">
        <v>460</v>
      </c>
      <c r="X90" s="1">
        <v>98</v>
      </c>
      <c r="Y90" s="1">
        <v>0</v>
      </c>
      <c r="Z90" s="1">
        <v>0</v>
      </c>
      <c r="AA90" s="1">
        <v>0</v>
      </c>
      <c r="AB90" s="1">
        <v>2</v>
      </c>
      <c r="AC90" s="1">
        <v>11</v>
      </c>
      <c r="AD90" s="1">
        <v>10</v>
      </c>
      <c r="AE90" s="1">
        <v>0</v>
      </c>
      <c r="AF90" s="46">
        <v>606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6"/>
        <v>1406</v>
      </c>
      <c r="E91" s="42">
        <f t="shared" si="27"/>
        <v>887</v>
      </c>
      <c r="F91" s="25">
        <f t="shared" si="28"/>
        <v>808</v>
      </c>
      <c r="G91" s="25">
        <f t="shared" si="29"/>
        <v>79</v>
      </c>
      <c r="H91" s="25">
        <f t="shared" si="30"/>
        <v>0</v>
      </c>
      <c r="I91" s="25">
        <f t="shared" si="31"/>
        <v>180</v>
      </c>
      <c r="J91" s="2">
        <f t="shared" si="32"/>
        <v>162</v>
      </c>
      <c r="K91" s="43">
        <f t="shared" si="33"/>
        <v>2635</v>
      </c>
      <c r="L91" s="44">
        <f t="shared" si="34"/>
        <v>4</v>
      </c>
      <c r="M91" s="27">
        <f t="shared" si="35"/>
        <v>0.33662239089184059</v>
      </c>
      <c r="N91" s="45">
        <f t="shared" si="36"/>
        <v>65</v>
      </c>
      <c r="P91" s="41" t="s">
        <v>211</v>
      </c>
      <c r="Q91" s="68">
        <v>1404</v>
      </c>
      <c r="R91" s="1">
        <v>1</v>
      </c>
      <c r="S91" s="1">
        <v>1</v>
      </c>
      <c r="T91" s="1">
        <v>0</v>
      </c>
      <c r="U91" s="1">
        <v>0</v>
      </c>
      <c r="V91" s="1">
        <v>6</v>
      </c>
      <c r="W91" s="1">
        <v>802</v>
      </c>
      <c r="X91" s="1">
        <v>79</v>
      </c>
      <c r="Y91" s="1">
        <v>0</v>
      </c>
      <c r="Z91" s="1">
        <v>160</v>
      </c>
      <c r="AA91" s="1">
        <v>2</v>
      </c>
      <c r="AB91" s="1">
        <v>34</v>
      </c>
      <c r="AC91" s="1">
        <v>110</v>
      </c>
      <c r="AD91" s="1">
        <v>36</v>
      </c>
      <c r="AE91" s="1">
        <v>0</v>
      </c>
      <c r="AF91" s="46">
        <v>2635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6"/>
        <v>297</v>
      </c>
      <c r="E92" s="42">
        <f t="shared" si="27"/>
        <v>837</v>
      </c>
      <c r="F92" s="25">
        <f t="shared" si="28"/>
        <v>786</v>
      </c>
      <c r="G92" s="25">
        <f t="shared" si="29"/>
        <v>51</v>
      </c>
      <c r="H92" s="25">
        <f t="shared" si="30"/>
        <v>0</v>
      </c>
      <c r="I92" s="25">
        <f t="shared" si="31"/>
        <v>46</v>
      </c>
      <c r="J92" s="2">
        <f t="shared" si="32"/>
        <v>100</v>
      </c>
      <c r="K92" s="43">
        <f t="shared" si="33"/>
        <v>1280</v>
      </c>
      <c r="L92" s="44">
        <f t="shared" si="34"/>
        <v>31</v>
      </c>
      <c r="M92" s="27">
        <f t="shared" si="35"/>
        <v>0.65390625000000002</v>
      </c>
      <c r="N92" s="45">
        <f t="shared" si="36"/>
        <v>26</v>
      </c>
      <c r="P92" s="41" t="s">
        <v>213</v>
      </c>
      <c r="Q92" s="68">
        <v>297</v>
      </c>
      <c r="R92" s="1">
        <v>0</v>
      </c>
      <c r="S92" s="1">
        <v>0</v>
      </c>
      <c r="T92" s="1">
        <v>0</v>
      </c>
      <c r="U92" s="1">
        <v>0</v>
      </c>
      <c r="V92" s="1">
        <v>8</v>
      </c>
      <c r="W92" s="1">
        <v>778</v>
      </c>
      <c r="X92" s="1">
        <v>51</v>
      </c>
      <c r="Y92" s="1">
        <v>0</v>
      </c>
      <c r="Z92" s="1">
        <v>94</v>
      </c>
      <c r="AA92" s="1">
        <v>6</v>
      </c>
      <c r="AB92" s="1">
        <v>1</v>
      </c>
      <c r="AC92" s="1">
        <v>17</v>
      </c>
      <c r="AD92" s="1">
        <v>28</v>
      </c>
      <c r="AE92" s="1">
        <v>0</v>
      </c>
      <c r="AF92" s="46">
        <v>1280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6"/>
        <v>424</v>
      </c>
      <c r="E93" s="42">
        <f t="shared" si="27"/>
        <v>946</v>
      </c>
      <c r="F93" s="25">
        <f t="shared" si="28"/>
        <v>916</v>
      </c>
      <c r="G93" s="25">
        <f t="shared" si="29"/>
        <v>30</v>
      </c>
      <c r="H93" s="25">
        <f t="shared" si="30"/>
        <v>0</v>
      </c>
      <c r="I93" s="25">
        <f t="shared" si="31"/>
        <v>56</v>
      </c>
      <c r="J93" s="2">
        <f t="shared" si="32"/>
        <v>170</v>
      </c>
      <c r="K93" s="43">
        <f t="shared" si="33"/>
        <v>1596</v>
      </c>
      <c r="L93" s="44">
        <f t="shared" si="34"/>
        <v>24</v>
      </c>
      <c r="M93" s="27">
        <f t="shared" si="35"/>
        <v>0.59273182957393489</v>
      </c>
      <c r="N93" s="45">
        <f t="shared" si="36"/>
        <v>37</v>
      </c>
      <c r="P93" s="41" t="s">
        <v>215</v>
      </c>
      <c r="Q93" s="68">
        <v>417</v>
      </c>
      <c r="R93" s="1">
        <v>2</v>
      </c>
      <c r="S93" s="1">
        <v>0</v>
      </c>
      <c r="T93" s="1">
        <v>3</v>
      </c>
      <c r="U93" s="1">
        <v>2</v>
      </c>
      <c r="V93" s="1">
        <v>14</v>
      </c>
      <c r="W93" s="1">
        <v>902</v>
      </c>
      <c r="X93" s="1">
        <v>30</v>
      </c>
      <c r="Y93" s="1">
        <v>0</v>
      </c>
      <c r="Z93" s="1">
        <v>157</v>
      </c>
      <c r="AA93" s="1">
        <v>13</v>
      </c>
      <c r="AB93" s="1">
        <v>7</v>
      </c>
      <c r="AC93" s="1">
        <v>28</v>
      </c>
      <c r="AD93" s="1">
        <v>21</v>
      </c>
      <c r="AE93" s="1">
        <v>0</v>
      </c>
      <c r="AF93" s="46">
        <v>1596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6"/>
        <v>560</v>
      </c>
      <c r="E94" s="42">
        <f t="shared" si="27"/>
        <v>913</v>
      </c>
      <c r="F94" s="25">
        <f t="shared" si="28"/>
        <v>869</v>
      </c>
      <c r="G94" s="25">
        <f t="shared" si="29"/>
        <v>44</v>
      </c>
      <c r="H94" s="25">
        <f t="shared" si="30"/>
        <v>0</v>
      </c>
      <c r="I94" s="25">
        <f t="shared" si="31"/>
        <v>46</v>
      </c>
      <c r="J94" s="2">
        <f t="shared" si="32"/>
        <v>114</v>
      </c>
      <c r="K94" s="43">
        <f t="shared" si="33"/>
        <v>1633</v>
      </c>
      <c r="L94" s="44">
        <f t="shared" si="34"/>
        <v>22</v>
      </c>
      <c r="M94" s="27">
        <f t="shared" si="35"/>
        <v>0.5590936925903246</v>
      </c>
      <c r="N94" s="45">
        <f t="shared" si="36"/>
        <v>45</v>
      </c>
      <c r="P94" s="41" t="s">
        <v>217</v>
      </c>
      <c r="Q94" s="68">
        <v>556</v>
      </c>
      <c r="R94" s="1">
        <v>0</v>
      </c>
      <c r="S94" s="1">
        <v>0</v>
      </c>
      <c r="T94" s="1">
        <v>3</v>
      </c>
      <c r="U94" s="1">
        <v>1</v>
      </c>
      <c r="V94" s="1">
        <v>5</v>
      </c>
      <c r="W94" s="1">
        <v>864</v>
      </c>
      <c r="X94" s="1">
        <v>44</v>
      </c>
      <c r="Y94" s="1">
        <v>0</v>
      </c>
      <c r="Z94" s="1">
        <v>103</v>
      </c>
      <c r="AA94" s="1">
        <v>11</v>
      </c>
      <c r="AB94" s="1">
        <v>5</v>
      </c>
      <c r="AC94" s="1">
        <v>35</v>
      </c>
      <c r="AD94" s="1">
        <v>6</v>
      </c>
      <c r="AE94" s="1">
        <v>0</v>
      </c>
      <c r="AF94" s="46">
        <v>1633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6"/>
        <v>192</v>
      </c>
      <c r="E95" s="42">
        <f t="shared" si="27"/>
        <v>675</v>
      </c>
      <c r="F95" s="25">
        <f t="shared" si="28"/>
        <v>657</v>
      </c>
      <c r="G95" s="25">
        <f t="shared" si="29"/>
        <v>18</v>
      </c>
      <c r="H95" s="25">
        <f t="shared" si="30"/>
        <v>0</v>
      </c>
      <c r="I95" s="25">
        <f t="shared" si="31"/>
        <v>39</v>
      </c>
      <c r="J95" s="2">
        <f t="shared" si="32"/>
        <v>106</v>
      </c>
      <c r="K95" s="43">
        <f t="shared" si="33"/>
        <v>1012</v>
      </c>
      <c r="L95" s="44">
        <f t="shared" si="34"/>
        <v>42</v>
      </c>
      <c r="M95" s="27">
        <f t="shared" si="35"/>
        <v>0.66699604743083007</v>
      </c>
      <c r="N95" s="45">
        <f t="shared" si="36"/>
        <v>21</v>
      </c>
      <c r="P95" s="41" t="s">
        <v>219</v>
      </c>
      <c r="Q95" s="68">
        <v>191</v>
      </c>
      <c r="R95" s="1">
        <v>0</v>
      </c>
      <c r="S95" s="1">
        <v>0</v>
      </c>
      <c r="T95" s="1">
        <v>0</v>
      </c>
      <c r="U95" s="1">
        <v>1</v>
      </c>
      <c r="V95" s="1">
        <v>3</v>
      </c>
      <c r="W95" s="1">
        <v>654</v>
      </c>
      <c r="X95" s="1">
        <v>18</v>
      </c>
      <c r="Y95" s="1">
        <v>0</v>
      </c>
      <c r="Z95" s="1">
        <v>100</v>
      </c>
      <c r="AA95" s="1">
        <v>6</v>
      </c>
      <c r="AB95" s="1">
        <v>2</v>
      </c>
      <c r="AC95" s="1">
        <v>21</v>
      </c>
      <c r="AD95" s="1">
        <v>16</v>
      </c>
      <c r="AE95" s="1">
        <v>0</v>
      </c>
      <c r="AF95" s="46">
        <v>1012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6"/>
        <v>295</v>
      </c>
      <c r="E96" s="42">
        <f t="shared" si="27"/>
        <v>552</v>
      </c>
      <c r="F96" s="25">
        <f t="shared" si="28"/>
        <v>501</v>
      </c>
      <c r="G96" s="25">
        <f t="shared" si="29"/>
        <v>48</v>
      </c>
      <c r="H96" s="25">
        <f t="shared" si="30"/>
        <v>3</v>
      </c>
      <c r="I96" s="25">
        <f t="shared" si="31"/>
        <v>37</v>
      </c>
      <c r="J96" s="2">
        <f t="shared" si="32"/>
        <v>100</v>
      </c>
      <c r="K96" s="43">
        <f t="shared" si="33"/>
        <v>984</v>
      </c>
      <c r="L96" s="44">
        <f t="shared" si="34"/>
        <v>43</v>
      </c>
      <c r="M96" s="27">
        <f t="shared" si="35"/>
        <v>0.56097560975609762</v>
      </c>
      <c r="N96" s="45">
        <f t="shared" si="36"/>
        <v>43</v>
      </c>
      <c r="P96" s="41" t="s">
        <v>221</v>
      </c>
      <c r="Q96" s="68">
        <v>294</v>
      </c>
      <c r="R96" s="1">
        <v>0</v>
      </c>
      <c r="S96" s="1">
        <v>1</v>
      </c>
      <c r="T96" s="1">
        <v>0</v>
      </c>
      <c r="U96" s="1">
        <v>0</v>
      </c>
      <c r="V96" s="1">
        <v>4</v>
      </c>
      <c r="W96" s="1">
        <v>497</v>
      </c>
      <c r="X96" s="1">
        <v>48</v>
      </c>
      <c r="Y96" s="1">
        <v>3</v>
      </c>
      <c r="Z96" s="1">
        <v>99</v>
      </c>
      <c r="AA96" s="1">
        <v>1</v>
      </c>
      <c r="AB96" s="1">
        <v>1</v>
      </c>
      <c r="AC96" s="1">
        <v>26</v>
      </c>
      <c r="AD96" s="1">
        <v>10</v>
      </c>
      <c r="AE96" s="1">
        <v>0</v>
      </c>
      <c r="AF96" s="46">
        <v>984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6"/>
        <v>442</v>
      </c>
      <c r="E97" s="42">
        <f t="shared" si="27"/>
        <v>1095</v>
      </c>
      <c r="F97" s="25">
        <f t="shared" si="28"/>
        <v>1064</v>
      </c>
      <c r="G97" s="25">
        <f t="shared" si="29"/>
        <v>31</v>
      </c>
      <c r="H97" s="25">
        <f t="shared" si="30"/>
        <v>0</v>
      </c>
      <c r="I97" s="25">
        <f t="shared" si="31"/>
        <v>109</v>
      </c>
      <c r="J97" s="2">
        <f t="shared" si="32"/>
        <v>177</v>
      </c>
      <c r="K97" s="43">
        <f t="shared" si="33"/>
        <v>1823</v>
      </c>
      <c r="L97" s="44">
        <f t="shared" si="34"/>
        <v>16</v>
      </c>
      <c r="M97" s="27">
        <f t="shared" si="35"/>
        <v>0.60065825562260011</v>
      </c>
      <c r="N97" s="45">
        <f t="shared" si="36"/>
        <v>34</v>
      </c>
      <c r="P97" s="41" t="s">
        <v>223</v>
      </c>
      <c r="Q97" s="68">
        <v>431</v>
      </c>
      <c r="R97" s="1">
        <v>0</v>
      </c>
      <c r="S97" s="1">
        <v>0</v>
      </c>
      <c r="T97" s="1">
        <v>11</v>
      </c>
      <c r="U97" s="1">
        <v>0</v>
      </c>
      <c r="V97" s="1">
        <v>9</v>
      </c>
      <c r="W97" s="1">
        <v>1055</v>
      </c>
      <c r="X97" s="1">
        <v>31</v>
      </c>
      <c r="Y97" s="1">
        <v>0</v>
      </c>
      <c r="Z97" s="1">
        <v>154</v>
      </c>
      <c r="AA97" s="1">
        <v>23</v>
      </c>
      <c r="AB97" s="1">
        <v>0</v>
      </c>
      <c r="AC97" s="1">
        <v>70</v>
      </c>
      <c r="AD97" s="1">
        <v>39</v>
      </c>
      <c r="AE97" s="1">
        <v>0</v>
      </c>
      <c r="AF97" s="46">
        <v>1823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6"/>
        <v>28</v>
      </c>
      <c r="E98" s="42">
        <f t="shared" si="27"/>
        <v>146</v>
      </c>
      <c r="F98" s="25">
        <f t="shared" si="28"/>
        <v>122</v>
      </c>
      <c r="G98" s="25">
        <f t="shared" si="29"/>
        <v>24</v>
      </c>
      <c r="H98" s="25">
        <f t="shared" si="30"/>
        <v>0</v>
      </c>
      <c r="I98" s="25">
        <f t="shared" si="31"/>
        <v>15</v>
      </c>
      <c r="J98" s="2">
        <f t="shared" si="32"/>
        <v>1</v>
      </c>
      <c r="K98" s="43">
        <f t="shared" si="33"/>
        <v>190</v>
      </c>
      <c r="L98" s="44">
        <f t="shared" si="34"/>
        <v>76</v>
      </c>
      <c r="M98" s="27">
        <f t="shared" si="35"/>
        <v>0.76842105263157889</v>
      </c>
      <c r="N98" s="45">
        <f t="shared" si="36"/>
        <v>18</v>
      </c>
      <c r="P98" s="41" t="s">
        <v>225</v>
      </c>
      <c r="Q98" s="68">
        <v>18</v>
      </c>
      <c r="R98" s="1">
        <v>10</v>
      </c>
      <c r="S98" s="1">
        <v>0</v>
      </c>
      <c r="T98" s="1">
        <v>0</v>
      </c>
      <c r="U98" s="1">
        <v>0</v>
      </c>
      <c r="V98" s="1">
        <v>0</v>
      </c>
      <c r="W98" s="1">
        <v>122</v>
      </c>
      <c r="X98" s="1">
        <v>24</v>
      </c>
      <c r="Y98" s="1">
        <v>0</v>
      </c>
      <c r="Z98" s="1">
        <v>0</v>
      </c>
      <c r="AA98" s="1">
        <v>1</v>
      </c>
      <c r="AB98" s="1">
        <v>0</v>
      </c>
      <c r="AC98" s="1">
        <v>9</v>
      </c>
      <c r="AD98" s="1">
        <v>6</v>
      </c>
      <c r="AE98" s="1">
        <v>0</v>
      </c>
      <c r="AF98" s="46">
        <v>190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6"/>
        <v>176</v>
      </c>
      <c r="E99" s="42">
        <f t="shared" si="27"/>
        <v>913</v>
      </c>
      <c r="F99" s="25">
        <f t="shared" si="28"/>
        <v>821</v>
      </c>
      <c r="G99" s="32">
        <f t="shared" si="29"/>
        <v>89</v>
      </c>
      <c r="H99" s="32">
        <f t="shared" si="30"/>
        <v>3</v>
      </c>
      <c r="I99" s="32">
        <f t="shared" si="31"/>
        <v>171</v>
      </c>
      <c r="J99" s="31">
        <f t="shared" si="32"/>
        <v>133</v>
      </c>
      <c r="K99" s="43">
        <f t="shared" si="33"/>
        <v>1393</v>
      </c>
      <c r="L99" s="61">
        <f t="shared" si="34"/>
        <v>27</v>
      </c>
      <c r="M99" s="34">
        <f t="shared" si="35"/>
        <v>0.65541995692749466</v>
      </c>
      <c r="N99" s="62">
        <f t="shared" si="36"/>
        <v>24</v>
      </c>
      <c r="P99" s="41" t="s">
        <v>227</v>
      </c>
      <c r="Q99" s="71">
        <v>175</v>
      </c>
      <c r="R99" s="63">
        <v>1</v>
      </c>
      <c r="S99" s="63">
        <v>0</v>
      </c>
      <c r="T99" s="63">
        <v>0</v>
      </c>
      <c r="U99" s="63">
        <v>0</v>
      </c>
      <c r="V99" s="63">
        <v>10</v>
      </c>
      <c r="W99" s="63">
        <v>811</v>
      </c>
      <c r="X99" s="63">
        <v>89</v>
      </c>
      <c r="Y99" s="63">
        <v>3</v>
      </c>
      <c r="Z99" s="63">
        <v>98</v>
      </c>
      <c r="AA99" s="63">
        <v>35</v>
      </c>
      <c r="AB99" s="63">
        <v>9</v>
      </c>
      <c r="AC99" s="63">
        <v>87</v>
      </c>
      <c r="AD99" s="63">
        <v>75</v>
      </c>
      <c r="AE99" s="63">
        <v>0</v>
      </c>
      <c r="AF99" s="64">
        <v>1393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35081</v>
      </c>
      <c r="E101" s="257">
        <f t="shared" ref="E101:K101" si="37">SUM(E12:E99)</f>
        <v>50513</v>
      </c>
      <c r="F101" s="257">
        <f t="shared" si="37"/>
        <v>47228</v>
      </c>
      <c r="G101" s="257">
        <f t="shared" si="37"/>
        <v>3217</v>
      </c>
      <c r="H101" s="257">
        <f t="shared" si="37"/>
        <v>68</v>
      </c>
      <c r="I101" s="257">
        <f t="shared" si="37"/>
        <v>4805</v>
      </c>
      <c r="J101" s="257">
        <f t="shared" si="37"/>
        <v>5584</v>
      </c>
      <c r="K101" s="258">
        <f t="shared" si="37"/>
        <v>95983</v>
      </c>
    </row>
  </sheetData>
  <autoFilter ref="A13:AF13" xr:uid="{00000000-0009-0000-0000-000015000000}">
    <sortState xmlns:xlrd2="http://schemas.microsoft.com/office/spreadsheetml/2017/richdata2" ref="A15:AF99">
      <sortCondition ref="A13"/>
    </sortState>
  </autoFilter>
  <mergeCells count="25">
    <mergeCell ref="C5:C6"/>
    <mergeCell ref="D5:D6"/>
    <mergeCell ref="E5:E6"/>
    <mergeCell ref="F5:H5"/>
    <mergeCell ref="I5:I6"/>
    <mergeCell ref="A12:A13"/>
    <mergeCell ref="B12:B13"/>
    <mergeCell ref="C12:C13"/>
    <mergeCell ref="D12:D13"/>
    <mergeCell ref="E12:E13"/>
    <mergeCell ref="K5:K6"/>
    <mergeCell ref="L5:L6"/>
    <mergeCell ref="M5:M6"/>
    <mergeCell ref="N5:N6"/>
    <mergeCell ref="D11:N11"/>
    <mergeCell ref="J5:J6"/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</mergeCells>
  <phoneticPr fontId="1"/>
  <hyperlinks>
    <hyperlink ref="P1" location="目次!A1" display="目次に戻る" xr:uid="{E6262B2A-7F1A-4BCB-A9C9-1BF027C300F6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4" width="9.625" style="14" bestFit="1" customWidth="1"/>
    <col min="5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268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12</v>
      </c>
      <c r="E7" s="18">
        <f t="shared" si="0"/>
        <v>104</v>
      </c>
      <c r="F7" s="18">
        <f t="shared" si="0"/>
        <v>94</v>
      </c>
      <c r="G7" s="18">
        <f t="shared" si="0"/>
        <v>10</v>
      </c>
      <c r="H7" s="18">
        <f t="shared" si="0"/>
        <v>0</v>
      </c>
      <c r="I7" s="18">
        <f t="shared" si="0"/>
        <v>5</v>
      </c>
      <c r="J7" s="18">
        <f t="shared" si="0"/>
        <v>1</v>
      </c>
      <c r="K7" s="19">
        <f>SUM(D7,F7:J7)</f>
        <v>122</v>
      </c>
      <c r="L7" s="20">
        <f>_xlfn.RANK.EQ(K7,$K$14:$K$99,0)</f>
        <v>70</v>
      </c>
      <c r="M7" s="21">
        <f>E7/K7</f>
        <v>0.85245901639344257</v>
      </c>
      <c r="N7" s="22">
        <f>_xlfn.RANK.EQ(M7,$M$14:$M$99,0)</f>
        <v>46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20.399999999999999</v>
      </c>
      <c r="E8" s="103">
        <f>ROUND(SUMIF($B$14:$B$99,"G",E14:E99)/(COUNTIFS(B14:B99,"G",D14:D99,"&lt;&gt;")),1)</f>
        <v>305.39999999999998</v>
      </c>
      <c r="F8" s="103">
        <f>ROUND(SUMIF($B$14:$B$99,"G",F14:F99)/(COUNTIFS(B14:B99,"G",D14:D99,"&lt;&gt;")),1)</f>
        <v>298.5</v>
      </c>
      <c r="G8" s="103">
        <f>ROUND(SUMIF($B$14:$B$99,"G",G14:G99)/(COUNTIFS(B14:B99,"G",D14:D99,"&lt;&gt;")),1)</f>
        <v>6.8</v>
      </c>
      <c r="H8" s="103">
        <f>ROUND(SUMIF($B$14:$B$99,"G",H14:H99)/(COUNTIFS(B14:B99,"G",D14:D99,"&lt;&gt;")),1)</f>
        <v>0.2</v>
      </c>
      <c r="I8" s="103">
        <f>ROUND(SUMIF($B$14:$B$99,"G",I14:I99)/(COUNTIFS(B14:B99,"G",D14:D99,"&lt;&gt;")),1)</f>
        <v>18.100000000000001</v>
      </c>
      <c r="J8" s="103">
        <f>ROUND(SUMIF($B$14:$B$99,"G",J14:J99)/(COUNTIFS(B14:B99,"G",D14:D99,"&lt;&gt;")),1)</f>
        <v>2.1</v>
      </c>
      <c r="K8" s="100">
        <f>ROUND(SUM(D8,F8:J8),1)</f>
        <v>346.1</v>
      </c>
      <c r="L8" s="26"/>
      <c r="M8" s="27">
        <f t="shared" ref="M8:M9" si="1">E8/K8</f>
        <v>0.88240392950014435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57.8</v>
      </c>
      <c r="E9" s="106">
        <f t="shared" si="2"/>
        <v>408.2</v>
      </c>
      <c r="F9" s="106">
        <f t="shared" si="2"/>
        <v>392.5</v>
      </c>
      <c r="G9" s="106">
        <f t="shared" si="2"/>
        <v>14.8</v>
      </c>
      <c r="H9" s="106">
        <f t="shared" si="2"/>
        <v>1</v>
      </c>
      <c r="I9" s="106">
        <f t="shared" si="2"/>
        <v>39.799999999999997</v>
      </c>
      <c r="J9" s="106">
        <f t="shared" si="2"/>
        <v>7.1</v>
      </c>
      <c r="K9" s="105">
        <f>ROUND(SUM(D9,F9:J9),1)</f>
        <v>513</v>
      </c>
      <c r="L9" s="33"/>
      <c r="M9" s="34">
        <f t="shared" si="1"/>
        <v>0.79571150097465881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2020年度（基準日：５月１日）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7" si="3">SUM(Q14:U14)</f>
        <v>290</v>
      </c>
      <c r="E14" s="42">
        <f>SUM(F14:H14)</f>
        <v>1305</v>
      </c>
      <c r="F14" s="25">
        <f>V14+W14</f>
        <v>1283</v>
      </c>
      <c r="G14" s="25">
        <f t="shared" ref="G14:G47" si="4">X14</f>
        <v>22</v>
      </c>
      <c r="H14" s="25">
        <f t="shared" ref="H14:H47" si="5">Y14</f>
        <v>0</v>
      </c>
      <c r="I14" s="25">
        <f t="shared" ref="I14:I47" si="6">SUM(AB14:AD14)</f>
        <v>181</v>
      </c>
      <c r="J14" s="2">
        <f t="shared" ref="J14:J47" si="7">SUM(Z14:AA14,AE14)</f>
        <v>25</v>
      </c>
      <c r="K14" s="43">
        <f>SUM(D14,E14,I14:J14)</f>
        <v>1801</v>
      </c>
      <c r="L14" s="44">
        <f t="shared" ref="L14:L47" si="8">_xlfn.RANK.EQ(K14,$K$14:$K$99,0)</f>
        <v>7</v>
      </c>
      <c r="M14" s="27">
        <f t="shared" ref="M14:M47" si="9">E14/K14</f>
        <v>0.72459744586340924</v>
      </c>
      <c r="N14" s="45">
        <f t="shared" ref="N14:N47" si="10">_xlfn.RANK.EQ(M14,$M$14:$M$99,0)</f>
        <v>72</v>
      </c>
      <c r="P14" s="41" t="s">
        <v>57</v>
      </c>
      <c r="Q14" s="68">
        <v>289</v>
      </c>
      <c r="R14" s="1">
        <v>1</v>
      </c>
      <c r="S14" s="1">
        <v>0</v>
      </c>
      <c r="T14" s="1">
        <v>0</v>
      </c>
      <c r="U14" s="1">
        <v>0</v>
      </c>
      <c r="V14" s="1">
        <v>2</v>
      </c>
      <c r="W14" s="1">
        <v>1281</v>
      </c>
      <c r="X14" s="1">
        <v>22</v>
      </c>
      <c r="Y14" s="1">
        <v>0</v>
      </c>
      <c r="Z14" s="1">
        <v>0</v>
      </c>
      <c r="AA14" s="1">
        <v>8</v>
      </c>
      <c r="AB14" s="1">
        <v>13</v>
      </c>
      <c r="AC14" s="1">
        <v>56</v>
      </c>
      <c r="AD14" s="1">
        <v>112</v>
      </c>
      <c r="AE14" s="1">
        <v>17</v>
      </c>
      <c r="AF14" s="46">
        <v>1801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1</v>
      </c>
      <c r="E15" s="42">
        <f t="shared" ref="E15:E78" si="11">SUM(F15:H15)</f>
        <v>74</v>
      </c>
      <c r="F15" s="25">
        <f t="shared" ref="F15:F78" si="12">V15+W15</f>
        <v>61</v>
      </c>
      <c r="G15" s="25">
        <f t="shared" si="4"/>
        <v>11</v>
      </c>
      <c r="H15" s="25">
        <f t="shared" si="5"/>
        <v>2</v>
      </c>
      <c r="I15" s="25">
        <f t="shared" si="6"/>
        <v>4</v>
      </c>
      <c r="J15" s="2">
        <f t="shared" ref="J15" si="13">SUM(Z15:AA15,AE15)</f>
        <v>1</v>
      </c>
      <c r="K15" s="43">
        <f t="shared" ref="K15:K78" si="14">SUM(D15,E15,I15:J15)</f>
        <v>80</v>
      </c>
      <c r="L15" s="44">
        <f t="shared" ref="L15" si="15">_xlfn.RANK.EQ(K15,$K$14:$K$99,0)</f>
        <v>72</v>
      </c>
      <c r="M15" s="27">
        <f t="shared" si="9"/>
        <v>0.92500000000000004</v>
      </c>
      <c r="N15" s="45">
        <f t="shared" si="10"/>
        <v>16</v>
      </c>
      <c r="P15" s="41" t="s">
        <v>59</v>
      </c>
      <c r="Q15" s="68">
        <v>1</v>
      </c>
      <c r="R15" s="1">
        <v>0</v>
      </c>
      <c r="S15" s="1">
        <v>0</v>
      </c>
      <c r="T15" s="1">
        <v>0</v>
      </c>
      <c r="U15" s="1">
        <v>0</v>
      </c>
      <c r="V15" s="1">
        <v>2</v>
      </c>
      <c r="W15" s="1">
        <v>59</v>
      </c>
      <c r="X15" s="1">
        <v>11</v>
      </c>
      <c r="Y15" s="1">
        <v>2</v>
      </c>
      <c r="Z15" s="1">
        <v>0</v>
      </c>
      <c r="AA15" s="1">
        <v>0</v>
      </c>
      <c r="AB15" s="1">
        <v>0</v>
      </c>
      <c r="AC15" s="1">
        <v>1</v>
      </c>
      <c r="AD15" s="1">
        <v>3</v>
      </c>
      <c r="AE15" s="1">
        <v>1</v>
      </c>
      <c r="AF15" s="46">
        <v>80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8</v>
      </c>
      <c r="E16" s="42">
        <f t="shared" si="11"/>
        <v>221</v>
      </c>
      <c r="F16" s="25">
        <f t="shared" si="12"/>
        <v>221</v>
      </c>
      <c r="G16" s="25">
        <f t="shared" si="4"/>
        <v>0</v>
      </c>
      <c r="H16" s="25">
        <f t="shared" si="5"/>
        <v>0</v>
      </c>
      <c r="I16" s="25">
        <f t="shared" si="6"/>
        <v>8</v>
      </c>
      <c r="J16" s="2">
        <f t="shared" si="7"/>
        <v>1</v>
      </c>
      <c r="K16" s="43">
        <f t="shared" si="14"/>
        <v>238</v>
      </c>
      <c r="L16" s="44">
        <f t="shared" si="8"/>
        <v>51</v>
      </c>
      <c r="M16" s="27">
        <f t="shared" si="9"/>
        <v>0.9285714285714286</v>
      </c>
      <c r="N16" s="45">
        <f t="shared" si="10"/>
        <v>13</v>
      </c>
      <c r="P16" s="41" t="s">
        <v>61</v>
      </c>
      <c r="Q16" s="68">
        <v>8</v>
      </c>
      <c r="R16" s="1">
        <v>0</v>
      </c>
      <c r="S16" s="1">
        <v>0</v>
      </c>
      <c r="T16" s="1">
        <v>0</v>
      </c>
      <c r="U16" s="1">
        <v>0</v>
      </c>
      <c r="V16" s="1">
        <v>1</v>
      </c>
      <c r="W16" s="1">
        <v>220</v>
      </c>
      <c r="X16" s="1">
        <v>0</v>
      </c>
      <c r="Y16" s="1">
        <v>0</v>
      </c>
      <c r="Z16" s="1">
        <v>0</v>
      </c>
      <c r="AA16" s="1">
        <v>1</v>
      </c>
      <c r="AB16" s="1">
        <v>1</v>
      </c>
      <c r="AC16" s="1">
        <v>1</v>
      </c>
      <c r="AD16" s="1">
        <v>6</v>
      </c>
      <c r="AE16" s="1">
        <v>0</v>
      </c>
      <c r="AF16" s="46">
        <v>238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11"/>
        <v>6</v>
      </c>
      <c r="F17" s="25">
        <f t="shared" si="12"/>
        <v>6</v>
      </c>
      <c r="G17" s="25">
        <f t="shared" si="4"/>
        <v>0</v>
      </c>
      <c r="H17" s="25">
        <f t="shared" si="5"/>
        <v>0</v>
      </c>
      <c r="I17" s="25">
        <f t="shared" si="6"/>
        <v>2</v>
      </c>
      <c r="J17" s="2">
        <f t="shared" si="7"/>
        <v>0</v>
      </c>
      <c r="K17" s="43">
        <f t="shared" si="14"/>
        <v>8</v>
      </c>
      <c r="L17" s="44">
        <f t="shared" si="8"/>
        <v>84</v>
      </c>
      <c r="M17" s="27">
        <f t="shared" si="9"/>
        <v>0.75</v>
      </c>
      <c r="N17" s="45">
        <f t="shared" si="10"/>
        <v>70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6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2</v>
      </c>
      <c r="AE17" s="1">
        <v>0</v>
      </c>
      <c r="AF17" s="46">
        <v>8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7</v>
      </c>
      <c r="E18" s="42">
        <f t="shared" si="11"/>
        <v>40</v>
      </c>
      <c r="F18" s="25">
        <f t="shared" si="12"/>
        <v>39</v>
      </c>
      <c r="G18" s="25">
        <f t="shared" si="4"/>
        <v>1</v>
      </c>
      <c r="H18" s="25">
        <f t="shared" si="5"/>
        <v>0</v>
      </c>
      <c r="I18" s="25">
        <f t="shared" si="6"/>
        <v>5</v>
      </c>
      <c r="J18" s="2">
        <f t="shared" si="7"/>
        <v>0</v>
      </c>
      <c r="K18" s="43">
        <f t="shared" si="14"/>
        <v>52</v>
      </c>
      <c r="L18" s="44">
        <f t="shared" si="8"/>
        <v>76</v>
      </c>
      <c r="M18" s="27">
        <f t="shared" si="9"/>
        <v>0.76923076923076927</v>
      </c>
      <c r="N18" s="45">
        <f t="shared" si="10"/>
        <v>66</v>
      </c>
      <c r="P18" s="41" t="s">
        <v>65</v>
      </c>
      <c r="Q18" s="68">
        <v>7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39</v>
      </c>
      <c r="X18" s="1">
        <v>1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5</v>
      </c>
      <c r="AE18" s="1">
        <v>0</v>
      </c>
      <c r="AF18" s="46">
        <v>52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3</v>
      </c>
      <c r="E19" s="42">
        <f t="shared" si="11"/>
        <v>123</v>
      </c>
      <c r="F19" s="25">
        <f t="shared" si="12"/>
        <v>123</v>
      </c>
      <c r="G19" s="25">
        <f t="shared" si="4"/>
        <v>0</v>
      </c>
      <c r="H19" s="25">
        <f t="shared" si="5"/>
        <v>0</v>
      </c>
      <c r="I19" s="25">
        <f t="shared" si="6"/>
        <v>1</v>
      </c>
      <c r="J19" s="2">
        <f t="shared" si="7"/>
        <v>1</v>
      </c>
      <c r="K19" s="43">
        <f t="shared" si="14"/>
        <v>128</v>
      </c>
      <c r="L19" s="44">
        <f t="shared" si="8"/>
        <v>68</v>
      </c>
      <c r="M19" s="27">
        <f t="shared" si="9"/>
        <v>0.9609375</v>
      </c>
      <c r="N19" s="45">
        <f t="shared" si="10"/>
        <v>7</v>
      </c>
      <c r="P19" s="41" t="s">
        <v>67</v>
      </c>
      <c r="Q19" s="68">
        <v>3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123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1</v>
      </c>
      <c r="AE19" s="1">
        <v>0</v>
      </c>
      <c r="AF19" s="46">
        <v>128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11"/>
        <v>7</v>
      </c>
      <c r="F20" s="25">
        <f t="shared" si="12"/>
        <v>5</v>
      </c>
      <c r="G20" s="25">
        <f t="shared" si="4"/>
        <v>2</v>
      </c>
      <c r="H20" s="25">
        <f t="shared" si="5"/>
        <v>0</v>
      </c>
      <c r="I20" s="25">
        <f t="shared" si="6"/>
        <v>0</v>
      </c>
      <c r="J20" s="2">
        <f t="shared" si="7"/>
        <v>2</v>
      </c>
      <c r="K20" s="43">
        <f t="shared" si="14"/>
        <v>9</v>
      </c>
      <c r="L20" s="44">
        <f t="shared" si="8"/>
        <v>82</v>
      </c>
      <c r="M20" s="27">
        <f t="shared" si="9"/>
        <v>0.77777777777777779</v>
      </c>
      <c r="N20" s="45">
        <f t="shared" si="10"/>
        <v>64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5</v>
      </c>
      <c r="X20" s="1">
        <v>2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2</v>
      </c>
      <c r="AF20" s="46">
        <v>9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21</v>
      </c>
      <c r="E21" s="42">
        <f t="shared" si="11"/>
        <v>165</v>
      </c>
      <c r="F21" s="25">
        <f t="shared" si="12"/>
        <v>159</v>
      </c>
      <c r="G21" s="25">
        <f t="shared" si="4"/>
        <v>6</v>
      </c>
      <c r="H21" s="25">
        <f t="shared" si="5"/>
        <v>0</v>
      </c>
      <c r="I21" s="25">
        <f t="shared" si="6"/>
        <v>22</v>
      </c>
      <c r="J21" s="2">
        <f t="shared" si="7"/>
        <v>2</v>
      </c>
      <c r="K21" s="43">
        <f t="shared" si="14"/>
        <v>210</v>
      </c>
      <c r="L21" s="44">
        <f t="shared" si="8"/>
        <v>54</v>
      </c>
      <c r="M21" s="27">
        <f t="shared" si="9"/>
        <v>0.7857142857142857</v>
      </c>
      <c r="N21" s="45">
        <f t="shared" si="10"/>
        <v>61</v>
      </c>
      <c r="P21" s="41" t="s">
        <v>71</v>
      </c>
      <c r="Q21" s="68">
        <v>21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159</v>
      </c>
      <c r="X21" s="1">
        <v>6</v>
      </c>
      <c r="Y21" s="1">
        <v>0</v>
      </c>
      <c r="Z21" s="1">
        <v>0</v>
      </c>
      <c r="AA21" s="1">
        <v>2</v>
      </c>
      <c r="AB21" s="1">
        <v>0</v>
      </c>
      <c r="AC21" s="1">
        <v>5</v>
      </c>
      <c r="AD21" s="1">
        <v>17</v>
      </c>
      <c r="AE21" s="1">
        <v>0</v>
      </c>
      <c r="AF21" s="46">
        <v>210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11</v>
      </c>
      <c r="E22" s="42">
        <f t="shared" si="11"/>
        <v>230</v>
      </c>
      <c r="F22" s="25">
        <f t="shared" si="12"/>
        <v>225</v>
      </c>
      <c r="G22" s="25">
        <f t="shared" si="4"/>
        <v>5</v>
      </c>
      <c r="H22" s="25">
        <f t="shared" si="5"/>
        <v>0</v>
      </c>
      <c r="I22" s="25">
        <f t="shared" si="6"/>
        <v>15</v>
      </c>
      <c r="J22" s="2">
        <f t="shared" si="7"/>
        <v>0</v>
      </c>
      <c r="K22" s="43">
        <f t="shared" si="14"/>
        <v>256</v>
      </c>
      <c r="L22" s="44">
        <f t="shared" si="8"/>
        <v>47</v>
      </c>
      <c r="M22" s="27">
        <f t="shared" si="9"/>
        <v>0.8984375</v>
      </c>
      <c r="N22" s="45">
        <f t="shared" si="10"/>
        <v>30</v>
      </c>
      <c r="P22" s="41" t="s">
        <v>73</v>
      </c>
      <c r="Q22" s="68">
        <v>11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225</v>
      </c>
      <c r="X22" s="1">
        <v>5</v>
      </c>
      <c r="Y22" s="1">
        <v>0</v>
      </c>
      <c r="Z22" s="1">
        <v>0</v>
      </c>
      <c r="AA22" s="1">
        <v>0</v>
      </c>
      <c r="AB22" s="1">
        <v>2</v>
      </c>
      <c r="AC22" s="1">
        <v>7</v>
      </c>
      <c r="AD22" s="1">
        <v>6</v>
      </c>
      <c r="AE22" s="1">
        <v>0</v>
      </c>
      <c r="AF22" s="46">
        <v>256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331</v>
      </c>
      <c r="E23" s="42">
        <f t="shared" si="11"/>
        <v>1407</v>
      </c>
      <c r="F23" s="25">
        <f t="shared" si="12"/>
        <v>1379</v>
      </c>
      <c r="G23" s="25">
        <f t="shared" si="4"/>
        <v>28</v>
      </c>
      <c r="H23" s="25">
        <f t="shared" si="5"/>
        <v>0</v>
      </c>
      <c r="I23" s="25">
        <f t="shared" si="6"/>
        <v>149</v>
      </c>
      <c r="J23" s="2">
        <f t="shared" si="7"/>
        <v>6</v>
      </c>
      <c r="K23" s="43">
        <f t="shared" si="14"/>
        <v>1893</v>
      </c>
      <c r="L23" s="44">
        <f t="shared" si="8"/>
        <v>5</v>
      </c>
      <c r="M23" s="27">
        <f t="shared" si="9"/>
        <v>0.74326465927099838</v>
      </c>
      <c r="N23" s="45">
        <f t="shared" si="10"/>
        <v>71</v>
      </c>
      <c r="P23" s="41" t="s">
        <v>75</v>
      </c>
      <c r="Q23" s="68">
        <v>331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1379</v>
      </c>
      <c r="X23" s="1">
        <v>28</v>
      </c>
      <c r="Y23" s="1">
        <v>0</v>
      </c>
      <c r="Z23" s="1">
        <v>0</v>
      </c>
      <c r="AA23" s="1">
        <v>4</v>
      </c>
      <c r="AB23" s="1">
        <v>10</v>
      </c>
      <c r="AC23" s="1">
        <v>93</v>
      </c>
      <c r="AD23" s="1">
        <v>46</v>
      </c>
      <c r="AE23" s="1">
        <v>2</v>
      </c>
      <c r="AF23" s="46">
        <v>1893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0</v>
      </c>
      <c r="E24" s="42">
        <f t="shared" si="11"/>
        <v>24</v>
      </c>
      <c r="F24" s="25">
        <f t="shared" si="12"/>
        <v>16</v>
      </c>
      <c r="G24" s="25">
        <f t="shared" si="4"/>
        <v>8</v>
      </c>
      <c r="H24" s="25">
        <f t="shared" si="5"/>
        <v>0</v>
      </c>
      <c r="I24" s="25">
        <f t="shared" si="6"/>
        <v>0</v>
      </c>
      <c r="J24" s="2">
        <f t="shared" si="7"/>
        <v>0</v>
      </c>
      <c r="K24" s="43">
        <f t="shared" si="14"/>
        <v>24</v>
      </c>
      <c r="L24" s="44">
        <f t="shared" si="8"/>
        <v>79</v>
      </c>
      <c r="M24" s="27">
        <f t="shared" si="9"/>
        <v>1</v>
      </c>
      <c r="N24" s="45">
        <f t="shared" si="10"/>
        <v>1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16</v>
      </c>
      <c r="X24" s="1">
        <v>8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46">
        <v>24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11</v>
      </c>
      <c r="E25" s="42">
        <f t="shared" si="11"/>
        <v>188</v>
      </c>
      <c r="F25" s="25">
        <f t="shared" si="12"/>
        <v>187</v>
      </c>
      <c r="G25" s="25">
        <f t="shared" si="4"/>
        <v>1</v>
      </c>
      <c r="H25" s="25">
        <f t="shared" si="5"/>
        <v>0</v>
      </c>
      <c r="I25" s="25">
        <f t="shared" si="6"/>
        <v>4</v>
      </c>
      <c r="J25" s="2">
        <f t="shared" si="7"/>
        <v>0</v>
      </c>
      <c r="K25" s="43">
        <f t="shared" si="14"/>
        <v>203</v>
      </c>
      <c r="L25" s="44">
        <f t="shared" si="8"/>
        <v>57</v>
      </c>
      <c r="M25" s="27">
        <f t="shared" si="9"/>
        <v>0.92610837438423643</v>
      </c>
      <c r="N25" s="45">
        <f t="shared" si="10"/>
        <v>15</v>
      </c>
      <c r="P25" s="41" t="s">
        <v>79</v>
      </c>
      <c r="Q25" s="68">
        <v>11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187</v>
      </c>
      <c r="X25" s="1">
        <v>1</v>
      </c>
      <c r="Y25" s="1">
        <v>0</v>
      </c>
      <c r="Z25" s="1">
        <v>0</v>
      </c>
      <c r="AA25" s="1">
        <v>0</v>
      </c>
      <c r="AB25" s="1">
        <v>0</v>
      </c>
      <c r="AC25" s="1">
        <v>1</v>
      </c>
      <c r="AD25" s="1">
        <v>3</v>
      </c>
      <c r="AE25" s="1">
        <v>0</v>
      </c>
      <c r="AF25" s="46">
        <v>203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17</v>
      </c>
      <c r="E26" s="42">
        <f t="shared" si="11"/>
        <v>401</v>
      </c>
      <c r="F26" s="25">
        <f t="shared" si="12"/>
        <v>393</v>
      </c>
      <c r="G26" s="25">
        <f t="shared" si="4"/>
        <v>6</v>
      </c>
      <c r="H26" s="25">
        <f t="shared" si="5"/>
        <v>2</v>
      </c>
      <c r="I26" s="25">
        <f t="shared" si="6"/>
        <v>14</v>
      </c>
      <c r="J26" s="2">
        <f t="shared" si="7"/>
        <v>5</v>
      </c>
      <c r="K26" s="43">
        <f t="shared" si="14"/>
        <v>437</v>
      </c>
      <c r="L26" s="44">
        <f t="shared" si="8"/>
        <v>32</v>
      </c>
      <c r="M26" s="27">
        <f t="shared" si="9"/>
        <v>0.91762013729977121</v>
      </c>
      <c r="N26" s="45">
        <f t="shared" si="10"/>
        <v>19</v>
      </c>
      <c r="P26" s="41" t="s">
        <v>81</v>
      </c>
      <c r="Q26" s="68">
        <v>17</v>
      </c>
      <c r="R26" s="1">
        <v>0</v>
      </c>
      <c r="S26" s="1">
        <v>0</v>
      </c>
      <c r="T26" s="1">
        <v>0</v>
      </c>
      <c r="U26" s="1">
        <v>0</v>
      </c>
      <c r="V26" s="1">
        <v>1</v>
      </c>
      <c r="W26" s="1">
        <v>392</v>
      </c>
      <c r="X26" s="1">
        <v>6</v>
      </c>
      <c r="Y26" s="1">
        <v>2</v>
      </c>
      <c r="Z26" s="1">
        <v>0</v>
      </c>
      <c r="AA26" s="1">
        <v>3</v>
      </c>
      <c r="AB26" s="1">
        <v>0</v>
      </c>
      <c r="AC26" s="1">
        <v>1</v>
      </c>
      <c r="AD26" s="1">
        <v>13</v>
      </c>
      <c r="AE26" s="1">
        <v>2</v>
      </c>
      <c r="AF26" s="46">
        <v>437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0</v>
      </c>
      <c r="E27" s="42">
        <f t="shared" si="11"/>
        <v>72</v>
      </c>
      <c r="F27" s="25">
        <f t="shared" si="12"/>
        <v>66</v>
      </c>
      <c r="G27" s="25">
        <f t="shared" si="4"/>
        <v>6</v>
      </c>
      <c r="H27" s="25">
        <f t="shared" si="5"/>
        <v>0</v>
      </c>
      <c r="I27" s="25">
        <f t="shared" si="6"/>
        <v>14</v>
      </c>
      <c r="J27" s="2">
        <f t="shared" si="7"/>
        <v>0</v>
      </c>
      <c r="K27" s="43">
        <f t="shared" si="14"/>
        <v>86</v>
      </c>
      <c r="L27" s="44">
        <f t="shared" si="8"/>
        <v>71</v>
      </c>
      <c r="M27" s="27">
        <f t="shared" si="9"/>
        <v>0.83720930232558144</v>
      </c>
      <c r="N27" s="45">
        <f t="shared" si="10"/>
        <v>51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1</v>
      </c>
      <c r="W27" s="1">
        <v>65</v>
      </c>
      <c r="X27" s="1">
        <v>6</v>
      </c>
      <c r="Y27" s="1">
        <v>0</v>
      </c>
      <c r="Z27" s="1">
        <v>0</v>
      </c>
      <c r="AA27" s="1">
        <v>0</v>
      </c>
      <c r="AB27" s="1">
        <v>1</v>
      </c>
      <c r="AC27" s="1">
        <v>9</v>
      </c>
      <c r="AD27" s="1">
        <v>4</v>
      </c>
      <c r="AE27" s="1">
        <v>0</v>
      </c>
      <c r="AF27" s="46">
        <v>86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13</v>
      </c>
      <c r="E28" s="42">
        <f t="shared" si="11"/>
        <v>420</v>
      </c>
      <c r="F28" s="25">
        <f t="shared" si="12"/>
        <v>401</v>
      </c>
      <c r="G28" s="25">
        <f t="shared" si="4"/>
        <v>19</v>
      </c>
      <c r="H28" s="25">
        <f t="shared" si="5"/>
        <v>0</v>
      </c>
      <c r="I28" s="25">
        <f t="shared" si="6"/>
        <v>44</v>
      </c>
      <c r="J28" s="2">
        <f t="shared" si="7"/>
        <v>2</v>
      </c>
      <c r="K28" s="43">
        <f t="shared" si="14"/>
        <v>479</v>
      </c>
      <c r="L28" s="44">
        <f t="shared" si="8"/>
        <v>27</v>
      </c>
      <c r="M28" s="27">
        <f t="shared" si="9"/>
        <v>0.87682672233820458</v>
      </c>
      <c r="N28" s="45">
        <f t="shared" si="10"/>
        <v>40</v>
      </c>
      <c r="P28" s="41" t="s">
        <v>85</v>
      </c>
      <c r="Q28" s="68">
        <v>13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401</v>
      </c>
      <c r="X28" s="1">
        <v>19</v>
      </c>
      <c r="Y28" s="1">
        <v>0</v>
      </c>
      <c r="Z28" s="1">
        <v>0</v>
      </c>
      <c r="AA28" s="1">
        <v>2</v>
      </c>
      <c r="AB28" s="1">
        <v>4</v>
      </c>
      <c r="AC28" s="1">
        <v>14</v>
      </c>
      <c r="AD28" s="1">
        <v>26</v>
      </c>
      <c r="AE28" s="1">
        <v>0</v>
      </c>
      <c r="AF28" s="46">
        <v>479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234</v>
      </c>
      <c r="E29" s="42">
        <f t="shared" si="11"/>
        <v>1348</v>
      </c>
      <c r="F29" s="25">
        <f t="shared" si="12"/>
        <v>1285</v>
      </c>
      <c r="G29" s="25">
        <f t="shared" si="4"/>
        <v>62</v>
      </c>
      <c r="H29" s="25">
        <f t="shared" si="5"/>
        <v>1</v>
      </c>
      <c r="I29" s="25">
        <f t="shared" si="6"/>
        <v>205</v>
      </c>
      <c r="J29" s="2">
        <f t="shared" si="7"/>
        <v>1</v>
      </c>
      <c r="K29" s="43">
        <f t="shared" si="14"/>
        <v>1788</v>
      </c>
      <c r="L29" s="44">
        <f t="shared" si="8"/>
        <v>8</v>
      </c>
      <c r="M29" s="27">
        <f t="shared" si="9"/>
        <v>0.75391498881431762</v>
      </c>
      <c r="N29" s="45">
        <f t="shared" si="10"/>
        <v>69</v>
      </c>
      <c r="P29" s="41" t="s">
        <v>87</v>
      </c>
      <c r="Q29" s="68">
        <v>234</v>
      </c>
      <c r="R29" s="1">
        <v>0</v>
      </c>
      <c r="S29" s="1">
        <v>0</v>
      </c>
      <c r="T29" s="1">
        <v>0</v>
      </c>
      <c r="U29" s="1">
        <v>0</v>
      </c>
      <c r="V29" s="1">
        <v>7</v>
      </c>
      <c r="W29" s="1">
        <v>1278</v>
      </c>
      <c r="X29" s="1">
        <v>62</v>
      </c>
      <c r="Y29" s="1">
        <v>1</v>
      </c>
      <c r="Z29" s="1">
        <v>0</v>
      </c>
      <c r="AA29" s="1">
        <v>1</v>
      </c>
      <c r="AB29" s="1">
        <v>10</v>
      </c>
      <c r="AC29" s="1">
        <v>139</v>
      </c>
      <c r="AD29" s="1">
        <v>56</v>
      </c>
      <c r="AE29" s="1">
        <v>0</v>
      </c>
      <c r="AF29" s="46">
        <v>1788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1</v>
      </c>
      <c r="E30" s="42">
        <f t="shared" si="11"/>
        <v>8</v>
      </c>
      <c r="F30" s="25">
        <f t="shared" si="12"/>
        <v>6</v>
      </c>
      <c r="G30" s="25">
        <f t="shared" si="4"/>
        <v>2</v>
      </c>
      <c r="H30" s="25">
        <f t="shared" si="5"/>
        <v>0</v>
      </c>
      <c r="I30" s="25">
        <f t="shared" si="6"/>
        <v>2</v>
      </c>
      <c r="J30" s="2">
        <f t="shared" si="7"/>
        <v>1</v>
      </c>
      <c r="K30" s="43">
        <f t="shared" si="14"/>
        <v>12</v>
      </c>
      <c r="L30" s="44">
        <f t="shared" si="8"/>
        <v>81</v>
      </c>
      <c r="M30" s="27">
        <f t="shared" si="9"/>
        <v>0.66666666666666663</v>
      </c>
      <c r="N30" s="45">
        <f t="shared" si="10"/>
        <v>78</v>
      </c>
      <c r="P30" s="41" t="s">
        <v>89</v>
      </c>
      <c r="Q30" s="68">
        <v>1</v>
      </c>
      <c r="R30" s="1">
        <v>0</v>
      </c>
      <c r="S30" s="1">
        <v>0</v>
      </c>
      <c r="T30" s="1">
        <v>0</v>
      </c>
      <c r="U30" s="1">
        <v>0</v>
      </c>
      <c r="V30" s="1">
        <v>1</v>
      </c>
      <c r="W30" s="1">
        <v>5</v>
      </c>
      <c r="X30" s="1">
        <v>2</v>
      </c>
      <c r="Y30" s="1">
        <v>0</v>
      </c>
      <c r="Z30" s="1">
        <v>0</v>
      </c>
      <c r="AA30" s="1">
        <v>1</v>
      </c>
      <c r="AB30" s="1">
        <v>0</v>
      </c>
      <c r="AC30" s="1">
        <v>0</v>
      </c>
      <c r="AD30" s="1">
        <v>2</v>
      </c>
      <c r="AE30" s="1">
        <v>0</v>
      </c>
      <c r="AF30" s="46">
        <v>12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11</v>
      </c>
      <c r="E31" s="42">
        <f t="shared" si="11"/>
        <v>308</v>
      </c>
      <c r="F31" s="25">
        <f t="shared" si="12"/>
        <v>305</v>
      </c>
      <c r="G31" s="25">
        <f t="shared" si="4"/>
        <v>3</v>
      </c>
      <c r="H31" s="25">
        <f t="shared" si="5"/>
        <v>0</v>
      </c>
      <c r="I31" s="25">
        <f t="shared" si="6"/>
        <v>20</v>
      </c>
      <c r="J31" s="2">
        <f t="shared" si="7"/>
        <v>1</v>
      </c>
      <c r="K31" s="43">
        <f t="shared" si="14"/>
        <v>340</v>
      </c>
      <c r="L31" s="44">
        <f t="shared" si="8"/>
        <v>42</v>
      </c>
      <c r="M31" s="27">
        <f t="shared" si="9"/>
        <v>0.90588235294117647</v>
      </c>
      <c r="N31" s="45">
        <f t="shared" si="10"/>
        <v>26</v>
      </c>
      <c r="P31" s="41" t="s">
        <v>91</v>
      </c>
      <c r="Q31" s="68">
        <v>11</v>
      </c>
      <c r="R31" s="1">
        <v>0</v>
      </c>
      <c r="S31" s="1">
        <v>0</v>
      </c>
      <c r="T31" s="1">
        <v>0</v>
      </c>
      <c r="U31" s="1">
        <v>0</v>
      </c>
      <c r="V31" s="1">
        <v>2</v>
      </c>
      <c r="W31" s="1">
        <v>303</v>
      </c>
      <c r="X31" s="1">
        <v>3</v>
      </c>
      <c r="Y31" s="1">
        <v>0</v>
      </c>
      <c r="Z31" s="1">
        <v>0</v>
      </c>
      <c r="AA31" s="1">
        <v>1</v>
      </c>
      <c r="AB31" s="1">
        <v>1</v>
      </c>
      <c r="AC31" s="1">
        <v>13</v>
      </c>
      <c r="AD31" s="1">
        <v>6</v>
      </c>
      <c r="AE31" s="1">
        <v>0</v>
      </c>
      <c r="AF31" s="46">
        <v>340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17</v>
      </c>
      <c r="E32" s="42">
        <f t="shared" si="11"/>
        <v>375</v>
      </c>
      <c r="F32" s="25">
        <f t="shared" si="12"/>
        <v>365</v>
      </c>
      <c r="G32" s="25">
        <f t="shared" si="4"/>
        <v>10</v>
      </c>
      <c r="H32" s="25">
        <f t="shared" si="5"/>
        <v>0</v>
      </c>
      <c r="I32" s="25">
        <f t="shared" si="6"/>
        <v>9</v>
      </c>
      <c r="J32" s="2">
        <f t="shared" si="7"/>
        <v>0</v>
      </c>
      <c r="K32" s="43">
        <f t="shared" si="14"/>
        <v>401</v>
      </c>
      <c r="L32" s="44">
        <f t="shared" si="8"/>
        <v>34</v>
      </c>
      <c r="M32" s="27">
        <f t="shared" si="9"/>
        <v>0.93516209476309231</v>
      </c>
      <c r="N32" s="45">
        <f t="shared" si="10"/>
        <v>10</v>
      </c>
      <c r="P32" s="41" t="s">
        <v>93</v>
      </c>
      <c r="Q32" s="68">
        <v>17</v>
      </c>
      <c r="R32" s="1">
        <v>0</v>
      </c>
      <c r="S32" s="1">
        <v>0</v>
      </c>
      <c r="T32" s="1">
        <v>0</v>
      </c>
      <c r="U32" s="1">
        <v>0</v>
      </c>
      <c r="V32" s="1">
        <v>1</v>
      </c>
      <c r="W32" s="1">
        <v>364</v>
      </c>
      <c r="X32" s="1">
        <v>10</v>
      </c>
      <c r="Y32" s="1">
        <v>0</v>
      </c>
      <c r="Z32" s="1">
        <v>0</v>
      </c>
      <c r="AA32" s="1">
        <v>0</v>
      </c>
      <c r="AB32" s="1">
        <v>1</v>
      </c>
      <c r="AC32" s="1">
        <v>4</v>
      </c>
      <c r="AD32" s="1">
        <v>4</v>
      </c>
      <c r="AE32" s="1">
        <v>0</v>
      </c>
      <c r="AF32" s="46">
        <v>401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30</v>
      </c>
      <c r="E33" s="42">
        <f t="shared" si="11"/>
        <v>489</v>
      </c>
      <c r="F33" s="25">
        <f t="shared" si="12"/>
        <v>477</v>
      </c>
      <c r="G33" s="25">
        <f t="shared" si="4"/>
        <v>7</v>
      </c>
      <c r="H33" s="25">
        <f t="shared" si="5"/>
        <v>5</v>
      </c>
      <c r="I33" s="25">
        <f t="shared" si="6"/>
        <v>74</v>
      </c>
      <c r="J33" s="2">
        <f t="shared" si="7"/>
        <v>4</v>
      </c>
      <c r="K33" s="43">
        <f t="shared" si="14"/>
        <v>597</v>
      </c>
      <c r="L33" s="44">
        <f t="shared" si="8"/>
        <v>19</v>
      </c>
      <c r="M33" s="27">
        <f t="shared" si="9"/>
        <v>0.81909547738693467</v>
      </c>
      <c r="N33" s="45">
        <f t="shared" si="10"/>
        <v>54</v>
      </c>
      <c r="P33" s="41" t="s">
        <v>95</v>
      </c>
      <c r="Q33" s="68">
        <v>30</v>
      </c>
      <c r="R33" s="1">
        <v>0</v>
      </c>
      <c r="S33" s="1">
        <v>0</v>
      </c>
      <c r="T33" s="1">
        <v>0</v>
      </c>
      <c r="U33" s="1">
        <v>0</v>
      </c>
      <c r="V33" s="1">
        <v>1</v>
      </c>
      <c r="W33" s="1">
        <v>476</v>
      </c>
      <c r="X33" s="1">
        <v>7</v>
      </c>
      <c r="Y33" s="1">
        <v>5</v>
      </c>
      <c r="Z33" s="1">
        <v>0</v>
      </c>
      <c r="AA33" s="1">
        <v>3</v>
      </c>
      <c r="AB33" s="1">
        <v>6</v>
      </c>
      <c r="AC33" s="1">
        <v>15</v>
      </c>
      <c r="AD33" s="1">
        <v>53</v>
      </c>
      <c r="AE33" s="1">
        <v>1</v>
      </c>
      <c r="AF33" s="46">
        <v>597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104</v>
      </c>
      <c r="E34" s="42">
        <f t="shared" si="11"/>
        <v>812</v>
      </c>
      <c r="F34" s="25">
        <f t="shared" si="12"/>
        <v>785</v>
      </c>
      <c r="G34" s="25">
        <f t="shared" si="4"/>
        <v>25</v>
      </c>
      <c r="H34" s="25">
        <f t="shared" si="5"/>
        <v>2</v>
      </c>
      <c r="I34" s="25">
        <f t="shared" si="6"/>
        <v>34</v>
      </c>
      <c r="J34" s="2">
        <f t="shared" si="7"/>
        <v>49</v>
      </c>
      <c r="K34" s="43">
        <f t="shared" si="14"/>
        <v>999</v>
      </c>
      <c r="L34" s="44">
        <f t="shared" si="8"/>
        <v>12</v>
      </c>
      <c r="M34" s="27">
        <f t="shared" si="9"/>
        <v>0.81281281281281281</v>
      </c>
      <c r="N34" s="45">
        <f t="shared" si="10"/>
        <v>58</v>
      </c>
      <c r="P34" s="41" t="s">
        <v>97</v>
      </c>
      <c r="Q34" s="68">
        <v>102</v>
      </c>
      <c r="R34" s="1">
        <v>2</v>
      </c>
      <c r="S34" s="1">
        <v>0</v>
      </c>
      <c r="T34" s="1">
        <v>0</v>
      </c>
      <c r="U34" s="1">
        <v>0</v>
      </c>
      <c r="V34" s="1">
        <v>0</v>
      </c>
      <c r="W34" s="1">
        <v>785</v>
      </c>
      <c r="X34" s="1">
        <v>25</v>
      </c>
      <c r="Y34" s="1">
        <v>2</v>
      </c>
      <c r="Z34" s="1">
        <v>0</v>
      </c>
      <c r="AA34" s="1">
        <v>3</v>
      </c>
      <c r="AB34" s="1">
        <v>2</v>
      </c>
      <c r="AC34" s="1">
        <v>24</v>
      </c>
      <c r="AD34" s="1">
        <v>8</v>
      </c>
      <c r="AE34" s="1">
        <v>46</v>
      </c>
      <c r="AF34" s="46">
        <v>999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850</v>
      </c>
      <c r="E35" s="42">
        <f t="shared" si="11"/>
        <v>1861</v>
      </c>
      <c r="F35" s="25">
        <f t="shared" si="12"/>
        <v>1654</v>
      </c>
      <c r="G35" s="25">
        <f t="shared" si="4"/>
        <v>204</v>
      </c>
      <c r="H35" s="25">
        <f t="shared" si="5"/>
        <v>3</v>
      </c>
      <c r="I35" s="25">
        <f t="shared" si="6"/>
        <v>423</v>
      </c>
      <c r="J35" s="2">
        <f t="shared" si="7"/>
        <v>20</v>
      </c>
      <c r="K35" s="43">
        <f t="shared" si="14"/>
        <v>3154</v>
      </c>
      <c r="L35" s="44">
        <f t="shared" si="8"/>
        <v>1</v>
      </c>
      <c r="M35" s="27">
        <f t="shared" si="9"/>
        <v>0.59004438807863036</v>
      </c>
      <c r="N35" s="45">
        <f t="shared" si="10"/>
        <v>83</v>
      </c>
      <c r="P35" s="41" t="s">
        <v>99</v>
      </c>
      <c r="Q35" s="68">
        <v>848</v>
      </c>
      <c r="R35" s="1">
        <v>2</v>
      </c>
      <c r="S35" s="1">
        <v>0</v>
      </c>
      <c r="T35" s="1">
        <v>0</v>
      </c>
      <c r="U35" s="1">
        <v>0</v>
      </c>
      <c r="V35" s="1">
        <v>16</v>
      </c>
      <c r="W35" s="1">
        <v>1638</v>
      </c>
      <c r="X35" s="1">
        <v>204</v>
      </c>
      <c r="Y35" s="1">
        <v>3</v>
      </c>
      <c r="Z35" s="1">
        <v>0</v>
      </c>
      <c r="AA35" s="1">
        <v>20</v>
      </c>
      <c r="AB35" s="1">
        <v>18</v>
      </c>
      <c r="AC35" s="1">
        <v>82</v>
      </c>
      <c r="AD35" s="1">
        <v>323</v>
      </c>
      <c r="AE35" s="1">
        <v>0</v>
      </c>
      <c r="AF35" s="46">
        <v>3154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14</v>
      </c>
      <c r="E36" s="42">
        <f t="shared" si="11"/>
        <v>101</v>
      </c>
      <c r="F36" s="25">
        <f t="shared" si="12"/>
        <v>97</v>
      </c>
      <c r="G36" s="25">
        <f t="shared" si="4"/>
        <v>4</v>
      </c>
      <c r="H36" s="25">
        <f t="shared" si="5"/>
        <v>0</v>
      </c>
      <c r="I36" s="25">
        <f t="shared" si="6"/>
        <v>9</v>
      </c>
      <c r="J36" s="2">
        <f t="shared" si="7"/>
        <v>0</v>
      </c>
      <c r="K36" s="43">
        <f t="shared" si="14"/>
        <v>124</v>
      </c>
      <c r="L36" s="44">
        <f t="shared" si="8"/>
        <v>69</v>
      </c>
      <c r="M36" s="27">
        <f t="shared" si="9"/>
        <v>0.81451612903225812</v>
      </c>
      <c r="N36" s="45">
        <f t="shared" si="10"/>
        <v>57</v>
      </c>
      <c r="P36" s="41" t="s">
        <v>101</v>
      </c>
      <c r="Q36" s="68">
        <v>13</v>
      </c>
      <c r="R36" s="1">
        <v>0</v>
      </c>
      <c r="S36" s="1">
        <v>0</v>
      </c>
      <c r="T36" s="1">
        <v>1</v>
      </c>
      <c r="U36" s="1">
        <v>0</v>
      </c>
      <c r="V36" s="1">
        <v>0</v>
      </c>
      <c r="W36" s="1">
        <v>97</v>
      </c>
      <c r="X36" s="1">
        <v>4</v>
      </c>
      <c r="Y36" s="1">
        <v>0</v>
      </c>
      <c r="Z36" s="1">
        <v>0</v>
      </c>
      <c r="AA36" s="1">
        <v>0</v>
      </c>
      <c r="AB36" s="1">
        <v>0</v>
      </c>
      <c r="AC36" s="1">
        <v>8</v>
      </c>
      <c r="AD36" s="1">
        <v>1</v>
      </c>
      <c r="AE36" s="1">
        <v>0</v>
      </c>
      <c r="AF36" s="46">
        <v>124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23</v>
      </c>
      <c r="E37" s="42">
        <f t="shared" si="11"/>
        <v>66</v>
      </c>
      <c r="F37" s="25">
        <f t="shared" si="12"/>
        <v>61</v>
      </c>
      <c r="G37" s="25">
        <f t="shared" si="4"/>
        <v>4</v>
      </c>
      <c r="H37" s="25">
        <f t="shared" si="5"/>
        <v>1</v>
      </c>
      <c r="I37" s="25">
        <f t="shared" si="6"/>
        <v>38</v>
      </c>
      <c r="J37" s="2">
        <f t="shared" si="7"/>
        <v>8</v>
      </c>
      <c r="K37" s="43">
        <f t="shared" si="14"/>
        <v>135</v>
      </c>
      <c r="L37" s="44">
        <f t="shared" si="8"/>
        <v>67</v>
      </c>
      <c r="M37" s="27">
        <f t="shared" si="9"/>
        <v>0.48888888888888887</v>
      </c>
      <c r="N37" s="45">
        <f t="shared" si="10"/>
        <v>84</v>
      </c>
      <c r="P37" s="41" t="s">
        <v>103</v>
      </c>
      <c r="Q37" s="68">
        <v>23</v>
      </c>
      <c r="R37" s="1">
        <v>0</v>
      </c>
      <c r="S37" s="1">
        <v>0</v>
      </c>
      <c r="T37" s="1">
        <v>0</v>
      </c>
      <c r="U37" s="1">
        <v>0</v>
      </c>
      <c r="V37" s="1">
        <v>3</v>
      </c>
      <c r="W37" s="1">
        <v>58</v>
      </c>
      <c r="X37" s="1">
        <v>4</v>
      </c>
      <c r="Y37" s="1">
        <v>1</v>
      </c>
      <c r="Z37" s="1">
        <v>0</v>
      </c>
      <c r="AA37" s="1">
        <v>0</v>
      </c>
      <c r="AB37" s="1">
        <v>1</v>
      </c>
      <c r="AC37" s="1">
        <v>17</v>
      </c>
      <c r="AD37" s="1">
        <v>20</v>
      </c>
      <c r="AE37" s="1">
        <v>8</v>
      </c>
      <c r="AF37" s="46">
        <v>135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12</v>
      </c>
      <c r="E38" s="42">
        <f t="shared" si="11"/>
        <v>234</v>
      </c>
      <c r="F38" s="25">
        <f t="shared" si="12"/>
        <v>205</v>
      </c>
      <c r="G38" s="25">
        <f t="shared" si="4"/>
        <v>16</v>
      </c>
      <c r="H38" s="25">
        <f t="shared" si="5"/>
        <v>13</v>
      </c>
      <c r="I38" s="25">
        <f t="shared" si="6"/>
        <v>69</v>
      </c>
      <c r="J38" s="2">
        <f t="shared" si="7"/>
        <v>47</v>
      </c>
      <c r="K38" s="43">
        <f t="shared" si="14"/>
        <v>362</v>
      </c>
      <c r="L38" s="44">
        <f t="shared" si="8"/>
        <v>38</v>
      </c>
      <c r="M38" s="27">
        <f t="shared" si="9"/>
        <v>0.64640883977900554</v>
      </c>
      <c r="N38" s="45">
        <f t="shared" si="10"/>
        <v>79</v>
      </c>
      <c r="P38" s="41" t="s">
        <v>105</v>
      </c>
      <c r="Q38" s="68">
        <v>12</v>
      </c>
      <c r="R38" s="1">
        <v>0</v>
      </c>
      <c r="S38" s="1">
        <v>0</v>
      </c>
      <c r="T38" s="1">
        <v>0</v>
      </c>
      <c r="U38" s="1">
        <v>0</v>
      </c>
      <c r="V38" s="1">
        <v>113</v>
      </c>
      <c r="W38" s="1">
        <v>92</v>
      </c>
      <c r="X38" s="1">
        <v>16</v>
      </c>
      <c r="Y38" s="1">
        <v>13</v>
      </c>
      <c r="Z38" s="1">
        <v>0</v>
      </c>
      <c r="AA38" s="1">
        <v>10</v>
      </c>
      <c r="AB38" s="1">
        <v>16</v>
      </c>
      <c r="AC38" s="1">
        <v>38</v>
      </c>
      <c r="AD38" s="1">
        <v>15</v>
      </c>
      <c r="AE38" s="1">
        <v>37</v>
      </c>
      <c r="AF38" s="46">
        <v>362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243</v>
      </c>
      <c r="E39" s="42">
        <f t="shared" si="11"/>
        <v>1451</v>
      </c>
      <c r="F39" s="25">
        <f t="shared" si="12"/>
        <v>1417</v>
      </c>
      <c r="G39" s="25">
        <f t="shared" si="4"/>
        <v>33</v>
      </c>
      <c r="H39" s="25">
        <f t="shared" si="5"/>
        <v>1</v>
      </c>
      <c r="I39" s="25">
        <f t="shared" si="6"/>
        <v>66</v>
      </c>
      <c r="J39" s="2">
        <f t="shared" si="7"/>
        <v>54</v>
      </c>
      <c r="K39" s="43">
        <f t="shared" si="14"/>
        <v>1814</v>
      </c>
      <c r="L39" s="44">
        <f t="shared" si="8"/>
        <v>6</v>
      </c>
      <c r="M39" s="27">
        <f t="shared" si="9"/>
        <v>0.79988974641675858</v>
      </c>
      <c r="N39" s="45">
        <f t="shared" si="10"/>
        <v>59</v>
      </c>
      <c r="P39" s="41" t="s">
        <v>107</v>
      </c>
      <c r="Q39" s="68">
        <v>243</v>
      </c>
      <c r="R39" s="1">
        <v>0</v>
      </c>
      <c r="S39" s="1">
        <v>0</v>
      </c>
      <c r="T39" s="1">
        <v>0</v>
      </c>
      <c r="U39" s="1">
        <v>0</v>
      </c>
      <c r="V39" s="1">
        <v>4</v>
      </c>
      <c r="W39" s="1">
        <v>1413</v>
      </c>
      <c r="X39" s="1">
        <v>33</v>
      </c>
      <c r="Y39" s="1">
        <v>1</v>
      </c>
      <c r="Z39" s="1">
        <v>0</v>
      </c>
      <c r="AA39" s="1">
        <v>11</v>
      </c>
      <c r="AB39" s="1">
        <v>3</v>
      </c>
      <c r="AC39" s="1">
        <v>38</v>
      </c>
      <c r="AD39" s="1">
        <v>25</v>
      </c>
      <c r="AE39" s="1">
        <v>43</v>
      </c>
      <c r="AF39" s="46">
        <v>1814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37</v>
      </c>
      <c r="E40" s="42">
        <f t="shared" si="11"/>
        <v>165</v>
      </c>
      <c r="F40" s="25">
        <f t="shared" si="12"/>
        <v>160</v>
      </c>
      <c r="G40" s="25">
        <f t="shared" si="4"/>
        <v>5</v>
      </c>
      <c r="H40" s="25">
        <f t="shared" si="5"/>
        <v>0</v>
      </c>
      <c r="I40" s="25">
        <f t="shared" si="6"/>
        <v>12</v>
      </c>
      <c r="J40" s="2">
        <f t="shared" si="7"/>
        <v>27</v>
      </c>
      <c r="K40" s="43">
        <f t="shared" si="14"/>
        <v>241</v>
      </c>
      <c r="L40" s="44">
        <f t="shared" si="8"/>
        <v>49</v>
      </c>
      <c r="M40" s="27">
        <f t="shared" si="9"/>
        <v>0.68464730290456433</v>
      </c>
      <c r="N40" s="45">
        <f t="shared" si="10"/>
        <v>76</v>
      </c>
      <c r="P40" s="41" t="s">
        <v>109</v>
      </c>
      <c r="Q40" s="68">
        <v>37</v>
      </c>
      <c r="R40" s="1">
        <v>0</v>
      </c>
      <c r="S40" s="1">
        <v>0</v>
      </c>
      <c r="T40" s="1">
        <v>0</v>
      </c>
      <c r="U40" s="1">
        <v>0</v>
      </c>
      <c r="V40" s="1">
        <v>1</v>
      </c>
      <c r="W40" s="1">
        <v>159</v>
      </c>
      <c r="X40" s="1">
        <v>5</v>
      </c>
      <c r="Y40" s="1">
        <v>0</v>
      </c>
      <c r="Z40" s="1">
        <v>0</v>
      </c>
      <c r="AA40" s="1">
        <v>2</v>
      </c>
      <c r="AB40" s="1">
        <v>2</v>
      </c>
      <c r="AC40" s="1">
        <v>5</v>
      </c>
      <c r="AD40" s="1">
        <v>5</v>
      </c>
      <c r="AE40" s="1">
        <v>25</v>
      </c>
      <c r="AF40" s="46">
        <v>241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16</v>
      </c>
      <c r="E41" s="42">
        <f t="shared" si="11"/>
        <v>210</v>
      </c>
      <c r="F41" s="25">
        <f t="shared" si="12"/>
        <v>146</v>
      </c>
      <c r="G41" s="25">
        <f t="shared" si="4"/>
        <v>64</v>
      </c>
      <c r="H41" s="25">
        <f t="shared" si="5"/>
        <v>0</v>
      </c>
      <c r="I41" s="25">
        <f t="shared" si="6"/>
        <v>45</v>
      </c>
      <c r="J41" s="2">
        <f t="shared" si="7"/>
        <v>0</v>
      </c>
      <c r="K41" s="43">
        <f t="shared" si="14"/>
        <v>271</v>
      </c>
      <c r="L41" s="44">
        <f t="shared" si="8"/>
        <v>46</v>
      </c>
      <c r="M41" s="27">
        <f t="shared" si="9"/>
        <v>0.77490774907749083</v>
      </c>
      <c r="N41" s="45">
        <f t="shared" si="10"/>
        <v>65</v>
      </c>
      <c r="P41" s="41" t="s">
        <v>111</v>
      </c>
      <c r="Q41" s="68">
        <v>16</v>
      </c>
      <c r="R41" s="1">
        <v>0</v>
      </c>
      <c r="S41" s="1">
        <v>0</v>
      </c>
      <c r="T41" s="1">
        <v>0</v>
      </c>
      <c r="U41" s="1">
        <v>0</v>
      </c>
      <c r="V41" s="1">
        <v>1</v>
      </c>
      <c r="W41" s="1">
        <v>145</v>
      </c>
      <c r="X41" s="1">
        <v>64</v>
      </c>
      <c r="Y41" s="1">
        <v>0</v>
      </c>
      <c r="Z41" s="1">
        <v>0</v>
      </c>
      <c r="AA41" s="1">
        <v>0</v>
      </c>
      <c r="AB41" s="1">
        <v>5</v>
      </c>
      <c r="AC41" s="1">
        <v>28</v>
      </c>
      <c r="AD41" s="1">
        <v>12</v>
      </c>
      <c r="AE41" s="1">
        <v>0</v>
      </c>
      <c r="AF41" s="46">
        <v>271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34</v>
      </c>
      <c r="E42" s="42">
        <f t="shared" si="11"/>
        <v>538</v>
      </c>
      <c r="F42" s="25">
        <f t="shared" si="12"/>
        <v>538</v>
      </c>
      <c r="G42" s="25">
        <f t="shared" si="4"/>
        <v>0</v>
      </c>
      <c r="H42" s="25">
        <f t="shared" si="5"/>
        <v>0</v>
      </c>
      <c r="I42" s="25">
        <f t="shared" si="6"/>
        <v>30</v>
      </c>
      <c r="J42" s="2">
        <f t="shared" si="7"/>
        <v>0</v>
      </c>
      <c r="K42" s="43">
        <f t="shared" si="14"/>
        <v>602</v>
      </c>
      <c r="L42" s="44">
        <f t="shared" si="8"/>
        <v>18</v>
      </c>
      <c r="M42" s="27">
        <f t="shared" si="9"/>
        <v>0.89368770764119598</v>
      </c>
      <c r="N42" s="45">
        <f t="shared" si="10"/>
        <v>33</v>
      </c>
      <c r="P42" s="41" t="s">
        <v>113</v>
      </c>
      <c r="Q42" s="68">
        <v>34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538</v>
      </c>
      <c r="X42" s="1">
        <v>0</v>
      </c>
      <c r="Y42" s="1">
        <v>0</v>
      </c>
      <c r="Z42" s="1">
        <v>0</v>
      </c>
      <c r="AA42" s="1">
        <v>0</v>
      </c>
      <c r="AB42" s="1">
        <v>3</v>
      </c>
      <c r="AC42" s="1">
        <v>23</v>
      </c>
      <c r="AD42" s="1">
        <v>4</v>
      </c>
      <c r="AE42" s="1">
        <v>0</v>
      </c>
      <c r="AF42" s="46">
        <v>602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25</v>
      </c>
      <c r="E43" s="42">
        <f t="shared" si="11"/>
        <v>492</v>
      </c>
      <c r="F43" s="25">
        <f t="shared" si="12"/>
        <v>492</v>
      </c>
      <c r="G43" s="25">
        <f t="shared" si="4"/>
        <v>0</v>
      </c>
      <c r="H43" s="25">
        <f t="shared" si="5"/>
        <v>0</v>
      </c>
      <c r="I43" s="25">
        <f t="shared" si="6"/>
        <v>11</v>
      </c>
      <c r="J43" s="2">
        <f t="shared" si="7"/>
        <v>0</v>
      </c>
      <c r="K43" s="43">
        <f t="shared" si="14"/>
        <v>528</v>
      </c>
      <c r="L43" s="44">
        <f t="shared" si="8"/>
        <v>25</v>
      </c>
      <c r="M43" s="27">
        <f t="shared" si="9"/>
        <v>0.93181818181818177</v>
      </c>
      <c r="N43" s="45">
        <f t="shared" si="10"/>
        <v>11</v>
      </c>
      <c r="P43" s="41" t="s">
        <v>115</v>
      </c>
      <c r="Q43" s="68">
        <v>25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  <c r="W43" s="1">
        <v>491</v>
      </c>
      <c r="X43" s="1">
        <v>0</v>
      </c>
      <c r="Y43" s="1">
        <v>0</v>
      </c>
      <c r="Z43" s="1">
        <v>0</v>
      </c>
      <c r="AA43" s="1">
        <v>0</v>
      </c>
      <c r="AB43" s="1">
        <v>2</v>
      </c>
      <c r="AC43" s="1">
        <v>4</v>
      </c>
      <c r="AD43" s="1">
        <v>5</v>
      </c>
      <c r="AE43" s="1">
        <v>0</v>
      </c>
      <c r="AF43" s="46">
        <v>528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64</v>
      </c>
      <c r="E44" s="42">
        <f t="shared" si="11"/>
        <v>290</v>
      </c>
      <c r="F44" s="25">
        <f t="shared" si="12"/>
        <v>255</v>
      </c>
      <c r="G44" s="25">
        <f t="shared" si="4"/>
        <v>35</v>
      </c>
      <c r="H44" s="25">
        <f t="shared" si="5"/>
        <v>0</v>
      </c>
      <c r="I44" s="25">
        <f t="shared" si="6"/>
        <v>49</v>
      </c>
      <c r="J44" s="2">
        <f t="shared" si="7"/>
        <v>3</v>
      </c>
      <c r="K44" s="43">
        <f t="shared" si="14"/>
        <v>406</v>
      </c>
      <c r="L44" s="44">
        <f t="shared" si="8"/>
        <v>33</v>
      </c>
      <c r="M44" s="27">
        <f t="shared" si="9"/>
        <v>0.7142857142857143</v>
      </c>
      <c r="N44" s="45">
        <f t="shared" si="10"/>
        <v>73</v>
      </c>
      <c r="P44" s="41" t="s">
        <v>117</v>
      </c>
      <c r="Q44" s="68">
        <v>64</v>
      </c>
      <c r="R44" s="1">
        <v>0</v>
      </c>
      <c r="S44" s="1">
        <v>0</v>
      </c>
      <c r="T44" s="1">
        <v>0</v>
      </c>
      <c r="U44" s="1">
        <v>0</v>
      </c>
      <c r="V44" s="1">
        <v>2</v>
      </c>
      <c r="W44" s="1">
        <v>253</v>
      </c>
      <c r="X44" s="1">
        <v>35</v>
      </c>
      <c r="Y44" s="1">
        <v>0</v>
      </c>
      <c r="Z44" s="1">
        <v>0</v>
      </c>
      <c r="AA44" s="1">
        <v>0</v>
      </c>
      <c r="AB44" s="1">
        <v>3</v>
      </c>
      <c r="AC44" s="1">
        <v>32</v>
      </c>
      <c r="AD44" s="1">
        <v>14</v>
      </c>
      <c r="AE44" s="1">
        <v>3</v>
      </c>
      <c r="AF44" s="46">
        <v>406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3"/>
        <v>3</v>
      </c>
      <c r="E45" s="42">
        <f t="shared" si="11"/>
        <v>201</v>
      </c>
      <c r="F45" s="25">
        <f t="shared" si="12"/>
        <v>200</v>
      </c>
      <c r="G45" s="25">
        <f t="shared" si="4"/>
        <v>1</v>
      </c>
      <c r="H45" s="25">
        <f t="shared" si="5"/>
        <v>0</v>
      </c>
      <c r="I45" s="25">
        <f t="shared" si="6"/>
        <v>0</v>
      </c>
      <c r="J45" s="2">
        <f t="shared" si="7"/>
        <v>0</v>
      </c>
      <c r="K45" s="43">
        <f t="shared" si="14"/>
        <v>204</v>
      </c>
      <c r="L45" s="44">
        <f t="shared" si="8"/>
        <v>56</v>
      </c>
      <c r="M45" s="27">
        <f t="shared" si="9"/>
        <v>0.98529411764705888</v>
      </c>
      <c r="N45" s="45">
        <f t="shared" si="10"/>
        <v>4</v>
      </c>
      <c r="P45" s="41" t="s">
        <v>119</v>
      </c>
      <c r="Q45" s="68">
        <v>3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200</v>
      </c>
      <c r="X45" s="1">
        <v>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46">
        <v>204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3"/>
        <v>14</v>
      </c>
      <c r="E46" s="42">
        <f t="shared" si="11"/>
        <v>198</v>
      </c>
      <c r="F46" s="25">
        <f t="shared" si="12"/>
        <v>196</v>
      </c>
      <c r="G46" s="25">
        <f t="shared" si="4"/>
        <v>2</v>
      </c>
      <c r="H46" s="25">
        <f t="shared" si="5"/>
        <v>0</v>
      </c>
      <c r="I46" s="25">
        <f t="shared" si="6"/>
        <v>29</v>
      </c>
      <c r="J46" s="2">
        <f t="shared" si="7"/>
        <v>0</v>
      </c>
      <c r="K46" s="43">
        <f t="shared" si="14"/>
        <v>241</v>
      </c>
      <c r="L46" s="44">
        <f t="shared" si="8"/>
        <v>49</v>
      </c>
      <c r="M46" s="27">
        <f t="shared" si="9"/>
        <v>0.82157676348547715</v>
      </c>
      <c r="N46" s="45">
        <f t="shared" si="10"/>
        <v>53</v>
      </c>
      <c r="P46" s="41" t="s">
        <v>121</v>
      </c>
      <c r="Q46" s="68">
        <v>14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196</v>
      </c>
      <c r="X46" s="1">
        <v>2</v>
      </c>
      <c r="Y46" s="1">
        <v>0</v>
      </c>
      <c r="Z46" s="1">
        <v>0</v>
      </c>
      <c r="AA46" s="1">
        <v>0</v>
      </c>
      <c r="AB46" s="1">
        <v>1</v>
      </c>
      <c r="AC46" s="1">
        <v>1</v>
      </c>
      <c r="AD46" s="1">
        <v>27</v>
      </c>
      <c r="AE46" s="1">
        <v>0</v>
      </c>
      <c r="AF46" s="46">
        <v>241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3"/>
        <v>58</v>
      </c>
      <c r="E47" s="42">
        <f t="shared" si="11"/>
        <v>694</v>
      </c>
      <c r="F47" s="25">
        <f t="shared" si="12"/>
        <v>669</v>
      </c>
      <c r="G47" s="25">
        <f t="shared" si="4"/>
        <v>25</v>
      </c>
      <c r="H47" s="25">
        <f t="shared" si="5"/>
        <v>0</v>
      </c>
      <c r="I47" s="25">
        <f t="shared" si="6"/>
        <v>74</v>
      </c>
      <c r="J47" s="2">
        <f t="shared" si="7"/>
        <v>23</v>
      </c>
      <c r="K47" s="43">
        <f t="shared" si="14"/>
        <v>849</v>
      </c>
      <c r="L47" s="44">
        <f t="shared" si="8"/>
        <v>13</v>
      </c>
      <c r="M47" s="27">
        <f t="shared" si="9"/>
        <v>0.81743227326266199</v>
      </c>
      <c r="N47" s="45">
        <f t="shared" si="10"/>
        <v>55</v>
      </c>
      <c r="P47" s="41" t="s">
        <v>123</v>
      </c>
      <c r="Q47" s="68">
        <v>58</v>
      </c>
      <c r="R47" s="1">
        <v>0</v>
      </c>
      <c r="S47" s="1">
        <v>0</v>
      </c>
      <c r="T47" s="1">
        <v>0</v>
      </c>
      <c r="U47" s="1">
        <v>0</v>
      </c>
      <c r="V47" s="1">
        <v>1</v>
      </c>
      <c r="W47" s="1">
        <v>668</v>
      </c>
      <c r="X47" s="1">
        <v>25</v>
      </c>
      <c r="Y47" s="1">
        <v>0</v>
      </c>
      <c r="Z47" s="1">
        <v>0</v>
      </c>
      <c r="AA47" s="1">
        <v>0</v>
      </c>
      <c r="AB47" s="1">
        <v>2</v>
      </c>
      <c r="AC47" s="1">
        <v>57</v>
      </c>
      <c r="AD47" s="1">
        <v>15</v>
      </c>
      <c r="AE47" s="1">
        <v>23</v>
      </c>
      <c r="AF47" s="46">
        <v>849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ref="D49:D80" si="16">SUM(Q49:U49)</f>
        <v>39</v>
      </c>
      <c r="E49" s="42">
        <f t="shared" si="11"/>
        <v>492</v>
      </c>
      <c r="F49" s="25">
        <f t="shared" si="12"/>
        <v>480</v>
      </c>
      <c r="G49" s="25">
        <f t="shared" ref="G49:G80" si="17">X49</f>
        <v>12</v>
      </c>
      <c r="H49" s="25">
        <f t="shared" ref="H49:H80" si="18">Y49</f>
        <v>0</v>
      </c>
      <c r="I49" s="25">
        <f t="shared" ref="I49:I80" si="19">SUM(AB49:AD49)</f>
        <v>31</v>
      </c>
      <c r="J49" s="2">
        <f t="shared" ref="J49:J80" si="20">SUM(Z49:AA49,AE49)</f>
        <v>0</v>
      </c>
      <c r="K49" s="43">
        <f t="shared" si="14"/>
        <v>562</v>
      </c>
      <c r="L49" s="44">
        <f t="shared" ref="L49:L80" si="21">_xlfn.RANK.EQ(K49,$K$14:$K$99,0)</f>
        <v>21</v>
      </c>
      <c r="M49" s="27">
        <f t="shared" ref="M49:M80" si="22">E49/K49</f>
        <v>0.8754448398576512</v>
      </c>
      <c r="N49" s="45">
        <f t="shared" ref="N49:N80" si="23">_xlfn.RANK.EQ(M49,$M$14:$M$99,0)</f>
        <v>41</v>
      </c>
      <c r="P49" s="41" t="s">
        <v>127</v>
      </c>
      <c r="Q49" s="68">
        <v>39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480</v>
      </c>
      <c r="X49" s="1">
        <v>12</v>
      </c>
      <c r="Y49" s="1">
        <v>0</v>
      </c>
      <c r="Z49" s="1">
        <v>0</v>
      </c>
      <c r="AA49" s="1">
        <v>0</v>
      </c>
      <c r="AB49" s="1">
        <v>0</v>
      </c>
      <c r="AC49" s="1">
        <v>2</v>
      </c>
      <c r="AD49" s="1">
        <v>29</v>
      </c>
      <c r="AE49" s="1">
        <v>0</v>
      </c>
      <c r="AF49" s="46">
        <v>562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6"/>
        <v>25</v>
      </c>
      <c r="E50" s="42">
        <f t="shared" si="11"/>
        <v>403</v>
      </c>
      <c r="F50" s="25">
        <f t="shared" si="12"/>
        <v>402</v>
      </c>
      <c r="G50" s="25">
        <f t="shared" si="17"/>
        <v>1</v>
      </c>
      <c r="H50" s="25">
        <f t="shared" si="18"/>
        <v>0</v>
      </c>
      <c r="I50" s="25">
        <f t="shared" si="19"/>
        <v>9</v>
      </c>
      <c r="J50" s="2">
        <f t="shared" si="20"/>
        <v>1</v>
      </c>
      <c r="K50" s="43">
        <f t="shared" si="14"/>
        <v>438</v>
      </c>
      <c r="L50" s="44">
        <f t="shared" si="21"/>
        <v>31</v>
      </c>
      <c r="M50" s="27">
        <f t="shared" si="22"/>
        <v>0.92009132420091322</v>
      </c>
      <c r="N50" s="45">
        <f t="shared" si="23"/>
        <v>18</v>
      </c>
      <c r="P50" s="41" t="s">
        <v>129</v>
      </c>
      <c r="Q50" s="68">
        <v>25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402</v>
      </c>
      <c r="X50" s="1">
        <v>1</v>
      </c>
      <c r="Y50" s="1">
        <v>0</v>
      </c>
      <c r="Z50" s="1">
        <v>0</v>
      </c>
      <c r="AA50" s="1">
        <v>1</v>
      </c>
      <c r="AB50" s="1">
        <v>2</v>
      </c>
      <c r="AC50" s="1">
        <v>7</v>
      </c>
      <c r="AD50" s="1">
        <v>0</v>
      </c>
      <c r="AE50" s="1">
        <v>0</v>
      </c>
      <c r="AF50" s="46">
        <v>438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 t="shared" si="16"/>
        <v>6</v>
      </c>
      <c r="E51" s="42">
        <f t="shared" si="11"/>
        <v>163</v>
      </c>
      <c r="F51" s="25">
        <f t="shared" si="12"/>
        <v>127</v>
      </c>
      <c r="G51" s="25">
        <f t="shared" si="17"/>
        <v>24</v>
      </c>
      <c r="H51" s="25">
        <f t="shared" si="18"/>
        <v>12</v>
      </c>
      <c r="I51" s="25">
        <f t="shared" si="19"/>
        <v>8</v>
      </c>
      <c r="J51" s="2">
        <f t="shared" si="20"/>
        <v>1</v>
      </c>
      <c r="K51" s="43">
        <f t="shared" si="14"/>
        <v>178</v>
      </c>
      <c r="L51" s="44">
        <f t="shared" si="21"/>
        <v>64</v>
      </c>
      <c r="M51" s="27">
        <f t="shared" si="22"/>
        <v>0.9157303370786517</v>
      </c>
      <c r="N51" s="45">
        <f t="shared" si="23"/>
        <v>21</v>
      </c>
      <c r="P51" s="41" t="s">
        <v>131</v>
      </c>
      <c r="Q51" s="68">
        <v>6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127</v>
      </c>
      <c r="X51" s="1">
        <v>24</v>
      </c>
      <c r="Y51" s="1">
        <v>12</v>
      </c>
      <c r="Z51" s="1">
        <v>0</v>
      </c>
      <c r="AA51" s="1">
        <v>1</v>
      </c>
      <c r="AB51" s="1">
        <v>0</v>
      </c>
      <c r="AC51" s="1">
        <v>6</v>
      </c>
      <c r="AD51" s="1">
        <v>2</v>
      </c>
      <c r="AE51" s="1">
        <v>0</v>
      </c>
      <c r="AF51" s="46">
        <v>178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si="16"/>
        <v>34</v>
      </c>
      <c r="E52" s="42">
        <f t="shared" si="11"/>
        <v>315</v>
      </c>
      <c r="F52" s="25">
        <f t="shared" si="12"/>
        <v>312</v>
      </c>
      <c r="G52" s="25">
        <f t="shared" si="17"/>
        <v>3</v>
      </c>
      <c r="H52" s="25">
        <f t="shared" si="18"/>
        <v>0</v>
      </c>
      <c r="I52" s="25">
        <f t="shared" si="19"/>
        <v>23</v>
      </c>
      <c r="J52" s="2">
        <f t="shared" si="20"/>
        <v>0</v>
      </c>
      <c r="K52" s="43">
        <f t="shared" si="14"/>
        <v>372</v>
      </c>
      <c r="L52" s="44">
        <f t="shared" si="21"/>
        <v>35</v>
      </c>
      <c r="M52" s="27">
        <f t="shared" si="22"/>
        <v>0.84677419354838712</v>
      </c>
      <c r="N52" s="45">
        <f t="shared" si="23"/>
        <v>48</v>
      </c>
      <c r="P52" s="41" t="s">
        <v>133</v>
      </c>
      <c r="Q52" s="68">
        <v>33</v>
      </c>
      <c r="R52" s="1">
        <v>0</v>
      </c>
      <c r="S52" s="1">
        <v>0</v>
      </c>
      <c r="T52" s="1">
        <v>1</v>
      </c>
      <c r="U52" s="1">
        <v>0</v>
      </c>
      <c r="V52" s="1">
        <v>1</v>
      </c>
      <c r="W52" s="1">
        <v>311</v>
      </c>
      <c r="X52" s="1">
        <v>3</v>
      </c>
      <c r="Y52" s="1">
        <v>0</v>
      </c>
      <c r="Z52" s="1">
        <v>0</v>
      </c>
      <c r="AA52" s="1">
        <v>0</v>
      </c>
      <c r="AB52" s="1">
        <v>1</v>
      </c>
      <c r="AC52" s="1">
        <v>4</v>
      </c>
      <c r="AD52" s="1">
        <v>18</v>
      </c>
      <c r="AE52" s="1">
        <v>0</v>
      </c>
      <c r="AF52" s="46">
        <v>372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16"/>
        <v>47</v>
      </c>
      <c r="E53" s="42">
        <f t="shared" si="11"/>
        <v>483</v>
      </c>
      <c r="F53" s="25">
        <f t="shared" si="12"/>
        <v>472</v>
      </c>
      <c r="G53" s="25">
        <f t="shared" si="17"/>
        <v>11</v>
      </c>
      <c r="H53" s="25">
        <f t="shared" si="18"/>
        <v>0</v>
      </c>
      <c r="I53" s="25">
        <f t="shared" si="19"/>
        <v>47</v>
      </c>
      <c r="J53" s="2">
        <f t="shared" si="20"/>
        <v>14</v>
      </c>
      <c r="K53" s="43">
        <f t="shared" si="14"/>
        <v>591</v>
      </c>
      <c r="L53" s="44">
        <f t="shared" si="21"/>
        <v>20</v>
      </c>
      <c r="M53" s="27">
        <f t="shared" si="22"/>
        <v>0.81725888324873097</v>
      </c>
      <c r="N53" s="45">
        <f t="shared" si="23"/>
        <v>56</v>
      </c>
      <c r="P53" s="41" t="s">
        <v>135</v>
      </c>
      <c r="Q53" s="68">
        <v>47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472</v>
      </c>
      <c r="X53" s="1">
        <v>11</v>
      </c>
      <c r="Y53" s="1">
        <v>0</v>
      </c>
      <c r="Z53" s="1">
        <v>0</v>
      </c>
      <c r="AA53" s="1">
        <v>5</v>
      </c>
      <c r="AB53" s="1">
        <v>1</v>
      </c>
      <c r="AC53" s="1">
        <v>8</v>
      </c>
      <c r="AD53" s="1">
        <v>38</v>
      </c>
      <c r="AE53" s="1">
        <v>9</v>
      </c>
      <c r="AF53" s="46">
        <v>591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16"/>
        <v>59</v>
      </c>
      <c r="E54" s="42">
        <f t="shared" si="11"/>
        <v>211</v>
      </c>
      <c r="F54" s="25">
        <f t="shared" si="12"/>
        <v>209</v>
      </c>
      <c r="G54" s="25">
        <f t="shared" si="17"/>
        <v>2</v>
      </c>
      <c r="H54" s="25">
        <f t="shared" si="18"/>
        <v>0</v>
      </c>
      <c r="I54" s="25">
        <f t="shared" si="19"/>
        <v>56</v>
      </c>
      <c r="J54" s="2">
        <f t="shared" si="20"/>
        <v>2</v>
      </c>
      <c r="K54" s="43">
        <f t="shared" si="14"/>
        <v>328</v>
      </c>
      <c r="L54" s="44">
        <f t="shared" si="21"/>
        <v>43</v>
      </c>
      <c r="M54" s="27">
        <f t="shared" si="22"/>
        <v>0.64329268292682928</v>
      </c>
      <c r="N54" s="45">
        <f t="shared" si="23"/>
        <v>80</v>
      </c>
      <c r="P54" s="41" t="s">
        <v>137</v>
      </c>
      <c r="Q54" s="68">
        <v>59</v>
      </c>
      <c r="R54" s="1">
        <v>0</v>
      </c>
      <c r="S54" s="1">
        <v>0</v>
      </c>
      <c r="T54" s="1">
        <v>0</v>
      </c>
      <c r="U54" s="1">
        <v>0</v>
      </c>
      <c r="V54" s="1">
        <v>2</v>
      </c>
      <c r="W54" s="1">
        <v>207</v>
      </c>
      <c r="X54" s="1">
        <v>2</v>
      </c>
      <c r="Y54" s="1">
        <v>0</v>
      </c>
      <c r="Z54" s="1">
        <v>0</v>
      </c>
      <c r="AA54" s="1">
        <v>2</v>
      </c>
      <c r="AB54" s="1">
        <v>2</v>
      </c>
      <c r="AC54" s="1">
        <v>11</v>
      </c>
      <c r="AD54" s="1">
        <v>43</v>
      </c>
      <c r="AE54" s="1">
        <v>0</v>
      </c>
      <c r="AF54" s="46">
        <v>328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16"/>
        <v>8</v>
      </c>
      <c r="E55" s="42">
        <f t="shared" si="11"/>
        <v>307</v>
      </c>
      <c r="F55" s="25">
        <f t="shared" si="12"/>
        <v>300</v>
      </c>
      <c r="G55" s="25">
        <f t="shared" si="17"/>
        <v>7</v>
      </c>
      <c r="H55" s="25">
        <f t="shared" si="18"/>
        <v>0</v>
      </c>
      <c r="I55" s="25">
        <f t="shared" si="19"/>
        <v>0</v>
      </c>
      <c r="J55" s="2">
        <f t="shared" si="20"/>
        <v>0</v>
      </c>
      <c r="K55" s="43">
        <f t="shared" si="14"/>
        <v>315</v>
      </c>
      <c r="L55" s="44">
        <f t="shared" si="21"/>
        <v>45</v>
      </c>
      <c r="M55" s="27">
        <f t="shared" si="22"/>
        <v>0.97460317460317458</v>
      </c>
      <c r="N55" s="45">
        <f t="shared" si="23"/>
        <v>6</v>
      </c>
      <c r="P55" s="41" t="s">
        <v>139</v>
      </c>
      <c r="Q55" s="68">
        <v>8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300</v>
      </c>
      <c r="X55" s="1">
        <v>7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46">
        <v>315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6"/>
        <v>10</v>
      </c>
      <c r="E56" s="42">
        <f t="shared" si="11"/>
        <v>206</v>
      </c>
      <c r="F56" s="25">
        <f t="shared" si="12"/>
        <v>201</v>
      </c>
      <c r="G56" s="25">
        <f t="shared" si="17"/>
        <v>5</v>
      </c>
      <c r="H56" s="25">
        <f t="shared" si="18"/>
        <v>0</v>
      </c>
      <c r="I56" s="25">
        <f t="shared" si="19"/>
        <v>13</v>
      </c>
      <c r="J56" s="2">
        <f t="shared" si="20"/>
        <v>0</v>
      </c>
      <c r="K56" s="43">
        <f t="shared" si="14"/>
        <v>229</v>
      </c>
      <c r="L56" s="44">
        <f t="shared" si="21"/>
        <v>52</v>
      </c>
      <c r="M56" s="27">
        <f t="shared" si="22"/>
        <v>0.89956331877729256</v>
      </c>
      <c r="N56" s="45">
        <f t="shared" si="23"/>
        <v>28</v>
      </c>
      <c r="P56" s="41" t="s">
        <v>141</v>
      </c>
      <c r="Q56" s="68">
        <v>10</v>
      </c>
      <c r="R56" s="1">
        <v>0</v>
      </c>
      <c r="S56" s="1">
        <v>0</v>
      </c>
      <c r="T56" s="1">
        <v>0</v>
      </c>
      <c r="U56" s="1">
        <v>0</v>
      </c>
      <c r="V56" s="1">
        <v>2</v>
      </c>
      <c r="W56" s="1">
        <v>199</v>
      </c>
      <c r="X56" s="1">
        <v>5</v>
      </c>
      <c r="Y56" s="1">
        <v>0</v>
      </c>
      <c r="Z56" s="1">
        <v>0</v>
      </c>
      <c r="AA56" s="1">
        <v>0</v>
      </c>
      <c r="AB56" s="1">
        <v>2</v>
      </c>
      <c r="AC56" s="1">
        <v>5</v>
      </c>
      <c r="AD56" s="1">
        <v>6</v>
      </c>
      <c r="AE56" s="1">
        <v>0</v>
      </c>
      <c r="AF56" s="46">
        <v>229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6"/>
        <v>30</v>
      </c>
      <c r="E57" s="42">
        <f t="shared" si="11"/>
        <v>603</v>
      </c>
      <c r="F57" s="25">
        <f t="shared" si="12"/>
        <v>598</v>
      </c>
      <c r="G57" s="25">
        <f t="shared" si="17"/>
        <v>5</v>
      </c>
      <c r="H57" s="25">
        <f t="shared" si="18"/>
        <v>0</v>
      </c>
      <c r="I57" s="25">
        <f t="shared" si="19"/>
        <v>20</v>
      </c>
      <c r="J57" s="2">
        <f t="shared" si="20"/>
        <v>0</v>
      </c>
      <c r="K57" s="43">
        <f t="shared" si="14"/>
        <v>653</v>
      </c>
      <c r="L57" s="44">
        <f t="shared" si="21"/>
        <v>16</v>
      </c>
      <c r="M57" s="27">
        <f t="shared" si="22"/>
        <v>0.92343032159264926</v>
      </c>
      <c r="N57" s="45">
        <f t="shared" si="23"/>
        <v>17</v>
      </c>
      <c r="P57" s="41" t="s">
        <v>143</v>
      </c>
      <c r="Q57" s="68">
        <v>30</v>
      </c>
      <c r="R57" s="1">
        <v>0</v>
      </c>
      <c r="S57" s="1">
        <v>0</v>
      </c>
      <c r="T57" s="1">
        <v>0</v>
      </c>
      <c r="U57" s="1">
        <v>0</v>
      </c>
      <c r="V57" s="1">
        <v>6</v>
      </c>
      <c r="W57" s="1">
        <v>592</v>
      </c>
      <c r="X57" s="1">
        <v>5</v>
      </c>
      <c r="Y57" s="1">
        <v>0</v>
      </c>
      <c r="Z57" s="1">
        <v>0</v>
      </c>
      <c r="AA57" s="1">
        <v>0</v>
      </c>
      <c r="AB57" s="1">
        <v>0</v>
      </c>
      <c r="AC57" s="1">
        <v>7</v>
      </c>
      <c r="AD57" s="1">
        <v>13</v>
      </c>
      <c r="AE57" s="1">
        <v>0</v>
      </c>
      <c r="AF57" s="46">
        <v>653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6"/>
        <v>26</v>
      </c>
      <c r="E58" s="42">
        <f t="shared" si="11"/>
        <v>486</v>
      </c>
      <c r="F58" s="25">
        <f t="shared" si="12"/>
        <v>477</v>
      </c>
      <c r="G58" s="25">
        <f t="shared" si="17"/>
        <v>9</v>
      </c>
      <c r="H58" s="25">
        <f t="shared" si="18"/>
        <v>0</v>
      </c>
      <c r="I58" s="25">
        <f t="shared" si="19"/>
        <v>24</v>
      </c>
      <c r="J58" s="2">
        <f t="shared" si="20"/>
        <v>0</v>
      </c>
      <c r="K58" s="43">
        <f t="shared" si="14"/>
        <v>536</v>
      </c>
      <c r="L58" s="44">
        <f t="shared" si="21"/>
        <v>24</v>
      </c>
      <c r="M58" s="27">
        <f t="shared" si="22"/>
        <v>0.90671641791044777</v>
      </c>
      <c r="N58" s="45">
        <f t="shared" si="23"/>
        <v>24</v>
      </c>
      <c r="P58" s="41" t="s">
        <v>145</v>
      </c>
      <c r="Q58" s="68">
        <v>26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477</v>
      </c>
      <c r="X58" s="1">
        <v>9</v>
      </c>
      <c r="Y58" s="1">
        <v>0</v>
      </c>
      <c r="Z58" s="1">
        <v>0</v>
      </c>
      <c r="AA58" s="1">
        <v>0</v>
      </c>
      <c r="AB58" s="1">
        <v>0</v>
      </c>
      <c r="AC58" s="1">
        <v>10</v>
      </c>
      <c r="AD58" s="1">
        <v>14</v>
      </c>
      <c r="AE58" s="1">
        <v>0</v>
      </c>
      <c r="AF58" s="46">
        <v>536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6"/>
        <v>30</v>
      </c>
      <c r="E59" s="42">
        <f t="shared" si="11"/>
        <v>549</v>
      </c>
      <c r="F59" s="25">
        <f t="shared" si="12"/>
        <v>537</v>
      </c>
      <c r="G59" s="25">
        <f t="shared" si="17"/>
        <v>12</v>
      </c>
      <c r="H59" s="25">
        <f t="shared" si="18"/>
        <v>0</v>
      </c>
      <c r="I59" s="25">
        <f t="shared" si="19"/>
        <v>32</v>
      </c>
      <c r="J59" s="2">
        <f t="shared" si="20"/>
        <v>0</v>
      </c>
      <c r="K59" s="43">
        <f t="shared" si="14"/>
        <v>611</v>
      </c>
      <c r="L59" s="44">
        <f t="shared" si="21"/>
        <v>17</v>
      </c>
      <c r="M59" s="27">
        <f t="shared" si="22"/>
        <v>0.89852700490998361</v>
      </c>
      <c r="N59" s="45">
        <f t="shared" si="23"/>
        <v>29</v>
      </c>
      <c r="P59" s="41" t="s">
        <v>147</v>
      </c>
      <c r="Q59" s="68">
        <v>30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537</v>
      </c>
      <c r="X59" s="1">
        <v>12</v>
      </c>
      <c r="Y59" s="1">
        <v>0</v>
      </c>
      <c r="Z59" s="1">
        <v>0</v>
      </c>
      <c r="AA59" s="1">
        <v>0</v>
      </c>
      <c r="AB59" s="1">
        <v>0</v>
      </c>
      <c r="AC59" s="1">
        <v>7</v>
      </c>
      <c r="AD59" s="1">
        <v>25</v>
      </c>
      <c r="AE59" s="1">
        <v>0</v>
      </c>
      <c r="AF59" s="46">
        <v>611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6"/>
        <v>0</v>
      </c>
      <c r="E60" s="42">
        <f t="shared" si="11"/>
        <v>15</v>
      </c>
      <c r="F60" s="25">
        <f t="shared" si="12"/>
        <v>13</v>
      </c>
      <c r="G60" s="25">
        <f t="shared" si="17"/>
        <v>0</v>
      </c>
      <c r="H60" s="25">
        <f t="shared" si="18"/>
        <v>2</v>
      </c>
      <c r="I60" s="25">
        <f t="shared" si="19"/>
        <v>0</v>
      </c>
      <c r="J60" s="2">
        <f t="shared" si="20"/>
        <v>0</v>
      </c>
      <c r="K60" s="43">
        <f t="shared" si="14"/>
        <v>15</v>
      </c>
      <c r="L60" s="44">
        <f t="shared" si="21"/>
        <v>80</v>
      </c>
      <c r="M60" s="27">
        <f t="shared" si="22"/>
        <v>1</v>
      </c>
      <c r="N60" s="45">
        <f t="shared" si="23"/>
        <v>1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13</v>
      </c>
      <c r="X60" s="1">
        <v>0</v>
      </c>
      <c r="Y60" s="1">
        <v>2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46">
        <v>15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6"/>
        <v>244</v>
      </c>
      <c r="E61" s="42">
        <f t="shared" si="11"/>
        <v>1302</v>
      </c>
      <c r="F61" s="25">
        <f t="shared" si="12"/>
        <v>1276</v>
      </c>
      <c r="G61" s="25">
        <f t="shared" si="17"/>
        <v>26</v>
      </c>
      <c r="H61" s="25">
        <f t="shared" si="18"/>
        <v>0</v>
      </c>
      <c r="I61" s="25">
        <f t="shared" si="19"/>
        <v>153</v>
      </c>
      <c r="J61" s="2">
        <f t="shared" si="20"/>
        <v>23</v>
      </c>
      <c r="K61" s="43">
        <f t="shared" si="14"/>
        <v>1722</v>
      </c>
      <c r="L61" s="44">
        <f t="shared" si="21"/>
        <v>9</v>
      </c>
      <c r="M61" s="27">
        <f t="shared" si="22"/>
        <v>0.75609756097560976</v>
      </c>
      <c r="N61" s="45">
        <f t="shared" si="23"/>
        <v>68</v>
      </c>
      <c r="P61" s="41" t="s">
        <v>151</v>
      </c>
      <c r="Q61" s="68">
        <v>244</v>
      </c>
      <c r="R61" s="1">
        <v>0</v>
      </c>
      <c r="S61" s="1">
        <v>0</v>
      </c>
      <c r="T61" s="1">
        <v>0</v>
      </c>
      <c r="U61" s="1">
        <v>0</v>
      </c>
      <c r="V61" s="1">
        <v>4</v>
      </c>
      <c r="W61" s="1">
        <v>1272</v>
      </c>
      <c r="X61" s="1">
        <v>26</v>
      </c>
      <c r="Y61" s="1">
        <v>0</v>
      </c>
      <c r="Z61" s="1">
        <v>0</v>
      </c>
      <c r="AA61" s="1">
        <v>7</v>
      </c>
      <c r="AB61" s="1">
        <v>17</v>
      </c>
      <c r="AC61" s="1">
        <v>57</v>
      </c>
      <c r="AD61" s="1">
        <v>79</v>
      </c>
      <c r="AE61" s="1">
        <v>16</v>
      </c>
      <c r="AF61" s="46">
        <v>1722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6"/>
        <v>17</v>
      </c>
      <c r="E62" s="42">
        <f t="shared" si="11"/>
        <v>696</v>
      </c>
      <c r="F62" s="25">
        <f t="shared" si="12"/>
        <v>695</v>
      </c>
      <c r="G62" s="25">
        <f t="shared" si="17"/>
        <v>1</v>
      </c>
      <c r="H62" s="25">
        <f t="shared" si="18"/>
        <v>0</v>
      </c>
      <c r="I62" s="25">
        <f t="shared" si="19"/>
        <v>14</v>
      </c>
      <c r="J62" s="2">
        <f t="shared" si="20"/>
        <v>0</v>
      </c>
      <c r="K62" s="43">
        <f t="shared" si="14"/>
        <v>727</v>
      </c>
      <c r="L62" s="44">
        <f t="shared" si="21"/>
        <v>15</v>
      </c>
      <c r="M62" s="27">
        <f t="shared" si="22"/>
        <v>0.95735900962861076</v>
      </c>
      <c r="N62" s="45">
        <f t="shared" si="23"/>
        <v>9</v>
      </c>
      <c r="P62" s="41" t="s">
        <v>153</v>
      </c>
      <c r="Q62" s="68">
        <v>17</v>
      </c>
      <c r="R62" s="1">
        <v>0</v>
      </c>
      <c r="S62" s="1">
        <v>0</v>
      </c>
      <c r="T62" s="1">
        <v>0</v>
      </c>
      <c r="U62" s="1">
        <v>0</v>
      </c>
      <c r="V62" s="1">
        <v>5</v>
      </c>
      <c r="W62" s="1">
        <v>690</v>
      </c>
      <c r="X62" s="1">
        <v>1</v>
      </c>
      <c r="Y62" s="1">
        <v>0</v>
      </c>
      <c r="Z62" s="1">
        <v>0</v>
      </c>
      <c r="AA62" s="1">
        <v>0</v>
      </c>
      <c r="AB62" s="1">
        <v>1</v>
      </c>
      <c r="AC62" s="1">
        <v>7</v>
      </c>
      <c r="AD62" s="1">
        <v>6</v>
      </c>
      <c r="AE62" s="1">
        <v>0</v>
      </c>
      <c r="AF62" s="46">
        <v>727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6"/>
        <v>2</v>
      </c>
      <c r="E63" s="42">
        <f t="shared" si="11"/>
        <v>73</v>
      </c>
      <c r="F63" s="25">
        <f t="shared" si="12"/>
        <v>51</v>
      </c>
      <c r="G63" s="25">
        <f t="shared" si="17"/>
        <v>21</v>
      </c>
      <c r="H63" s="25">
        <f t="shared" si="18"/>
        <v>1</v>
      </c>
      <c r="I63" s="25">
        <f t="shared" si="19"/>
        <v>1</v>
      </c>
      <c r="J63" s="2">
        <f t="shared" si="20"/>
        <v>0</v>
      </c>
      <c r="K63" s="43">
        <f t="shared" si="14"/>
        <v>76</v>
      </c>
      <c r="L63" s="44">
        <f t="shared" si="21"/>
        <v>73</v>
      </c>
      <c r="M63" s="27">
        <f t="shared" si="22"/>
        <v>0.96052631578947367</v>
      </c>
      <c r="N63" s="45">
        <f t="shared" si="23"/>
        <v>8</v>
      </c>
      <c r="P63" s="41" t="s">
        <v>155</v>
      </c>
      <c r="Q63" s="68">
        <v>2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51</v>
      </c>
      <c r="X63" s="1">
        <v>21</v>
      </c>
      <c r="Y63" s="1">
        <v>1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46">
        <v>76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6"/>
        <v>17</v>
      </c>
      <c r="E64" s="42">
        <f t="shared" si="11"/>
        <v>331</v>
      </c>
      <c r="F64" s="25">
        <f t="shared" si="12"/>
        <v>327</v>
      </c>
      <c r="G64" s="25">
        <f t="shared" si="17"/>
        <v>3</v>
      </c>
      <c r="H64" s="25">
        <f t="shared" si="18"/>
        <v>1</v>
      </c>
      <c r="I64" s="25">
        <f t="shared" si="19"/>
        <v>15</v>
      </c>
      <c r="J64" s="2">
        <f t="shared" si="20"/>
        <v>0</v>
      </c>
      <c r="K64" s="43">
        <f t="shared" si="14"/>
        <v>363</v>
      </c>
      <c r="L64" s="44">
        <f t="shared" si="21"/>
        <v>37</v>
      </c>
      <c r="M64" s="27">
        <f t="shared" si="22"/>
        <v>0.91184573002754821</v>
      </c>
      <c r="N64" s="45">
        <f t="shared" si="23"/>
        <v>22</v>
      </c>
      <c r="P64" s="41" t="s">
        <v>157</v>
      </c>
      <c r="Q64" s="68">
        <v>17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327</v>
      </c>
      <c r="X64" s="1">
        <v>3</v>
      </c>
      <c r="Y64" s="1">
        <v>1</v>
      </c>
      <c r="Z64" s="1">
        <v>0</v>
      </c>
      <c r="AA64" s="1">
        <v>0</v>
      </c>
      <c r="AB64" s="1">
        <v>3</v>
      </c>
      <c r="AC64" s="1">
        <v>0</v>
      </c>
      <c r="AD64" s="1">
        <v>12</v>
      </c>
      <c r="AE64" s="1">
        <v>0</v>
      </c>
      <c r="AF64" s="46">
        <v>363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6"/>
        <v>14</v>
      </c>
      <c r="E65" s="42">
        <f t="shared" si="11"/>
        <v>305</v>
      </c>
      <c r="F65" s="25">
        <f t="shared" si="12"/>
        <v>296</v>
      </c>
      <c r="G65" s="25">
        <f t="shared" si="17"/>
        <v>8</v>
      </c>
      <c r="H65" s="25">
        <f t="shared" si="18"/>
        <v>1</v>
      </c>
      <c r="I65" s="25">
        <f t="shared" si="19"/>
        <v>26</v>
      </c>
      <c r="J65" s="2">
        <f t="shared" si="20"/>
        <v>2</v>
      </c>
      <c r="K65" s="43">
        <f t="shared" si="14"/>
        <v>347</v>
      </c>
      <c r="L65" s="44">
        <f t="shared" si="21"/>
        <v>41</v>
      </c>
      <c r="M65" s="27">
        <f t="shared" si="22"/>
        <v>0.87896253602305474</v>
      </c>
      <c r="N65" s="45">
        <f t="shared" si="23"/>
        <v>38</v>
      </c>
      <c r="P65" s="41" t="s">
        <v>159</v>
      </c>
      <c r="Q65" s="68">
        <v>14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296</v>
      </c>
      <c r="X65" s="1">
        <v>8</v>
      </c>
      <c r="Y65" s="1">
        <v>1</v>
      </c>
      <c r="Z65" s="1">
        <v>0</v>
      </c>
      <c r="AA65" s="1">
        <v>2</v>
      </c>
      <c r="AB65" s="1">
        <v>3</v>
      </c>
      <c r="AC65" s="1">
        <v>5</v>
      </c>
      <c r="AD65" s="1">
        <v>18</v>
      </c>
      <c r="AE65" s="1">
        <v>0</v>
      </c>
      <c r="AF65" s="46">
        <v>347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6"/>
        <v>3</v>
      </c>
      <c r="E66" s="42">
        <f t="shared" si="11"/>
        <v>43</v>
      </c>
      <c r="F66" s="25">
        <f t="shared" si="12"/>
        <v>38</v>
      </c>
      <c r="G66" s="25">
        <f t="shared" si="17"/>
        <v>5</v>
      </c>
      <c r="H66" s="25">
        <f t="shared" si="18"/>
        <v>0</v>
      </c>
      <c r="I66" s="25">
        <f t="shared" si="19"/>
        <v>16</v>
      </c>
      <c r="J66" s="2">
        <f t="shared" si="20"/>
        <v>8</v>
      </c>
      <c r="K66" s="43">
        <f t="shared" si="14"/>
        <v>70</v>
      </c>
      <c r="L66" s="44">
        <f t="shared" si="21"/>
        <v>74</v>
      </c>
      <c r="M66" s="27">
        <f t="shared" si="22"/>
        <v>0.61428571428571432</v>
      </c>
      <c r="N66" s="45">
        <f t="shared" si="23"/>
        <v>81</v>
      </c>
      <c r="P66" s="41" t="s">
        <v>161</v>
      </c>
      <c r="Q66" s="68">
        <v>3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38</v>
      </c>
      <c r="X66" s="1">
        <v>5</v>
      </c>
      <c r="Y66" s="1">
        <v>0</v>
      </c>
      <c r="Z66" s="1">
        <v>0</v>
      </c>
      <c r="AA66" s="1">
        <v>0</v>
      </c>
      <c r="AB66" s="1">
        <v>0</v>
      </c>
      <c r="AC66" s="1">
        <v>7</v>
      </c>
      <c r="AD66" s="1">
        <v>9</v>
      </c>
      <c r="AE66" s="1">
        <v>8</v>
      </c>
      <c r="AF66" s="46">
        <v>70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6"/>
        <v>0</v>
      </c>
      <c r="E67" s="42">
        <f t="shared" si="11"/>
        <v>8</v>
      </c>
      <c r="F67" s="25">
        <f t="shared" si="12"/>
        <v>8</v>
      </c>
      <c r="G67" s="25">
        <f t="shared" si="17"/>
        <v>0</v>
      </c>
      <c r="H67" s="25">
        <f t="shared" si="18"/>
        <v>0</v>
      </c>
      <c r="I67" s="25">
        <f t="shared" si="19"/>
        <v>0</v>
      </c>
      <c r="J67" s="2">
        <f t="shared" si="20"/>
        <v>0</v>
      </c>
      <c r="K67" s="43">
        <f t="shared" si="14"/>
        <v>8</v>
      </c>
      <c r="L67" s="44">
        <f t="shared" si="21"/>
        <v>84</v>
      </c>
      <c r="M67" s="27">
        <f t="shared" si="22"/>
        <v>1</v>
      </c>
      <c r="N67" s="45">
        <f t="shared" si="23"/>
        <v>1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8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46">
        <v>8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6"/>
        <v>490</v>
      </c>
      <c r="E68" s="42">
        <f t="shared" si="11"/>
        <v>1597</v>
      </c>
      <c r="F68" s="25">
        <f t="shared" si="12"/>
        <v>1574</v>
      </c>
      <c r="G68" s="25">
        <f t="shared" si="17"/>
        <v>22</v>
      </c>
      <c r="H68" s="25">
        <f t="shared" si="18"/>
        <v>1</v>
      </c>
      <c r="I68" s="25">
        <f t="shared" si="19"/>
        <v>114</v>
      </c>
      <c r="J68" s="2">
        <f t="shared" si="20"/>
        <v>149</v>
      </c>
      <c r="K68" s="43">
        <f t="shared" si="14"/>
        <v>2350</v>
      </c>
      <c r="L68" s="44">
        <f t="shared" si="21"/>
        <v>2</v>
      </c>
      <c r="M68" s="27">
        <f t="shared" si="22"/>
        <v>0.67957446808510635</v>
      </c>
      <c r="N68" s="45">
        <f t="shared" si="23"/>
        <v>77</v>
      </c>
      <c r="P68" s="41" t="s">
        <v>165</v>
      </c>
      <c r="Q68" s="68">
        <v>488</v>
      </c>
      <c r="R68" s="1">
        <v>2</v>
      </c>
      <c r="S68" s="1">
        <v>0</v>
      </c>
      <c r="T68" s="1">
        <v>0</v>
      </c>
      <c r="U68" s="1">
        <v>0</v>
      </c>
      <c r="V68" s="1">
        <v>7</v>
      </c>
      <c r="W68" s="1">
        <v>1567</v>
      </c>
      <c r="X68" s="1">
        <v>22</v>
      </c>
      <c r="Y68" s="1">
        <v>1</v>
      </c>
      <c r="Z68" s="1">
        <v>0</v>
      </c>
      <c r="AA68" s="1">
        <v>3</v>
      </c>
      <c r="AB68" s="1">
        <v>16</v>
      </c>
      <c r="AC68" s="1">
        <v>78</v>
      </c>
      <c r="AD68" s="1">
        <v>20</v>
      </c>
      <c r="AE68" s="1">
        <v>146</v>
      </c>
      <c r="AF68" s="46">
        <v>2350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6"/>
        <v>0</v>
      </c>
      <c r="E69" s="42">
        <f t="shared" si="11"/>
        <v>52</v>
      </c>
      <c r="F69" s="25">
        <f t="shared" si="12"/>
        <v>34</v>
      </c>
      <c r="G69" s="25">
        <f t="shared" si="17"/>
        <v>16</v>
      </c>
      <c r="H69" s="25">
        <f t="shared" si="18"/>
        <v>2</v>
      </c>
      <c r="I69" s="25">
        <f t="shared" si="19"/>
        <v>4</v>
      </c>
      <c r="J69" s="2">
        <f t="shared" si="20"/>
        <v>0</v>
      </c>
      <c r="K69" s="43">
        <f t="shared" si="14"/>
        <v>56</v>
      </c>
      <c r="L69" s="44">
        <f t="shared" si="21"/>
        <v>75</v>
      </c>
      <c r="M69" s="27">
        <f t="shared" si="22"/>
        <v>0.9285714285714286</v>
      </c>
      <c r="N69" s="45">
        <f t="shared" si="23"/>
        <v>13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34</v>
      </c>
      <c r="X69" s="1">
        <v>16</v>
      </c>
      <c r="Y69" s="1">
        <v>2</v>
      </c>
      <c r="Z69" s="1">
        <v>0</v>
      </c>
      <c r="AA69" s="1">
        <v>0</v>
      </c>
      <c r="AB69" s="1">
        <v>0</v>
      </c>
      <c r="AC69" s="1">
        <v>2</v>
      </c>
      <c r="AD69" s="1">
        <v>2</v>
      </c>
      <c r="AE69" s="1">
        <v>0</v>
      </c>
      <c r="AF69" s="46">
        <v>56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6"/>
        <v>24</v>
      </c>
      <c r="E70" s="42">
        <f t="shared" si="11"/>
        <v>461</v>
      </c>
      <c r="F70" s="25">
        <f t="shared" si="12"/>
        <v>457</v>
      </c>
      <c r="G70" s="25">
        <f t="shared" si="17"/>
        <v>4</v>
      </c>
      <c r="H70" s="25">
        <f t="shared" si="18"/>
        <v>0</v>
      </c>
      <c r="I70" s="25">
        <f t="shared" si="19"/>
        <v>27</v>
      </c>
      <c r="J70" s="2">
        <f t="shared" si="20"/>
        <v>0</v>
      </c>
      <c r="K70" s="43">
        <f t="shared" si="14"/>
        <v>512</v>
      </c>
      <c r="L70" s="44">
        <f t="shared" si="21"/>
        <v>26</v>
      </c>
      <c r="M70" s="27">
        <f t="shared" si="22"/>
        <v>0.900390625</v>
      </c>
      <c r="N70" s="45">
        <f t="shared" si="23"/>
        <v>27</v>
      </c>
      <c r="P70" s="41" t="s">
        <v>169</v>
      </c>
      <c r="Q70" s="68">
        <v>24</v>
      </c>
      <c r="R70" s="1">
        <v>0</v>
      </c>
      <c r="S70" s="1">
        <v>0</v>
      </c>
      <c r="T70" s="1">
        <v>0</v>
      </c>
      <c r="U70" s="1">
        <v>0</v>
      </c>
      <c r="V70" s="1">
        <v>5</v>
      </c>
      <c r="W70" s="1">
        <v>452</v>
      </c>
      <c r="X70" s="1">
        <v>4</v>
      </c>
      <c r="Y70" s="1">
        <v>0</v>
      </c>
      <c r="Z70" s="1">
        <v>0</v>
      </c>
      <c r="AA70" s="1">
        <v>0</v>
      </c>
      <c r="AB70" s="1">
        <v>1</v>
      </c>
      <c r="AC70" s="1">
        <v>17</v>
      </c>
      <c r="AD70" s="1">
        <v>9</v>
      </c>
      <c r="AE70" s="1">
        <v>0</v>
      </c>
      <c r="AF70" s="46">
        <v>512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6"/>
        <v>333</v>
      </c>
      <c r="E71" s="42">
        <f t="shared" si="11"/>
        <v>1627</v>
      </c>
      <c r="F71" s="25">
        <f t="shared" si="12"/>
        <v>1540</v>
      </c>
      <c r="G71" s="25">
        <f t="shared" si="17"/>
        <v>87</v>
      </c>
      <c r="H71" s="25">
        <f t="shared" si="18"/>
        <v>0</v>
      </c>
      <c r="I71" s="25">
        <f t="shared" si="19"/>
        <v>184</v>
      </c>
      <c r="J71" s="2">
        <f t="shared" si="20"/>
        <v>1</v>
      </c>
      <c r="K71" s="43">
        <f t="shared" si="14"/>
        <v>2145</v>
      </c>
      <c r="L71" s="44">
        <f t="shared" si="21"/>
        <v>3</v>
      </c>
      <c r="M71" s="27">
        <f t="shared" si="22"/>
        <v>0.75850815850815856</v>
      </c>
      <c r="N71" s="45">
        <f t="shared" si="23"/>
        <v>67</v>
      </c>
      <c r="P71" s="41" t="s">
        <v>171</v>
      </c>
      <c r="Q71" s="68">
        <v>329</v>
      </c>
      <c r="R71" s="1">
        <v>3</v>
      </c>
      <c r="S71" s="1">
        <v>1</v>
      </c>
      <c r="T71" s="1">
        <v>0</v>
      </c>
      <c r="U71" s="1">
        <v>0</v>
      </c>
      <c r="V71" s="1">
        <v>1</v>
      </c>
      <c r="W71" s="1">
        <v>1539</v>
      </c>
      <c r="X71" s="1">
        <v>87</v>
      </c>
      <c r="Y71" s="1">
        <v>0</v>
      </c>
      <c r="Z71" s="1">
        <v>0</v>
      </c>
      <c r="AA71" s="1">
        <v>1</v>
      </c>
      <c r="AB71" s="1">
        <v>23</v>
      </c>
      <c r="AC71" s="1">
        <v>57</v>
      </c>
      <c r="AD71" s="1">
        <v>104</v>
      </c>
      <c r="AE71" s="1">
        <v>0</v>
      </c>
      <c r="AF71" s="46">
        <v>2145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6"/>
        <v>4</v>
      </c>
      <c r="E72" s="42">
        <f t="shared" si="11"/>
        <v>132</v>
      </c>
      <c r="F72" s="25">
        <f t="shared" si="12"/>
        <v>83</v>
      </c>
      <c r="G72" s="25">
        <f t="shared" si="17"/>
        <v>36</v>
      </c>
      <c r="H72" s="25">
        <f t="shared" si="18"/>
        <v>13</v>
      </c>
      <c r="I72" s="25">
        <f t="shared" si="19"/>
        <v>22</v>
      </c>
      <c r="J72" s="2">
        <f t="shared" si="20"/>
        <v>1</v>
      </c>
      <c r="K72" s="43">
        <f t="shared" si="14"/>
        <v>159</v>
      </c>
      <c r="L72" s="44">
        <f t="shared" si="21"/>
        <v>66</v>
      </c>
      <c r="M72" s="27">
        <f t="shared" si="22"/>
        <v>0.83018867924528306</v>
      </c>
      <c r="N72" s="45">
        <f t="shared" si="23"/>
        <v>52</v>
      </c>
      <c r="P72" s="41" t="s">
        <v>173</v>
      </c>
      <c r="Q72" s="68">
        <v>3</v>
      </c>
      <c r="R72" s="1">
        <v>0</v>
      </c>
      <c r="S72" s="1">
        <v>0</v>
      </c>
      <c r="T72" s="1">
        <v>1</v>
      </c>
      <c r="U72" s="1">
        <v>0</v>
      </c>
      <c r="V72" s="1">
        <v>3</v>
      </c>
      <c r="W72" s="1">
        <v>80</v>
      </c>
      <c r="X72" s="1">
        <v>36</v>
      </c>
      <c r="Y72" s="1">
        <v>13</v>
      </c>
      <c r="Z72" s="1">
        <v>1</v>
      </c>
      <c r="AA72" s="1">
        <v>0</v>
      </c>
      <c r="AB72" s="1">
        <v>0</v>
      </c>
      <c r="AC72" s="1">
        <v>5</v>
      </c>
      <c r="AD72" s="1">
        <v>17</v>
      </c>
      <c r="AE72" s="1">
        <v>0</v>
      </c>
      <c r="AF72" s="46">
        <v>159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6"/>
        <v>148</v>
      </c>
      <c r="E73" s="42">
        <f t="shared" si="11"/>
        <v>1012</v>
      </c>
      <c r="F73" s="25">
        <f t="shared" si="12"/>
        <v>999</v>
      </c>
      <c r="G73" s="25">
        <f t="shared" si="17"/>
        <v>11</v>
      </c>
      <c r="H73" s="25">
        <f t="shared" si="18"/>
        <v>2</v>
      </c>
      <c r="I73" s="25">
        <f t="shared" si="19"/>
        <v>121</v>
      </c>
      <c r="J73" s="2">
        <f t="shared" si="20"/>
        <v>14</v>
      </c>
      <c r="K73" s="43">
        <f t="shared" si="14"/>
        <v>1295</v>
      </c>
      <c r="L73" s="44">
        <f t="shared" si="21"/>
        <v>10</v>
      </c>
      <c r="M73" s="27">
        <f t="shared" si="22"/>
        <v>0.78146718146718142</v>
      </c>
      <c r="N73" s="45">
        <f t="shared" si="23"/>
        <v>63</v>
      </c>
      <c r="P73" s="41" t="s">
        <v>175</v>
      </c>
      <c r="Q73" s="68">
        <v>148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999</v>
      </c>
      <c r="X73" s="1">
        <v>11</v>
      </c>
      <c r="Y73" s="1">
        <v>2</v>
      </c>
      <c r="Z73" s="1">
        <v>0</v>
      </c>
      <c r="AA73" s="1">
        <v>6</v>
      </c>
      <c r="AB73" s="1">
        <v>9</v>
      </c>
      <c r="AC73" s="1">
        <v>99</v>
      </c>
      <c r="AD73" s="1">
        <v>13</v>
      </c>
      <c r="AE73" s="1">
        <v>8</v>
      </c>
      <c r="AF73" s="46">
        <v>1295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6"/>
        <v>5</v>
      </c>
      <c r="E74" s="42">
        <f t="shared" si="11"/>
        <v>161</v>
      </c>
      <c r="F74" s="25">
        <f t="shared" si="12"/>
        <v>121</v>
      </c>
      <c r="G74" s="25">
        <f t="shared" si="17"/>
        <v>40</v>
      </c>
      <c r="H74" s="25">
        <f t="shared" si="18"/>
        <v>0</v>
      </c>
      <c r="I74" s="25">
        <f t="shared" si="19"/>
        <v>14</v>
      </c>
      <c r="J74" s="2">
        <f t="shared" si="20"/>
        <v>0</v>
      </c>
      <c r="K74" s="43">
        <f t="shared" si="14"/>
        <v>180</v>
      </c>
      <c r="L74" s="44">
        <f t="shared" si="21"/>
        <v>63</v>
      </c>
      <c r="M74" s="27">
        <f t="shared" si="22"/>
        <v>0.89444444444444449</v>
      </c>
      <c r="N74" s="45">
        <f t="shared" si="23"/>
        <v>32</v>
      </c>
      <c r="P74" s="41" t="s">
        <v>177</v>
      </c>
      <c r="Q74" s="68">
        <v>5</v>
      </c>
      <c r="R74" s="1">
        <v>0</v>
      </c>
      <c r="S74" s="1">
        <v>0</v>
      </c>
      <c r="T74" s="1">
        <v>0</v>
      </c>
      <c r="U74" s="1">
        <v>0</v>
      </c>
      <c r="V74" s="1">
        <v>2</v>
      </c>
      <c r="W74" s="1">
        <v>119</v>
      </c>
      <c r="X74" s="1">
        <v>40</v>
      </c>
      <c r="Y74" s="1">
        <v>0</v>
      </c>
      <c r="Z74" s="1">
        <v>0</v>
      </c>
      <c r="AA74" s="1">
        <v>0</v>
      </c>
      <c r="AB74" s="1">
        <v>0</v>
      </c>
      <c r="AC74" s="1">
        <v>5</v>
      </c>
      <c r="AD74" s="1">
        <v>9</v>
      </c>
      <c r="AE74" s="1">
        <v>0</v>
      </c>
      <c r="AF74" s="46">
        <v>180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6"/>
        <v>4</v>
      </c>
      <c r="E75" s="42">
        <f t="shared" si="11"/>
        <v>23</v>
      </c>
      <c r="F75" s="25">
        <f t="shared" si="12"/>
        <v>13</v>
      </c>
      <c r="G75" s="25">
        <f t="shared" si="17"/>
        <v>10</v>
      </c>
      <c r="H75" s="25">
        <f t="shared" si="18"/>
        <v>0</v>
      </c>
      <c r="I75" s="25">
        <f t="shared" si="19"/>
        <v>11</v>
      </c>
      <c r="J75" s="2">
        <f t="shared" si="20"/>
        <v>0</v>
      </c>
      <c r="K75" s="43">
        <f t="shared" si="14"/>
        <v>38</v>
      </c>
      <c r="L75" s="44">
        <f t="shared" si="21"/>
        <v>78</v>
      </c>
      <c r="M75" s="27">
        <f t="shared" si="22"/>
        <v>0.60526315789473684</v>
      </c>
      <c r="N75" s="45">
        <f t="shared" si="23"/>
        <v>82</v>
      </c>
      <c r="P75" s="41" t="s">
        <v>179</v>
      </c>
      <c r="Q75" s="68">
        <v>4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13</v>
      </c>
      <c r="X75" s="1">
        <v>10</v>
      </c>
      <c r="Y75" s="1">
        <v>0</v>
      </c>
      <c r="Z75" s="1">
        <v>0</v>
      </c>
      <c r="AA75" s="1">
        <v>0</v>
      </c>
      <c r="AB75" s="1">
        <v>1</v>
      </c>
      <c r="AC75" s="1">
        <v>6</v>
      </c>
      <c r="AD75" s="1">
        <v>4</v>
      </c>
      <c r="AE75" s="1">
        <v>0</v>
      </c>
      <c r="AF75" s="46">
        <v>38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6"/>
        <v>13</v>
      </c>
      <c r="E76" s="42">
        <f t="shared" si="11"/>
        <v>156</v>
      </c>
      <c r="F76" s="25">
        <f t="shared" si="12"/>
        <v>150</v>
      </c>
      <c r="G76" s="25">
        <f t="shared" si="17"/>
        <v>6</v>
      </c>
      <c r="H76" s="25">
        <f t="shared" si="18"/>
        <v>0</v>
      </c>
      <c r="I76" s="25">
        <f t="shared" si="19"/>
        <v>16</v>
      </c>
      <c r="J76" s="2">
        <f t="shared" si="20"/>
        <v>0</v>
      </c>
      <c r="K76" s="43">
        <f t="shared" si="14"/>
        <v>185</v>
      </c>
      <c r="L76" s="44">
        <f t="shared" si="21"/>
        <v>61</v>
      </c>
      <c r="M76" s="27">
        <f t="shared" si="22"/>
        <v>0.84324324324324329</v>
      </c>
      <c r="N76" s="45">
        <f t="shared" si="23"/>
        <v>50</v>
      </c>
      <c r="P76" s="41" t="s">
        <v>181</v>
      </c>
      <c r="Q76" s="68">
        <v>13</v>
      </c>
      <c r="R76" s="1">
        <v>0</v>
      </c>
      <c r="S76" s="1">
        <v>0</v>
      </c>
      <c r="T76" s="1">
        <v>0</v>
      </c>
      <c r="U76" s="1">
        <v>0</v>
      </c>
      <c r="V76" s="1">
        <v>2</v>
      </c>
      <c r="W76" s="1">
        <v>148</v>
      </c>
      <c r="X76" s="1">
        <v>6</v>
      </c>
      <c r="Y76" s="1">
        <v>0</v>
      </c>
      <c r="Z76" s="1">
        <v>0</v>
      </c>
      <c r="AA76" s="1">
        <v>0</v>
      </c>
      <c r="AB76" s="1">
        <v>1</v>
      </c>
      <c r="AC76" s="1">
        <v>7</v>
      </c>
      <c r="AD76" s="1">
        <v>8</v>
      </c>
      <c r="AE76" s="1">
        <v>0</v>
      </c>
      <c r="AF76" s="46">
        <v>185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16"/>
        <v>63</v>
      </c>
      <c r="E77" s="42">
        <f t="shared" si="11"/>
        <v>277</v>
      </c>
      <c r="F77" s="25">
        <f t="shared" si="12"/>
        <v>272</v>
      </c>
      <c r="G77" s="25">
        <f t="shared" si="17"/>
        <v>5</v>
      </c>
      <c r="H77" s="25">
        <f t="shared" si="18"/>
        <v>0</v>
      </c>
      <c r="I77" s="25">
        <f t="shared" si="19"/>
        <v>13</v>
      </c>
      <c r="J77" s="2">
        <f t="shared" si="20"/>
        <v>0</v>
      </c>
      <c r="K77" s="43">
        <f t="shared" si="14"/>
        <v>353</v>
      </c>
      <c r="L77" s="44">
        <f t="shared" si="21"/>
        <v>40</v>
      </c>
      <c r="M77" s="27">
        <f t="shared" si="22"/>
        <v>0.7847025495750708</v>
      </c>
      <c r="N77" s="45">
        <f t="shared" si="23"/>
        <v>62</v>
      </c>
      <c r="P77" s="41" t="s">
        <v>183</v>
      </c>
      <c r="Q77" s="68">
        <v>63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272</v>
      </c>
      <c r="X77" s="1">
        <v>5</v>
      </c>
      <c r="Y77" s="1">
        <v>0</v>
      </c>
      <c r="Z77" s="1">
        <v>0</v>
      </c>
      <c r="AA77" s="1">
        <v>0</v>
      </c>
      <c r="AB77" s="1">
        <v>0</v>
      </c>
      <c r="AC77" s="1">
        <v>7</v>
      </c>
      <c r="AD77" s="1">
        <v>6</v>
      </c>
      <c r="AE77" s="1">
        <v>0</v>
      </c>
      <c r="AF77" s="46">
        <v>353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16"/>
        <v>8</v>
      </c>
      <c r="E78" s="42">
        <f t="shared" si="11"/>
        <v>161</v>
      </c>
      <c r="F78" s="25">
        <f t="shared" si="12"/>
        <v>148</v>
      </c>
      <c r="G78" s="25">
        <f t="shared" si="17"/>
        <v>13</v>
      </c>
      <c r="H78" s="25">
        <f t="shared" si="18"/>
        <v>0</v>
      </c>
      <c r="I78" s="25">
        <f t="shared" si="19"/>
        <v>15</v>
      </c>
      <c r="J78" s="2">
        <f t="shared" si="20"/>
        <v>0</v>
      </c>
      <c r="K78" s="43">
        <f t="shared" si="14"/>
        <v>184</v>
      </c>
      <c r="L78" s="44">
        <f t="shared" si="21"/>
        <v>62</v>
      </c>
      <c r="M78" s="27">
        <f t="shared" si="22"/>
        <v>0.875</v>
      </c>
      <c r="N78" s="45">
        <f t="shared" si="23"/>
        <v>42</v>
      </c>
      <c r="P78" s="41" t="s">
        <v>185</v>
      </c>
      <c r="Q78" s="68">
        <v>7</v>
      </c>
      <c r="R78" s="1">
        <v>1</v>
      </c>
      <c r="S78" s="1">
        <v>0</v>
      </c>
      <c r="T78" s="1">
        <v>0</v>
      </c>
      <c r="U78" s="1">
        <v>0</v>
      </c>
      <c r="V78" s="1">
        <v>1</v>
      </c>
      <c r="W78" s="1">
        <v>147</v>
      </c>
      <c r="X78" s="1">
        <v>13</v>
      </c>
      <c r="Y78" s="1">
        <v>0</v>
      </c>
      <c r="Z78" s="1">
        <v>0</v>
      </c>
      <c r="AA78" s="1">
        <v>0</v>
      </c>
      <c r="AB78" s="1">
        <v>0</v>
      </c>
      <c r="AC78" s="1">
        <v>6</v>
      </c>
      <c r="AD78" s="1">
        <v>9</v>
      </c>
      <c r="AE78" s="1">
        <v>0</v>
      </c>
      <c r="AF78" s="46">
        <v>184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16"/>
        <v>17</v>
      </c>
      <c r="E79" s="42">
        <f t="shared" ref="E79:E99" si="24">SUM(F79:H79)</f>
        <v>300</v>
      </c>
      <c r="F79" s="25">
        <f t="shared" ref="F79:F99" si="25">V79+W79</f>
        <v>299</v>
      </c>
      <c r="G79" s="25">
        <f t="shared" si="17"/>
        <v>1</v>
      </c>
      <c r="H79" s="25">
        <f t="shared" si="18"/>
        <v>0</v>
      </c>
      <c r="I79" s="25">
        <f t="shared" si="19"/>
        <v>6</v>
      </c>
      <c r="J79" s="2">
        <f t="shared" si="20"/>
        <v>0</v>
      </c>
      <c r="K79" s="43">
        <f t="shared" ref="K79:K99" si="26">SUM(D79,E79,I79:J79)</f>
        <v>323</v>
      </c>
      <c r="L79" s="44">
        <f t="shared" si="21"/>
        <v>44</v>
      </c>
      <c r="M79" s="27">
        <f t="shared" si="22"/>
        <v>0.92879256965944268</v>
      </c>
      <c r="N79" s="45">
        <f t="shared" si="23"/>
        <v>12</v>
      </c>
      <c r="P79" s="41" t="s">
        <v>187</v>
      </c>
      <c r="Q79" s="68">
        <v>17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299</v>
      </c>
      <c r="X79" s="1">
        <v>1</v>
      </c>
      <c r="Y79" s="1">
        <v>0</v>
      </c>
      <c r="Z79" s="1">
        <v>0</v>
      </c>
      <c r="AA79" s="1">
        <v>0</v>
      </c>
      <c r="AB79" s="1">
        <v>1</v>
      </c>
      <c r="AC79" s="1">
        <v>3</v>
      </c>
      <c r="AD79" s="1">
        <v>2</v>
      </c>
      <c r="AE79" s="1">
        <v>0</v>
      </c>
      <c r="AF79" s="46">
        <v>323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16"/>
        <v>18</v>
      </c>
      <c r="E80" s="42">
        <f t="shared" si="24"/>
        <v>179</v>
      </c>
      <c r="F80" s="25">
        <f t="shared" si="25"/>
        <v>168</v>
      </c>
      <c r="G80" s="25">
        <f t="shared" si="17"/>
        <v>11</v>
      </c>
      <c r="H80" s="25">
        <f t="shared" si="18"/>
        <v>0</v>
      </c>
      <c r="I80" s="25">
        <f t="shared" si="19"/>
        <v>11</v>
      </c>
      <c r="J80" s="2">
        <f t="shared" si="20"/>
        <v>2</v>
      </c>
      <c r="K80" s="43">
        <f t="shared" si="26"/>
        <v>210</v>
      </c>
      <c r="L80" s="44">
        <f t="shared" si="21"/>
        <v>54</v>
      </c>
      <c r="M80" s="27">
        <f t="shared" si="22"/>
        <v>0.85238095238095235</v>
      </c>
      <c r="N80" s="45">
        <f t="shared" si="23"/>
        <v>47</v>
      </c>
      <c r="P80" s="41" t="s">
        <v>189</v>
      </c>
      <c r="Q80" s="68">
        <v>18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168</v>
      </c>
      <c r="X80" s="1">
        <v>11</v>
      </c>
      <c r="Y80" s="1">
        <v>0</v>
      </c>
      <c r="Z80" s="1">
        <v>0</v>
      </c>
      <c r="AA80" s="1">
        <v>2</v>
      </c>
      <c r="AB80" s="1">
        <v>1</v>
      </c>
      <c r="AC80" s="1">
        <v>5</v>
      </c>
      <c r="AD80" s="1">
        <v>5</v>
      </c>
      <c r="AE80" s="1">
        <v>0</v>
      </c>
      <c r="AF80" s="46">
        <v>210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ref="D81:D99" si="27">SUM(Q81:U81)</f>
        <v>42</v>
      </c>
      <c r="E81" s="42">
        <f t="shared" si="24"/>
        <v>656</v>
      </c>
      <c r="F81" s="25">
        <f t="shared" si="25"/>
        <v>647</v>
      </c>
      <c r="G81" s="25">
        <f t="shared" ref="G81:G99" si="28">X81</f>
        <v>9</v>
      </c>
      <c r="H81" s="25">
        <f t="shared" ref="H81:H99" si="29">Y81</f>
        <v>0</v>
      </c>
      <c r="I81" s="25">
        <f t="shared" ref="I81:I99" si="30">SUM(AB81:AD81)</f>
        <v>46</v>
      </c>
      <c r="J81" s="2">
        <f t="shared" ref="J81:J99" si="31">SUM(Z81:AA81,AE81)</f>
        <v>6</v>
      </c>
      <c r="K81" s="43">
        <f t="shared" si="26"/>
        <v>750</v>
      </c>
      <c r="L81" s="44">
        <f t="shared" ref="L81:L99" si="32">_xlfn.RANK.EQ(K81,$K$14:$K$99,0)</f>
        <v>14</v>
      </c>
      <c r="M81" s="27">
        <f t="shared" ref="M81:M99" si="33">E81/K81</f>
        <v>0.8746666666666667</v>
      </c>
      <c r="N81" s="45">
        <f t="shared" ref="N81:N99" si="34">_xlfn.RANK.EQ(M81,$M$14:$M$99,0)</f>
        <v>43</v>
      </c>
      <c r="P81" s="41" t="s">
        <v>191</v>
      </c>
      <c r="Q81" s="68">
        <v>42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647</v>
      </c>
      <c r="X81" s="1">
        <v>9</v>
      </c>
      <c r="Y81" s="1">
        <v>0</v>
      </c>
      <c r="Z81" s="1">
        <v>0</v>
      </c>
      <c r="AA81" s="1">
        <v>3</v>
      </c>
      <c r="AB81" s="1">
        <v>4</v>
      </c>
      <c r="AC81" s="1">
        <v>22</v>
      </c>
      <c r="AD81" s="1">
        <v>20</v>
      </c>
      <c r="AE81" s="1">
        <v>3</v>
      </c>
      <c r="AF81" s="46">
        <v>750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7"/>
        <v>143</v>
      </c>
      <c r="E82" s="42">
        <f t="shared" si="24"/>
        <v>841</v>
      </c>
      <c r="F82" s="25">
        <f t="shared" si="25"/>
        <v>793</v>
      </c>
      <c r="G82" s="25">
        <f t="shared" si="28"/>
        <v>37</v>
      </c>
      <c r="H82" s="25">
        <f t="shared" si="29"/>
        <v>11</v>
      </c>
      <c r="I82" s="25">
        <f t="shared" si="30"/>
        <v>203</v>
      </c>
      <c r="J82" s="2">
        <f t="shared" si="31"/>
        <v>17</v>
      </c>
      <c r="K82" s="43">
        <f t="shared" si="26"/>
        <v>1204</v>
      </c>
      <c r="L82" s="44">
        <f t="shared" si="32"/>
        <v>11</v>
      </c>
      <c r="M82" s="27">
        <f t="shared" si="33"/>
        <v>0.69850498338870437</v>
      </c>
      <c r="N82" s="45">
        <f t="shared" si="34"/>
        <v>74</v>
      </c>
      <c r="P82" s="41" t="s">
        <v>193</v>
      </c>
      <c r="Q82" s="68">
        <v>142</v>
      </c>
      <c r="R82" s="1">
        <v>0</v>
      </c>
      <c r="S82" s="1">
        <v>0</v>
      </c>
      <c r="T82" s="1">
        <v>1</v>
      </c>
      <c r="U82" s="1">
        <v>0</v>
      </c>
      <c r="V82" s="1">
        <v>4</v>
      </c>
      <c r="W82" s="1">
        <v>789</v>
      </c>
      <c r="X82" s="1">
        <v>37</v>
      </c>
      <c r="Y82" s="1">
        <v>11</v>
      </c>
      <c r="Z82" s="1">
        <v>0</v>
      </c>
      <c r="AA82" s="1">
        <v>12</v>
      </c>
      <c r="AB82" s="1">
        <v>5</v>
      </c>
      <c r="AC82" s="1">
        <v>117</v>
      </c>
      <c r="AD82" s="1">
        <v>81</v>
      </c>
      <c r="AE82" s="1">
        <v>5</v>
      </c>
      <c r="AF82" s="46">
        <v>1204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7"/>
        <v>27</v>
      </c>
      <c r="E83" s="42">
        <f t="shared" si="24"/>
        <v>409</v>
      </c>
      <c r="F83" s="25">
        <f t="shared" si="25"/>
        <v>403</v>
      </c>
      <c r="G83" s="25">
        <f t="shared" si="28"/>
        <v>6</v>
      </c>
      <c r="H83" s="25">
        <f t="shared" si="29"/>
        <v>0</v>
      </c>
      <c r="I83" s="25">
        <f t="shared" si="30"/>
        <v>24</v>
      </c>
      <c r="J83" s="2">
        <f t="shared" si="31"/>
        <v>2</v>
      </c>
      <c r="K83" s="43">
        <f t="shared" si="26"/>
        <v>462</v>
      </c>
      <c r="L83" s="44">
        <f t="shared" si="32"/>
        <v>28</v>
      </c>
      <c r="M83" s="27">
        <f t="shared" si="33"/>
        <v>0.88528138528138534</v>
      </c>
      <c r="N83" s="45">
        <f t="shared" si="34"/>
        <v>35</v>
      </c>
      <c r="P83" s="41" t="s">
        <v>195</v>
      </c>
      <c r="Q83" s="68">
        <v>26</v>
      </c>
      <c r="R83" s="1">
        <v>1</v>
      </c>
      <c r="S83" s="1">
        <v>0</v>
      </c>
      <c r="T83" s="1">
        <v>0</v>
      </c>
      <c r="U83" s="1">
        <v>0</v>
      </c>
      <c r="V83" s="1">
        <v>0</v>
      </c>
      <c r="W83" s="1">
        <v>403</v>
      </c>
      <c r="X83" s="1">
        <v>6</v>
      </c>
      <c r="Y83" s="1">
        <v>0</v>
      </c>
      <c r="Z83" s="1">
        <v>0</v>
      </c>
      <c r="AA83" s="1">
        <v>1</v>
      </c>
      <c r="AB83" s="1">
        <v>2</v>
      </c>
      <c r="AC83" s="1">
        <v>10</v>
      </c>
      <c r="AD83" s="1">
        <v>12</v>
      </c>
      <c r="AE83" s="1">
        <v>1</v>
      </c>
      <c r="AF83" s="46">
        <v>462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7"/>
        <v>37</v>
      </c>
      <c r="E84" s="42">
        <f t="shared" si="24"/>
        <v>394</v>
      </c>
      <c r="F84" s="25">
        <f t="shared" si="25"/>
        <v>392</v>
      </c>
      <c r="G84" s="25">
        <f t="shared" si="28"/>
        <v>2</v>
      </c>
      <c r="H84" s="25">
        <f t="shared" si="29"/>
        <v>0</v>
      </c>
      <c r="I84" s="25">
        <f t="shared" si="30"/>
        <v>24</v>
      </c>
      <c r="J84" s="2">
        <f t="shared" si="31"/>
        <v>1</v>
      </c>
      <c r="K84" s="43">
        <f t="shared" si="26"/>
        <v>456</v>
      </c>
      <c r="L84" s="44">
        <f t="shared" si="32"/>
        <v>29</v>
      </c>
      <c r="M84" s="27">
        <f t="shared" si="33"/>
        <v>0.86403508771929827</v>
      </c>
      <c r="N84" s="45">
        <f t="shared" si="34"/>
        <v>45</v>
      </c>
      <c r="P84" s="41" t="s">
        <v>197</v>
      </c>
      <c r="Q84" s="68">
        <v>33</v>
      </c>
      <c r="R84" s="1">
        <v>4</v>
      </c>
      <c r="S84" s="1">
        <v>0</v>
      </c>
      <c r="T84" s="1">
        <v>0</v>
      </c>
      <c r="U84" s="1">
        <v>0</v>
      </c>
      <c r="V84" s="1">
        <v>1</v>
      </c>
      <c r="W84" s="1">
        <v>391</v>
      </c>
      <c r="X84" s="1">
        <v>2</v>
      </c>
      <c r="Y84" s="1">
        <v>0</v>
      </c>
      <c r="Z84" s="1">
        <v>0</v>
      </c>
      <c r="AA84" s="1">
        <v>0</v>
      </c>
      <c r="AB84" s="1">
        <v>2</v>
      </c>
      <c r="AC84" s="1">
        <v>7</v>
      </c>
      <c r="AD84" s="1">
        <v>15</v>
      </c>
      <c r="AE84" s="1">
        <v>1</v>
      </c>
      <c r="AF84" s="46">
        <v>456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7"/>
        <v>4</v>
      </c>
      <c r="E85" s="42">
        <f t="shared" si="24"/>
        <v>141</v>
      </c>
      <c r="F85" s="25">
        <f t="shared" si="25"/>
        <v>93</v>
      </c>
      <c r="G85" s="25">
        <f t="shared" si="28"/>
        <v>48</v>
      </c>
      <c r="H85" s="25">
        <f t="shared" si="29"/>
        <v>0</v>
      </c>
      <c r="I85" s="25">
        <f t="shared" si="30"/>
        <v>11</v>
      </c>
      <c r="J85" s="2">
        <f t="shared" si="31"/>
        <v>6</v>
      </c>
      <c r="K85" s="43">
        <f t="shared" si="26"/>
        <v>162</v>
      </c>
      <c r="L85" s="44">
        <f t="shared" si="32"/>
        <v>65</v>
      </c>
      <c r="M85" s="27">
        <f t="shared" si="33"/>
        <v>0.87037037037037035</v>
      </c>
      <c r="N85" s="45">
        <f t="shared" si="34"/>
        <v>44</v>
      </c>
      <c r="P85" s="41" t="s">
        <v>199</v>
      </c>
      <c r="Q85" s="68">
        <v>4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93</v>
      </c>
      <c r="X85" s="1">
        <v>48</v>
      </c>
      <c r="Y85" s="1">
        <v>0</v>
      </c>
      <c r="Z85" s="1">
        <v>0</v>
      </c>
      <c r="AA85" s="1">
        <v>0</v>
      </c>
      <c r="AB85" s="1">
        <v>0</v>
      </c>
      <c r="AC85" s="1">
        <v>8</v>
      </c>
      <c r="AD85" s="1">
        <v>3</v>
      </c>
      <c r="AE85" s="1">
        <v>6</v>
      </c>
      <c r="AF85" s="46">
        <v>162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7"/>
        <v>8</v>
      </c>
      <c r="E86" s="42">
        <f t="shared" si="24"/>
        <v>174</v>
      </c>
      <c r="F86" s="25">
        <f t="shared" si="25"/>
        <v>170</v>
      </c>
      <c r="G86" s="25">
        <f t="shared" si="28"/>
        <v>4</v>
      </c>
      <c r="H86" s="25">
        <f t="shared" si="29"/>
        <v>0</v>
      </c>
      <c r="I86" s="25">
        <f t="shared" si="30"/>
        <v>10</v>
      </c>
      <c r="J86" s="2">
        <f t="shared" si="31"/>
        <v>2</v>
      </c>
      <c r="K86" s="43">
        <f t="shared" si="26"/>
        <v>194</v>
      </c>
      <c r="L86" s="44">
        <f t="shared" si="32"/>
        <v>60</v>
      </c>
      <c r="M86" s="27">
        <f t="shared" si="33"/>
        <v>0.89690721649484539</v>
      </c>
      <c r="N86" s="45">
        <f t="shared" si="34"/>
        <v>31</v>
      </c>
      <c r="P86" s="41" t="s">
        <v>201</v>
      </c>
      <c r="Q86" s="68">
        <v>8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170</v>
      </c>
      <c r="X86" s="1">
        <v>4</v>
      </c>
      <c r="Y86" s="1">
        <v>0</v>
      </c>
      <c r="Z86" s="1">
        <v>0</v>
      </c>
      <c r="AA86" s="1">
        <v>1</v>
      </c>
      <c r="AB86" s="1">
        <v>1</v>
      </c>
      <c r="AC86" s="1">
        <v>5</v>
      </c>
      <c r="AD86" s="1">
        <v>4</v>
      </c>
      <c r="AE86" s="1">
        <v>1</v>
      </c>
      <c r="AF86" s="46">
        <v>194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7"/>
        <v>19</v>
      </c>
      <c r="E87" s="42">
        <f t="shared" si="24"/>
        <v>322</v>
      </c>
      <c r="F87" s="25">
        <f t="shared" si="25"/>
        <v>313</v>
      </c>
      <c r="G87" s="25">
        <f t="shared" si="28"/>
        <v>9</v>
      </c>
      <c r="H87" s="25">
        <f t="shared" si="29"/>
        <v>0</v>
      </c>
      <c r="I87" s="25">
        <f t="shared" si="30"/>
        <v>21</v>
      </c>
      <c r="J87" s="2">
        <f t="shared" si="31"/>
        <v>2</v>
      </c>
      <c r="K87" s="43">
        <f t="shared" si="26"/>
        <v>364</v>
      </c>
      <c r="L87" s="44">
        <f t="shared" si="32"/>
        <v>36</v>
      </c>
      <c r="M87" s="27">
        <f t="shared" si="33"/>
        <v>0.88461538461538458</v>
      </c>
      <c r="N87" s="45">
        <f t="shared" si="34"/>
        <v>36</v>
      </c>
      <c r="P87" s="41" t="s">
        <v>203</v>
      </c>
      <c r="Q87" s="68">
        <v>19</v>
      </c>
      <c r="R87" s="1">
        <v>0</v>
      </c>
      <c r="S87" s="1">
        <v>0</v>
      </c>
      <c r="T87" s="1">
        <v>0</v>
      </c>
      <c r="U87" s="1">
        <v>0</v>
      </c>
      <c r="V87" s="1">
        <v>1</v>
      </c>
      <c r="W87" s="1">
        <v>312</v>
      </c>
      <c r="X87" s="1">
        <v>9</v>
      </c>
      <c r="Y87" s="1">
        <v>0</v>
      </c>
      <c r="Z87" s="1">
        <v>0</v>
      </c>
      <c r="AA87" s="1">
        <v>0</v>
      </c>
      <c r="AB87" s="1">
        <v>2</v>
      </c>
      <c r="AC87" s="1">
        <v>10</v>
      </c>
      <c r="AD87" s="1">
        <v>9</v>
      </c>
      <c r="AE87" s="1">
        <v>2</v>
      </c>
      <c r="AF87" s="46">
        <v>364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7"/>
        <v>12</v>
      </c>
      <c r="E88" s="55">
        <f t="shared" si="24"/>
        <v>104</v>
      </c>
      <c r="F88" s="55">
        <f t="shared" si="25"/>
        <v>94</v>
      </c>
      <c r="G88" s="55">
        <f t="shared" si="28"/>
        <v>10</v>
      </c>
      <c r="H88" s="55">
        <f t="shared" si="29"/>
        <v>0</v>
      </c>
      <c r="I88" s="55">
        <f t="shared" si="30"/>
        <v>5</v>
      </c>
      <c r="J88" s="56">
        <f t="shared" si="31"/>
        <v>1</v>
      </c>
      <c r="K88" s="57">
        <f t="shared" si="26"/>
        <v>122</v>
      </c>
      <c r="L88" s="58">
        <f t="shared" si="32"/>
        <v>70</v>
      </c>
      <c r="M88" s="59">
        <f t="shared" si="33"/>
        <v>0.85245901639344257</v>
      </c>
      <c r="N88" s="60">
        <f t="shared" si="34"/>
        <v>46</v>
      </c>
      <c r="P88" s="53" t="s">
        <v>205</v>
      </c>
      <c r="Q88" s="79">
        <v>12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94</v>
      </c>
      <c r="X88" s="12">
        <v>10</v>
      </c>
      <c r="Y88" s="12">
        <v>0</v>
      </c>
      <c r="Z88" s="12">
        <v>0</v>
      </c>
      <c r="AA88" s="12">
        <v>0</v>
      </c>
      <c r="AB88" s="12">
        <v>0</v>
      </c>
      <c r="AC88" s="12">
        <v>2</v>
      </c>
      <c r="AD88" s="12">
        <v>3</v>
      </c>
      <c r="AE88" s="12">
        <v>1</v>
      </c>
      <c r="AF88" s="80">
        <v>122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7"/>
        <v>25</v>
      </c>
      <c r="E89" s="42">
        <f t="shared" si="24"/>
        <v>512</v>
      </c>
      <c r="F89" s="25">
        <f t="shared" si="25"/>
        <v>512</v>
      </c>
      <c r="G89" s="25">
        <f t="shared" si="28"/>
        <v>0</v>
      </c>
      <c r="H89" s="25">
        <f t="shared" si="29"/>
        <v>0</v>
      </c>
      <c r="I89" s="25">
        <f t="shared" si="30"/>
        <v>25</v>
      </c>
      <c r="J89" s="2">
        <f t="shared" si="31"/>
        <v>0</v>
      </c>
      <c r="K89" s="43">
        <f t="shared" si="26"/>
        <v>562</v>
      </c>
      <c r="L89" s="44">
        <f t="shared" si="32"/>
        <v>21</v>
      </c>
      <c r="M89" s="27">
        <f t="shared" si="33"/>
        <v>0.91103202846975084</v>
      </c>
      <c r="N89" s="45">
        <f t="shared" si="34"/>
        <v>23</v>
      </c>
      <c r="P89" s="41" t="s">
        <v>207</v>
      </c>
      <c r="Q89" s="68">
        <v>25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512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6</v>
      </c>
      <c r="AD89" s="1">
        <v>19</v>
      </c>
      <c r="AE89" s="1">
        <v>0</v>
      </c>
      <c r="AF89" s="46">
        <v>562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7"/>
        <v>0</v>
      </c>
      <c r="E90" s="42">
        <f t="shared" si="24"/>
        <v>43</v>
      </c>
      <c r="F90" s="25">
        <f t="shared" si="25"/>
        <v>22</v>
      </c>
      <c r="G90" s="25">
        <f t="shared" si="28"/>
        <v>21</v>
      </c>
      <c r="H90" s="25">
        <f t="shared" si="29"/>
        <v>0</v>
      </c>
      <c r="I90" s="25">
        <f t="shared" si="30"/>
        <v>0</v>
      </c>
      <c r="J90" s="2">
        <f t="shared" si="31"/>
        <v>1</v>
      </c>
      <c r="K90" s="43">
        <f t="shared" si="26"/>
        <v>44</v>
      </c>
      <c r="L90" s="44">
        <f t="shared" si="32"/>
        <v>77</v>
      </c>
      <c r="M90" s="27">
        <f t="shared" si="33"/>
        <v>0.97727272727272729</v>
      </c>
      <c r="N90" s="45">
        <f t="shared" si="34"/>
        <v>5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22</v>
      </c>
      <c r="X90" s="1">
        <v>21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1</v>
      </c>
      <c r="AF90" s="46">
        <v>44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7"/>
        <v>208</v>
      </c>
      <c r="E91" s="42">
        <f t="shared" si="24"/>
        <v>1528</v>
      </c>
      <c r="F91" s="25">
        <f t="shared" si="25"/>
        <v>1502</v>
      </c>
      <c r="G91" s="25">
        <f t="shared" si="28"/>
        <v>21</v>
      </c>
      <c r="H91" s="25">
        <f t="shared" si="29"/>
        <v>5</v>
      </c>
      <c r="I91" s="25">
        <f t="shared" si="30"/>
        <v>153</v>
      </c>
      <c r="J91" s="2">
        <f t="shared" si="31"/>
        <v>42</v>
      </c>
      <c r="K91" s="43">
        <f t="shared" si="26"/>
        <v>1931</v>
      </c>
      <c r="L91" s="44">
        <f t="shared" si="32"/>
        <v>4</v>
      </c>
      <c r="M91" s="27">
        <f t="shared" si="33"/>
        <v>0.79129984464008285</v>
      </c>
      <c r="N91" s="45">
        <f t="shared" si="34"/>
        <v>60</v>
      </c>
      <c r="P91" s="41" t="s">
        <v>211</v>
      </c>
      <c r="Q91" s="68">
        <v>208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1502</v>
      </c>
      <c r="X91" s="1">
        <v>21</v>
      </c>
      <c r="Y91" s="1">
        <v>5</v>
      </c>
      <c r="Z91" s="1">
        <v>0</v>
      </c>
      <c r="AA91" s="1">
        <v>4</v>
      </c>
      <c r="AB91" s="1">
        <v>4</v>
      </c>
      <c r="AC91" s="1">
        <v>53</v>
      </c>
      <c r="AD91" s="1">
        <v>96</v>
      </c>
      <c r="AE91" s="1">
        <v>38</v>
      </c>
      <c r="AF91" s="46">
        <v>1931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7"/>
        <v>8</v>
      </c>
      <c r="E92" s="42">
        <f t="shared" si="24"/>
        <v>216</v>
      </c>
      <c r="F92" s="25">
        <f t="shared" si="25"/>
        <v>211</v>
      </c>
      <c r="G92" s="25">
        <f t="shared" si="28"/>
        <v>5</v>
      </c>
      <c r="H92" s="25">
        <f t="shared" si="29"/>
        <v>0</v>
      </c>
      <c r="I92" s="25">
        <f t="shared" si="30"/>
        <v>21</v>
      </c>
      <c r="J92" s="2">
        <f t="shared" si="31"/>
        <v>0</v>
      </c>
      <c r="K92" s="43">
        <f t="shared" si="26"/>
        <v>245</v>
      </c>
      <c r="L92" s="44">
        <f t="shared" si="32"/>
        <v>48</v>
      </c>
      <c r="M92" s="27">
        <f t="shared" si="33"/>
        <v>0.88163265306122451</v>
      </c>
      <c r="N92" s="45">
        <f t="shared" si="34"/>
        <v>37</v>
      </c>
      <c r="P92" s="41" t="s">
        <v>213</v>
      </c>
      <c r="Q92" s="68">
        <v>8</v>
      </c>
      <c r="R92" s="1">
        <v>0</v>
      </c>
      <c r="S92" s="1">
        <v>0</v>
      </c>
      <c r="T92" s="1">
        <v>0</v>
      </c>
      <c r="U92" s="1">
        <v>0</v>
      </c>
      <c r="V92" s="1">
        <v>1</v>
      </c>
      <c r="W92" s="1">
        <v>210</v>
      </c>
      <c r="X92" s="1">
        <v>5</v>
      </c>
      <c r="Y92" s="1">
        <v>0</v>
      </c>
      <c r="Z92" s="1">
        <v>0</v>
      </c>
      <c r="AA92" s="1">
        <v>0</v>
      </c>
      <c r="AB92" s="1">
        <v>2</v>
      </c>
      <c r="AC92" s="1">
        <v>5</v>
      </c>
      <c r="AD92" s="1">
        <v>14</v>
      </c>
      <c r="AE92" s="1">
        <v>0</v>
      </c>
      <c r="AF92" s="46">
        <v>245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7"/>
        <v>28</v>
      </c>
      <c r="E93" s="42">
        <f t="shared" si="24"/>
        <v>302</v>
      </c>
      <c r="F93" s="25">
        <f t="shared" si="25"/>
        <v>299</v>
      </c>
      <c r="G93" s="25">
        <f t="shared" si="28"/>
        <v>3</v>
      </c>
      <c r="H93" s="25">
        <f t="shared" si="29"/>
        <v>0</v>
      </c>
      <c r="I93" s="25">
        <f t="shared" si="30"/>
        <v>26</v>
      </c>
      <c r="J93" s="2">
        <f t="shared" si="31"/>
        <v>1</v>
      </c>
      <c r="K93" s="43">
        <f t="shared" si="26"/>
        <v>357</v>
      </c>
      <c r="L93" s="44">
        <f t="shared" si="32"/>
        <v>39</v>
      </c>
      <c r="M93" s="27">
        <f t="shared" si="33"/>
        <v>0.84593837535014005</v>
      </c>
      <c r="N93" s="45">
        <f t="shared" si="34"/>
        <v>49</v>
      </c>
      <c r="P93" s="41" t="s">
        <v>215</v>
      </c>
      <c r="Q93" s="68">
        <v>28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299</v>
      </c>
      <c r="X93" s="1">
        <v>3</v>
      </c>
      <c r="Y93" s="1">
        <v>0</v>
      </c>
      <c r="Z93" s="1">
        <v>0</v>
      </c>
      <c r="AA93" s="1">
        <v>1</v>
      </c>
      <c r="AB93" s="1">
        <v>2</v>
      </c>
      <c r="AC93" s="1">
        <v>14</v>
      </c>
      <c r="AD93" s="1">
        <v>10</v>
      </c>
      <c r="AE93" s="1">
        <v>0</v>
      </c>
      <c r="AF93" s="46">
        <v>357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7"/>
        <v>38</v>
      </c>
      <c r="E94" s="42">
        <f t="shared" si="24"/>
        <v>492</v>
      </c>
      <c r="F94" s="25">
        <f t="shared" si="25"/>
        <v>475</v>
      </c>
      <c r="G94" s="25">
        <f t="shared" si="28"/>
        <v>17</v>
      </c>
      <c r="H94" s="25">
        <f t="shared" si="29"/>
        <v>0</v>
      </c>
      <c r="I94" s="25">
        <f t="shared" si="30"/>
        <v>24</v>
      </c>
      <c r="J94" s="2">
        <f t="shared" si="31"/>
        <v>1</v>
      </c>
      <c r="K94" s="43">
        <f t="shared" si="26"/>
        <v>555</v>
      </c>
      <c r="L94" s="44">
        <f t="shared" si="32"/>
        <v>23</v>
      </c>
      <c r="M94" s="27">
        <f t="shared" si="33"/>
        <v>0.88648648648648654</v>
      </c>
      <c r="N94" s="45">
        <f t="shared" si="34"/>
        <v>34</v>
      </c>
      <c r="P94" s="41" t="s">
        <v>217</v>
      </c>
      <c r="Q94" s="68">
        <v>38</v>
      </c>
      <c r="R94" s="1">
        <v>0</v>
      </c>
      <c r="S94" s="1">
        <v>0</v>
      </c>
      <c r="T94" s="1">
        <v>0</v>
      </c>
      <c r="U94" s="1">
        <v>0</v>
      </c>
      <c r="V94" s="1">
        <v>5</v>
      </c>
      <c r="W94" s="1">
        <v>470</v>
      </c>
      <c r="X94" s="1">
        <v>17</v>
      </c>
      <c r="Y94" s="1">
        <v>0</v>
      </c>
      <c r="Z94" s="1">
        <v>0</v>
      </c>
      <c r="AA94" s="1">
        <v>0</v>
      </c>
      <c r="AB94" s="1">
        <v>2</v>
      </c>
      <c r="AC94" s="1">
        <v>7</v>
      </c>
      <c r="AD94" s="1">
        <v>15</v>
      </c>
      <c r="AE94" s="1">
        <v>1</v>
      </c>
      <c r="AF94" s="46">
        <v>555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7"/>
        <v>3</v>
      </c>
      <c r="E95" s="42">
        <f t="shared" si="24"/>
        <v>186</v>
      </c>
      <c r="F95" s="25">
        <f t="shared" si="25"/>
        <v>180</v>
      </c>
      <c r="G95" s="25">
        <f t="shared" si="28"/>
        <v>6</v>
      </c>
      <c r="H95" s="25">
        <f t="shared" si="29"/>
        <v>0</v>
      </c>
      <c r="I95" s="25">
        <f t="shared" si="30"/>
        <v>14</v>
      </c>
      <c r="J95" s="2">
        <f t="shared" si="31"/>
        <v>0</v>
      </c>
      <c r="K95" s="43">
        <f t="shared" si="26"/>
        <v>203</v>
      </c>
      <c r="L95" s="44">
        <f t="shared" si="32"/>
        <v>57</v>
      </c>
      <c r="M95" s="27">
        <f t="shared" si="33"/>
        <v>0.91625615763546797</v>
      </c>
      <c r="N95" s="45">
        <f t="shared" si="34"/>
        <v>20</v>
      </c>
      <c r="P95" s="41" t="s">
        <v>219</v>
      </c>
      <c r="Q95" s="68">
        <v>3</v>
      </c>
      <c r="R95" s="1">
        <v>0</v>
      </c>
      <c r="S95" s="1">
        <v>0</v>
      </c>
      <c r="T95" s="1">
        <v>0</v>
      </c>
      <c r="U95" s="1">
        <v>0</v>
      </c>
      <c r="V95" s="1">
        <v>2</v>
      </c>
      <c r="W95" s="1">
        <v>178</v>
      </c>
      <c r="X95" s="1">
        <v>6</v>
      </c>
      <c r="Y95" s="1">
        <v>0</v>
      </c>
      <c r="Z95" s="1">
        <v>0</v>
      </c>
      <c r="AA95" s="1">
        <v>0</v>
      </c>
      <c r="AB95" s="1">
        <v>0</v>
      </c>
      <c r="AC95" s="1">
        <v>2</v>
      </c>
      <c r="AD95" s="1">
        <v>12</v>
      </c>
      <c r="AE95" s="1">
        <v>0</v>
      </c>
      <c r="AF95" s="46">
        <v>203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7"/>
        <v>14</v>
      </c>
      <c r="E96" s="42">
        <f t="shared" si="24"/>
        <v>183</v>
      </c>
      <c r="F96" s="25">
        <f t="shared" si="25"/>
        <v>176</v>
      </c>
      <c r="G96" s="25">
        <f t="shared" si="28"/>
        <v>6</v>
      </c>
      <c r="H96" s="25">
        <f t="shared" si="29"/>
        <v>1</v>
      </c>
      <c r="I96" s="25">
        <f t="shared" si="30"/>
        <v>5</v>
      </c>
      <c r="J96" s="2">
        <f t="shared" si="31"/>
        <v>0</v>
      </c>
      <c r="K96" s="43">
        <f t="shared" si="26"/>
        <v>202</v>
      </c>
      <c r="L96" s="44">
        <f t="shared" si="32"/>
        <v>59</v>
      </c>
      <c r="M96" s="27">
        <f t="shared" si="33"/>
        <v>0.90594059405940597</v>
      </c>
      <c r="N96" s="45">
        <f t="shared" si="34"/>
        <v>25</v>
      </c>
      <c r="P96" s="41" t="s">
        <v>221</v>
      </c>
      <c r="Q96" s="68">
        <v>14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176</v>
      </c>
      <c r="X96" s="1">
        <v>6</v>
      </c>
      <c r="Y96" s="1">
        <v>1</v>
      </c>
      <c r="Z96" s="1">
        <v>0</v>
      </c>
      <c r="AA96" s="1">
        <v>0</v>
      </c>
      <c r="AB96" s="1">
        <v>0</v>
      </c>
      <c r="AC96" s="1">
        <v>1</v>
      </c>
      <c r="AD96" s="1">
        <v>4</v>
      </c>
      <c r="AE96" s="1">
        <v>0</v>
      </c>
      <c r="AF96" s="46">
        <v>202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7"/>
        <v>23</v>
      </c>
      <c r="E97" s="42">
        <f t="shared" si="24"/>
        <v>392</v>
      </c>
      <c r="F97" s="25">
        <f t="shared" si="25"/>
        <v>382</v>
      </c>
      <c r="G97" s="25">
        <f t="shared" si="28"/>
        <v>10</v>
      </c>
      <c r="H97" s="25">
        <f t="shared" si="29"/>
        <v>0</v>
      </c>
      <c r="I97" s="25">
        <f t="shared" si="30"/>
        <v>30</v>
      </c>
      <c r="J97" s="2">
        <f t="shared" si="31"/>
        <v>2</v>
      </c>
      <c r="K97" s="43">
        <f t="shared" si="26"/>
        <v>447</v>
      </c>
      <c r="L97" s="44">
        <f t="shared" si="32"/>
        <v>30</v>
      </c>
      <c r="M97" s="27">
        <f t="shared" si="33"/>
        <v>0.87695749440715887</v>
      </c>
      <c r="N97" s="45">
        <f t="shared" si="34"/>
        <v>39</v>
      </c>
      <c r="P97" s="41" t="s">
        <v>223</v>
      </c>
      <c r="Q97" s="68">
        <v>23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382</v>
      </c>
      <c r="X97" s="1">
        <v>10</v>
      </c>
      <c r="Y97" s="1">
        <v>0</v>
      </c>
      <c r="Z97" s="1">
        <v>0</v>
      </c>
      <c r="AA97" s="1">
        <v>2</v>
      </c>
      <c r="AB97" s="1">
        <v>2</v>
      </c>
      <c r="AC97" s="1">
        <v>11</v>
      </c>
      <c r="AD97" s="1">
        <v>17</v>
      </c>
      <c r="AE97" s="1">
        <v>0</v>
      </c>
      <c r="AF97" s="46">
        <v>447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7"/>
        <v>6</v>
      </c>
      <c r="E98" s="42">
        <f t="shared" si="24"/>
        <v>2</v>
      </c>
      <c r="F98" s="25">
        <f t="shared" si="25"/>
        <v>2</v>
      </c>
      <c r="G98" s="25">
        <f t="shared" si="28"/>
        <v>0</v>
      </c>
      <c r="H98" s="25">
        <f t="shared" si="29"/>
        <v>0</v>
      </c>
      <c r="I98" s="25">
        <f t="shared" si="30"/>
        <v>1</v>
      </c>
      <c r="J98" s="2">
        <f t="shared" si="31"/>
        <v>0</v>
      </c>
      <c r="K98" s="43">
        <f t="shared" si="26"/>
        <v>9</v>
      </c>
      <c r="L98" s="44">
        <f t="shared" si="32"/>
        <v>82</v>
      </c>
      <c r="M98" s="27">
        <f t="shared" si="33"/>
        <v>0.22222222222222221</v>
      </c>
      <c r="N98" s="45">
        <f t="shared" si="34"/>
        <v>85</v>
      </c>
      <c r="P98" s="41" t="s">
        <v>225</v>
      </c>
      <c r="Q98" s="68">
        <v>6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2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1</v>
      </c>
      <c r="AD98" s="1">
        <v>0</v>
      </c>
      <c r="AE98" s="1">
        <v>0</v>
      </c>
      <c r="AF98" s="46">
        <v>9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7"/>
        <v>23</v>
      </c>
      <c r="E99" s="42">
        <f t="shared" si="24"/>
        <v>149</v>
      </c>
      <c r="F99" s="25">
        <f t="shared" si="25"/>
        <v>140</v>
      </c>
      <c r="G99" s="32">
        <f t="shared" si="28"/>
        <v>9</v>
      </c>
      <c r="H99" s="32">
        <f t="shared" si="29"/>
        <v>0</v>
      </c>
      <c r="I99" s="32">
        <f t="shared" si="30"/>
        <v>29</v>
      </c>
      <c r="J99" s="31">
        <f t="shared" si="31"/>
        <v>15</v>
      </c>
      <c r="K99" s="43">
        <f t="shared" si="26"/>
        <v>216</v>
      </c>
      <c r="L99" s="61">
        <f t="shared" si="32"/>
        <v>53</v>
      </c>
      <c r="M99" s="34">
        <f t="shared" si="33"/>
        <v>0.68981481481481477</v>
      </c>
      <c r="N99" s="62">
        <f t="shared" si="34"/>
        <v>75</v>
      </c>
      <c r="P99" s="41" t="s">
        <v>227</v>
      </c>
      <c r="Q99" s="71">
        <v>22</v>
      </c>
      <c r="R99" s="63">
        <v>1</v>
      </c>
      <c r="S99" s="63">
        <v>0</v>
      </c>
      <c r="T99" s="63">
        <v>0</v>
      </c>
      <c r="U99" s="63">
        <v>0</v>
      </c>
      <c r="V99" s="63">
        <v>3</v>
      </c>
      <c r="W99" s="63">
        <v>137</v>
      </c>
      <c r="X99" s="63">
        <v>9</v>
      </c>
      <c r="Y99" s="63">
        <v>0</v>
      </c>
      <c r="Z99" s="63">
        <v>0</v>
      </c>
      <c r="AA99" s="63">
        <v>1</v>
      </c>
      <c r="AB99" s="63">
        <v>2</v>
      </c>
      <c r="AC99" s="63">
        <v>19</v>
      </c>
      <c r="AD99" s="63">
        <v>8</v>
      </c>
      <c r="AE99" s="63">
        <v>14</v>
      </c>
      <c r="AF99" s="64">
        <v>216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4909</v>
      </c>
      <c r="E101" s="257">
        <f t="shared" ref="E101:K101" si="35">SUM(E12:E99)</f>
        <v>34699</v>
      </c>
      <c r="F101" s="257">
        <f t="shared" si="35"/>
        <v>33360</v>
      </c>
      <c r="G101" s="257">
        <f t="shared" si="35"/>
        <v>1257</v>
      </c>
      <c r="H101" s="257">
        <f t="shared" si="35"/>
        <v>82</v>
      </c>
      <c r="I101" s="257">
        <f t="shared" si="35"/>
        <v>3380</v>
      </c>
      <c r="J101" s="257">
        <f t="shared" si="35"/>
        <v>600</v>
      </c>
      <c r="K101" s="258">
        <f t="shared" si="35"/>
        <v>43588</v>
      </c>
    </row>
  </sheetData>
  <autoFilter ref="A13:AF13" xr:uid="{00000000-0009-0000-0000-000019000000}">
    <sortState xmlns:xlrd2="http://schemas.microsoft.com/office/spreadsheetml/2017/richdata2" ref="A15:AF99">
      <sortCondition ref="A13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9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4" width="9.625" style="14" bestFit="1" customWidth="1"/>
    <col min="5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268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10</v>
      </c>
      <c r="E7" s="18">
        <f t="shared" si="0"/>
        <v>104</v>
      </c>
      <c r="F7" s="18">
        <f t="shared" si="0"/>
        <v>102</v>
      </c>
      <c r="G7" s="18">
        <f t="shared" si="0"/>
        <v>2</v>
      </c>
      <c r="H7" s="18">
        <f t="shared" si="0"/>
        <v>0</v>
      </c>
      <c r="I7" s="18">
        <f t="shared" si="0"/>
        <v>6</v>
      </c>
      <c r="J7" s="18">
        <f t="shared" si="0"/>
        <v>2</v>
      </c>
      <c r="K7" s="19">
        <f>SUM(D7,F7:J7)</f>
        <v>122</v>
      </c>
      <c r="L7" s="20">
        <f>_xlfn.RANK.EQ(K7,$K$14:$K$99,0)</f>
        <v>67</v>
      </c>
      <c r="M7" s="21">
        <f>E7/K7</f>
        <v>0.85245901639344257</v>
      </c>
      <c r="N7" s="22">
        <f>_xlfn.RANK.EQ(M7,$M$14:$M$99,0)</f>
        <v>40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20.9</v>
      </c>
      <c r="E8" s="103">
        <f>ROUND(SUMIF($B$14:$B$99,"G",E14:E99)/(COUNTIFS(B14:B99,"G",D14:D99,"&lt;&gt;")),1)</f>
        <v>298.8</v>
      </c>
      <c r="F8" s="103">
        <f>ROUND(SUMIF($B$14:$B$99,"G",F14:F99)/(COUNTIFS(B14:B99,"G",D14:D99,"&lt;&gt;")),1)</f>
        <v>290.60000000000002</v>
      </c>
      <c r="G8" s="103">
        <f>ROUND(SUMIF($B$14:$B$99,"G",G14:G99)/(COUNTIFS(B14:B99,"G",D14:D99,"&lt;&gt;")),1)</f>
        <v>7.9</v>
      </c>
      <c r="H8" s="103">
        <f>ROUND(SUMIF($B$14:$B$99,"G",H14:H99)/(COUNTIFS(B14:B99,"G",D14:D99,"&lt;&gt;")),1)</f>
        <v>0.3</v>
      </c>
      <c r="I8" s="103">
        <f>ROUND(SUMIF($B$14:$B$99,"G",I14:I99)/(COUNTIFS(B14:B99,"G",D14:D99,"&lt;&gt;")),1)</f>
        <v>22.4</v>
      </c>
      <c r="J8" s="103">
        <f>ROUND(SUMIF($B$14:$B$99,"G",J14:J99)/(COUNTIFS(B14:B99,"G",D14:D99,"&lt;&gt;")),1)</f>
        <v>1.4</v>
      </c>
      <c r="K8" s="100">
        <f>ROUND(SUM(D8,F8:J8),1)</f>
        <v>343.5</v>
      </c>
      <c r="L8" s="26"/>
      <c r="M8" s="27">
        <f t="shared" ref="M8:M9" si="1">E8/K8</f>
        <v>0.86986899563318776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58.2</v>
      </c>
      <c r="E9" s="106">
        <f t="shared" si="2"/>
        <v>384.7</v>
      </c>
      <c r="F9" s="106">
        <f t="shared" si="2"/>
        <v>369</v>
      </c>
      <c r="G9" s="106">
        <f t="shared" si="2"/>
        <v>15.2</v>
      </c>
      <c r="H9" s="106">
        <f t="shared" si="2"/>
        <v>0.4</v>
      </c>
      <c r="I9" s="106">
        <f t="shared" si="2"/>
        <v>46.3</v>
      </c>
      <c r="J9" s="106">
        <f t="shared" si="2"/>
        <v>4.4000000000000004</v>
      </c>
      <c r="K9" s="105">
        <f>ROUND(SUM(D9,F9:J9),1)</f>
        <v>493.5</v>
      </c>
      <c r="L9" s="33"/>
      <c r="M9" s="34">
        <f t="shared" si="1"/>
        <v>0.77953394123606889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2021年度（基準日：５月１日）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x14ac:dyDescent="0.15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7" t="s">
        <v>55</v>
      </c>
      <c r="R12" s="438"/>
      <c r="S12" s="438"/>
      <c r="T12" s="438"/>
      <c r="U12" s="438"/>
      <c r="V12" s="438"/>
      <c r="W12" s="438"/>
      <c r="X12" s="438"/>
      <c r="Y12" s="438"/>
      <c r="Z12" s="438"/>
      <c r="AA12" s="438"/>
      <c r="AB12" s="438"/>
      <c r="AC12" s="438"/>
      <c r="AD12" s="438"/>
      <c r="AE12" s="438"/>
      <c r="AF12" s="439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65" t="s">
        <v>20</v>
      </c>
      <c r="R13" s="66" t="s">
        <v>21</v>
      </c>
      <c r="S13" s="15" t="s">
        <v>22</v>
      </c>
      <c r="T13" s="15" t="s">
        <v>23</v>
      </c>
      <c r="U13" s="15" t="s">
        <v>24</v>
      </c>
      <c r="V13" s="15" t="s">
        <v>29</v>
      </c>
      <c r="W13" s="15" t="s">
        <v>30</v>
      </c>
      <c r="X13" s="15" t="s">
        <v>31</v>
      </c>
      <c r="Y13" s="15" t="s">
        <v>32</v>
      </c>
      <c r="Z13" s="15" t="s">
        <v>25</v>
      </c>
      <c r="AA13" s="15" t="s">
        <v>26</v>
      </c>
      <c r="AB13" s="15" t="s">
        <v>33</v>
      </c>
      <c r="AC13" s="15" t="s">
        <v>34</v>
      </c>
      <c r="AD13" s="15" t="s">
        <v>35</v>
      </c>
      <c r="AE13" s="15" t="s">
        <v>27</v>
      </c>
      <c r="AF13" s="67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7" si="3">SUM(Q14:U14)</f>
        <v>256</v>
      </c>
      <c r="E14" s="42">
        <f>SUM(F14:H14)</f>
        <v>1283</v>
      </c>
      <c r="F14" s="25">
        <f>V14+W14</f>
        <v>1224</v>
      </c>
      <c r="G14" s="25">
        <f t="shared" ref="G14:G47" si="4">X14</f>
        <v>58</v>
      </c>
      <c r="H14" s="25">
        <f t="shared" ref="H14:H47" si="5">Y14</f>
        <v>1</v>
      </c>
      <c r="I14" s="25">
        <f t="shared" ref="I14:I47" si="6">SUM(AB14:AD14)</f>
        <v>199</v>
      </c>
      <c r="J14" s="2">
        <f t="shared" ref="J14:J47" si="7">SUM(Z14:AA14,AE14)</f>
        <v>19</v>
      </c>
      <c r="K14" s="43">
        <f>SUM(D14,E14,I14:J14)</f>
        <v>1757</v>
      </c>
      <c r="L14" s="44">
        <f t="shared" ref="L14:L47" si="8">_xlfn.RANK.EQ(K14,$K$14:$K$99,0)</f>
        <v>7</v>
      </c>
      <c r="M14" s="27">
        <f t="shared" ref="M14:M47" si="9">E14/K14</f>
        <v>0.73022196926579397</v>
      </c>
      <c r="N14" s="45">
        <f t="shared" ref="N14:N47" si="10">_xlfn.RANK.EQ(M14,$M$14:$M$99,0)</f>
        <v>69</v>
      </c>
      <c r="P14" s="41" t="s">
        <v>57</v>
      </c>
      <c r="Q14" s="68">
        <v>255</v>
      </c>
      <c r="R14" s="1">
        <v>1</v>
      </c>
      <c r="S14" s="1">
        <v>0</v>
      </c>
      <c r="T14" s="1">
        <v>0</v>
      </c>
      <c r="U14" s="1">
        <v>0</v>
      </c>
      <c r="V14" s="1">
        <v>2</v>
      </c>
      <c r="W14" s="1">
        <v>1222</v>
      </c>
      <c r="X14" s="1">
        <v>58</v>
      </c>
      <c r="Y14" s="1">
        <v>1</v>
      </c>
      <c r="Z14" s="1">
        <v>0</v>
      </c>
      <c r="AA14" s="1">
        <v>11</v>
      </c>
      <c r="AB14" s="1">
        <v>9</v>
      </c>
      <c r="AC14" s="1">
        <v>85</v>
      </c>
      <c r="AD14" s="1">
        <v>105</v>
      </c>
      <c r="AE14" s="1">
        <v>8</v>
      </c>
      <c r="AF14" s="46">
        <v>1757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1</v>
      </c>
      <c r="E15" s="42">
        <f t="shared" ref="E15:E78" si="11">SUM(F15:H15)</f>
        <v>62</v>
      </c>
      <c r="F15" s="25">
        <f t="shared" ref="F15:F78" si="12">V15+W15</f>
        <v>46</v>
      </c>
      <c r="G15" s="25">
        <f t="shared" si="4"/>
        <v>15</v>
      </c>
      <c r="H15" s="25">
        <f t="shared" si="5"/>
        <v>1</v>
      </c>
      <c r="I15" s="25">
        <f t="shared" si="6"/>
        <v>5</v>
      </c>
      <c r="J15" s="2">
        <f t="shared" ref="J15" si="13">SUM(Z15:AA15,AE15)</f>
        <v>1</v>
      </c>
      <c r="K15" s="43">
        <f t="shared" ref="K15:K78" si="14">SUM(D15,E15,I15:J15)</f>
        <v>69</v>
      </c>
      <c r="L15" s="44">
        <f t="shared" ref="L15" si="15">_xlfn.RANK.EQ(K15,$K$14:$K$99,0)</f>
        <v>74</v>
      </c>
      <c r="M15" s="27">
        <f t="shared" si="9"/>
        <v>0.89855072463768115</v>
      </c>
      <c r="N15" s="45">
        <f t="shared" si="10"/>
        <v>22</v>
      </c>
      <c r="P15" s="41" t="s">
        <v>59</v>
      </c>
      <c r="Q15" s="72">
        <v>1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46</v>
      </c>
      <c r="X15" s="15">
        <v>15</v>
      </c>
      <c r="Y15" s="15">
        <v>1</v>
      </c>
      <c r="Z15" s="15">
        <v>0</v>
      </c>
      <c r="AA15" s="15">
        <v>0</v>
      </c>
      <c r="AB15" s="15">
        <v>0</v>
      </c>
      <c r="AC15" s="15">
        <v>3</v>
      </c>
      <c r="AD15" s="15">
        <v>2</v>
      </c>
      <c r="AE15" s="15">
        <v>1</v>
      </c>
      <c r="AF15" s="67">
        <v>69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5</v>
      </c>
      <c r="E16" s="42">
        <f t="shared" si="11"/>
        <v>227</v>
      </c>
      <c r="F16" s="25">
        <f t="shared" si="12"/>
        <v>226</v>
      </c>
      <c r="G16" s="25">
        <f t="shared" si="4"/>
        <v>1</v>
      </c>
      <c r="H16" s="25">
        <f t="shared" si="5"/>
        <v>0</v>
      </c>
      <c r="I16" s="25">
        <f t="shared" si="6"/>
        <v>15</v>
      </c>
      <c r="J16" s="2">
        <f t="shared" si="7"/>
        <v>1</v>
      </c>
      <c r="K16" s="43">
        <f t="shared" si="14"/>
        <v>248</v>
      </c>
      <c r="L16" s="44">
        <f t="shared" si="8"/>
        <v>49</v>
      </c>
      <c r="M16" s="27">
        <f t="shared" si="9"/>
        <v>0.91532258064516125</v>
      </c>
      <c r="N16" s="45">
        <f t="shared" si="10"/>
        <v>15</v>
      </c>
      <c r="P16" s="41" t="s">
        <v>61</v>
      </c>
      <c r="Q16" s="68">
        <v>5</v>
      </c>
      <c r="R16" s="1">
        <v>0</v>
      </c>
      <c r="S16" s="1">
        <v>0</v>
      </c>
      <c r="T16" s="1">
        <v>0</v>
      </c>
      <c r="U16" s="1">
        <v>0</v>
      </c>
      <c r="V16" s="1">
        <v>1</v>
      </c>
      <c r="W16" s="1">
        <v>225</v>
      </c>
      <c r="X16" s="1">
        <v>1</v>
      </c>
      <c r="Y16" s="1">
        <v>0</v>
      </c>
      <c r="Z16" s="1">
        <v>0</v>
      </c>
      <c r="AA16" s="1">
        <v>1</v>
      </c>
      <c r="AB16" s="1">
        <v>0</v>
      </c>
      <c r="AC16" s="1">
        <v>12</v>
      </c>
      <c r="AD16" s="1">
        <v>3</v>
      </c>
      <c r="AE16" s="1">
        <v>0</v>
      </c>
      <c r="AF16" s="46">
        <v>248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11"/>
        <v>5</v>
      </c>
      <c r="F17" s="25">
        <f t="shared" si="12"/>
        <v>5</v>
      </c>
      <c r="G17" s="25">
        <f t="shared" si="4"/>
        <v>0</v>
      </c>
      <c r="H17" s="25">
        <f t="shared" si="5"/>
        <v>0</v>
      </c>
      <c r="I17" s="25">
        <f t="shared" si="6"/>
        <v>2</v>
      </c>
      <c r="J17" s="2">
        <f t="shared" si="7"/>
        <v>0</v>
      </c>
      <c r="K17" s="43">
        <f t="shared" si="14"/>
        <v>7</v>
      </c>
      <c r="L17" s="44">
        <f t="shared" si="8"/>
        <v>85</v>
      </c>
      <c r="M17" s="27">
        <f t="shared" si="9"/>
        <v>0.7142857142857143</v>
      </c>
      <c r="N17" s="45">
        <f t="shared" si="10"/>
        <v>71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5</v>
      </c>
      <c r="X17" s="1">
        <v>0</v>
      </c>
      <c r="Y17" s="1">
        <v>0</v>
      </c>
      <c r="Z17" s="1">
        <v>0</v>
      </c>
      <c r="AA17" s="1">
        <v>0</v>
      </c>
      <c r="AB17" s="1">
        <v>1</v>
      </c>
      <c r="AC17" s="1">
        <v>0</v>
      </c>
      <c r="AD17" s="1">
        <v>1</v>
      </c>
      <c r="AE17" s="1">
        <v>0</v>
      </c>
      <c r="AF17" s="46">
        <v>7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7</v>
      </c>
      <c r="E18" s="42">
        <f t="shared" si="11"/>
        <v>31</v>
      </c>
      <c r="F18" s="25">
        <f t="shared" si="12"/>
        <v>27</v>
      </c>
      <c r="G18" s="25">
        <f t="shared" si="4"/>
        <v>4</v>
      </c>
      <c r="H18" s="25">
        <f t="shared" si="5"/>
        <v>0</v>
      </c>
      <c r="I18" s="25">
        <f t="shared" si="6"/>
        <v>3</v>
      </c>
      <c r="J18" s="2">
        <f t="shared" si="7"/>
        <v>0</v>
      </c>
      <c r="K18" s="43">
        <f t="shared" si="14"/>
        <v>41</v>
      </c>
      <c r="L18" s="44">
        <f t="shared" si="8"/>
        <v>76</v>
      </c>
      <c r="M18" s="27">
        <f t="shared" si="9"/>
        <v>0.75609756097560976</v>
      </c>
      <c r="N18" s="45">
        <f t="shared" si="10"/>
        <v>64</v>
      </c>
      <c r="P18" s="41" t="s">
        <v>65</v>
      </c>
      <c r="Q18" s="68">
        <v>7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27</v>
      </c>
      <c r="X18" s="1">
        <v>4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3</v>
      </c>
      <c r="AE18" s="1">
        <v>0</v>
      </c>
      <c r="AF18" s="46">
        <v>41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6</v>
      </c>
      <c r="E19" s="42">
        <f t="shared" si="11"/>
        <v>104</v>
      </c>
      <c r="F19" s="25">
        <f t="shared" si="12"/>
        <v>104</v>
      </c>
      <c r="G19" s="25">
        <f t="shared" si="4"/>
        <v>0</v>
      </c>
      <c r="H19" s="25">
        <f t="shared" si="5"/>
        <v>0</v>
      </c>
      <c r="I19" s="25">
        <f t="shared" si="6"/>
        <v>4</v>
      </c>
      <c r="J19" s="2">
        <f t="shared" si="7"/>
        <v>0</v>
      </c>
      <c r="K19" s="43">
        <f t="shared" si="14"/>
        <v>114</v>
      </c>
      <c r="L19" s="44">
        <f t="shared" si="8"/>
        <v>69</v>
      </c>
      <c r="M19" s="27">
        <f t="shared" si="9"/>
        <v>0.91228070175438591</v>
      </c>
      <c r="N19" s="45">
        <f t="shared" si="10"/>
        <v>16</v>
      </c>
      <c r="P19" s="41" t="s">
        <v>67</v>
      </c>
      <c r="Q19" s="68">
        <v>6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104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2</v>
      </c>
      <c r="AD19" s="1">
        <v>2</v>
      </c>
      <c r="AE19" s="1">
        <v>0</v>
      </c>
      <c r="AF19" s="46">
        <v>114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11"/>
        <v>10</v>
      </c>
      <c r="F20" s="25">
        <f t="shared" si="12"/>
        <v>10</v>
      </c>
      <c r="G20" s="25">
        <f t="shared" si="4"/>
        <v>0</v>
      </c>
      <c r="H20" s="25">
        <f t="shared" si="5"/>
        <v>0</v>
      </c>
      <c r="I20" s="25">
        <f t="shared" si="6"/>
        <v>0</v>
      </c>
      <c r="J20" s="2">
        <f t="shared" si="7"/>
        <v>0</v>
      </c>
      <c r="K20" s="43">
        <f t="shared" si="14"/>
        <v>10</v>
      </c>
      <c r="L20" s="44">
        <f t="shared" si="8"/>
        <v>83</v>
      </c>
      <c r="M20" s="27">
        <f t="shared" si="9"/>
        <v>1</v>
      </c>
      <c r="N20" s="45">
        <f t="shared" si="10"/>
        <v>1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10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46">
        <v>10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12</v>
      </c>
      <c r="E21" s="42">
        <f t="shared" si="11"/>
        <v>144</v>
      </c>
      <c r="F21" s="25">
        <f t="shared" si="12"/>
        <v>140</v>
      </c>
      <c r="G21" s="25">
        <f t="shared" si="4"/>
        <v>4</v>
      </c>
      <c r="H21" s="25">
        <f t="shared" si="5"/>
        <v>0</v>
      </c>
      <c r="I21" s="25">
        <f t="shared" si="6"/>
        <v>22</v>
      </c>
      <c r="J21" s="2">
        <f t="shared" si="7"/>
        <v>2</v>
      </c>
      <c r="K21" s="43">
        <f t="shared" si="14"/>
        <v>180</v>
      </c>
      <c r="L21" s="44">
        <f t="shared" si="8"/>
        <v>60</v>
      </c>
      <c r="M21" s="27">
        <f t="shared" si="9"/>
        <v>0.8</v>
      </c>
      <c r="N21" s="45">
        <f t="shared" si="10"/>
        <v>56</v>
      </c>
      <c r="P21" s="41" t="s">
        <v>71</v>
      </c>
      <c r="Q21" s="68">
        <v>12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140</v>
      </c>
      <c r="X21" s="1">
        <v>4</v>
      </c>
      <c r="Y21" s="1">
        <v>0</v>
      </c>
      <c r="Z21" s="1">
        <v>0</v>
      </c>
      <c r="AA21" s="1">
        <v>2</v>
      </c>
      <c r="AB21" s="1">
        <v>1</v>
      </c>
      <c r="AC21" s="1">
        <v>9</v>
      </c>
      <c r="AD21" s="1">
        <v>12</v>
      </c>
      <c r="AE21" s="1">
        <v>0</v>
      </c>
      <c r="AF21" s="46">
        <v>180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16</v>
      </c>
      <c r="E22" s="42">
        <f t="shared" si="11"/>
        <v>240</v>
      </c>
      <c r="F22" s="25">
        <f t="shared" si="12"/>
        <v>237</v>
      </c>
      <c r="G22" s="25">
        <f t="shared" si="4"/>
        <v>3</v>
      </c>
      <c r="H22" s="25">
        <f t="shared" si="5"/>
        <v>0</v>
      </c>
      <c r="I22" s="25">
        <f t="shared" si="6"/>
        <v>29</v>
      </c>
      <c r="J22" s="2">
        <f t="shared" si="7"/>
        <v>2</v>
      </c>
      <c r="K22" s="43">
        <f t="shared" si="14"/>
        <v>287</v>
      </c>
      <c r="L22" s="44">
        <f t="shared" si="8"/>
        <v>46</v>
      </c>
      <c r="M22" s="27">
        <f t="shared" si="9"/>
        <v>0.83623693379790942</v>
      </c>
      <c r="N22" s="45">
        <f t="shared" si="10"/>
        <v>46</v>
      </c>
      <c r="P22" s="41" t="s">
        <v>73</v>
      </c>
      <c r="Q22" s="68">
        <v>16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237</v>
      </c>
      <c r="X22" s="1">
        <v>3</v>
      </c>
      <c r="Y22" s="1">
        <v>0</v>
      </c>
      <c r="Z22" s="1">
        <v>0</v>
      </c>
      <c r="AA22" s="1">
        <v>2</v>
      </c>
      <c r="AB22" s="1">
        <v>2</v>
      </c>
      <c r="AC22" s="1">
        <v>6</v>
      </c>
      <c r="AD22" s="1">
        <v>21</v>
      </c>
      <c r="AE22" s="1">
        <v>0</v>
      </c>
      <c r="AF22" s="46">
        <v>287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383</v>
      </c>
      <c r="E23" s="42">
        <f t="shared" si="11"/>
        <v>1372</v>
      </c>
      <c r="F23" s="25">
        <f t="shared" si="12"/>
        <v>1324</v>
      </c>
      <c r="G23" s="25">
        <f t="shared" si="4"/>
        <v>48</v>
      </c>
      <c r="H23" s="25">
        <f t="shared" si="5"/>
        <v>0</v>
      </c>
      <c r="I23" s="25">
        <f t="shared" si="6"/>
        <v>194</v>
      </c>
      <c r="J23" s="2">
        <f t="shared" si="7"/>
        <v>2</v>
      </c>
      <c r="K23" s="43">
        <f t="shared" si="14"/>
        <v>1951</v>
      </c>
      <c r="L23" s="44">
        <f t="shared" si="8"/>
        <v>4</v>
      </c>
      <c r="M23" s="27">
        <f t="shared" si="9"/>
        <v>0.70322911327524351</v>
      </c>
      <c r="N23" s="45">
        <f t="shared" si="10"/>
        <v>74</v>
      </c>
      <c r="P23" s="41" t="s">
        <v>75</v>
      </c>
      <c r="Q23" s="68">
        <v>383</v>
      </c>
      <c r="R23" s="1">
        <v>0</v>
      </c>
      <c r="S23" s="1">
        <v>0</v>
      </c>
      <c r="T23" s="1">
        <v>0</v>
      </c>
      <c r="U23" s="1">
        <v>0</v>
      </c>
      <c r="V23" s="1">
        <v>5</v>
      </c>
      <c r="W23" s="1">
        <v>1319</v>
      </c>
      <c r="X23" s="1">
        <v>48</v>
      </c>
      <c r="Y23" s="1">
        <v>0</v>
      </c>
      <c r="Z23" s="1">
        <v>0</v>
      </c>
      <c r="AA23" s="1">
        <v>2</v>
      </c>
      <c r="AB23" s="1">
        <v>12</v>
      </c>
      <c r="AC23" s="1">
        <v>134</v>
      </c>
      <c r="AD23" s="1">
        <v>48</v>
      </c>
      <c r="AE23" s="1">
        <v>0</v>
      </c>
      <c r="AF23" s="46">
        <v>1951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1</v>
      </c>
      <c r="E24" s="42">
        <f t="shared" si="11"/>
        <v>23</v>
      </c>
      <c r="F24" s="25">
        <f t="shared" si="12"/>
        <v>19</v>
      </c>
      <c r="G24" s="25">
        <f t="shared" si="4"/>
        <v>4</v>
      </c>
      <c r="H24" s="25">
        <f t="shared" si="5"/>
        <v>0</v>
      </c>
      <c r="I24" s="25">
        <f t="shared" si="6"/>
        <v>2</v>
      </c>
      <c r="J24" s="2">
        <f t="shared" si="7"/>
        <v>0</v>
      </c>
      <c r="K24" s="43">
        <f t="shared" si="14"/>
        <v>26</v>
      </c>
      <c r="L24" s="44">
        <f t="shared" si="8"/>
        <v>79</v>
      </c>
      <c r="M24" s="27">
        <f t="shared" si="9"/>
        <v>0.88461538461538458</v>
      </c>
      <c r="N24" s="45">
        <f t="shared" si="10"/>
        <v>29</v>
      </c>
      <c r="P24" s="41" t="s">
        <v>77</v>
      </c>
      <c r="Q24" s="68">
        <v>1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19</v>
      </c>
      <c r="X24" s="1">
        <v>4</v>
      </c>
      <c r="Y24" s="1">
        <v>0</v>
      </c>
      <c r="Z24" s="1">
        <v>0</v>
      </c>
      <c r="AA24" s="1">
        <v>0</v>
      </c>
      <c r="AB24" s="1">
        <v>0</v>
      </c>
      <c r="AC24" s="1">
        <v>1</v>
      </c>
      <c r="AD24" s="1">
        <v>1</v>
      </c>
      <c r="AE24" s="1">
        <v>0</v>
      </c>
      <c r="AF24" s="46">
        <v>26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8</v>
      </c>
      <c r="E25" s="42">
        <f t="shared" si="11"/>
        <v>186</v>
      </c>
      <c r="F25" s="25">
        <f t="shared" si="12"/>
        <v>185</v>
      </c>
      <c r="G25" s="25">
        <f t="shared" si="4"/>
        <v>1</v>
      </c>
      <c r="H25" s="25">
        <f t="shared" si="5"/>
        <v>0</v>
      </c>
      <c r="I25" s="25">
        <f t="shared" si="6"/>
        <v>9</v>
      </c>
      <c r="J25" s="2">
        <f t="shared" si="7"/>
        <v>2</v>
      </c>
      <c r="K25" s="43">
        <f t="shared" si="14"/>
        <v>205</v>
      </c>
      <c r="L25" s="44">
        <f t="shared" si="8"/>
        <v>55</v>
      </c>
      <c r="M25" s="27">
        <f t="shared" si="9"/>
        <v>0.90731707317073174</v>
      </c>
      <c r="N25" s="45">
        <f t="shared" si="10"/>
        <v>19</v>
      </c>
      <c r="P25" s="41" t="s">
        <v>79</v>
      </c>
      <c r="Q25" s="68">
        <v>8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185</v>
      </c>
      <c r="X25" s="1">
        <v>1</v>
      </c>
      <c r="Y25" s="1">
        <v>0</v>
      </c>
      <c r="Z25" s="1">
        <v>0</v>
      </c>
      <c r="AA25" s="1">
        <v>2</v>
      </c>
      <c r="AB25" s="1">
        <v>1</v>
      </c>
      <c r="AC25" s="1">
        <v>2</v>
      </c>
      <c r="AD25" s="1">
        <v>6</v>
      </c>
      <c r="AE25" s="1">
        <v>0</v>
      </c>
      <c r="AF25" s="46">
        <v>205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25</v>
      </c>
      <c r="E26" s="42">
        <f t="shared" si="11"/>
        <v>385</v>
      </c>
      <c r="F26" s="25">
        <f t="shared" si="12"/>
        <v>379</v>
      </c>
      <c r="G26" s="25">
        <f t="shared" si="4"/>
        <v>6</v>
      </c>
      <c r="H26" s="25">
        <f t="shared" si="5"/>
        <v>0</v>
      </c>
      <c r="I26" s="25">
        <f t="shared" si="6"/>
        <v>37</v>
      </c>
      <c r="J26" s="2">
        <f t="shared" si="7"/>
        <v>0</v>
      </c>
      <c r="K26" s="43">
        <f t="shared" si="14"/>
        <v>447</v>
      </c>
      <c r="L26" s="44">
        <f t="shared" si="8"/>
        <v>27</v>
      </c>
      <c r="M26" s="27">
        <f t="shared" si="9"/>
        <v>0.86129753914988816</v>
      </c>
      <c r="N26" s="45">
        <f t="shared" si="10"/>
        <v>35</v>
      </c>
      <c r="P26" s="41" t="s">
        <v>81</v>
      </c>
      <c r="Q26" s="68">
        <v>25</v>
      </c>
      <c r="R26" s="1">
        <v>0</v>
      </c>
      <c r="S26" s="1">
        <v>0</v>
      </c>
      <c r="T26" s="1">
        <v>0</v>
      </c>
      <c r="U26" s="1">
        <v>0</v>
      </c>
      <c r="V26" s="1">
        <v>3</v>
      </c>
      <c r="W26" s="1">
        <v>376</v>
      </c>
      <c r="X26" s="1">
        <v>6</v>
      </c>
      <c r="Y26" s="1">
        <v>0</v>
      </c>
      <c r="Z26" s="1">
        <v>0</v>
      </c>
      <c r="AA26" s="1">
        <v>0</v>
      </c>
      <c r="AB26" s="1">
        <v>6</v>
      </c>
      <c r="AC26" s="1">
        <v>8</v>
      </c>
      <c r="AD26" s="1">
        <v>23</v>
      </c>
      <c r="AE26" s="1">
        <v>0</v>
      </c>
      <c r="AF26" s="46">
        <v>447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4</v>
      </c>
      <c r="E27" s="42">
        <f t="shared" si="11"/>
        <v>68</v>
      </c>
      <c r="F27" s="25">
        <f t="shared" si="12"/>
        <v>64</v>
      </c>
      <c r="G27" s="25">
        <f t="shared" si="4"/>
        <v>4</v>
      </c>
      <c r="H27" s="25">
        <f t="shared" si="5"/>
        <v>0</v>
      </c>
      <c r="I27" s="25">
        <f t="shared" si="6"/>
        <v>8</v>
      </c>
      <c r="J27" s="2">
        <f t="shared" si="7"/>
        <v>0</v>
      </c>
      <c r="K27" s="43">
        <f t="shared" si="14"/>
        <v>80</v>
      </c>
      <c r="L27" s="44">
        <f t="shared" si="8"/>
        <v>70</v>
      </c>
      <c r="M27" s="27">
        <f t="shared" si="9"/>
        <v>0.85</v>
      </c>
      <c r="N27" s="45">
        <f t="shared" si="10"/>
        <v>42</v>
      </c>
      <c r="P27" s="41" t="s">
        <v>83</v>
      </c>
      <c r="Q27" s="68">
        <v>4</v>
      </c>
      <c r="R27" s="1">
        <v>0</v>
      </c>
      <c r="S27" s="1">
        <v>0</v>
      </c>
      <c r="T27" s="1">
        <v>0</v>
      </c>
      <c r="U27" s="1">
        <v>0</v>
      </c>
      <c r="V27" s="1">
        <v>1</v>
      </c>
      <c r="W27" s="1">
        <v>63</v>
      </c>
      <c r="X27" s="1">
        <v>4</v>
      </c>
      <c r="Y27" s="1">
        <v>0</v>
      </c>
      <c r="Z27" s="1">
        <v>0</v>
      </c>
      <c r="AA27" s="1">
        <v>0</v>
      </c>
      <c r="AB27" s="1">
        <v>0</v>
      </c>
      <c r="AC27" s="1">
        <v>4</v>
      </c>
      <c r="AD27" s="1">
        <v>4</v>
      </c>
      <c r="AE27" s="1">
        <v>0</v>
      </c>
      <c r="AF27" s="46">
        <v>80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21</v>
      </c>
      <c r="E28" s="42">
        <f t="shared" si="11"/>
        <v>399</v>
      </c>
      <c r="F28" s="25">
        <f t="shared" si="12"/>
        <v>387</v>
      </c>
      <c r="G28" s="25">
        <f t="shared" si="4"/>
        <v>12</v>
      </c>
      <c r="H28" s="25">
        <f t="shared" si="5"/>
        <v>0</v>
      </c>
      <c r="I28" s="25">
        <f t="shared" si="6"/>
        <v>25</v>
      </c>
      <c r="J28" s="2">
        <f t="shared" si="7"/>
        <v>0</v>
      </c>
      <c r="K28" s="43">
        <f t="shared" si="14"/>
        <v>445</v>
      </c>
      <c r="L28" s="44">
        <f t="shared" si="8"/>
        <v>28</v>
      </c>
      <c r="M28" s="27">
        <f t="shared" si="9"/>
        <v>0.89662921348314606</v>
      </c>
      <c r="N28" s="45">
        <f t="shared" si="10"/>
        <v>24</v>
      </c>
      <c r="P28" s="41" t="s">
        <v>85</v>
      </c>
      <c r="Q28" s="68">
        <v>21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387</v>
      </c>
      <c r="X28" s="1">
        <v>12</v>
      </c>
      <c r="Y28" s="1">
        <v>0</v>
      </c>
      <c r="Z28" s="1">
        <v>0</v>
      </c>
      <c r="AA28" s="1">
        <v>0</v>
      </c>
      <c r="AB28" s="1">
        <v>0</v>
      </c>
      <c r="AC28" s="1">
        <v>22</v>
      </c>
      <c r="AD28" s="1">
        <v>3</v>
      </c>
      <c r="AE28" s="1">
        <v>0</v>
      </c>
      <c r="AF28" s="46">
        <v>445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233</v>
      </c>
      <c r="E29" s="42">
        <f t="shared" si="11"/>
        <v>1308</v>
      </c>
      <c r="F29" s="25">
        <f t="shared" si="12"/>
        <v>1259</v>
      </c>
      <c r="G29" s="25">
        <f t="shared" si="4"/>
        <v>48</v>
      </c>
      <c r="H29" s="25">
        <f t="shared" si="5"/>
        <v>1</v>
      </c>
      <c r="I29" s="25">
        <f t="shared" si="6"/>
        <v>257</v>
      </c>
      <c r="J29" s="2">
        <f t="shared" si="7"/>
        <v>2</v>
      </c>
      <c r="K29" s="43">
        <f t="shared" si="14"/>
        <v>1800</v>
      </c>
      <c r="L29" s="44">
        <f t="shared" si="8"/>
        <v>6</v>
      </c>
      <c r="M29" s="27">
        <f t="shared" si="9"/>
        <v>0.72666666666666668</v>
      </c>
      <c r="N29" s="45">
        <f t="shared" si="10"/>
        <v>70</v>
      </c>
      <c r="P29" s="41" t="s">
        <v>87</v>
      </c>
      <c r="Q29" s="68">
        <v>233</v>
      </c>
      <c r="R29" s="1">
        <v>0</v>
      </c>
      <c r="S29" s="1">
        <v>0</v>
      </c>
      <c r="T29" s="1">
        <v>0</v>
      </c>
      <c r="U29" s="1">
        <v>0</v>
      </c>
      <c r="V29" s="1">
        <v>7</v>
      </c>
      <c r="W29" s="1">
        <v>1252</v>
      </c>
      <c r="X29" s="1">
        <v>48</v>
      </c>
      <c r="Y29" s="1">
        <v>1</v>
      </c>
      <c r="Z29" s="1">
        <v>0</v>
      </c>
      <c r="AA29" s="1">
        <v>2</v>
      </c>
      <c r="AB29" s="1">
        <v>9</v>
      </c>
      <c r="AC29" s="1">
        <v>180</v>
      </c>
      <c r="AD29" s="1">
        <v>68</v>
      </c>
      <c r="AE29" s="1">
        <v>0</v>
      </c>
      <c r="AF29" s="46">
        <v>1800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1</v>
      </c>
      <c r="E30" s="42">
        <f t="shared" si="11"/>
        <v>1</v>
      </c>
      <c r="F30" s="25">
        <f t="shared" si="12"/>
        <v>1</v>
      </c>
      <c r="G30" s="25">
        <f t="shared" si="4"/>
        <v>0</v>
      </c>
      <c r="H30" s="25">
        <f t="shared" si="5"/>
        <v>0</v>
      </c>
      <c r="I30" s="25">
        <f t="shared" si="6"/>
        <v>6</v>
      </c>
      <c r="J30" s="2">
        <f t="shared" si="7"/>
        <v>0</v>
      </c>
      <c r="K30" s="43">
        <f t="shared" si="14"/>
        <v>8</v>
      </c>
      <c r="L30" s="44">
        <f t="shared" si="8"/>
        <v>84</v>
      </c>
      <c r="M30" s="27">
        <f t="shared" si="9"/>
        <v>0.125</v>
      </c>
      <c r="N30" s="45">
        <f t="shared" si="10"/>
        <v>85</v>
      </c>
      <c r="P30" s="41" t="s">
        <v>89</v>
      </c>
      <c r="Q30" s="68">
        <v>1</v>
      </c>
      <c r="R30" s="1">
        <v>0</v>
      </c>
      <c r="S30" s="1">
        <v>0</v>
      </c>
      <c r="T30" s="1">
        <v>0</v>
      </c>
      <c r="U30" s="1">
        <v>0</v>
      </c>
      <c r="V30" s="1">
        <v>1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2</v>
      </c>
      <c r="AD30" s="1">
        <v>4</v>
      </c>
      <c r="AE30" s="1">
        <v>0</v>
      </c>
      <c r="AF30" s="46">
        <v>8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13</v>
      </c>
      <c r="E31" s="42">
        <f t="shared" si="11"/>
        <v>297</v>
      </c>
      <c r="F31" s="25">
        <f t="shared" si="12"/>
        <v>293</v>
      </c>
      <c r="G31" s="25">
        <f t="shared" si="4"/>
        <v>4</v>
      </c>
      <c r="H31" s="25">
        <f t="shared" si="5"/>
        <v>0</v>
      </c>
      <c r="I31" s="25">
        <f t="shared" si="6"/>
        <v>24</v>
      </c>
      <c r="J31" s="2">
        <f t="shared" si="7"/>
        <v>0</v>
      </c>
      <c r="K31" s="43">
        <f t="shared" si="14"/>
        <v>334</v>
      </c>
      <c r="L31" s="44">
        <f t="shared" si="8"/>
        <v>42</v>
      </c>
      <c r="M31" s="27">
        <f t="shared" si="9"/>
        <v>0.8892215568862275</v>
      </c>
      <c r="N31" s="45">
        <f t="shared" si="10"/>
        <v>28</v>
      </c>
      <c r="P31" s="41" t="s">
        <v>91</v>
      </c>
      <c r="Q31" s="68">
        <v>13</v>
      </c>
      <c r="R31" s="1">
        <v>0</v>
      </c>
      <c r="S31" s="1">
        <v>0</v>
      </c>
      <c r="T31" s="1">
        <v>0</v>
      </c>
      <c r="U31" s="1">
        <v>0</v>
      </c>
      <c r="V31" s="1">
        <v>4</v>
      </c>
      <c r="W31" s="1">
        <v>289</v>
      </c>
      <c r="X31" s="1">
        <v>4</v>
      </c>
      <c r="Y31" s="1">
        <v>0</v>
      </c>
      <c r="Z31" s="1">
        <v>0</v>
      </c>
      <c r="AA31" s="1">
        <v>0</v>
      </c>
      <c r="AB31" s="1">
        <v>0</v>
      </c>
      <c r="AC31" s="1">
        <v>3</v>
      </c>
      <c r="AD31" s="1">
        <v>21</v>
      </c>
      <c r="AE31" s="1">
        <v>0</v>
      </c>
      <c r="AF31" s="46">
        <v>334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11</v>
      </c>
      <c r="E32" s="42">
        <f t="shared" si="11"/>
        <v>349</v>
      </c>
      <c r="F32" s="25">
        <f t="shared" si="12"/>
        <v>340</v>
      </c>
      <c r="G32" s="25">
        <f t="shared" si="4"/>
        <v>9</v>
      </c>
      <c r="H32" s="25">
        <f t="shared" si="5"/>
        <v>0</v>
      </c>
      <c r="I32" s="25">
        <f t="shared" si="6"/>
        <v>14</v>
      </c>
      <c r="J32" s="2">
        <f t="shared" si="7"/>
        <v>1</v>
      </c>
      <c r="K32" s="43">
        <f t="shared" si="14"/>
        <v>375</v>
      </c>
      <c r="L32" s="44">
        <f t="shared" si="8"/>
        <v>38</v>
      </c>
      <c r="M32" s="27">
        <f t="shared" si="9"/>
        <v>0.93066666666666664</v>
      </c>
      <c r="N32" s="45">
        <f t="shared" si="10"/>
        <v>7</v>
      </c>
      <c r="P32" s="41" t="s">
        <v>93</v>
      </c>
      <c r="Q32" s="68">
        <v>11</v>
      </c>
      <c r="R32" s="1">
        <v>0</v>
      </c>
      <c r="S32" s="1">
        <v>0</v>
      </c>
      <c r="T32" s="1">
        <v>0</v>
      </c>
      <c r="U32" s="1">
        <v>0</v>
      </c>
      <c r="V32" s="1">
        <v>2</v>
      </c>
      <c r="W32" s="1">
        <v>338</v>
      </c>
      <c r="X32" s="1">
        <v>9</v>
      </c>
      <c r="Y32" s="1">
        <v>0</v>
      </c>
      <c r="Z32" s="1">
        <v>0</v>
      </c>
      <c r="AA32" s="1">
        <v>1</v>
      </c>
      <c r="AB32" s="1">
        <v>1</v>
      </c>
      <c r="AC32" s="1">
        <v>3</v>
      </c>
      <c r="AD32" s="1">
        <v>10</v>
      </c>
      <c r="AE32" s="1">
        <v>0</v>
      </c>
      <c r="AF32" s="46">
        <v>375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30</v>
      </c>
      <c r="E33" s="42">
        <f t="shared" si="11"/>
        <v>444</v>
      </c>
      <c r="F33" s="25">
        <f t="shared" si="12"/>
        <v>435</v>
      </c>
      <c r="G33" s="25">
        <f t="shared" si="4"/>
        <v>6</v>
      </c>
      <c r="H33" s="25">
        <f t="shared" si="5"/>
        <v>3</v>
      </c>
      <c r="I33" s="25">
        <f t="shared" si="6"/>
        <v>93</v>
      </c>
      <c r="J33" s="2">
        <f t="shared" si="7"/>
        <v>0</v>
      </c>
      <c r="K33" s="43">
        <f t="shared" si="14"/>
        <v>567</v>
      </c>
      <c r="L33" s="44">
        <f t="shared" si="8"/>
        <v>21</v>
      </c>
      <c r="M33" s="27">
        <f t="shared" si="9"/>
        <v>0.78306878306878303</v>
      </c>
      <c r="N33" s="45">
        <f t="shared" si="10"/>
        <v>58</v>
      </c>
      <c r="P33" s="41" t="s">
        <v>95</v>
      </c>
      <c r="Q33" s="68">
        <v>30</v>
      </c>
      <c r="R33" s="1">
        <v>0</v>
      </c>
      <c r="S33" s="1">
        <v>0</v>
      </c>
      <c r="T33" s="1">
        <v>0</v>
      </c>
      <c r="U33" s="1">
        <v>0</v>
      </c>
      <c r="V33" s="1">
        <v>1</v>
      </c>
      <c r="W33" s="1">
        <v>434</v>
      </c>
      <c r="X33" s="1">
        <v>6</v>
      </c>
      <c r="Y33" s="1">
        <v>3</v>
      </c>
      <c r="Z33" s="1">
        <v>0</v>
      </c>
      <c r="AA33" s="1">
        <v>0</v>
      </c>
      <c r="AB33" s="1">
        <v>10</v>
      </c>
      <c r="AC33" s="1">
        <v>36</v>
      </c>
      <c r="AD33" s="1">
        <v>47</v>
      </c>
      <c r="AE33" s="1">
        <v>0</v>
      </c>
      <c r="AF33" s="46">
        <v>567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77</v>
      </c>
      <c r="E34" s="42">
        <f t="shared" si="11"/>
        <v>741</v>
      </c>
      <c r="F34" s="25">
        <f t="shared" si="12"/>
        <v>724</v>
      </c>
      <c r="G34" s="25">
        <f t="shared" si="4"/>
        <v>16</v>
      </c>
      <c r="H34" s="25">
        <f t="shared" si="5"/>
        <v>1</v>
      </c>
      <c r="I34" s="25">
        <f t="shared" si="6"/>
        <v>68</v>
      </c>
      <c r="J34" s="2">
        <f t="shared" si="7"/>
        <v>29</v>
      </c>
      <c r="K34" s="43">
        <f t="shared" si="14"/>
        <v>915</v>
      </c>
      <c r="L34" s="44">
        <f t="shared" si="8"/>
        <v>12</v>
      </c>
      <c r="M34" s="27">
        <f t="shared" si="9"/>
        <v>0.80983606557377052</v>
      </c>
      <c r="N34" s="45">
        <f t="shared" si="10"/>
        <v>53</v>
      </c>
      <c r="P34" s="41" t="s">
        <v>97</v>
      </c>
      <c r="Q34" s="68">
        <v>76</v>
      </c>
      <c r="R34" s="1">
        <v>1</v>
      </c>
      <c r="S34" s="1">
        <v>0</v>
      </c>
      <c r="T34" s="1">
        <v>0</v>
      </c>
      <c r="U34" s="1">
        <v>0</v>
      </c>
      <c r="V34" s="1">
        <v>2</v>
      </c>
      <c r="W34" s="1">
        <v>722</v>
      </c>
      <c r="X34" s="1">
        <v>16</v>
      </c>
      <c r="Y34" s="1">
        <v>1</v>
      </c>
      <c r="Z34" s="1">
        <v>0</v>
      </c>
      <c r="AA34" s="1">
        <v>7</v>
      </c>
      <c r="AB34" s="1">
        <v>2</v>
      </c>
      <c r="AC34" s="1">
        <v>47</v>
      </c>
      <c r="AD34" s="1">
        <v>19</v>
      </c>
      <c r="AE34" s="1">
        <v>22</v>
      </c>
      <c r="AF34" s="46">
        <v>915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861</v>
      </c>
      <c r="E35" s="42">
        <f t="shared" si="11"/>
        <v>1806</v>
      </c>
      <c r="F35" s="25">
        <f t="shared" si="12"/>
        <v>1595</v>
      </c>
      <c r="G35" s="25">
        <f t="shared" si="4"/>
        <v>210</v>
      </c>
      <c r="H35" s="25">
        <f t="shared" si="5"/>
        <v>1</v>
      </c>
      <c r="I35" s="25">
        <f t="shared" si="6"/>
        <v>469</v>
      </c>
      <c r="J35" s="2">
        <f t="shared" si="7"/>
        <v>19</v>
      </c>
      <c r="K35" s="43">
        <f t="shared" si="14"/>
        <v>3155</v>
      </c>
      <c r="L35" s="44">
        <f t="shared" si="8"/>
        <v>1</v>
      </c>
      <c r="M35" s="27">
        <f t="shared" si="9"/>
        <v>0.5724247226624406</v>
      </c>
      <c r="N35" s="45">
        <f t="shared" si="10"/>
        <v>83</v>
      </c>
      <c r="P35" s="41" t="s">
        <v>99</v>
      </c>
      <c r="Q35" s="68">
        <v>860</v>
      </c>
      <c r="R35" s="1">
        <v>1</v>
      </c>
      <c r="S35" s="1">
        <v>0</v>
      </c>
      <c r="T35" s="1">
        <v>0</v>
      </c>
      <c r="U35" s="1">
        <v>0</v>
      </c>
      <c r="V35" s="1">
        <v>20</v>
      </c>
      <c r="W35" s="1">
        <v>1575</v>
      </c>
      <c r="X35" s="1">
        <v>210</v>
      </c>
      <c r="Y35" s="1">
        <v>1</v>
      </c>
      <c r="Z35" s="1">
        <v>1</v>
      </c>
      <c r="AA35" s="1">
        <v>18</v>
      </c>
      <c r="AB35" s="1">
        <v>20</v>
      </c>
      <c r="AC35" s="1">
        <v>105</v>
      </c>
      <c r="AD35" s="1">
        <v>344</v>
      </c>
      <c r="AE35" s="1">
        <v>0</v>
      </c>
      <c r="AF35" s="46">
        <v>3155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21</v>
      </c>
      <c r="E36" s="42">
        <f t="shared" si="11"/>
        <v>109</v>
      </c>
      <c r="F36" s="25">
        <f t="shared" si="12"/>
        <v>97</v>
      </c>
      <c r="G36" s="25">
        <f t="shared" si="4"/>
        <v>12</v>
      </c>
      <c r="H36" s="25">
        <f t="shared" si="5"/>
        <v>0</v>
      </c>
      <c r="I36" s="25">
        <f t="shared" si="6"/>
        <v>5</v>
      </c>
      <c r="J36" s="2">
        <f t="shared" si="7"/>
        <v>0</v>
      </c>
      <c r="K36" s="43">
        <f t="shared" si="14"/>
        <v>135</v>
      </c>
      <c r="L36" s="44">
        <f t="shared" si="8"/>
        <v>64</v>
      </c>
      <c r="M36" s="27">
        <f t="shared" si="9"/>
        <v>0.80740740740740746</v>
      </c>
      <c r="N36" s="45">
        <f t="shared" si="10"/>
        <v>54</v>
      </c>
      <c r="P36" s="41" t="s">
        <v>101</v>
      </c>
      <c r="Q36" s="68">
        <v>21</v>
      </c>
      <c r="R36" s="1">
        <v>0</v>
      </c>
      <c r="S36" s="1">
        <v>0</v>
      </c>
      <c r="T36" s="1">
        <v>0</v>
      </c>
      <c r="U36" s="1">
        <v>0</v>
      </c>
      <c r="V36" s="1">
        <v>1</v>
      </c>
      <c r="W36" s="1">
        <v>96</v>
      </c>
      <c r="X36" s="1">
        <v>12</v>
      </c>
      <c r="Y36" s="1">
        <v>0</v>
      </c>
      <c r="Z36" s="1">
        <v>0</v>
      </c>
      <c r="AA36" s="1">
        <v>0</v>
      </c>
      <c r="AB36" s="1">
        <v>0</v>
      </c>
      <c r="AC36" s="1">
        <v>4</v>
      </c>
      <c r="AD36" s="1">
        <v>1</v>
      </c>
      <c r="AE36" s="1">
        <v>0</v>
      </c>
      <c r="AF36" s="46">
        <v>135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25</v>
      </c>
      <c r="E37" s="42">
        <f t="shared" si="11"/>
        <v>61</v>
      </c>
      <c r="F37" s="25">
        <f t="shared" si="12"/>
        <v>53</v>
      </c>
      <c r="G37" s="25">
        <f t="shared" si="4"/>
        <v>6</v>
      </c>
      <c r="H37" s="25">
        <f t="shared" si="5"/>
        <v>2</v>
      </c>
      <c r="I37" s="25">
        <f t="shared" si="6"/>
        <v>50</v>
      </c>
      <c r="J37" s="2">
        <f t="shared" si="7"/>
        <v>2</v>
      </c>
      <c r="K37" s="43">
        <f t="shared" si="14"/>
        <v>138</v>
      </c>
      <c r="L37" s="44">
        <f t="shared" si="8"/>
        <v>63</v>
      </c>
      <c r="M37" s="27">
        <f t="shared" si="9"/>
        <v>0.4420289855072464</v>
      </c>
      <c r="N37" s="45">
        <f t="shared" si="10"/>
        <v>84</v>
      </c>
      <c r="P37" s="41" t="s">
        <v>103</v>
      </c>
      <c r="Q37" s="68">
        <v>25</v>
      </c>
      <c r="R37" s="1">
        <v>0</v>
      </c>
      <c r="S37" s="1">
        <v>0</v>
      </c>
      <c r="T37" s="1">
        <v>0</v>
      </c>
      <c r="U37" s="1">
        <v>0</v>
      </c>
      <c r="V37" s="1">
        <v>1</v>
      </c>
      <c r="W37" s="1">
        <v>52</v>
      </c>
      <c r="X37" s="1">
        <v>6</v>
      </c>
      <c r="Y37" s="1">
        <v>2</v>
      </c>
      <c r="Z37" s="1">
        <v>0</v>
      </c>
      <c r="AA37" s="1">
        <v>0</v>
      </c>
      <c r="AB37" s="1">
        <v>7</v>
      </c>
      <c r="AC37" s="1">
        <v>13</v>
      </c>
      <c r="AD37" s="1">
        <v>30</v>
      </c>
      <c r="AE37" s="1">
        <v>2</v>
      </c>
      <c r="AF37" s="46">
        <v>138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57</v>
      </c>
      <c r="E38" s="42">
        <f t="shared" si="11"/>
        <v>273</v>
      </c>
      <c r="F38" s="25">
        <f t="shared" si="12"/>
        <v>245</v>
      </c>
      <c r="G38" s="25">
        <f t="shared" si="4"/>
        <v>28</v>
      </c>
      <c r="H38" s="25">
        <f t="shared" si="5"/>
        <v>0</v>
      </c>
      <c r="I38" s="25">
        <f t="shared" si="6"/>
        <v>35</v>
      </c>
      <c r="J38" s="2">
        <f t="shared" si="7"/>
        <v>19</v>
      </c>
      <c r="K38" s="43">
        <f t="shared" si="14"/>
        <v>384</v>
      </c>
      <c r="L38" s="44">
        <f t="shared" si="8"/>
        <v>36</v>
      </c>
      <c r="M38" s="27">
        <f t="shared" si="9"/>
        <v>0.7109375</v>
      </c>
      <c r="N38" s="45">
        <f t="shared" si="10"/>
        <v>73</v>
      </c>
      <c r="P38" s="41" t="s">
        <v>105</v>
      </c>
      <c r="Q38" s="68">
        <v>53</v>
      </c>
      <c r="R38" s="1">
        <v>0</v>
      </c>
      <c r="S38" s="1">
        <v>0</v>
      </c>
      <c r="T38" s="1">
        <v>4</v>
      </c>
      <c r="U38" s="1">
        <v>0</v>
      </c>
      <c r="V38" s="1">
        <v>185</v>
      </c>
      <c r="W38" s="1">
        <v>60</v>
      </c>
      <c r="X38" s="1">
        <v>28</v>
      </c>
      <c r="Y38" s="1">
        <v>0</v>
      </c>
      <c r="Z38" s="1">
        <v>0</v>
      </c>
      <c r="AA38" s="1">
        <v>10</v>
      </c>
      <c r="AB38" s="1">
        <v>1</v>
      </c>
      <c r="AC38" s="1">
        <v>16</v>
      </c>
      <c r="AD38" s="1">
        <v>18</v>
      </c>
      <c r="AE38" s="1">
        <v>9</v>
      </c>
      <c r="AF38" s="46">
        <v>384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183</v>
      </c>
      <c r="E39" s="42">
        <f t="shared" si="11"/>
        <v>948</v>
      </c>
      <c r="F39" s="25">
        <f t="shared" si="12"/>
        <v>861</v>
      </c>
      <c r="G39" s="25">
        <f t="shared" si="4"/>
        <v>86</v>
      </c>
      <c r="H39" s="25">
        <f t="shared" si="5"/>
        <v>1</v>
      </c>
      <c r="I39" s="25">
        <f t="shared" si="6"/>
        <v>46</v>
      </c>
      <c r="J39" s="2">
        <f t="shared" si="7"/>
        <v>49</v>
      </c>
      <c r="K39" s="43">
        <f t="shared" si="14"/>
        <v>1226</v>
      </c>
      <c r="L39" s="44">
        <f t="shared" si="8"/>
        <v>10</v>
      </c>
      <c r="M39" s="27">
        <f t="shared" si="9"/>
        <v>0.77324632952691685</v>
      </c>
      <c r="N39" s="45">
        <f t="shared" si="10"/>
        <v>61</v>
      </c>
      <c r="P39" s="41" t="s">
        <v>107</v>
      </c>
      <c r="Q39" s="68">
        <v>181</v>
      </c>
      <c r="R39" s="1">
        <v>0</v>
      </c>
      <c r="S39" s="1">
        <v>0</v>
      </c>
      <c r="T39" s="1">
        <v>0</v>
      </c>
      <c r="U39" s="1">
        <v>2</v>
      </c>
      <c r="V39" s="1">
        <v>2</v>
      </c>
      <c r="W39" s="1">
        <v>859</v>
      </c>
      <c r="X39" s="1">
        <v>86</v>
      </c>
      <c r="Y39" s="1">
        <v>1</v>
      </c>
      <c r="Z39" s="1">
        <v>0</v>
      </c>
      <c r="AA39" s="1">
        <v>13</v>
      </c>
      <c r="AB39" s="1">
        <v>3</v>
      </c>
      <c r="AC39" s="1">
        <v>35</v>
      </c>
      <c r="AD39" s="1">
        <v>8</v>
      </c>
      <c r="AE39" s="1">
        <v>36</v>
      </c>
      <c r="AF39" s="46">
        <v>1226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36</v>
      </c>
      <c r="E40" s="42">
        <f t="shared" si="11"/>
        <v>149</v>
      </c>
      <c r="F40" s="25">
        <f t="shared" si="12"/>
        <v>148</v>
      </c>
      <c r="G40" s="25">
        <f t="shared" si="4"/>
        <v>1</v>
      </c>
      <c r="H40" s="25">
        <f t="shared" si="5"/>
        <v>0</v>
      </c>
      <c r="I40" s="25">
        <f t="shared" si="6"/>
        <v>19</v>
      </c>
      <c r="J40" s="2">
        <f t="shared" si="7"/>
        <v>9</v>
      </c>
      <c r="K40" s="43">
        <f t="shared" si="14"/>
        <v>213</v>
      </c>
      <c r="L40" s="44">
        <f t="shared" si="8"/>
        <v>53</v>
      </c>
      <c r="M40" s="27">
        <f t="shared" si="9"/>
        <v>0.69953051643192488</v>
      </c>
      <c r="N40" s="45">
        <f t="shared" si="10"/>
        <v>75</v>
      </c>
      <c r="P40" s="41" t="s">
        <v>109</v>
      </c>
      <c r="Q40" s="68">
        <v>36</v>
      </c>
      <c r="R40" s="1">
        <v>0</v>
      </c>
      <c r="S40" s="1">
        <v>0</v>
      </c>
      <c r="T40" s="1">
        <v>0</v>
      </c>
      <c r="U40" s="1">
        <v>0</v>
      </c>
      <c r="V40" s="1">
        <v>2</v>
      </c>
      <c r="W40" s="1">
        <v>146</v>
      </c>
      <c r="X40" s="1">
        <v>1</v>
      </c>
      <c r="Y40" s="1">
        <v>0</v>
      </c>
      <c r="Z40" s="1">
        <v>0</v>
      </c>
      <c r="AA40" s="1">
        <v>1</v>
      </c>
      <c r="AB40" s="1">
        <v>2</v>
      </c>
      <c r="AC40" s="1">
        <v>7</v>
      </c>
      <c r="AD40" s="1">
        <v>10</v>
      </c>
      <c r="AE40" s="1">
        <v>8</v>
      </c>
      <c r="AF40" s="46">
        <v>213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5</v>
      </c>
      <c r="E41" s="42">
        <f t="shared" si="11"/>
        <v>77</v>
      </c>
      <c r="F41" s="25">
        <f t="shared" si="12"/>
        <v>51</v>
      </c>
      <c r="G41" s="25">
        <f t="shared" si="4"/>
        <v>26</v>
      </c>
      <c r="H41" s="25">
        <f t="shared" si="5"/>
        <v>0</v>
      </c>
      <c r="I41" s="25">
        <f t="shared" si="6"/>
        <v>40</v>
      </c>
      <c r="J41" s="2">
        <f t="shared" si="7"/>
        <v>1</v>
      </c>
      <c r="K41" s="43">
        <f t="shared" si="14"/>
        <v>123</v>
      </c>
      <c r="L41" s="44">
        <f t="shared" si="8"/>
        <v>66</v>
      </c>
      <c r="M41" s="27">
        <f t="shared" si="9"/>
        <v>0.62601626016260159</v>
      </c>
      <c r="N41" s="45">
        <f t="shared" si="10"/>
        <v>82</v>
      </c>
      <c r="P41" s="41" t="s">
        <v>111</v>
      </c>
      <c r="Q41" s="68">
        <v>5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51</v>
      </c>
      <c r="X41" s="1">
        <v>26</v>
      </c>
      <c r="Y41" s="1">
        <v>0</v>
      </c>
      <c r="Z41" s="1">
        <v>0</v>
      </c>
      <c r="AA41" s="1">
        <v>1</v>
      </c>
      <c r="AB41" s="1">
        <v>5</v>
      </c>
      <c r="AC41" s="1">
        <v>22</v>
      </c>
      <c r="AD41" s="1">
        <v>13</v>
      </c>
      <c r="AE41" s="1">
        <v>0</v>
      </c>
      <c r="AF41" s="46">
        <v>123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60</v>
      </c>
      <c r="E42" s="42">
        <f t="shared" si="11"/>
        <v>502</v>
      </c>
      <c r="F42" s="25">
        <f t="shared" si="12"/>
        <v>499</v>
      </c>
      <c r="G42" s="25">
        <f t="shared" si="4"/>
        <v>3</v>
      </c>
      <c r="H42" s="25">
        <f t="shared" si="5"/>
        <v>0</v>
      </c>
      <c r="I42" s="25">
        <f t="shared" si="6"/>
        <v>28</v>
      </c>
      <c r="J42" s="2">
        <f t="shared" si="7"/>
        <v>1</v>
      </c>
      <c r="K42" s="43">
        <f t="shared" si="14"/>
        <v>591</v>
      </c>
      <c r="L42" s="44">
        <f t="shared" si="8"/>
        <v>18</v>
      </c>
      <c r="M42" s="27">
        <f t="shared" si="9"/>
        <v>0.84940778341793566</v>
      </c>
      <c r="N42" s="45">
        <f t="shared" si="10"/>
        <v>44</v>
      </c>
      <c r="P42" s="41" t="s">
        <v>113</v>
      </c>
      <c r="Q42" s="68">
        <v>60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499</v>
      </c>
      <c r="X42" s="1">
        <v>3</v>
      </c>
      <c r="Y42" s="1">
        <v>0</v>
      </c>
      <c r="Z42" s="1">
        <v>0</v>
      </c>
      <c r="AA42" s="1">
        <v>0</v>
      </c>
      <c r="AB42" s="1">
        <v>4</v>
      </c>
      <c r="AC42" s="1">
        <v>17</v>
      </c>
      <c r="AD42" s="1">
        <v>7</v>
      </c>
      <c r="AE42" s="1">
        <v>1</v>
      </c>
      <c r="AF42" s="46">
        <v>591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0</v>
      </c>
      <c r="E43" s="42">
        <f t="shared" si="11"/>
        <v>474</v>
      </c>
      <c r="F43" s="25">
        <f t="shared" si="12"/>
        <v>472</v>
      </c>
      <c r="G43" s="25">
        <f t="shared" si="4"/>
        <v>2</v>
      </c>
      <c r="H43" s="25">
        <f t="shared" si="5"/>
        <v>0</v>
      </c>
      <c r="I43" s="25">
        <f t="shared" si="6"/>
        <v>7</v>
      </c>
      <c r="J43" s="2">
        <f t="shared" si="7"/>
        <v>5</v>
      </c>
      <c r="K43" s="43">
        <f t="shared" si="14"/>
        <v>486</v>
      </c>
      <c r="L43" s="44">
        <f t="shared" si="8"/>
        <v>26</v>
      </c>
      <c r="M43" s="27">
        <f t="shared" si="9"/>
        <v>0.97530864197530864</v>
      </c>
      <c r="N43" s="45">
        <f t="shared" si="10"/>
        <v>3</v>
      </c>
      <c r="P43" s="41" t="s">
        <v>115</v>
      </c>
      <c r="Q43" s="68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472</v>
      </c>
      <c r="X43" s="1">
        <v>2</v>
      </c>
      <c r="Y43" s="1">
        <v>0</v>
      </c>
      <c r="Z43" s="1">
        <v>0</v>
      </c>
      <c r="AA43" s="1">
        <v>1</v>
      </c>
      <c r="AB43" s="1">
        <v>0</v>
      </c>
      <c r="AC43" s="1">
        <v>6</v>
      </c>
      <c r="AD43" s="1">
        <v>1</v>
      </c>
      <c r="AE43" s="1">
        <v>4</v>
      </c>
      <c r="AF43" s="46">
        <v>486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63</v>
      </c>
      <c r="E44" s="42">
        <f t="shared" si="11"/>
        <v>267</v>
      </c>
      <c r="F44" s="25">
        <f t="shared" si="12"/>
        <v>232</v>
      </c>
      <c r="G44" s="25">
        <f t="shared" si="4"/>
        <v>35</v>
      </c>
      <c r="H44" s="25">
        <f t="shared" si="5"/>
        <v>0</v>
      </c>
      <c r="I44" s="25">
        <f t="shared" si="6"/>
        <v>80</v>
      </c>
      <c r="J44" s="2">
        <f t="shared" si="7"/>
        <v>2</v>
      </c>
      <c r="K44" s="43">
        <f t="shared" si="14"/>
        <v>412</v>
      </c>
      <c r="L44" s="44">
        <f t="shared" si="8"/>
        <v>32</v>
      </c>
      <c r="M44" s="27">
        <f t="shared" si="9"/>
        <v>0.64805825242718451</v>
      </c>
      <c r="N44" s="45">
        <f t="shared" si="10"/>
        <v>79</v>
      </c>
      <c r="P44" s="41" t="s">
        <v>117</v>
      </c>
      <c r="Q44" s="68">
        <v>63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232</v>
      </c>
      <c r="X44" s="1">
        <v>35</v>
      </c>
      <c r="Y44" s="1">
        <v>0</v>
      </c>
      <c r="Z44" s="1">
        <v>0</v>
      </c>
      <c r="AA44" s="1">
        <v>0</v>
      </c>
      <c r="AB44" s="1">
        <v>10</v>
      </c>
      <c r="AC44" s="1">
        <v>50</v>
      </c>
      <c r="AD44" s="1">
        <v>20</v>
      </c>
      <c r="AE44" s="1">
        <v>2</v>
      </c>
      <c r="AF44" s="46">
        <v>412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3"/>
        <v>3</v>
      </c>
      <c r="E45" s="42">
        <f t="shared" si="11"/>
        <v>183</v>
      </c>
      <c r="F45" s="25">
        <f t="shared" si="12"/>
        <v>183</v>
      </c>
      <c r="G45" s="25">
        <f t="shared" si="4"/>
        <v>0</v>
      </c>
      <c r="H45" s="25">
        <f t="shared" si="5"/>
        <v>0</v>
      </c>
      <c r="I45" s="25">
        <f t="shared" si="6"/>
        <v>0</v>
      </c>
      <c r="J45" s="2">
        <f t="shared" si="7"/>
        <v>3</v>
      </c>
      <c r="K45" s="43">
        <f t="shared" si="14"/>
        <v>189</v>
      </c>
      <c r="L45" s="44">
        <f t="shared" si="8"/>
        <v>58</v>
      </c>
      <c r="M45" s="27">
        <f t="shared" si="9"/>
        <v>0.96825396825396826</v>
      </c>
      <c r="N45" s="45">
        <f t="shared" si="10"/>
        <v>4</v>
      </c>
      <c r="P45" s="41" t="s">
        <v>119</v>
      </c>
      <c r="Q45" s="68">
        <v>3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183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3</v>
      </c>
      <c r="AF45" s="46">
        <v>189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3"/>
        <v>19</v>
      </c>
      <c r="E46" s="42">
        <f t="shared" si="11"/>
        <v>193</v>
      </c>
      <c r="F46" s="25">
        <f t="shared" si="12"/>
        <v>191</v>
      </c>
      <c r="G46" s="25">
        <f t="shared" si="4"/>
        <v>1</v>
      </c>
      <c r="H46" s="25">
        <f t="shared" si="5"/>
        <v>1</v>
      </c>
      <c r="I46" s="25">
        <f t="shared" si="6"/>
        <v>38</v>
      </c>
      <c r="J46" s="2">
        <f t="shared" si="7"/>
        <v>2</v>
      </c>
      <c r="K46" s="43">
        <f t="shared" si="14"/>
        <v>252</v>
      </c>
      <c r="L46" s="44">
        <f t="shared" si="8"/>
        <v>48</v>
      </c>
      <c r="M46" s="27">
        <f t="shared" si="9"/>
        <v>0.76587301587301593</v>
      </c>
      <c r="N46" s="45">
        <f t="shared" si="10"/>
        <v>62</v>
      </c>
      <c r="P46" s="41" t="s">
        <v>121</v>
      </c>
      <c r="Q46" s="68">
        <v>19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191</v>
      </c>
      <c r="X46" s="1">
        <v>1</v>
      </c>
      <c r="Y46" s="1">
        <v>1</v>
      </c>
      <c r="Z46" s="1">
        <v>0</v>
      </c>
      <c r="AA46" s="1">
        <v>2</v>
      </c>
      <c r="AB46" s="1">
        <v>0</v>
      </c>
      <c r="AC46" s="1">
        <v>7</v>
      </c>
      <c r="AD46" s="1">
        <v>31</v>
      </c>
      <c r="AE46" s="1">
        <v>0</v>
      </c>
      <c r="AF46" s="46">
        <v>252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3"/>
        <v>51</v>
      </c>
      <c r="E47" s="42">
        <f t="shared" si="11"/>
        <v>649</v>
      </c>
      <c r="F47" s="25">
        <f t="shared" si="12"/>
        <v>629</v>
      </c>
      <c r="G47" s="25">
        <f t="shared" si="4"/>
        <v>20</v>
      </c>
      <c r="H47" s="25">
        <f t="shared" si="5"/>
        <v>0</v>
      </c>
      <c r="I47" s="25">
        <f t="shared" si="6"/>
        <v>148</v>
      </c>
      <c r="J47" s="2">
        <f t="shared" si="7"/>
        <v>2</v>
      </c>
      <c r="K47" s="43">
        <f t="shared" si="14"/>
        <v>850</v>
      </c>
      <c r="L47" s="44">
        <f t="shared" si="8"/>
        <v>13</v>
      </c>
      <c r="M47" s="27">
        <f t="shared" si="9"/>
        <v>0.7635294117647059</v>
      </c>
      <c r="N47" s="45">
        <f t="shared" si="10"/>
        <v>63</v>
      </c>
      <c r="P47" s="41" t="s">
        <v>123</v>
      </c>
      <c r="Q47" s="68">
        <v>51</v>
      </c>
      <c r="R47" s="1">
        <v>0</v>
      </c>
      <c r="S47" s="1">
        <v>0</v>
      </c>
      <c r="T47" s="1">
        <v>0</v>
      </c>
      <c r="U47" s="1">
        <v>0</v>
      </c>
      <c r="V47" s="1">
        <v>11</v>
      </c>
      <c r="W47" s="1">
        <v>618</v>
      </c>
      <c r="X47" s="1">
        <v>20</v>
      </c>
      <c r="Y47" s="1">
        <v>0</v>
      </c>
      <c r="Z47" s="1">
        <v>0</v>
      </c>
      <c r="AA47" s="1">
        <v>1</v>
      </c>
      <c r="AB47" s="1">
        <v>7</v>
      </c>
      <c r="AC47" s="1">
        <v>85</v>
      </c>
      <c r="AD47" s="1">
        <v>56</v>
      </c>
      <c r="AE47" s="1">
        <v>1</v>
      </c>
      <c r="AF47" s="46">
        <v>850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ref="D49:D80" si="16">SUM(Q49:U49)</f>
        <v>40</v>
      </c>
      <c r="E49" s="42">
        <f t="shared" si="11"/>
        <v>464</v>
      </c>
      <c r="F49" s="25">
        <f t="shared" si="12"/>
        <v>452</v>
      </c>
      <c r="G49" s="25">
        <f t="shared" ref="G49:G80" si="17">X49</f>
        <v>12</v>
      </c>
      <c r="H49" s="25">
        <f t="shared" ref="H49:H80" si="18">Y49</f>
        <v>0</v>
      </c>
      <c r="I49" s="25">
        <f t="shared" ref="I49:I80" si="19">SUM(AB49:AD49)</f>
        <v>53</v>
      </c>
      <c r="J49" s="2">
        <f t="shared" ref="J49:J80" si="20">SUM(Z49:AA49,AE49)</f>
        <v>0</v>
      </c>
      <c r="K49" s="43">
        <f t="shared" si="14"/>
        <v>557</v>
      </c>
      <c r="L49" s="44">
        <f t="shared" ref="L49:L80" si="21">_xlfn.RANK.EQ(K49,$K$14:$K$99,0)</f>
        <v>23</v>
      </c>
      <c r="M49" s="27">
        <f t="shared" ref="M49:M80" si="22">E49/K49</f>
        <v>0.83303411131059246</v>
      </c>
      <c r="N49" s="45">
        <f t="shared" ref="N49:N80" si="23">_xlfn.RANK.EQ(M49,$M$14:$M$99,0)</f>
        <v>47</v>
      </c>
      <c r="P49" s="41" t="s">
        <v>127</v>
      </c>
      <c r="Q49" s="68">
        <v>40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452</v>
      </c>
      <c r="X49" s="1">
        <v>12</v>
      </c>
      <c r="Y49" s="1">
        <v>0</v>
      </c>
      <c r="Z49" s="1">
        <v>0</v>
      </c>
      <c r="AA49" s="1">
        <v>0</v>
      </c>
      <c r="AB49" s="1">
        <v>0</v>
      </c>
      <c r="AC49" s="1">
        <v>2</v>
      </c>
      <c r="AD49" s="1">
        <v>51</v>
      </c>
      <c r="AE49" s="1">
        <v>0</v>
      </c>
      <c r="AF49" s="46">
        <v>557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6"/>
        <v>18</v>
      </c>
      <c r="E50" s="42">
        <f t="shared" si="11"/>
        <v>377</v>
      </c>
      <c r="F50" s="25">
        <f t="shared" si="12"/>
        <v>376</v>
      </c>
      <c r="G50" s="25">
        <f t="shared" si="17"/>
        <v>1</v>
      </c>
      <c r="H50" s="25">
        <f t="shared" si="18"/>
        <v>0</v>
      </c>
      <c r="I50" s="25">
        <f t="shared" si="19"/>
        <v>13</v>
      </c>
      <c r="J50" s="2">
        <f t="shared" si="20"/>
        <v>2</v>
      </c>
      <c r="K50" s="43">
        <f t="shared" si="14"/>
        <v>410</v>
      </c>
      <c r="L50" s="44">
        <f t="shared" si="21"/>
        <v>33</v>
      </c>
      <c r="M50" s="27">
        <f t="shared" si="22"/>
        <v>0.91951219512195126</v>
      </c>
      <c r="N50" s="45">
        <f t="shared" si="23"/>
        <v>10</v>
      </c>
      <c r="P50" s="41" t="s">
        <v>129</v>
      </c>
      <c r="Q50" s="68">
        <v>18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376</v>
      </c>
      <c r="X50" s="1">
        <v>1</v>
      </c>
      <c r="Y50" s="1">
        <v>0</v>
      </c>
      <c r="Z50" s="1">
        <v>0</v>
      </c>
      <c r="AA50" s="1">
        <v>1</v>
      </c>
      <c r="AB50" s="1">
        <v>0</v>
      </c>
      <c r="AC50" s="1">
        <v>13</v>
      </c>
      <c r="AD50" s="1">
        <v>0</v>
      </c>
      <c r="AE50" s="1">
        <v>1</v>
      </c>
      <c r="AF50" s="46">
        <v>410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 t="shared" si="16"/>
        <v>1</v>
      </c>
      <c r="E51" s="42">
        <f t="shared" si="11"/>
        <v>120</v>
      </c>
      <c r="F51" s="25">
        <f t="shared" si="12"/>
        <v>88</v>
      </c>
      <c r="G51" s="25">
        <f t="shared" si="17"/>
        <v>32</v>
      </c>
      <c r="H51" s="25">
        <f t="shared" si="18"/>
        <v>0</v>
      </c>
      <c r="I51" s="25">
        <f t="shared" si="19"/>
        <v>13</v>
      </c>
      <c r="J51" s="2">
        <f t="shared" si="20"/>
        <v>0</v>
      </c>
      <c r="K51" s="43">
        <f t="shared" si="14"/>
        <v>134</v>
      </c>
      <c r="L51" s="44">
        <f t="shared" si="21"/>
        <v>65</v>
      </c>
      <c r="M51" s="27">
        <f t="shared" si="22"/>
        <v>0.89552238805970152</v>
      </c>
      <c r="N51" s="45">
        <f t="shared" si="23"/>
        <v>25</v>
      </c>
      <c r="P51" s="41" t="s">
        <v>131</v>
      </c>
      <c r="Q51" s="68">
        <v>0</v>
      </c>
      <c r="R51" s="1">
        <v>0</v>
      </c>
      <c r="S51" s="1">
        <v>0</v>
      </c>
      <c r="T51" s="1">
        <v>1</v>
      </c>
      <c r="U51" s="1">
        <v>0</v>
      </c>
      <c r="V51" s="1">
        <v>0</v>
      </c>
      <c r="W51" s="1">
        <v>88</v>
      </c>
      <c r="X51" s="1">
        <v>32</v>
      </c>
      <c r="Y51" s="1">
        <v>0</v>
      </c>
      <c r="Z51" s="1">
        <v>0</v>
      </c>
      <c r="AA51" s="1">
        <v>0</v>
      </c>
      <c r="AB51" s="1">
        <v>0</v>
      </c>
      <c r="AC51" s="1">
        <v>8</v>
      </c>
      <c r="AD51" s="1">
        <v>5</v>
      </c>
      <c r="AE51" s="1">
        <v>0</v>
      </c>
      <c r="AF51" s="46">
        <v>134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si="16"/>
        <v>29</v>
      </c>
      <c r="E52" s="42">
        <f t="shared" si="11"/>
        <v>322</v>
      </c>
      <c r="F52" s="25">
        <f t="shared" si="12"/>
        <v>315</v>
      </c>
      <c r="G52" s="25">
        <f t="shared" si="17"/>
        <v>3</v>
      </c>
      <c r="H52" s="25">
        <f t="shared" si="18"/>
        <v>4</v>
      </c>
      <c r="I52" s="25">
        <f t="shared" si="19"/>
        <v>34</v>
      </c>
      <c r="J52" s="2">
        <f t="shared" si="20"/>
        <v>0</v>
      </c>
      <c r="K52" s="43">
        <f t="shared" si="14"/>
        <v>385</v>
      </c>
      <c r="L52" s="44">
        <f t="shared" si="21"/>
        <v>35</v>
      </c>
      <c r="M52" s="27">
        <f t="shared" si="22"/>
        <v>0.83636363636363631</v>
      </c>
      <c r="N52" s="45">
        <f t="shared" si="23"/>
        <v>45</v>
      </c>
      <c r="P52" s="41" t="s">
        <v>133</v>
      </c>
      <c r="Q52" s="68">
        <v>28</v>
      </c>
      <c r="R52" s="1">
        <v>1</v>
      </c>
      <c r="S52" s="1">
        <v>0</v>
      </c>
      <c r="T52" s="1">
        <v>0</v>
      </c>
      <c r="U52" s="1">
        <v>0</v>
      </c>
      <c r="V52" s="1">
        <v>0</v>
      </c>
      <c r="W52" s="1">
        <v>315</v>
      </c>
      <c r="X52" s="1">
        <v>3</v>
      </c>
      <c r="Y52" s="1">
        <v>4</v>
      </c>
      <c r="Z52" s="1">
        <v>0</v>
      </c>
      <c r="AA52" s="1">
        <v>0</v>
      </c>
      <c r="AB52" s="1">
        <v>1</v>
      </c>
      <c r="AC52" s="1">
        <v>7</v>
      </c>
      <c r="AD52" s="1">
        <v>26</v>
      </c>
      <c r="AE52" s="1">
        <v>0</v>
      </c>
      <c r="AF52" s="46">
        <v>385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16"/>
        <v>59</v>
      </c>
      <c r="E53" s="42">
        <f t="shared" si="11"/>
        <v>459</v>
      </c>
      <c r="F53" s="25">
        <f t="shared" si="12"/>
        <v>449</v>
      </c>
      <c r="G53" s="25">
        <f t="shared" si="17"/>
        <v>10</v>
      </c>
      <c r="H53" s="25">
        <f t="shared" si="18"/>
        <v>0</v>
      </c>
      <c r="I53" s="25">
        <f t="shared" si="19"/>
        <v>37</v>
      </c>
      <c r="J53" s="2">
        <f t="shared" si="20"/>
        <v>4</v>
      </c>
      <c r="K53" s="43">
        <f t="shared" si="14"/>
        <v>559</v>
      </c>
      <c r="L53" s="44">
        <f t="shared" si="21"/>
        <v>22</v>
      </c>
      <c r="M53" s="27">
        <f t="shared" si="22"/>
        <v>0.82110912343470488</v>
      </c>
      <c r="N53" s="45">
        <f t="shared" si="23"/>
        <v>50</v>
      </c>
      <c r="P53" s="41" t="s">
        <v>135</v>
      </c>
      <c r="Q53" s="68">
        <v>58</v>
      </c>
      <c r="R53" s="1">
        <v>1</v>
      </c>
      <c r="S53" s="1">
        <v>0</v>
      </c>
      <c r="T53" s="1">
        <v>0</v>
      </c>
      <c r="U53" s="1">
        <v>0</v>
      </c>
      <c r="V53" s="1">
        <v>0</v>
      </c>
      <c r="W53" s="1">
        <v>449</v>
      </c>
      <c r="X53" s="1">
        <v>10</v>
      </c>
      <c r="Y53" s="1">
        <v>0</v>
      </c>
      <c r="Z53" s="1">
        <v>0</v>
      </c>
      <c r="AA53" s="1">
        <v>4</v>
      </c>
      <c r="AB53" s="1">
        <v>1</v>
      </c>
      <c r="AC53" s="1">
        <v>3</v>
      </c>
      <c r="AD53" s="1">
        <v>33</v>
      </c>
      <c r="AE53" s="1">
        <v>0</v>
      </c>
      <c r="AF53" s="46">
        <v>559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16"/>
        <v>56</v>
      </c>
      <c r="E54" s="42">
        <f t="shared" si="11"/>
        <v>201</v>
      </c>
      <c r="F54" s="25">
        <f t="shared" si="12"/>
        <v>201</v>
      </c>
      <c r="G54" s="25">
        <f t="shared" si="17"/>
        <v>0</v>
      </c>
      <c r="H54" s="25">
        <f t="shared" si="18"/>
        <v>0</v>
      </c>
      <c r="I54" s="25">
        <f t="shared" si="19"/>
        <v>53</v>
      </c>
      <c r="J54" s="2">
        <f t="shared" si="20"/>
        <v>4</v>
      </c>
      <c r="K54" s="43">
        <f t="shared" si="14"/>
        <v>314</v>
      </c>
      <c r="L54" s="44">
        <f t="shared" si="21"/>
        <v>43</v>
      </c>
      <c r="M54" s="27">
        <f t="shared" si="22"/>
        <v>0.64012738853503182</v>
      </c>
      <c r="N54" s="45">
        <f t="shared" si="23"/>
        <v>81</v>
      </c>
      <c r="P54" s="41" t="s">
        <v>137</v>
      </c>
      <c r="Q54" s="68">
        <v>56</v>
      </c>
      <c r="R54" s="1">
        <v>0</v>
      </c>
      <c r="S54" s="1">
        <v>0</v>
      </c>
      <c r="T54" s="1">
        <v>0</v>
      </c>
      <c r="U54" s="1">
        <v>0</v>
      </c>
      <c r="V54" s="1">
        <v>6</v>
      </c>
      <c r="W54" s="1">
        <v>195</v>
      </c>
      <c r="X54" s="1">
        <v>0</v>
      </c>
      <c r="Y54" s="1">
        <v>0</v>
      </c>
      <c r="Z54" s="1">
        <v>0</v>
      </c>
      <c r="AA54" s="1">
        <v>4</v>
      </c>
      <c r="AB54" s="1">
        <v>1</v>
      </c>
      <c r="AC54" s="1">
        <v>16</v>
      </c>
      <c r="AD54" s="1">
        <v>36</v>
      </c>
      <c r="AE54" s="1">
        <v>0</v>
      </c>
      <c r="AF54" s="46">
        <v>314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16"/>
        <v>20</v>
      </c>
      <c r="E55" s="42">
        <f t="shared" si="11"/>
        <v>275</v>
      </c>
      <c r="F55" s="25">
        <f t="shared" si="12"/>
        <v>268</v>
      </c>
      <c r="G55" s="25">
        <f t="shared" si="17"/>
        <v>7</v>
      </c>
      <c r="H55" s="25">
        <f t="shared" si="18"/>
        <v>0</v>
      </c>
      <c r="I55" s="25">
        <f t="shared" si="19"/>
        <v>2</v>
      </c>
      <c r="J55" s="2">
        <f t="shared" si="20"/>
        <v>0</v>
      </c>
      <c r="K55" s="43">
        <f t="shared" si="14"/>
        <v>297</v>
      </c>
      <c r="L55" s="44">
        <f t="shared" si="21"/>
        <v>44</v>
      </c>
      <c r="M55" s="27">
        <f t="shared" si="22"/>
        <v>0.92592592592592593</v>
      </c>
      <c r="N55" s="45">
        <f t="shared" si="23"/>
        <v>8</v>
      </c>
      <c r="P55" s="41" t="s">
        <v>139</v>
      </c>
      <c r="Q55" s="68">
        <v>20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268</v>
      </c>
      <c r="X55" s="1">
        <v>7</v>
      </c>
      <c r="Y55" s="1">
        <v>0</v>
      </c>
      <c r="Z55" s="1">
        <v>0</v>
      </c>
      <c r="AA55" s="1">
        <v>0</v>
      </c>
      <c r="AB55" s="1">
        <v>0</v>
      </c>
      <c r="AC55" s="1">
        <v>2</v>
      </c>
      <c r="AD55" s="1">
        <v>0</v>
      </c>
      <c r="AE55" s="1">
        <v>0</v>
      </c>
      <c r="AF55" s="46">
        <v>297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6"/>
        <v>14</v>
      </c>
      <c r="E56" s="42">
        <f t="shared" si="11"/>
        <v>177</v>
      </c>
      <c r="F56" s="25">
        <f t="shared" si="12"/>
        <v>175</v>
      </c>
      <c r="G56" s="25">
        <f t="shared" si="17"/>
        <v>2</v>
      </c>
      <c r="H56" s="25">
        <f t="shared" si="18"/>
        <v>0</v>
      </c>
      <c r="I56" s="25">
        <f t="shared" si="19"/>
        <v>44</v>
      </c>
      <c r="J56" s="2">
        <f t="shared" si="20"/>
        <v>1</v>
      </c>
      <c r="K56" s="43">
        <f t="shared" si="14"/>
        <v>236</v>
      </c>
      <c r="L56" s="44">
        <f t="shared" si="21"/>
        <v>50</v>
      </c>
      <c r="M56" s="27">
        <f t="shared" si="22"/>
        <v>0.75</v>
      </c>
      <c r="N56" s="45">
        <f t="shared" si="23"/>
        <v>65</v>
      </c>
      <c r="P56" s="41" t="s">
        <v>141</v>
      </c>
      <c r="Q56" s="68">
        <v>14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175</v>
      </c>
      <c r="X56" s="1">
        <v>2</v>
      </c>
      <c r="Y56" s="1">
        <v>0</v>
      </c>
      <c r="Z56" s="1">
        <v>0</v>
      </c>
      <c r="AA56" s="1">
        <v>1</v>
      </c>
      <c r="AB56" s="1">
        <v>3</v>
      </c>
      <c r="AC56" s="1">
        <v>9</v>
      </c>
      <c r="AD56" s="1">
        <v>32</v>
      </c>
      <c r="AE56" s="1">
        <v>0</v>
      </c>
      <c r="AF56" s="46">
        <v>236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6"/>
        <v>28</v>
      </c>
      <c r="E57" s="42">
        <f t="shared" si="11"/>
        <v>620</v>
      </c>
      <c r="F57" s="25">
        <f t="shared" si="12"/>
        <v>618</v>
      </c>
      <c r="G57" s="25">
        <f t="shared" si="17"/>
        <v>1</v>
      </c>
      <c r="H57" s="25">
        <f t="shared" si="18"/>
        <v>1</v>
      </c>
      <c r="I57" s="25">
        <f t="shared" si="19"/>
        <v>34</v>
      </c>
      <c r="J57" s="2">
        <f t="shared" si="20"/>
        <v>1</v>
      </c>
      <c r="K57" s="43">
        <f t="shared" si="14"/>
        <v>683</v>
      </c>
      <c r="L57" s="44">
        <f t="shared" si="21"/>
        <v>16</v>
      </c>
      <c r="M57" s="27">
        <f t="shared" si="22"/>
        <v>0.90775988286969256</v>
      </c>
      <c r="N57" s="45">
        <f t="shared" si="23"/>
        <v>18</v>
      </c>
      <c r="P57" s="41" t="s">
        <v>143</v>
      </c>
      <c r="Q57" s="68">
        <v>28</v>
      </c>
      <c r="R57" s="1">
        <v>0</v>
      </c>
      <c r="S57" s="1">
        <v>0</v>
      </c>
      <c r="T57" s="1">
        <v>0</v>
      </c>
      <c r="U57" s="1">
        <v>0</v>
      </c>
      <c r="V57" s="1">
        <v>3</v>
      </c>
      <c r="W57" s="1">
        <v>615</v>
      </c>
      <c r="X57" s="1">
        <v>1</v>
      </c>
      <c r="Y57" s="1">
        <v>1</v>
      </c>
      <c r="Z57" s="1">
        <v>0</v>
      </c>
      <c r="AA57" s="1">
        <v>1</v>
      </c>
      <c r="AB57" s="1">
        <v>1</v>
      </c>
      <c r="AC57" s="1">
        <v>12</v>
      </c>
      <c r="AD57" s="1">
        <v>21</v>
      </c>
      <c r="AE57" s="1">
        <v>0</v>
      </c>
      <c r="AF57" s="46">
        <v>683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6"/>
        <v>32</v>
      </c>
      <c r="E58" s="42">
        <f t="shared" si="11"/>
        <v>453</v>
      </c>
      <c r="F58" s="25">
        <f t="shared" si="12"/>
        <v>435</v>
      </c>
      <c r="G58" s="25">
        <f t="shared" si="17"/>
        <v>18</v>
      </c>
      <c r="H58" s="25">
        <f t="shared" si="18"/>
        <v>0</v>
      </c>
      <c r="I58" s="25">
        <f t="shared" si="19"/>
        <v>28</v>
      </c>
      <c r="J58" s="2">
        <f t="shared" si="20"/>
        <v>0</v>
      </c>
      <c r="K58" s="43">
        <f t="shared" si="14"/>
        <v>513</v>
      </c>
      <c r="L58" s="44">
        <f t="shared" si="21"/>
        <v>24</v>
      </c>
      <c r="M58" s="27">
        <f t="shared" si="22"/>
        <v>0.88304093567251463</v>
      </c>
      <c r="N58" s="45">
        <f t="shared" si="23"/>
        <v>32</v>
      </c>
      <c r="P58" s="41" t="s">
        <v>145</v>
      </c>
      <c r="Q58" s="68">
        <v>31</v>
      </c>
      <c r="R58" s="1">
        <v>1</v>
      </c>
      <c r="S58" s="1">
        <v>0</v>
      </c>
      <c r="T58" s="1">
        <v>0</v>
      </c>
      <c r="U58" s="1">
        <v>0</v>
      </c>
      <c r="V58" s="1">
        <v>1</v>
      </c>
      <c r="W58" s="1">
        <v>434</v>
      </c>
      <c r="X58" s="1">
        <v>18</v>
      </c>
      <c r="Y58" s="1">
        <v>0</v>
      </c>
      <c r="Z58" s="1">
        <v>0</v>
      </c>
      <c r="AA58" s="1">
        <v>0</v>
      </c>
      <c r="AB58" s="1">
        <v>0</v>
      </c>
      <c r="AC58" s="1">
        <v>6</v>
      </c>
      <c r="AD58" s="1">
        <v>22</v>
      </c>
      <c r="AE58" s="1">
        <v>0</v>
      </c>
      <c r="AF58" s="46">
        <v>513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6"/>
        <v>28</v>
      </c>
      <c r="E59" s="42">
        <f t="shared" si="11"/>
        <v>543</v>
      </c>
      <c r="F59" s="25">
        <f t="shared" si="12"/>
        <v>528</v>
      </c>
      <c r="G59" s="25">
        <f t="shared" si="17"/>
        <v>15</v>
      </c>
      <c r="H59" s="25">
        <f t="shared" si="18"/>
        <v>0</v>
      </c>
      <c r="I59" s="25">
        <f t="shared" si="19"/>
        <v>43</v>
      </c>
      <c r="J59" s="2">
        <f t="shared" si="20"/>
        <v>2</v>
      </c>
      <c r="K59" s="43">
        <f t="shared" si="14"/>
        <v>616</v>
      </c>
      <c r="L59" s="44">
        <f t="shared" si="21"/>
        <v>17</v>
      </c>
      <c r="M59" s="27">
        <f t="shared" si="22"/>
        <v>0.88149350649350644</v>
      </c>
      <c r="N59" s="45">
        <f t="shared" si="23"/>
        <v>33</v>
      </c>
      <c r="P59" s="41" t="s">
        <v>147</v>
      </c>
      <c r="Q59" s="68">
        <v>28</v>
      </c>
      <c r="R59" s="1">
        <v>0</v>
      </c>
      <c r="S59" s="1">
        <v>0</v>
      </c>
      <c r="T59" s="1">
        <v>0</v>
      </c>
      <c r="U59" s="1">
        <v>0</v>
      </c>
      <c r="V59" s="1">
        <v>1</v>
      </c>
      <c r="W59" s="1">
        <v>527</v>
      </c>
      <c r="X59" s="1">
        <v>15</v>
      </c>
      <c r="Y59" s="1">
        <v>0</v>
      </c>
      <c r="Z59" s="1">
        <v>0</v>
      </c>
      <c r="AA59" s="1">
        <v>1</v>
      </c>
      <c r="AB59" s="1">
        <v>1</v>
      </c>
      <c r="AC59" s="1">
        <v>20</v>
      </c>
      <c r="AD59" s="1">
        <v>22</v>
      </c>
      <c r="AE59" s="1">
        <v>1</v>
      </c>
      <c r="AF59" s="46">
        <v>616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6"/>
        <v>0</v>
      </c>
      <c r="E60" s="42">
        <f t="shared" si="11"/>
        <v>17</v>
      </c>
      <c r="F60" s="25">
        <f t="shared" si="12"/>
        <v>16</v>
      </c>
      <c r="G60" s="25">
        <f t="shared" si="17"/>
        <v>1</v>
      </c>
      <c r="H60" s="25">
        <f t="shared" si="18"/>
        <v>0</v>
      </c>
      <c r="I60" s="25">
        <f t="shared" si="19"/>
        <v>0</v>
      </c>
      <c r="J60" s="2">
        <f t="shared" si="20"/>
        <v>0</v>
      </c>
      <c r="K60" s="43">
        <f t="shared" si="14"/>
        <v>17</v>
      </c>
      <c r="L60" s="44">
        <f t="shared" si="21"/>
        <v>80</v>
      </c>
      <c r="M60" s="27">
        <f t="shared" si="22"/>
        <v>1</v>
      </c>
      <c r="N60" s="45">
        <f t="shared" si="23"/>
        <v>1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16</v>
      </c>
      <c r="X60" s="1">
        <v>1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46">
        <v>17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6"/>
        <v>252</v>
      </c>
      <c r="E61" s="42">
        <f t="shared" si="11"/>
        <v>1298</v>
      </c>
      <c r="F61" s="25">
        <f t="shared" si="12"/>
        <v>1278</v>
      </c>
      <c r="G61" s="25">
        <f t="shared" si="17"/>
        <v>20</v>
      </c>
      <c r="H61" s="25">
        <f t="shared" si="18"/>
        <v>0</v>
      </c>
      <c r="I61" s="25">
        <f t="shared" si="19"/>
        <v>187</v>
      </c>
      <c r="J61" s="2">
        <f t="shared" si="20"/>
        <v>7</v>
      </c>
      <c r="K61" s="43">
        <f t="shared" si="14"/>
        <v>1744</v>
      </c>
      <c r="L61" s="44">
        <f t="shared" si="21"/>
        <v>8</v>
      </c>
      <c r="M61" s="27">
        <f t="shared" si="22"/>
        <v>0.74426605504587151</v>
      </c>
      <c r="N61" s="45">
        <f t="shared" si="23"/>
        <v>68</v>
      </c>
      <c r="P61" s="41" t="s">
        <v>151</v>
      </c>
      <c r="Q61" s="68">
        <v>251</v>
      </c>
      <c r="R61" s="1">
        <v>0</v>
      </c>
      <c r="S61" s="1">
        <v>0</v>
      </c>
      <c r="T61" s="1">
        <v>0</v>
      </c>
      <c r="U61" s="1">
        <v>1</v>
      </c>
      <c r="V61" s="1">
        <v>5</v>
      </c>
      <c r="W61" s="1">
        <v>1273</v>
      </c>
      <c r="X61" s="1">
        <v>20</v>
      </c>
      <c r="Y61" s="1">
        <v>0</v>
      </c>
      <c r="Z61" s="1">
        <v>0</v>
      </c>
      <c r="AA61" s="1">
        <v>5</v>
      </c>
      <c r="AB61" s="1">
        <v>13</v>
      </c>
      <c r="AC61" s="1">
        <v>80</v>
      </c>
      <c r="AD61" s="1">
        <v>94</v>
      </c>
      <c r="AE61" s="1">
        <v>2</v>
      </c>
      <c r="AF61" s="46">
        <v>1744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6"/>
        <v>22</v>
      </c>
      <c r="E62" s="42">
        <f t="shared" si="11"/>
        <v>697</v>
      </c>
      <c r="F62" s="25">
        <f t="shared" si="12"/>
        <v>696</v>
      </c>
      <c r="G62" s="25">
        <f t="shared" si="17"/>
        <v>1</v>
      </c>
      <c r="H62" s="25">
        <f t="shared" si="18"/>
        <v>0</v>
      </c>
      <c r="I62" s="25">
        <f t="shared" si="19"/>
        <v>20</v>
      </c>
      <c r="J62" s="2">
        <f t="shared" si="20"/>
        <v>0</v>
      </c>
      <c r="K62" s="43">
        <f t="shared" si="14"/>
        <v>739</v>
      </c>
      <c r="L62" s="44">
        <f t="shared" si="21"/>
        <v>14</v>
      </c>
      <c r="M62" s="27">
        <f t="shared" si="22"/>
        <v>0.94316644113667114</v>
      </c>
      <c r="N62" s="45">
        <f t="shared" si="23"/>
        <v>6</v>
      </c>
      <c r="P62" s="41" t="s">
        <v>153</v>
      </c>
      <c r="Q62" s="68">
        <v>22</v>
      </c>
      <c r="R62" s="1">
        <v>0</v>
      </c>
      <c r="S62" s="1">
        <v>0</v>
      </c>
      <c r="T62" s="1">
        <v>0</v>
      </c>
      <c r="U62" s="1">
        <v>0</v>
      </c>
      <c r="V62" s="1">
        <v>3</v>
      </c>
      <c r="W62" s="1">
        <v>693</v>
      </c>
      <c r="X62" s="1">
        <v>1</v>
      </c>
      <c r="Y62" s="1">
        <v>0</v>
      </c>
      <c r="Z62" s="1">
        <v>0</v>
      </c>
      <c r="AA62" s="1">
        <v>0</v>
      </c>
      <c r="AB62" s="1">
        <v>1</v>
      </c>
      <c r="AC62" s="1">
        <v>9</v>
      </c>
      <c r="AD62" s="1">
        <v>10</v>
      </c>
      <c r="AE62" s="1">
        <v>0</v>
      </c>
      <c r="AF62" s="46">
        <v>739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6"/>
        <v>2</v>
      </c>
      <c r="E63" s="42">
        <f t="shared" si="11"/>
        <v>61</v>
      </c>
      <c r="F63" s="25">
        <f t="shared" si="12"/>
        <v>50</v>
      </c>
      <c r="G63" s="25">
        <f t="shared" si="17"/>
        <v>11</v>
      </c>
      <c r="H63" s="25">
        <f t="shared" si="18"/>
        <v>0</v>
      </c>
      <c r="I63" s="25">
        <f t="shared" si="19"/>
        <v>11</v>
      </c>
      <c r="J63" s="2">
        <f t="shared" si="20"/>
        <v>1</v>
      </c>
      <c r="K63" s="43">
        <f t="shared" si="14"/>
        <v>75</v>
      </c>
      <c r="L63" s="44">
        <f t="shared" si="21"/>
        <v>72</v>
      </c>
      <c r="M63" s="27">
        <f t="shared" si="22"/>
        <v>0.81333333333333335</v>
      </c>
      <c r="N63" s="45">
        <f t="shared" si="23"/>
        <v>52</v>
      </c>
      <c r="P63" s="41" t="s">
        <v>155</v>
      </c>
      <c r="Q63" s="68">
        <v>2</v>
      </c>
      <c r="R63" s="1">
        <v>0</v>
      </c>
      <c r="S63" s="1">
        <v>0</v>
      </c>
      <c r="T63" s="1">
        <v>0</v>
      </c>
      <c r="U63" s="1">
        <v>0</v>
      </c>
      <c r="V63" s="1">
        <v>2</v>
      </c>
      <c r="W63" s="1">
        <v>48</v>
      </c>
      <c r="X63" s="1">
        <v>11</v>
      </c>
      <c r="Y63" s="1">
        <v>0</v>
      </c>
      <c r="Z63" s="1">
        <v>0</v>
      </c>
      <c r="AA63" s="1">
        <v>0</v>
      </c>
      <c r="AB63" s="1">
        <v>0</v>
      </c>
      <c r="AC63" s="1">
        <v>11</v>
      </c>
      <c r="AD63" s="1">
        <v>0</v>
      </c>
      <c r="AE63" s="1">
        <v>1</v>
      </c>
      <c r="AF63" s="46">
        <v>75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6"/>
        <v>13</v>
      </c>
      <c r="E64" s="42">
        <f t="shared" si="11"/>
        <v>346</v>
      </c>
      <c r="F64" s="25">
        <f t="shared" si="12"/>
        <v>343</v>
      </c>
      <c r="G64" s="25">
        <f t="shared" si="17"/>
        <v>3</v>
      </c>
      <c r="H64" s="25">
        <f t="shared" si="18"/>
        <v>0</v>
      </c>
      <c r="I64" s="25">
        <f t="shared" si="19"/>
        <v>21</v>
      </c>
      <c r="J64" s="2">
        <f t="shared" si="20"/>
        <v>1</v>
      </c>
      <c r="K64" s="43">
        <f t="shared" si="14"/>
        <v>381</v>
      </c>
      <c r="L64" s="44">
        <f t="shared" si="21"/>
        <v>37</v>
      </c>
      <c r="M64" s="27">
        <f t="shared" si="22"/>
        <v>0.90813648293963256</v>
      </c>
      <c r="N64" s="45">
        <f t="shared" si="23"/>
        <v>17</v>
      </c>
      <c r="P64" s="41" t="s">
        <v>157</v>
      </c>
      <c r="Q64" s="68">
        <v>13</v>
      </c>
      <c r="R64" s="1">
        <v>0</v>
      </c>
      <c r="S64" s="1">
        <v>0</v>
      </c>
      <c r="T64" s="1">
        <v>0</v>
      </c>
      <c r="U64" s="1">
        <v>0</v>
      </c>
      <c r="V64" s="1">
        <v>2</v>
      </c>
      <c r="W64" s="1">
        <v>341</v>
      </c>
      <c r="X64" s="1">
        <v>3</v>
      </c>
      <c r="Y64" s="1">
        <v>0</v>
      </c>
      <c r="Z64" s="1">
        <v>0</v>
      </c>
      <c r="AA64" s="1">
        <v>1</v>
      </c>
      <c r="AB64" s="1">
        <v>0</v>
      </c>
      <c r="AC64" s="1">
        <v>5</v>
      </c>
      <c r="AD64" s="1">
        <v>16</v>
      </c>
      <c r="AE64" s="1">
        <v>0</v>
      </c>
      <c r="AF64" s="46">
        <v>381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6"/>
        <v>16</v>
      </c>
      <c r="E65" s="42">
        <f t="shared" si="11"/>
        <v>301</v>
      </c>
      <c r="F65" s="25">
        <f t="shared" si="12"/>
        <v>293</v>
      </c>
      <c r="G65" s="25">
        <f t="shared" si="17"/>
        <v>7</v>
      </c>
      <c r="H65" s="25">
        <f t="shared" si="18"/>
        <v>1</v>
      </c>
      <c r="I65" s="25">
        <f t="shared" si="19"/>
        <v>20</v>
      </c>
      <c r="J65" s="2">
        <f t="shared" si="20"/>
        <v>0</v>
      </c>
      <c r="K65" s="43">
        <f t="shared" si="14"/>
        <v>337</v>
      </c>
      <c r="L65" s="44">
        <f t="shared" si="21"/>
        <v>41</v>
      </c>
      <c r="M65" s="27">
        <f t="shared" si="22"/>
        <v>0.89317507418397624</v>
      </c>
      <c r="N65" s="45">
        <f t="shared" si="23"/>
        <v>26</v>
      </c>
      <c r="P65" s="41" t="s">
        <v>159</v>
      </c>
      <c r="Q65" s="68">
        <v>15</v>
      </c>
      <c r="R65" s="1">
        <v>1</v>
      </c>
      <c r="S65" s="1">
        <v>0</v>
      </c>
      <c r="T65" s="1">
        <v>0</v>
      </c>
      <c r="U65" s="1">
        <v>0</v>
      </c>
      <c r="V65" s="1">
        <v>0</v>
      </c>
      <c r="W65" s="1">
        <v>293</v>
      </c>
      <c r="X65" s="1">
        <v>7</v>
      </c>
      <c r="Y65" s="1">
        <v>1</v>
      </c>
      <c r="Z65" s="1">
        <v>0</v>
      </c>
      <c r="AA65" s="1">
        <v>0</v>
      </c>
      <c r="AB65" s="1">
        <v>0</v>
      </c>
      <c r="AC65" s="1">
        <v>6</v>
      </c>
      <c r="AD65" s="1">
        <v>14</v>
      </c>
      <c r="AE65" s="1">
        <v>0</v>
      </c>
      <c r="AF65" s="46">
        <v>337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6"/>
        <v>2</v>
      </c>
      <c r="E66" s="42">
        <f t="shared" si="11"/>
        <v>60</v>
      </c>
      <c r="F66" s="25">
        <f t="shared" si="12"/>
        <v>47</v>
      </c>
      <c r="G66" s="25">
        <f t="shared" si="17"/>
        <v>13</v>
      </c>
      <c r="H66" s="25">
        <f t="shared" si="18"/>
        <v>0</v>
      </c>
      <c r="I66" s="25">
        <f t="shared" si="19"/>
        <v>11</v>
      </c>
      <c r="J66" s="2">
        <f t="shared" si="20"/>
        <v>4</v>
      </c>
      <c r="K66" s="43">
        <f t="shared" si="14"/>
        <v>77</v>
      </c>
      <c r="L66" s="44">
        <f t="shared" si="21"/>
        <v>71</v>
      </c>
      <c r="M66" s="27">
        <f t="shared" si="22"/>
        <v>0.77922077922077926</v>
      </c>
      <c r="N66" s="45">
        <f t="shared" si="23"/>
        <v>59</v>
      </c>
      <c r="P66" s="41" t="s">
        <v>161</v>
      </c>
      <c r="Q66" s="68">
        <v>2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47</v>
      </c>
      <c r="X66" s="1">
        <v>13</v>
      </c>
      <c r="Y66" s="1">
        <v>0</v>
      </c>
      <c r="Z66" s="1">
        <v>0</v>
      </c>
      <c r="AA66" s="1">
        <v>0</v>
      </c>
      <c r="AB66" s="1">
        <v>0</v>
      </c>
      <c r="AC66" s="1">
        <v>9</v>
      </c>
      <c r="AD66" s="1">
        <v>2</v>
      </c>
      <c r="AE66" s="1">
        <v>4</v>
      </c>
      <c r="AF66" s="46">
        <v>77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6"/>
        <v>0</v>
      </c>
      <c r="E67" s="42">
        <f t="shared" si="11"/>
        <v>11</v>
      </c>
      <c r="F67" s="25">
        <f t="shared" si="12"/>
        <v>11</v>
      </c>
      <c r="G67" s="25">
        <f t="shared" si="17"/>
        <v>0</v>
      </c>
      <c r="H67" s="25">
        <f t="shared" si="18"/>
        <v>0</v>
      </c>
      <c r="I67" s="25">
        <f t="shared" si="19"/>
        <v>1</v>
      </c>
      <c r="J67" s="2">
        <f t="shared" si="20"/>
        <v>0</v>
      </c>
      <c r="K67" s="43">
        <f t="shared" si="14"/>
        <v>12</v>
      </c>
      <c r="L67" s="44">
        <f t="shared" si="21"/>
        <v>82</v>
      </c>
      <c r="M67" s="27">
        <f t="shared" si="22"/>
        <v>0.91666666666666663</v>
      </c>
      <c r="N67" s="45">
        <f t="shared" si="23"/>
        <v>13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11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1</v>
      </c>
      <c r="AE67" s="1">
        <v>0</v>
      </c>
      <c r="AF67" s="46">
        <v>12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6"/>
        <v>509</v>
      </c>
      <c r="E68" s="42">
        <f t="shared" si="11"/>
        <v>1538</v>
      </c>
      <c r="F68" s="25">
        <f t="shared" si="12"/>
        <v>1522</v>
      </c>
      <c r="G68" s="25">
        <f t="shared" si="17"/>
        <v>16</v>
      </c>
      <c r="H68" s="25">
        <f t="shared" si="18"/>
        <v>0</v>
      </c>
      <c r="I68" s="25">
        <f t="shared" si="19"/>
        <v>128</v>
      </c>
      <c r="J68" s="2">
        <f t="shared" si="20"/>
        <v>73</v>
      </c>
      <c r="K68" s="43">
        <f t="shared" si="14"/>
        <v>2248</v>
      </c>
      <c r="L68" s="44">
        <f t="shared" si="21"/>
        <v>2</v>
      </c>
      <c r="M68" s="27">
        <f t="shared" si="22"/>
        <v>0.6841637010676157</v>
      </c>
      <c r="N68" s="45">
        <f t="shared" si="23"/>
        <v>76</v>
      </c>
      <c r="P68" s="41" t="s">
        <v>165</v>
      </c>
      <c r="Q68" s="68">
        <v>507</v>
      </c>
      <c r="R68" s="1">
        <v>2</v>
      </c>
      <c r="S68" s="1">
        <v>0</v>
      </c>
      <c r="T68" s="1">
        <v>0</v>
      </c>
      <c r="U68" s="1">
        <v>0</v>
      </c>
      <c r="V68" s="1">
        <v>7</v>
      </c>
      <c r="W68" s="1">
        <v>1515</v>
      </c>
      <c r="X68" s="1">
        <v>16</v>
      </c>
      <c r="Y68" s="1">
        <v>0</v>
      </c>
      <c r="Z68" s="1">
        <v>0</v>
      </c>
      <c r="AA68" s="1">
        <v>3</v>
      </c>
      <c r="AB68" s="1">
        <v>9</v>
      </c>
      <c r="AC68" s="1">
        <v>109</v>
      </c>
      <c r="AD68" s="1">
        <v>10</v>
      </c>
      <c r="AE68" s="1">
        <v>70</v>
      </c>
      <c r="AF68" s="46">
        <v>2248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6"/>
        <v>0</v>
      </c>
      <c r="E69" s="42">
        <f t="shared" si="11"/>
        <v>47</v>
      </c>
      <c r="F69" s="25">
        <f t="shared" si="12"/>
        <v>36</v>
      </c>
      <c r="G69" s="25">
        <f t="shared" si="17"/>
        <v>11</v>
      </c>
      <c r="H69" s="25">
        <f t="shared" si="18"/>
        <v>0</v>
      </c>
      <c r="I69" s="25">
        <f t="shared" si="19"/>
        <v>5</v>
      </c>
      <c r="J69" s="2">
        <f t="shared" si="20"/>
        <v>0</v>
      </c>
      <c r="K69" s="43">
        <f t="shared" si="14"/>
        <v>52</v>
      </c>
      <c r="L69" s="44">
        <f t="shared" si="21"/>
        <v>75</v>
      </c>
      <c r="M69" s="27">
        <f t="shared" si="22"/>
        <v>0.90384615384615385</v>
      </c>
      <c r="N69" s="45">
        <f t="shared" si="23"/>
        <v>21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36</v>
      </c>
      <c r="X69" s="1">
        <v>11</v>
      </c>
      <c r="Y69" s="1">
        <v>0</v>
      </c>
      <c r="Z69" s="1">
        <v>0</v>
      </c>
      <c r="AA69" s="1">
        <v>0</v>
      </c>
      <c r="AB69" s="1">
        <v>0</v>
      </c>
      <c r="AC69" s="1">
        <v>2</v>
      </c>
      <c r="AD69" s="1">
        <v>3</v>
      </c>
      <c r="AE69" s="1">
        <v>0</v>
      </c>
      <c r="AF69" s="46">
        <v>52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6"/>
        <v>26</v>
      </c>
      <c r="E70" s="42">
        <f t="shared" si="11"/>
        <v>455</v>
      </c>
      <c r="F70" s="25">
        <f t="shared" si="12"/>
        <v>446</v>
      </c>
      <c r="G70" s="25">
        <f t="shared" si="17"/>
        <v>9</v>
      </c>
      <c r="H70" s="25">
        <f t="shared" si="18"/>
        <v>0</v>
      </c>
      <c r="I70" s="25">
        <f t="shared" si="19"/>
        <v>13</v>
      </c>
      <c r="J70" s="2">
        <f t="shared" si="20"/>
        <v>2</v>
      </c>
      <c r="K70" s="43">
        <f t="shared" si="14"/>
        <v>496</v>
      </c>
      <c r="L70" s="44">
        <f t="shared" si="21"/>
        <v>25</v>
      </c>
      <c r="M70" s="27">
        <f t="shared" si="22"/>
        <v>0.91733870967741937</v>
      </c>
      <c r="N70" s="45">
        <f t="shared" si="23"/>
        <v>12</v>
      </c>
      <c r="P70" s="41" t="s">
        <v>169</v>
      </c>
      <c r="Q70" s="68">
        <v>26</v>
      </c>
      <c r="R70" s="1">
        <v>0</v>
      </c>
      <c r="S70" s="1">
        <v>0</v>
      </c>
      <c r="T70" s="1">
        <v>0</v>
      </c>
      <c r="U70" s="1">
        <v>0</v>
      </c>
      <c r="V70" s="1">
        <v>3</v>
      </c>
      <c r="W70" s="1">
        <v>443</v>
      </c>
      <c r="X70" s="1">
        <v>9</v>
      </c>
      <c r="Y70" s="1">
        <v>0</v>
      </c>
      <c r="Z70" s="1">
        <v>0</v>
      </c>
      <c r="AA70" s="1">
        <v>2</v>
      </c>
      <c r="AB70" s="1">
        <v>1</v>
      </c>
      <c r="AC70" s="1">
        <v>8</v>
      </c>
      <c r="AD70" s="1">
        <v>4</v>
      </c>
      <c r="AE70" s="1">
        <v>0</v>
      </c>
      <c r="AF70" s="46">
        <v>496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6"/>
        <v>321</v>
      </c>
      <c r="E71" s="42">
        <f t="shared" si="11"/>
        <v>1516</v>
      </c>
      <c r="F71" s="25">
        <f t="shared" si="12"/>
        <v>1443</v>
      </c>
      <c r="G71" s="25">
        <f t="shared" si="17"/>
        <v>73</v>
      </c>
      <c r="H71" s="25">
        <f t="shared" si="18"/>
        <v>0</v>
      </c>
      <c r="I71" s="25">
        <f t="shared" si="19"/>
        <v>188</v>
      </c>
      <c r="J71" s="2">
        <f t="shared" si="20"/>
        <v>1</v>
      </c>
      <c r="K71" s="43">
        <f t="shared" si="14"/>
        <v>2026</v>
      </c>
      <c r="L71" s="44">
        <f t="shared" si="21"/>
        <v>3</v>
      </c>
      <c r="M71" s="27">
        <f t="shared" si="22"/>
        <v>0.74827245804540965</v>
      </c>
      <c r="N71" s="45">
        <f t="shared" si="23"/>
        <v>66</v>
      </c>
      <c r="P71" s="41" t="s">
        <v>171</v>
      </c>
      <c r="Q71" s="68">
        <v>321</v>
      </c>
      <c r="R71" s="1">
        <v>0</v>
      </c>
      <c r="S71" s="1">
        <v>0</v>
      </c>
      <c r="T71" s="1">
        <v>0</v>
      </c>
      <c r="U71" s="1">
        <v>0</v>
      </c>
      <c r="V71" s="1">
        <v>5</v>
      </c>
      <c r="W71" s="1">
        <v>1438</v>
      </c>
      <c r="X71" s="1">
        <v>73</v>
      </c>
      <c r="Y71" s="1">
        <v>0</v>
      </c>
      <c r="Z71" s="1">
        <v>0</v>
      </c>
      <c r="AA71" s="1">
        <v>1</v>
      </c>
      <c r="AB71" s="1">
        <v>16</v>
      </c>
      <c r="AC71" s="1">
        <v>53</v>
      </c>
      <c r="AD71" s="1">
        <v>119</v>
      </c>
      <c r="AE71" s="1">
        <v>0</v>
      </c>
      <c r="AF71" s="46">
        <v>2026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6"/>
        <v>4</v>
      </c>
      <c r="E72" s="42">
        <f t="shared" si="11"/>
        <v>61</v>
      </c>
      <c r="F72" s="25">
        <f t="shared" si="12"/>
        <v>52</v>
      </c>
      <c r="G72" s="25">
        <f t="shared" si="17"/>
        <v>8</v>
      </c>
      <c r="H72" s="25">
        <f t="shared" si="18"/>
        <v>1</v>
      </c>
      <c r="I72" s="25">
        <f t="shared" si="19"/>
        <v>5</v>
      </c>
      <c r="J72" s="2">
        <f t="shared" si="20"/>
        <v>1</v>
      </c>
      <c r="K72" s="43">
        <f t="shared" si="14"/>
        <v>71</v>
      </c>
      <c r="L72" s="44">
        <f t="shared" si="21"/>
        <v>73</v>
      </c>
      <c r="M72" s="27">
        <f t="shared" si="22"/>
        <v>0.85915492957746475</v>
      </c>
      <c r="N72" s="45">
        <f t="shared" si="23"/>
        <v>36</v>
      </c>
      <c r="P72" s="41" t="s">
        <v>173</v>
      </c>
      <c r="Q72" s="68">
        <v>2</v>
      </c>
      <c r="R72" s="1">
        <v>1</v>
      </c>
      <c r="S72" s="1">
        <v>0</v>
      </c>
      <c r="T72" s="1">
        <v>1</v>
      </c>
      <c r="U72" s="1">
        <v>0</v>
      </c>
      <c r="V72" s="1">
        <v>5</v>
      </c>
      <c r="W72" s="1">
        <v>47</v>
      </c>
      <c r="X72" s="1">
        <v>8</v>
      </c>
      <c r="Y72" s="1">
        <v>1</v>
      </c>
      <c r="Z72" s="1">
        <v>0</v>
      </c>
      <c r="AA72" s="1">
        <v>0</v>
      </c>
      <c r="AB72" s="1">
        <v>1</v>
      </c>
      <c r="AC72" s="1">
        <v>3</v>
      </c>
      <c r="AD72" s="1">
        <v>1</v>
      </c>
      <c r="AE72" s="1">
        <v>1</v>
      </c>
      <c r="AF72" s="46">
        <v>71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6"/>
        <v>117</v>
      </c>
      <c r="E73" s="42">
        <f t="shared" si="11"/>
        <v>872</v>
      </c>
      <c r="F73" s="25">
        <f t="shared" si="12"/>
        <v>857</v>
      </c>
      <c r="G73" s="25">
        <f t="shared" si="17"/>
        <v>13</v>
      </c>
      <c r="H73" s="25">
        <f t="shared" si="18"/>
        <v>2</v>
      </c>
      <c r="I73" s="25">
        <f t="shared" si="19"/>
        <v>168</v>
      </c>
      <c r="J73" s="2">
        <f t="shared" si="20"/>
        <v>9</v>
      </c>
      <c r="K73" s="43">
        <f t="shared" si="14"/>
        <v>1166</v>
      </c>
      <c r="L73" s="44">
        <f t="shared" si="21"/>
        <v>11</v>
      </c>
      <c r="M73" s="27">
        <f t="shared" si="22"/>
        <v>0.74785591766723847</v>
      </c>
      <c r="N73" s="45">
        <f t="shared" si="23"/>
        <v>67</v>
      </c>
      <c r="P73" s="41" t="s">
        <v>175</v>
      </c>
      <c r="Q73" s="68">
        <v>116</v>
      </c>
      <c r="R73" s="1">
        <v>1</v>
      </c>
      <c r="S73" s="1">
        <v>0</v>
      </c>
      <c r="T73" s="1">
        <v>0</v>
      </c>
      <c r="U73" s="1">
        <v>0</v>
      </c>
      <c r="V73" s="1">
        <v>1</v>
      </c>
      <c r="W73" s="1">
        <v>856</v>
      </c>
      <c r="X73" s="1">
        <v>13</v>
      </c>
      <c r="Y73" s="1">
        <v>2</v>
      </c>
      <c r="Z73" s="1">
        <v>0</v>
      </c>
      <c r="AA73" s="1">
        <v>7</v>
      </c>
      <c r="AB73" s="1">
        <v>12</v>
      </c>
      <c r="AC73" s="1">
        <v>140</v>
      </c>
      <c r="AD73" s="1">
        <v>16</v>
      </c>
      <c r="AE73" s="1">
        <v>2</v>
      </c>
      <c r="AF73" s="46">
        <v>1166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6"/>
        <v>7</v>
      </c>
      <c r="E74" s="42">
        <f t="shared" si="11"/>
        <v>148</v>
      </c>
      <c r="F74" s="25">
        <f t="shared" si="12"/>
        <v>113</v>
      </c>
      <c r="G74" s="25">
        <f t="shared" si="17"/>
        <v>35</v>
      </c>
      <c r="H74" s="25">
        <f t="shared" si="18"/>
        <v>0</v>
      </c>
      <c r="I74" s="25">
        <f t="shared" si="19"/>
        <v>11</v>
      </c>
      <c r="J74" s="2">
        <f t="shared" si="20"/>
        <v>0</v>
      </c>
      <c r="K74" s="43">
        <f t="shared" si="14"/>
        <v>166</v>
      </c>
      <c r="L74" s="44">
        <f t="shared" si="21"/>
        <v>61</v>
      </c>
      <c r="M74" s="27">
        <f t="shared" si="22"/>
        <v>0.89156626506024095</v>
      </c>
      <c r="N74" s="45">
        <f t="shared" si="23"/>
        <v>27</v>
      </c>
      <c r="P74" s="41" t="s">
        <v>177</v>
      </c>
      <c r="Q74" s="68">
        <v>7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112</v>
      </c>
      <c r="X74" s="1">
        <v>35</v>
      </c>
      <c r="Y74" s="1">
        <v>0</v>
      </c>
      <c r="Z74" s="1">
        <v>0</v>
      </c>
      <c r="AA74" s="1">
        <v>0</v>
      </c>
      <c r="AB74" s="1">
        <v>0</v>
      </c>
      <c r="AC74" s="1">
        <v>8</v>
      </c>
      <c r="AD74" s="1">
        <v>3</v>
      </c>
      <c r="AE74" s="1">
        <v>0</v>
      </c>
      <c r="AF74" s="46">
        <v>166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6"/>
        <v>1</v>
      </c>
      <c r="E75" s="42">
        <f t="shared" si="11"/>
        <v>20</v>
      </c>
      <c r="F75" s="25">
        <f t="shared" si="12"/>
        <v>15</v>
      </c>
      <c r="G75" s="25">
        <f t="shared" si="17"/>
        <v>5</v>
      </c>
      <c r="H75" s="25">
        <f t="shared" si="18"/>
        <v>0</v>
      </c>
      <c r="I75" s="25">
        <f t="shared" si="19"/>
        <v>10</v>
      </c>
      <c r="J75" s="2">
        <f t="shared" si="20"/>
        <v>0</v>
      </c>
      <c r="K75" s="43">
        <f t="shared" si="14"/>
        <v>31</v>
      </c>
      <c r="L75" s="44">
        <f t="shared" si="21"/>
        <v>78</v>
      </c>
      <c r="M75" s="27">
        <f t="shared" si="22"/>
        <v>0.64516129032258063</v>
      </c>
      <c r="N75" s="45">
        <f t="shared" si="23"/>
        <v>80</v>
      </c>
      <c r="P75" s="41" t="s">
        <v>179</v>
      </c>
      <c r="Q75" s="68">
        <v>1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15</v>
      </c>
      <c r="X75" s="1">
        <v>5</v>
      </c>
      <c r="Y75" s="1">
        <v>0</v>
      </c>
      <c r="Z75" s="1">
        <v>0</v>
      </c>
      <c r="AA75" s="1">
        <v>0</v>
      </c>
      <c r="AB75" s="1">
        <v>0</v>
      </c>
      <c r="AC75" s="1">
        <v>8</v>
      </c>
      <c r="AD75" s="1">
        <v>2</v>
      </c>
      <c r="AE75" s="1">
        <v>0</v>
      </c>
      <c r="AF75" s="46">
        <v>31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6"/>
        <v>11</v>
      </c>
      <c r="E76" s="42">
        <f t="shared" si="11"/>
        <v>134</v>
      </c>
      <c r="F76" s="25">
        <f t="shared" si="12"/>
        <v>130</v>
      </c>
      <c r="G76" s="25">
        <f t="shared" si="17"/>
        <v>4</v>
      </c>
      <c r="H76" s="25">
        <f t="shared" si="18"/>
        <v>0</v>
      </c>
      <c r="I76" s="25">
        <f t="shared" si="19"/>
        <v>18</v>
      </c>
      <c r="J76" s="2">
        <f t="shared" si="20"/>
        <v>0</v>
      </c>
      <c r="K76" s="43">
        <f t="shared" si="14"/>
        <v>163</v>
      </c>
      <c r="L76" s="44">
        <f t="shared" si="21"/>
        <v>62</v>
      </c>
      <c r="M76" s="27">
        <f t="shared" si="22"/>
        <v>0.82208588957055218</v>
      </c>
      <c r="N76" s="45">
        <f t="shared" si="23"/>
        <v>49</v>
      </c>
      <c r="P76" s="41" t="s">
        <v>181</v>
      </c>
      <c r="Q76" s="68">
        <v>9</v>
      </c>
      <c r="R76" s="1">
        <v>2</v>
      </c>
      <c r="S76" s="1">
        <v>0</v>
      </c>
      <c r="T76" s="1">
        <v>0</v>
      </c>
      <c r="U76" s="1">
        <v>0</v>
      </c>
      <c r="V76" s="1">
        <v>0</v>
      </c>
      <c r="W76" s="1">
        <v>130</v>
      </c>
      <c r="X76" s="1">
        <v>4</v>
      </c>
      <c r="Y76" s="1">
        <v>0</v>
      </c>
      <c r="Z76" s="1">
        <v>0</v>
      </c>
      <c r="AA76" s="1">
        <v>0</v>
      </c>
      <c r="AB76" s="1">
        <v>1</v>
      </c>
      <c r="AC76" s="1">
        <v>10</v>
      </c>
      <c r="AD76" s="1">
        <v>7</v>
      </c>
      <c r="AE76" s="1">
        <v>0</v>
      </c>
      <c r="AF76" s="46">
        <v>163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16"/>
        <v>63</v>
      </c>
      <c r="E77" s="42">
        <f t="shared" si="11"/>
        <v>270</v>
      </c>
      <c r="F77" s="25">
        <f t="shared" si="12"/>
        <v>263</v>
      </c>
      <c r="G77" s="25">
        <f t="shared" si="17"/>
        <v>7</v>
      </c>
      <c r="H77" s="25">
        <f t="shared" si="18"/>
        <v>0</v>
      </c>
      <c r="I77" s="25">
        <f t="shared" si="19"/>
        <v>6</v>
      </c>
      <c r="J77" s="2">
        <f t="shared" si="20"/>
        <v>0</v>
      </c>
      <c r="K77" s="43">
        <f t="shared" si="14"/>
        <v>339</v>
      </c>
      <c r="L77" s="44">
        <f t="shared" si="21"/>
        <v>40</v>
      </c>
      <c r="M77" s="27">
        <f t="shared" si="22"/>
        <v>0.79646017699115046</v>
      </c>
      <c r="N77" s="45">
        <f t="shared" si="23"/>
        <v>57</v>
      </c>
      <c r="P77" s="41" t="s">
        <v>183</v>
      </c>
      <c r="Q77" s="68">
        <v>63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263</v>
      </c>
      <c r="X77" s="1">
        <v>7</v>
      </c>
      <c r="Y77" s="1">
        <v>0</v>
      </c>
      <c r="Z77" s="1">
        <v>0</v>
      </c>
      <c r="AA77" s="1">
        <v>0</v>
      </c>
      <c r="AB77" s="1">
        <v>1</v>
      </c>
      <c r="AC77" s="1">
        <v>0</v>
      </c>
      <c r="AD77" s="1">
        <v>5</v>
      </c>
      <c r="AE77" s="1">
        <v>0</v>
      </c>
      <c r="AF77" s="46">
        <v>339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16"/>
        <v>10</v>
      </c>
      <c r="E78" s="42">
        <f t="shared" si="11"/>
        <v>153</v>
      </c>
      <c r="F78" s="25">
        <f t="shared" si="12"/>
        <v>147</v>
      </c>
      <c r="G78" s="25">
        <f t="shared" si="17"/>
        <v>6</v>
      </c>
      <c r="H78" s="25">
        <f t="shared" si="18"/>
        <v>0</v>
      </c>
      <c r="I78" s="25">
        <f t="shared" si="19"/>
        <v>25</v>
      </c>
      <c r="J78" s="2">
        <f t="shared" si="20"/>
        <v>0</v>
      </c>
      <c r="K78" s="43">
        <f t="shared" si="14"/>
        <v>188</v>
      </c>
      <c r="L78" s="44">
        <f t="shared" si="21"/>
        <v>59</v>
      </c>
      <c r="M78" s="27">
        <f t="shared" si="22"/>
        <v>0.81382978723404253</v>
      </c>
      <c r="N78" s="45">
        <f t="shared" si="23"/>
        <v>51</v>
      </c>
      <c r="P78" s="41" t="s">
        <v>185</v>
      </c>
      <c r="Q78" s="68">
        <v>10</v>
      </c>
      <c r="R78" s="1">
        <v>0</v>
      </c>
      <c r="S78" s="1">
        <v>0</v>
      </c>
      <c r="T78" s="1">
        <v>0</v>
      </c>
      <c r="U78" s="1">
        <v>0</v>
      </c>
      <c r="V78" s="1">
        <v>1</v>
      </c>
      <c r="W78" s="1">
        <v>146</v>
      </c>
      <c r="X78" s="1">
        <v>6</v>
      </c>
      <c r="Y78" s="1">
        <v>0</v>
      </c>
      <c r="Z78" s="1">
        <v>0</v>
      </c>
      <c r="AA78" s="1">
        <v>0</v>
      </c>
      <c r="AB78" s="1">
        <v>1</v>
      </c>
      <c r="AC78" s="1">
        <v>3</v>
      </c>
      <c r="AD78" s="1">
        <v>21</v>
      </c>
      <c r="AE78" s="1">
        <v>0</v>
      </c>
      <c r="AF78" s="46">
        <v>188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16"/>
        <v>15</v>
      </c>
      <c r="E79" s="42">
        <f t="shared" ref="E79:E99" si="24">SUM(F79:H79)</f>
        <v>271</v>
      </c>
      <c r="F79" s="25">
        <f t="shared" ref="F79:F99" si="25">V79+W79</f>
        <v>268</v>
      </c>
      <c r="G79" s="25">
        <f t="shared" si="17"/>
        <v>3</v>
      </c>
      <c r="H79" s="25">
        <f t="shared" si="18"/>
        <v>0</v>
      </c>
      <c r="I79" s="25">
        <f t="shared" si="19"/>
        <v>9</v>
      </c>
      <c r="J79" s="2">
        <f t="shared" si="20"/>
        <v>0</v>
      </c>
      <c r="K79" s="43">
        <f t="shared" ref="K79:K99" si="26">SUM(D79,E79,I79:J79)</f>
        <v>295</v>
      </c>
      <c r="L79" s="44">
        <f t="shared" si="21"/>
        <v>45</v>
      </c>
      <c r="M79" s="27">
        <f t="shared" si="22"/>
        <v>0.91864406779661012</v>
      </c>
      <c r="N79" s="45">
        <f t="shared" si="23"/>
        <v>11</v>
      </c>
      <c r="P79" s="41" t="s">
        <v>187</v>
      </c>
      <c r="Q79" s="68">
        <v>15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268</v>
      </c>
      <c r="X79" s="1">
        <v>3</v>
      </c>
      <c r="Y79" s="1">
        <v>0</v>
      </c>
      <c r="Z79" s="1">
        <v>0</v>
      </c>
      <c r="AA79" s="1">
        <v>0</v>
      </c>
      <c r="AB79" s="1">
        <v>0</v>
      </c>
      <c r="AC79" s="1">
        <v>1</v>
      </c>
      <c r="AD79" s="1">
        <v>8</v>
      </c>
      <c r="AE79" s="1">
        <v>0</v>
      </c>
      <c r="AF79" s="46">
        <v>295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16"/>
        <v>15</v>
      </c>
      <c r="E80" s="42">
        <f t="shared" si="24"/>
        <v>191</v>
      </c>
      <c r="F80" s="25">
        <f t="shared" si="25"/>
        <v>175</v>
      </c>
      <c r="G80" s="25">
        <f t="shared" si="17"/>
        <v>16</v>
      </c>
      <c r="H80" s="25">
        <f t="shared" si="18"/>
        <v>0</v>
      </c>
      <c r="I80" s="25">
        <f t="shared" si="19"/>
        <v>18</v>
      </c>
      <c r="J80" s="2">
        <f t="shared" si="20"/>
        <v>0</v>
      </c>
      <c r="K80" s="43">
        <f t="shared" si="26"/>
        <v>224</v>
      </c>
      <c r="L80" s="44">
        <f t="shared" si="21"/>
        <v>51</v>
      </c>
      <c r="M80" s="27">
        <f t="shared" si="22"/>
        <v>0.8526785714285714</v>
      </c>
      <c r="N80" s="45">
        <f t="shared" si="23"/>
        <v>39</v>
      </c>
      <c r="P80" s="41" t="s">
        <v>189</v>
      </c>
      <c r="Q80" s="68">
        <v>15</v>
      </c>
      <c r="R80" s="1">
        <v>0</v>
      </c>
      <c r="S80" s="1">
        <v>0</v>
      </c>
      <c r="T80" s="1">
        <v>0</v>
      </c>
      <c r="U80" s="1">
        <v>0</v>
      </c>
      <c r="V80" s="1">
        <v>3</v>
      </c>
      <c r="W80" s="1">
        <v>172</v>
      </c>
      <c r="X80" s="1">
        <v>16</v>
      </c>
      <c r="Y80" s="1">
        <v>0</v>
      </c>
      <c r="Z80" s="1">
        <v>0</v>
      </c>
      <c r="AA80" s="1">
        <v>0</v>
      </c>
      <c r="AB80" s="1">
        <v>3</v>
      </c>
      <c r="AC80" s="1">
        <v>7</v>
      </c>
      <c r="AD80" s="1">
        <v>8</v>
      </c>
      <c r="AE80" s="1">
        <v>0</v>
      </c>
      <c r="AF80" s="46">
        <v>224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ref="D81:D99" si="27">SUM(Q81:U81)</f>
        <v>48</v>
      </c>
      <c r="E81" s="42">
        <f t="shared" si="24"/>
        <v>614</v>
      </c>
      <c r="F81" s="25">
        <f t="shared" si="25"/>
        <v>593</v>
      </c>
      <c r="G81" s="25">
        <f t="shared" ref="G81:G99" si="28">X81</f>
        <v>21</v>
      </c>
      <c r="H81" s="25">
        <f t="shared" ref="H81:H99" si="29">Y81</f>
        <v>0</v>
      </c>
      <c r="I81" s="25">
        <f t="shared" ref="I81:I99" si="30">SUM(AB81:AD81)</f>
        <v>49</v>
      </c>
      <c r="J81" s="2">
        <f t="shared" ref="J81:J99" si="31">SUM(Z81:AA81,AE81)</f>
        <v>7</v>
      </c>
      <c r="K81" s="43">
        <f t="shared" si="26"/>
        <v>718</v>
      </c>
      <c r="L81" s="44">
        <f t="shared" ref="L81:L99" si="32">_xlfn.RANK.EQ(K81,$K$14:$K$99,0)</f>
        <v>15</v>
      </c>
      <c r="M81" s="27">
        <f t="shared" ref="M81:M99" si="33">E81/K81</f>
        <v>0.85515320334261835</v>
      </c>
      <c r="N81" s="45">
        <f t="shared" ref="N81:N99" si="34">_xlfn.RANK.EQ(M81,$M$14:$M$99,0)</f>
        <v>37</v>
      </c>
      <c r="P81" s="41" t="s">
        <v>191</v>
      </c>
      <c r="Q81" s="68">
        <v>48</v>
      </c>
      <c r="R81" s="1">
        <v>0</v>
      </c>
      <c r="S81" s="1">
        <v>0</v>
      </c>
      <c r="T81" s="1">
        <v>0</v>
      </c>
      <c r="U81" s="1">
        <v>0</v>
      </c>
      <c r="V81" s="1">
        <v>3</v>
      </c>
      <c r="W81" s="1">
        <v>590</v>
      </c>
      <c r="X81" s="1">
        <v>21</v>
      </c>
      <c r="Y81" s="1">
        <v>0</v>
      </c>
      <c r="Z81" s="1">
        <v>0</v>
      </c>
      <c r="AA81" s="1">
        <v>1</v>
      </c>
      <c r="AB81" s="1">
        <v>4</v>
      </c>
      <c r="AC81" s="1">
        <v>31</v>
      </c>
      <c r="AD81" s="1">
        <v>14</v>
      </c>
      <c r="AE81" s="1">
        <v>6</v>
      </c>
      <c r="AF81" s="46">
        <v>718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7"/>
        <v>171</v>
      </c>
      <c r="E82" s="42">
        <f t="shared" si="24"/>
        <v>822</v>
      </c>
      <c r="F82" s="25">
        <f t="shared" si="25"/>
        <v>784</v>
      </c>
      <c r="G82" s="25">
        <f t="shared" si="28"/>
        <v>23</v>
      </c>
      <c r="H82" s="25">
        <f t="shared" si="29"/>
        <v>15</v>
      </c>
      <c r="I82" s="25">
        <f t="shared" si="30"/>
        <v>204</v>
      </c>
      <c r="J82" s="2">
        <f t="shared" si="31"/>
        <v>35</v>
      </c>
      <c r="K82" s="43">
        <f t="shared" si="26"/>
        <v>1232</v>
      </c>
      <c r="L82" s="44">
        <f t="shared" si="32"/>
        <v>9</v>
      </c>
      <c r="M82" s="27">
        <f t="shared" si="33"/>
        <v>0.66720779220779225</v>
      </c>
      <c r="N82" s="45">
        <f t="shared" si="34"/>
        <v>77</v>
      </c>
      <c r="P82" s="41" t="s">
        <v>193</v>
      </c>
      <c r="Q82" s="68">
        <v>171</v>
      </c>
      <c r="R82" s="1">
        <v>0</v>
      </c>
      <c r="S82" s="1">
        <v>0</v>
      </c>
      <c r="T82" s="1">
        <v>0</v>
      </c>
      <c r="U82" s="1">
        <v>0</v>
      </c>
      <c r="V82" s="1">
        <v>2</v>
      </c>
      <c r="W82" s="1">
        <v>782</v>
      </c>
      <c r="X82" s="1">
        <v>23</v>
      </c>
      <c r="Y82" s="1">
        <v>15</v>
      </c>
      <c r="Z82" s="1">
        <v>0</v>
      </c>
      <c r="AA82" s="1">
        <v>10</v>
      </c>
      <c r="AB82" s="1">
        <v>8</v>
      </c>
      <c r="AC82" s="1">
        <v>127</v>
      </c>
      <c r="AD82" s="1">
        <v>69</v>
      </c>
      <c r="AE82" s="1">
        <v>25</v>
      </c>
      <c r="AF82" s="46">
        <v>1232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7"/>
        <v>21</v>
      </c>
      <c r="E83" s="42">
        <f t="shared" si="24"/>
        <v>373</v>
      </c>
      <c r="F83" s="25">
        <f t="shared" si="25"/>
        <v>368</v>
      </c>
      <c r="G83" s="25">
        <f t="shared" si="28"/>
        <v>5</v>
      </c>
      <c r="H83" s="25">
        <f t="shared" si="29"/>
        <v>0</v>
      </c>
      <c r="I83" s="25">
        <f t="shared" si="30"/>
        <v>28</v>
      </c>
      <c r="J83" s="2">
        <f t="shared" si="31"/>
        <v>0</v>
      </c>
      <c r="K83" s="43">
        <f t="shared" si="26"/>
        <v>422</v>
      </c>
      <c r="L83" s="44">
        <f t="shared" si="32"/>
        <v>31</v>
      </c>
      <c r="M83" s="27">
        <f t="shared" si="33"/>
        <v>0.88388625592417058</v>
      </c>
      <c r="N83" s="45">
        <f t="shared" si="34"/>
        <v>31</v>
      </c>
      <c r="P83" s="41" t="s">
        <v>195</v>
      </c>
      <c r="Q83" s="68">
        <v>21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368</v>
      </c>
      <c r="X83" s="1">
        <v>5</v>
      </c>
      <c r="Y83" s="1">
        <v>0</v>
      </c>
      <c r="Z83" s="1">
        <v>0</v>
      </c>
      <c r="AA83" s="1">
        <v>0</v>
      </c>
      <c r="AB83" s="1">
        <v>1</v>
      </c>
      <c r="AC83" s="1">
        <v>10</v>
      </c>
      <c r="AD83" s="1">
        <v>17</v>
      </c>
      <c r="AE83" s="1">
        <v>0</v>
      </c>
      <c r="AF83" s="46">
        <v>422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7"/>
        <v>35</v>
      </c>
      <c r="E84" s="42">
        <f t="shared" si="24"/>
        <v>377</v>
      </c>
      <c r="F84" s="25">
        <f t="shared" si="25"/>
        <v>373</v>
      </c>
      <c r="G84" s="25">
        <f t="shared" si="28"/>
        <v>4</v>
      </c>
      <c r="H84" s="25">
        <f t="shared" si="29"/>
        <v>0</v>
      </c>
      <c r="I84" s="25">
        <f t="shared" si="30"/>
        <v>28</v>
      </c>
      <c r="J84" s="2">
        <f t="shared" si="31"/>
        <v>2</v>
      </c>
      <c r="K84" s="43">
        <f t="shared" si="26"/>
        <v>442</v>
      </c>
      <c r="L84" s="44">
        <f t="shared" si="32"/>
        <v>29</v>
      </c>
      <c r="M84" s="27">
        <f t="shared" si="33"/>
        <v>0.8529411764705882</v>
      </c>
      <c r="N84" s="45">
        <f t="shared" si="34"/>
        <v>38</v>
      </c>
      <c r="P84" s="41" t="s">
        <v>197</v>
      </c>
      <c r="Q84" s="68">
        <v>27</v>
      </c>
      <c r="R84" s="1">
        <v>8</v>
      </c>
      <c r="S84" s="1">
        <v>0</v>
      </c>
      <c r="T84" s="1">
        <v>0</v>
      </c>
      <c r="U84" s="1">
        <v>0</v>
      </c>
      <c r="V84" s="1">
        <v>0</v>
      </c>
      <c r="W84" s="1">
        <v>373</v>
      </c>
      <c r="X84" s="1">
        <v>4</v>
      </c>
      <c r="Y84" s="1">
        <v>0</v>
      </c>
      <c r="Z84" s="1">
        <v>0</v>
      </c>
      <c r="AA84" s="1">
        <v>1</v>
      </c>
      <c r="AB84" s="1">
        <v>0</v>
      </c>
      <c r="AC84" s="1">
        <v>12</v>
      </c>
      <c r="AD84" s="1">
        <v>16</v>
      </c>
      <c r="AE84" s="1">
        <v>1</v>
      </c>
      <c r="AF84" s="46">
        <v>442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7"/>
        <v>0</v>
      </c>
      <c r="E85" s="42">
        <f t="shared" si="24"/>
        <v>98</v>
      </c>
      <c r="F85" s="25">
        <f t="shared" si="25"/>
        <v>67</v>
      </c>
      <c r="G85" s="25">
        <f t="shared" si="28"/>
        <v>31</v>
      </c>
      <c r="H85" s="25">
        <f t="shared" si="29"/>
        <v>0</v>
      </c>
      <c r="I85" s="25">
        <f t="shared" si="30"/>
        <v>24</v>
      </c>
      <c r="J85" s="2">
        <f t="shared" si="31"/>
        <v>0</v>
      </c>
      <c r="K85" s="43">
        <f t="shared" si="26"/>
        <v>122</v>
      </c>
      <c r="L85" s="44">
        <f t="shared" si="32"/>
        <v>67</v>
      </c>
      <c r="M85" s="27">
        <f t="shared" si="33"/>
        <v>0.80327868852459017</v>
      </c>
      <c r="N85" s="45">
        <f t="shared" si="34"/>
        <v>55</v>
      </c>
      <c r="P85" s="41" t="s">
        <v>199</v>
      </c>
      <c r="Q85" s="68">
        <v>0</v>
      </c>
      <c r="R85" s="1">
        <v>0</v>
      </c>
      <c r="S85" s="1">
        <v>0</v>
      </c>
      <c r="T85" s="1">
        <v>0</v>
      </c>
      <c r="U85" s="1">
        <v>0</v>
      </c>
      <c r="V85" s="1">
        <v>2</v>
      </c>
      <c r="W85" s="1">
        <v>65</v>
      </c>
      <c r="X85" s="1">
        <v>31</v>
      </c>
      <c r="Y85" s="1">
        <v>0</v>
      </c>
      <c r="Z85" s="1">
        <v>0</v>
      </c>
      <c r="AA85" s="1">
        <v>0</v>
      </c>
      <c r="AB85" s="1">
        <v>0</v>
      </c>
      <c r="AC85" s="1">
        <v>20</v>
      </c>
      <c r="AD85" s="1">
        <v>4</v>
      </c>
      <c r="AE85" s="1">
        <v>0</v>
      </c>
      <c r="AF85" s="46">
        <v>122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7"/>
        <v>5</v>
      </c>
      <c r="E86" s="42">
        <f t="shared" si="24"/>
        <v>188</v>
      </c>
      <c r="F86" s="25">
        <f t="shared" si="25"/>
        <v>174</v>
      </c>
      <c r="G86" s="25">
        <f t="shared" si="28"/>
        <v>14</v>
      </c>
      <c r="H86" s="25">
        <f t="shared" si="29"/>
        <v>0</v>
      </c>
      <c r="I86" s="25">
        <f t="shared" si="30"/>
        <v>11</v>
      </c>
      <c r="J86" s="2">
        <f t="shared" si="31"/>
        <v>0</v>
      </c>
      <c r="K86" s="43">
        <f t="shared" si="26"/>
        <v>204</v>
      </c>
      <c r="L86" s="44">
        <f t="shared" si="32"/>
        <v>56</v>
      </c>
      <c r="M86" s="27">
        <f t="shared" si="33"/>
        <v>0.92156862745098034</v>
      </c>
      <c r="N86" s="45">
        <f t="shared" si="34"/>
        <v>9</v>
      </c>
      <c r="P86" s="41" t="s">
        <v>201</v>
      </c>
      <c r="Q86" s="68">
        <v>5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174</v>
      </c>
      <c r="X86" s="1">
        <v>14</v>
      </c>
      <c r="Y86" s="1">
        <v>0</v>
      </c>
      <c r="Z86" s="1">
        <v>0</v>
      </c>
      <c r="AA86" s="1">
        <v>0</v>
      </c>
      <c r="AB86" s="1">
        <v>0</v>
      </c>
      <c r="AC86" s="1">
        <v>5</v>
      </c>
      <c r="AD86" s="1">
        <v>6</v>
      </c>
      <c r="AE86" s="1">
        <v>0</v>
      </c>
      <c r="AF86" s="46">
        <v>204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7"/>
        <v>18</v>
      </c>
      <c r="E87" s="42">
        <f t="shared" si="24"/>
        <v>329</v>
      </c>
      <c r="F87" s="25">
        <f t="shared" si="25"/>
        <v>313</v>
      </c>
      <c r="G87" s="25">
        <f t="shared" si="28"/>
        <v>16</v>
      </c>
      <c r="H87" s="25">
        <f t="shared" si="29"/>
        <v>0</v>
      </c>
      <c r="I87" s="25">
        <f t="shared" si="30"/>
        <v>22</v>
      </c>
      <c r="J87" s="2">
        <f t="shared" si="31"/>
        <v>3</v>
      </c>
      <c r="K87" s="43">
        <f t="shared" si="26"/>
        <v>372</v>
      </c>
      <c r="L87" s="44">
        <f t="shared" si="32"/>
        <v>39</v>
      </c>
      <c r="M87" s="27">
        <f t="shared" si="33"/>
        <v>0.88440860215053763</v>
      </c>
      <c r="N87" s="45">
        <f t="shared" si="34"/>
        <v>30</v>
      </c>
      <c r="P87" s="41" t="s">
        <v>203</v>
      </c>
      <c r="Q87" s="68">
        <v>18</v>
      </c>
      <c r="R87" s="1">
        <v>0</v>
      </c>
      <c r="S87" s="1">
        <v>0</v>
      </c>
      <c r="T87" s="1">
        <v>0</v>
      </c>
      <c r="U87" s="1">
        <v>0</v>
      </c>
      <c r="V87" s="1">
        <v>1</v>
      </c>
      <c r="W87" s="1">
        <v>312</v>
      </c>
      <c r="X87" s="1">
        <v>16</v>
      </c>
      <c r="Y87" s="1">
        <v>0</v>
      </c>
      <c r="Z87" s="1">
        <v>0</v>
      </c>
      <c r="AA87" s="1">
        <v>3</v>
      </c>
      <c r="AB87" s="1">
        <v>0</v>
      </c>
      <c r="AC87" s="1">
        <v>7</v>
      </c>
      <c r="AD87" s="1">
        <v>15</v>
      </c>
      <c r="AE87" s="1">
        <v>0</v>
      </c>
      <c r="AF87" s="46">
        <v>372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7"/>
        <v>10</v>
      </c>
      <c r="E88" s="55">
        <f t="shared" si="24"/>
        <v>104</v>
      </c>
      <c r="F88" s="55">
        <f t="shared" si="25"/>
        <v>102</v>
      </c>
      <c r="G88" s="55">
        <f t="shared" si="28"/>
        <v>2</v>
      </c>
      <c r="H88" s="55">
        <f t="shared" si="29"/>
        <v>0</v>
      </c>
      <c r="I88" s="55">
        <f t="shared" si="30"/>
        <v>6</v>
      </c>
      <c r="J88" s="56">
        <f t="shared" si="31"/>
        <v>2</v>
      </c>
      <c r="K88" s="57">
        <f t="shared" si="26"/>
        <v>122</v>
      </c>
      <c r="L88" s="58">
        <f t="shared" si="32"/>
        <v>67</v>
      </c>
      <c r="M88" s="59">
        <f t="shared" si="33"/>
        <v>0.85245901639344257</v>
      </c>
      <c r="N88" s="60">
        <f t="shared" si="34"/>
        <v>40</v>
      </c>
      <c r="P88" s="53" t="s">
        <v>205</v>
      </c>
      <c r="Q88" s="79">
        <v>9</v>
      </c>
      <c r="R88" s="12">
        <v>1</v>
      </c>
      <c r="S88" s="12">
        <v>0</v>
      </c>
      <c r="T88" s="12">
        <v>0</v>
      </c>
      <c r="U88" s="12">
        <v>0</v>
      </c>
      <c r="V88" s="12">
        <v>1</v>
      </c>
      <c r="W88" s="12">
        <v>101</v>
      </c>
      <c r="X88" s="12">
        <v>2</v>
      </c>
      <c r="Y88" s="12">
        <v>0</v>
      </c>
      <c r="Z88" s="12">
        <v>0</v>
      </c>
      <c r="AA88" s="12">
        <v>1</v>
      </c>
      <c r="AB88" s="12">
        <v>0</v>
      </c>
      <c r="AC88" s="12">
        <v>1</v>
      </c>
      <c r="AD88" s="12">
        <v>5</v>
      </c>
      <c r="AE88" s="12">
        <v>1</v>
      </c>
      <c r="AF88" s="80">
        <v>122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7"/>
        <v>21</v>
      </c>
      <c r="E89" s="42">
        <f t="shared" si="24"/>
        <v>529</v>
      </c>
      <c r="F89" s="25">
        <f t="shared" si="25"/>
        <v>529</v>
      </c>
      <c r="G89" s="25">
        <f t="shared" si="28"/>
        <v>0</v>
      </c>
      <c r="H89" s="25">
        <f t="shared" si="29"/>
        <v>0</v>
      </c>
      <c r="I89" s="25">
        <f t="shared" si="30"/>
        <v>39</v>
      </c>
      <c r="J89" s="2">
        <f t="shared" si="31"/>
        <v>0</v>
      </c>
      <c r="K89" s="43">
        <f t="shared" si="26"/>
        <v>589</v>
      </c>
      <c r="L89" s="44">
        <f t="shared" si="32"/>
        <v>19</v>
      </c>
      <c r="M89" s="27">
        <f t="shared" si="33"/>
        <v>0.89813242784380309</v>
      </c>
      <c r="N89" s="45">
        <f t="shared" si="34"/>
        <v>23</v>
      </c>
      <c r="P89" s="41" t="s">
        <v>207</v>
      </c>
      <c r="Q89" s="68">
        <v>21</v>
      </c>
      <c r="R89" s="1">
        <v>0</v>
      </c>
      <c r="S89" s="1">
        <v>0</v>
      </c>
      <c r="T89" s="1">
        <v>0</v>
      </c>
      <c r="U89" s="1">
        <v>0</v>
      </c>
      <c r="V89" s="1">
        <v>1</v>
      </c>
      <c r="W89" s="1">
        <v>528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5</v>
      </c>
      <c r="AD89" s="1">
        <v>34</v>
      </c>
      <c r="AE89" s="1">
        <v>0</v>
      </c>
      <c r="AF89" s="46">
        <v>589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7"/>
        <v>0</v>
      </c>
      <c r="E90" s="42">
        <f t="shared" si="24"/>
        <v>29</v>
      </c>
      <c r="F90" s="25">
        <f t="shared" si="25"/>
        <v>19</v>
      </c>
      <c r="G90" s="25">
        <f t="shared" si="28"/>
        <v>10</v>
      </c>
      <c r="H90" s="25">
        <f t="shared" si="29"/>
        <v>0</v>
      </c>
      <c r="I90" s="25">
        <f t="shared" si="30"/>
        <v>3</v>
      </c>
      <c r="J90" s="2">
        <f t="shared" si="31"/>
        <v>0</v>
      </c>
      <c r="K90" s="43">
        <f t="shared" si="26"/>
        <v>32</v>
      </c>
      <c r="L90" s="44">
        <f t="shared" si="32"/>
        <v>77</v>
      </c>
      <c r="M90" s="27">
        <f t="shared" si="33"/>
        <v>0.90625</v>
      </c>
      <c r="N90" s="45">
        <f t="shared" si="34"/>
        <v>20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19</v>
      </c>
      <c r="X90" s="1">
        <v>10</v>
      </c>
      <c r="Y90" s="1">
        <v>0</v>
      </c>
      <c r="Z90" s="1">
        <v>0</v>
      </c>
      <c r="AA90" s="1">
        <v>0</v>
      </c>
      <c r="AB90" s="1">
        <v>0</v>
      </c>
      <c r="AC90" s="1">
        <v>2</v>
      </c>
      <c r="AD90" s="1">
        <v>1</v>
      </c>
      <c r="AE90" s="1">
        <v>0</v>
      </c>
      <c r="AF90" s="46">
        <v>32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7"/>
        <v>240</v>
      </c>
      <c r="E91" s="42">
        <f t="shared" si="24"/>
        <v>1411</v>
      </c>
      <c r="F91" s="25">
        <f t="shared" si="25"/>
        <v>1352</v>
      </c>
      <c r="G91" s="25">
        <f t="shared" si="28"/>
        <v>59</v>
      </c>
      <c r="H91" s="25">
        <f t="shared" si="29"/>
        <v>0</v>
      </c>
      <c r="I91" s="25">
        <f t="shared" si="30"/>
        <v>149</v>
      </c>
      <c r="J91" s="2">
        <f t="shared" si="31"/>
        <v>21</v>
      </c>
      <c r="K91" s="43">
        <f t="shared" si="26"/>
        <v>1821</v>
      </c>
      <c r="L91" s="44">
        <f t="shared" si="32"/>
        <v>5</v>
      </c>
      <c r="M91" s="27">
        <f t="shared" si="33"/>
        <v>0.77484898407468428</v>
      </c>
      <c r="N91" s="45">
        <f t="shared" si="34"/>
        <v>60</v>
      </c>
      <c r="P91" s="41" t="s">
        <v>211</v>
      </c>
      <c r="Q91" s="68">
        <v>239</v>
      </c>
      <c r="R91" s="1">
        <v>1</v>
      </c>
      <c r="S91" s="1">
        <v>0</v>
      </c>
      <c r="T91" s="1">
        <v>0</v>
      </c>
      <c r="U91" s="1">
        <v>0</v>
      </c>
      <c r="V91" s="1">
        <v>6</v>
      </c>
      <c r="W91" s="1">
        <v>1346</v>
      </c>
      <c r="X91" s="1">
        <v>59</v>
      </c>
      <c r="Y91" s="1">
        <v>0</v>
      </c>
      <c r="Z91" s="1">
        <v>0</v>
      </c>
      <c r="AA91" s="1">
        <v>8</v>
      </c>
      <c r="AB91" s="1">
        <v>9</v>
      </c>
      <c r="AC91" s="1">
        <v>88</v>
      </c>
      <c r="AD91" s="1">
        <v>52</v>
      </c>
      <c r="AE91" s="1">
        <v>13</v>
      </c>
      <c r="AF91" s="46">
        <v>1821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7"/>
        <v>17</v>
      </c>
      <c r="E92" s="42">
        <f t="shared" si="24"/>
        <v>211</v>
      </c>
      <c r="F92" s="25">
        <f t="shared" si="25"/>
        <v>207</v>
      </c>
      <c r="G92" s="25">
        <f t="shared" si="28"/>
        <v>4</v>
      </c>
      <c r="H92" s="25">
        <f t="shared" si="29"/>
        <v>0</v>
      </c>
      <c r="I92" s="25">
        <f t="shared" si="30"/>
        <v>27</v>
      </c>
      <c r="J92" s="2">
        <f t="shared" si="31"/>
        <v>0</v>
      </c>
      <c r="K92" s="43">
        <f t="shared" si="26"/>
        <v>255</v>
      </c>
      <c r="L92" s="44">
        <f t="shared" si="32"/>
        <v>47</v>
      </c>
      <c r="M92" s="27">
        <f t="shared" si="33"/>
        <v>0.82745098039215681</v>
      </c>
      <c r="N92" s="45">
        <f t="shared" si="34"/>
        <v>48</v>
      </c>
      <c r="P92" s="41" t="s">
        <v>213</v>
      </c>
      <c r="Q92" s="68">
        <v>17</v>
      </c>
      <c r="R92" s="1">
        <v>0</v>
      </c>
      <c r="S92" s="1">
        <v>0</v>
      </c>
      <c r="T92" s="1">
        <v>0</v>
      </c>
      <c r="U92" s="1">
        <v>0</v>
      </c>
      <c r="V92" s="1">
        <v>7</v>
      </c>
      <c r="W92" s="1">
        <v>200</v>
      </c>
      <c r="X92" s="1">
        <v>4</v>
      </c>
      <c r="Y92" s="1">
        <v>0</v>
      </c>
      <c r="Z92" s="1">
        <v>0</v>
      </c>
      <c r="AA92" s="1">
        <v>0</v>
      </c>
      <c r="AB92" s="1">
        <v>1</v>
      </c>
      <c r="AC92" s="1">
        <v>10</v>
      </c>
      <c r="AD92" s="1">
        <v>16</v>
      </c>
      <c r="AE92" s="1">
        <v>0</v>
      </c>
      <c r="AF92" s="46">
        <v>255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7"/>
        <v>34</v>
      </c>
      <c r="E93" s="42">
        <f t="shared" si="24"/>
        <v>334</v>
      </c>
      <c r="F93" s="25">
        <f t="shared" si="25"/>
        <v>322</v>
      </c>
      <c r="G93" s="25">
        <f t="shared" si="28"/>
        <v>12</v>
      </c>
      <c r="H93" s="25">
        <f t="shared" si="29"/>
        <v>0</v>
      </c>
      <c r="I93" s="25">
        <f t="shared" si="30"/>
        <v>24</v>
      </c>
      <c r="J93" s="2">
        <f t="shared" si="31"/>
        <v>1</v>
      </c>
      <c r="K93" s="43">
        <f t="shared" si="26"/>
        <v>393</v>
      </c>
      <c r="L93" s="44">
        <f t="shared" si="32"/>
        <v>34</v>
      </c>
      <c r="M93" s="27">
        <f t="shared" si="33"/>
        <v>0.84987277353689572</v>
      </c>
      <c r="N93" s="45">
        <f t="shared" si="34"/>
        <v>43</v>
      </c>
      <c r="P93" s="41" t="s">
        <v>215</v>
      </c>
      <c r="Q93" s="68">
        <v>34</v>
      </c>
      <c r="R93" s="1">
        <v>0</v>
      </c>
      <c r="S93" s="1">
        <v>0</v>
      </c>
      <c r="T93" s="1">
        <v>0</v>
      </c>
      <c r="U93" s="1">
        <v>0</v>
      </c>
      <c r="V93" s="1">
        <v>1</v>
      </c>
      <c r="W93" s="1">
        <v>321</v>
      </c>
      <c r="X93" s="1">
        <v>12</v>
      </c>
      <c r="Y93" s="1">
        <v>0</v>
      </c>
      <c r="Z93" s="1">
        <v>0</v>
      </c>
      <c r="AA93" s="1">
        <v>1</v>
      </c>
      <c r="AB93" s="1">
        <v>1</v>
      </c>
      <c r="AC93" s="1">
        <v>14</v>
      </c>
      <c r="AD93" s="1">
        <v>9</v>
      </c>
      <c r="AE93" s="1">
        <v>0</v>
      </c>
      <c r="AF93" s="46">
        <v>393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7"/>
        <v>49</v>
      </c>
      <c r="E94" s="42">
        <f t="shared" si="24"/>
        <v>495</v>
      </c>
      <c r="F94" s="25">
        <f t="shared" si="25"/>
        <v>478</v>
      </c>
      <c r="G94" s="25">
        <f t="shared" si="28"/>
        <v>17</v>
      </c>
      <c r="H94" s="25">
        <f t="shared" si="29"/>
        <v>0</v>
      </c>
      <c r="I94" s="25">
        <f t="shared" si="30"/>
        <v>34</v>
      </c>
      <c r="J94" s="2">
        <f t="shared" si="31"/>
        <v>3</v>
      </c>
      <c r="K94" s="43">
        <f t="shared" si="26"/>
        <v>581</v>
      </c>
      <c r="L94" s="44">
        <f t="shared" si="32"/>
        <v>20</v>
      </c>
      <c r="M94" s="27">
        <f t="shared" si="33"/>
        <v>0.8519793459552496</v>
      </c>
      <c r="N94" s="45">
        <f t="shared" si="34"/>
        <v>41</v>
      </c>
      <c r="P94" s="41" t="s">
        <v>217</v>
      </c>
      <c r="Q94" s="68">
        <v>49</v>
      </c>
      <c r="R94" s="1">
        <v>0</v>
      </c>
      <c r="S94" s="1">
        <v>0</v>
      </c>
      <c r="T94" s="1">
        <v>0</v>
      </c>
      <c r="U94" s="1">
        <v>0</v>
      </c>
      <c r="V94" s="1">
        <v>6</v>
      </c>
      <c r="W94" s="1">
        <v>472</v>
      </c>
      <c r="X94" s="1">
        <v>17</v>
      </c>
      <c r="Y94" s="1">
        <v>0</v>
      </c>
      <c r="Z94" s="1">
        <v>0</v>
      </c>
      <c r="AA94" s="1">
        <v>0</v>
      </c>
      <c r="AB94" s="1">
        <v>3</v>
      </c>
      <c r="AC94" s="1">
        <v>14</v>
      </c>
      <c r="AD94" s="1">
        <v>17</v>
      </c>
      <c r="AE94" s="1">
        <v>3</v>
      </c>
      <c r="AF94" s="46">
        <v>581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7"/>
        <v>2</v>
      </c>
      <c r="E95" s="42">
        <f t="shared" si="24"/>
        <v>185</v>
      </c>
      <c r="F95" s="25">
        <f t="shared" si="25"/>
        <v>179</v>
      </c>
      <c r="G95" s="25">
        <f t="shared" si="28"/>
        <v>6</v>
      </c>
      <c r="H95" s="25">
        <f t="shared" si="29"/>
        <v>0</v>
      </c>
      <c r="I95" s="25">
        <f t="shared" si="30"/>
        <v>7</v>
      </c>
      <c r="J95" s="2">
        <f t="shared" si="31"/>
        <v>0</v>
      </c>
      <c r="K95" s="43">
        <f t="shared" si="26"/>
        <v>194</v>
      </c>
      <c r="L95" s="44">
        <f t="shared" si="32"/>
        <v>57</v>
      </c>
      <c r="M95" s="27">
        <f t="shared" si="33"/>
        <v>0.95360824742268047</v>
      </c>
      <c r="N95" s="45">
        <f t="shared" si="34"/>
        <v>5</v>
      </c>
      <c r="P95" s="41" t="s">
        <v>219</v>
      </c>
      <c r="Q95" s="68">
        <v>2</v>
      </c>
      <c r="R95" s="1">
        <v>0</v>
      </c>
      <c r="S95" s="1">
        <v>0</v>
      </c>
      <c r="T95" s="1">
        <v>0</v>
      </c>
      <c r="U95" s="1">
        <v>0</v>
      </c>
      <c r="V95" s="1">
        <v>1</v>
      </c>
      <c r="W95" s="1">
        <v>178</v>
      </c>
      <c r="X95" s="1">
        <v>6</v>
      </c>
      <c r="Y95" s="1">
        <v>0</v>
      </c>
      <c r="Z95" s="1">
        <v>0</v>
      </c>
      <c r="AA95" s="1">
        <v>0</v>
      </c>
      <c r="AB95" s="1">
        <v>0</v>
      </c>
      <c r="AC95" s="1">
        <v>3</v>
      </c>
      <c r="AD95" s="1">
        <v>4</v>
      </c>
      <c r="AE95" s="1">
        <v>0</v>
      </c>
      <c r="AF95" s="46">
        <v>194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7"/>
        <v>11</v>
      </c>
      <c r="E96" s="42">
        <f t="shared" si="24"/>
        <v>192</v>
      </c>
      <c r="F96" s="25">
        <f t="shared" si="25"/>
        <v>182</v>
      </c>
      <c r="G96" s="25">
        <f t="shared" si="28"/>
        <v>9</v>
      </c>
      <c r="H96" s="25">
        <f t="shared" si="29"/>
        <v>1</v>
      </c>
      <c r="I96" s="25">
        <f t="shared" si="30"/>
        <v>9</v>
      </c>
      <c r="J96" s="2">
        <f t="shared" si="31"/>
        <v>9</v>
      </c>
      <c r="K96" s="43">
        <f t="shared" si="26"/>
        <v>221</v>
      </c>
      <c r="L96" s="44">
        <f t="shared" si="32"/>
        <v>52</v>
      </c>
      <c r="M96" s="27">
        <f t="shared" si="33"/>
        <v>0.86877828054298645</v>
      </c>
      <c r="N96" s="45">
        <f t="shared" si="34"/>
        <v>34</v>
      </c>
      <c r="P96" s="41" t="s">
        <v>221</v>
      </c>
      <c r="Q96" s="68">
        <v>11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182</v>
      </c>
      <c r="X96" s="1">
        <v>9</v>
      </c>
      <c r="Y96" s="1">
        <v>1</v>
      </c>
      <c r="Z96" s="1">
        <v>0</v>
      </c>
      <c r="AA96" s="1">
        <v>9</v>
      </c>
      <c r="AB96" s="1">
        <v>1</v>
      </c>
      <c r="AC96" s="1">
        <v>5</v>
      </c>
      <c r="AD96" s="1">
        <v>3</v>
      </c>
      <c r="AE96" s="1">
        <v>0</v>
      </c>
      <c r="AF96" s="46">
        <v>221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7"/>
        <v>14</v>
      </c>
      <c r="E97" s="42">
        <f t="shared" si="24"/>
        <v>400</v>
      </c>
      <c r="F97" s="25">
        <f t="shared" si="25"/>
        <v>388</v>
      </c>
      <c r="G97" s="25">
        <f t="shared" si="28"/>
        <v>12</v>
      </c>
      <c r="H97" s="25">
        <f t="shared" si="29"/>
        <v>0</v>
      </c>
      <c r="I97" s="25">
        <f t="shared" si="30"/>
        <v>21</v>
      </c>
      <c r="J97" s="2">
        <f t="shared" si="31"/>
        <v>2</v>
      </c>
      <c r="K97" s="43">
        <f t="shared" si="26"/>
        <v>437</v>
      </c>
      <c r="L97" s="44">
        <f t="shared" si="32"/>
        <v>30</v>
      </c>
      <c r="M97" s="27">
        <f t="shared" si="33"/>
        <v>0.91533180778032042</v>
      </c>
      <c r="N97" s="45">
        <f t="shared" si="34"/>
        <v>14</v>
      </c>
      <c r="P97" s="41" t="s">
        <v>223</v>
      </c>
      <c r="Q97" s="68">
        <v>14</v>
      </c>
      <c r="R97" s="1">
        <v>0</v>
      </c>
      <c r="S97" s="1">
        <v>0</v>
      </c>
      <c r="T97" s="1">
        <v>0</v>
      </c>
      <c r="U97" s="1">
        <v>0</v>
      </c>
      <c r="V97" s="1">
        <v>3</v>
      </c>
      <c r="W97" s="1">
        <v>385</v>
      </c>
      <c r="X97" s="1">
        <v>12</v>
      </c>
      <c r="Y97" s="1">
        <v>0</v>
      </c>
      <c r="Z97" s="1">
        <v>0</v>
      </c>
      <c r="AA97" s="1">
        <v>0</v>
      </c>
      <c r="AB97" s="1">
        <v>2</v>
      </c>
      <c r="AC97" s="1">
        <v>14</v>
      </c>
      <c r="AD97" s="1">
        <v>5</v>
      </c>
      <c r="AE97" s="1">
        <v>2</v>
      </c>
      <c r="AF97" s="46">
        <v>437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7"/>
        <v>4</v>
      </c>
      <c r="E98" s="42">
        <f t="shared" si="24"/>
        <v>10</v>
      </c>
      <c r="F98" s="25">
        <f t="shared" si="25"/>
        <v>8</v>
      </c>
      <c r="G98" s="25">
        <f t="shared" si="28"/>
        <v>2</v>
      </c>
      <c r="H98" s="25">
        <f t="shared" si="29"/>
        <v>0</v>
      </c>
      <c r="I98" s="25">
        <f t="shared" si="30"/>
        <v>1</v>
      </c>
      <c r="J98" s="2">
        <f t="shared" si="31"/>
        <v>0</v>
      </c>
      <c r="K98" s="43">
        <f t="shared" si="26"/>
        <v>15</v>
      </c>
      <c r="L98" s="44">
        <f t="shared" si="32"/>
        <v>81</v>
      </c>
      <c r="M98" s="27">
        <f t="shared" si="33"/>
        <v>0.66666666666666663</v>
      </c>
      <c r="N98" s="45">
        <f t="shared" si="34"/>
        <v>78</v>
      </c>
      <c r="P98" s="41" t="s">
        <v>225</v>
      </c>
      <c r="Q98" s="68">
        <v>4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8</v>
      </c>
      <c r="X98" s="1">
        <v>2</v>
      </c>
      <c r="Y98" s="1">
        <v>0</v>
      </c>
      <c r="Z98" s="1">
        <v>0</v>
      </c>
      <c r="AA98" s="1">
        <v>0</v>
      </c>
      <c r="AB98" s="1">
        <v>0</v>
      </c>
      <c r="AC98" s="1">
        <v>1</v>
      </c>
      <c r="AD98" s="1">
        <v>0</v>
      </c>
      <c r="AE98" s="1">
        <v>0</v>
      </c>
      <c r="AF98" s="46">
        <v>15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7"/>
        <v>23</v>
      </c>
      <c r="E99" s="42">
        <f t="shared" si="24"/>
        <v>149</v>
      </c>
      <c r="F99" s="25">
        <f t="shared" si="25"/>
        <v>139</v>
      </c>
      <c r="G99" s="32">
        <f t="shared" si="28"/>
        <v>9</v>
      </c>
      <c r="H99" s="32">
        <f t="shared" si="29"/>
        <v>1</v>
      </c>
      <c r="I99" s="32">
        <f t="shared" si="30"/>
        <v>36</v>
      </c>
      <c r="J99" s="31">
        <f t="shared" si="31"/>
        <v>1</v>
      </c>
      <c r="K99" s="43">
        <f t="shared" si="26"/>
        <v>209</v>
      </c>
      <c r="L99" s="61">
        <f t="shared" si="32"/>
        <v>54</v>
      </c>
      <c r="M99" s="34">
        <f t="shared" si="33"/>
        <v>0.71291866028708128</v>
      </c>
      <c r="N99" s="62">
        <f t="shared" si="34"/>
        <v>72</v>
      </c>
      <c r="P99" s="41" t="s">
        <v>227</v>
      </c>
      <c r="Q99" s="71">
        <v>23</v>
      </c>
      <c r="R99" s="63">
        <v>0</v>
      </c>
      <c r="S99" s="63">
        <v>0</v>
      </c>
      <c r="T99" s="63">
        <v>0</v>
      </c>
      <c r="U99" s="63">
        <v>0</v>
      </c>
      <c r="V99" s="63">
        <v>67</v>
      </c>
      <c r="W99" s="63">
        <v>72</v>
      </c>
      <c r="X99" s="63">
        <v>9</v>
      </c>
      <c r="Y99" s="63">
        <v>1</v>
      </c>
      <c r="Z99" s="63">
        <v>0</v>
      </c>
      <c r="AA99" s="63">
        <v>0</v>
      </c>
      <c r="AB99" s="63">
        <v>2</v>
      </c>
      <c r="AC99" s="63">
        <v>19</v>
      </c>
      <c r="AD99" s="63">
        <v>15</v>
      </c>
      <c r="AE99" s="63">
        <v>1</v>
      </c>
      <c r="AF99" s="64">
        <v>209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4948</v>
      </c>
      <c r="E101" s="257">
        <f t="shared" ref="E101:K101" si="35">SUM(E12:E99)</f>
        <v>32698</v>
      </c>
      <c r="F101" s="257">
        <f t="shared" si="35"/>
        <v>31368</v>
      </c>
      <c r="G101" s="257">
        <f t="shared" si="35"/>
        <v>1292</v>
      </c>
      <c r="H101" s="257">
        <f t="shared" si="35"/>
        <v>38</v>
      </c>
      <c r="I101" s="257">
        <f t="shared" si="35"/>
        <v>3932</v>
      </c>
      <c r="J101" s="257">
        <f t="shared" si="35"/>
        <v>374</v>
      </c>
      <c r="K101" s="258">
        <f t="shared" si="35"/>
        <v>41952</v>
      </c>
    </row>
  </sheetData>
  <autoFilter ref="A13:AF13" xr:uid="{00000000-0009-0000-0000-00001A000000}">
    <sortState xmlns:xlrd2="http://schemas.microsoft.com/office/spreadsheetml/2017/richdata2" ref="A15:AF99">
      <sortCondition ref="A13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A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4" width="9.625" style="14" bestFit="1" customWidth="1"/>
    <col min="5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268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12</v>
      </c>
      <c r="E7" s="18">
        <f t="shared" si="0"/>
        <v>110</v>
      </c>
      <c r="F7" s="18">
        <f t="shared" si="0"/>
        <v>103</v>
      </c>
      <c r="G7" s="18">
        <f t="shared" si="0"/>
        <v>7</v>
      </c>
      <c r="H7" s="18">
        <f t="shared" si="0"/>
        <v>0</v>
      </c>
      <c r="I7" s="18">
        <f t="shared" si="0"/>
        <v>10</v>
      </c>
      <c r="J7" s="18">
        <f t="shared" si="0"/>
        <v>0</v>
      </c>
      <c r="K7" s="19">
        <f>SUM(D7,F7:J7)</f>
        <v>132</v>
      </c>
      <c r="L7" s="20">
        <f>_xlfn.RANK.EQ(K7,$K$14:$K$99,0)</f>
        <v>64</v>
      </c>
      <c r="M7" s="21">
        <f>E7/K7</f>
        <v>0.83333333333333337</v>
      </c>
      <c r="N7" s="22">
        <f>_xlfn.RANK.EQ(M7,$M$14:$M$99,0)</f>
        <v>47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21.4</v>
      </c>
      <c r="E8" s="103">
        <f>ROUND(SUMIF($B$14:$B$99,"G",E14:E99)/(COUNTIFS(B14:B99,"G",D14:D99,"&lt;&gt;")),1)</f>
        <v>286.2</v>
      </c>
      <c r="F8" s="103">
        <f>ROUND(SUMIF($B$14:$B$99,"G",F14:F99)/(COUNTIFS(B14:B99,"G",D14:D99,"&lt;&gt;")),1)</f>
        <v>279.8</v>
      </c>
      <c r="G8" s="103">
        <f>ROUND(SUMIF($B$14:$B$99,"G",G14:G99)/(COUNTIFS(B14:B99,"G",D14:D99,"&lt;&gt;")),1)</f>
        <v>6.4</v>
      </c>
      <c r="H8" s="103">
        <f>ROUND(SUMIF($B$14:$B$99,"G",H14:H99)/(COUNTIFS(B14:B99,"G",D14:D99,"&lt;&gt;")),1)</f>
        <v>0.1</v>
      </c>
      <c r="I8" s="103">
        <f>ROUND(SUMIF($B$14:$B$99,"G",I14:I99)/(COUNTIFS(B14:B99,"G",D14:D99,"&lt;&gt;")),1)</f>
        <v>19</v>
      </c>
      <c r="J8" s="103">
        <f>ROUND(SUMIF($B$14:$B$99,"G",J14:J99)/(COUNTIFS(B14:B99,"G",D14:D99,"&lt;&gt;")),1)</f>
        <v>1</v>
      </c>
      <c r="K8" s="100">
        <f>ROUND(SUM(D8,F8:J8),1)</f>
        <v>327.7</v>
      </c>
      <c r="L8" s="26"/>
      <c r="M8" s="27">
        <f t="shared" ref="M8:M9" si="1">E8/K8</f>
        <v>0.87335978028684769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60</v>
      </c>
      <c r="E9" s="106">
        <f t="shared" si="2"/>
        <v>386.4</v>
      </c>
      <c r="F9" s="106">
        <f t="shared" si="2"/>
        <v>370.3</v>
      </c>
      <c r="G9" s="106">
        <f t="shared" si="2"/>
        <v>15.6</v>
      </c>
      <c r="H9" s="106">
        <f t="shared" si="2"/>
        <v>0.5</v>
      </c>
      <c r="I9" s="106">
        <f t="shared" si="2"/>
        <v>45.1</v>
      </c>
      <c r="J9" s="106">
        <f t="shared" si="2"/>
        <v>2</v>
      </c>
      <c r="K9" s="105">
        <f>ROUND(SUM(D9,F9:J9),1)</f>
        <v>493.5</v>
      </c>
      <c r="L9" s="33"/>
      <c r="M9" s="34">
        <f t="shared" si="1"/>
        <v>0.78297872340425523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2022年度（基準日：５月１日）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x14ac:dyDescent="0.15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7" t="s">
        <v>55</v>
      </c>
      <c r="R12" s="438"/>
      <c r="S12" s="438"/>
      <c r="T12" s="438"/>
      <c r="U12" s="438"/>
      <c r="V12" s="438"/>
      <c r="W12" s="438"/>
      <c r="X12" s="438"/>
      <c r="Y12" s="438"/>
      <c r="Z12" s="438"/>
      <c r="AA12" s="438"/>
      <c r="AB12" s="438"/>
      <c r="AC12" s="438"/>
      <c r="AD12" s="438"/>
      <c r="AE12" s="438"/>
      <c r="AF12" s="439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65" t="s">
        <v>20</v>
      </c>
      <c r="R13" s="66" t="s">
        <v>21</v>
      </c>
      <c r="S13" s="15" t="s">
        <v>22</v>
      </c>
      <c r="T13" s="15" t="s">
        <v>23</v>
      </c>
      <c r="U13" s="15" t="s">
        <v>24</v>
      </c>
      <c r="V13" s="15" t="s">
        <v>29</v>
      </c>
      <c r="W13" s="15" t="s">
        <v>30</v>
      </c>
      <c r="X13" s="15" t="s">
        <v>31</v>
      </c>
      <c r="Y13" s="15" t="s">
        <v>32</v>
      </c>
      <c r="Z13" s="15" t="s">
        <v>25</v>
      </c>
      <c r="AA13" s="15" t="s">
        <v>26</v>
      </c>
      <c r="AB13" s="15" t="s">
        <v>33</v>
      </c>
      <c r="AC13" s="15" t="s">
        <v>34</v>
      </c>
      <c r="AD13" s="15" t="s">
        <v>35</v>
      </c>
      <c r="AE13" s="15" t="s">
        <v>27</v>
      </c>
      <c r="AF13" s="67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7" si="3">SUM(Q14:U14)</f>
        <v>260</v>
      </c>
      <c r="E14" s="42">
        <f>SUM(F14:H14)</f>
        <v>1237</v>
      </c>
      <c r="F14" s="25">
        <f>V14+W14</f>
        <v>1178</v>
      </c>
      <c r="G14" s="25">
        <f t="shared" ref="G14:G47" si="4">X14</f>
        <v>59</v>
      </c>
      <c r="H14" s="25">
        <f t="shared" ref="H14:H47" si="5">Y14</f>
        <v>0</v>
      </c>
      <c r="I14" s="25">
        <f t="shared" ref="I14:I47" si="6">SUM(AB14:AD14)</f>
        <v>182</v>
      </c>
      <c r="J14" s="2">
        <f t="shared" ref="J14:J47" si="7">SUM(Z14:AA14,AE14)</f>
        <v>7</v>
      </c>
      <c r="K14" s="43">
        <f>SUM(D14,E14,I14:J14)</f>
        <v>1686</v>
      </c>
      <c r="L14" s="44">
        <f t="shared" ref="L14:L47" si="8">_xlfn.RANK.EQ(K14,$K$14:$K$99,0)</f>
        <v>9</v>
      </c>
      <c r="M14" s="27">
        <f t="shared" ref="M14:M47" si="9">E14/K14</f>
        <v>0.73368920521945435</v>
      </c>
      <c r="N14" s="45">
        <f t="shared" ref="N14:N47" si="10">_xlfn.RANK.EQ(M14,$M$14:$M$99,0)</f>
        <v>70</v>
      </c>
      <c r="P14" s="41" t="s">
        <v>57</v>
      </c>
      <c r="Q14" s="68">
        <v>259</v>
      </c>
      <c r="R14" s="1">
        <v>1</v>
      </c>
      <c r="S14" s="1">
        <v>0</v>
      </c>
      <c r="T14" s="1">
        <v>0</v>
      </c>
      <c r="U14" s="1">
        <v>0</v>
      </c>
      <c r="V14" s="1">
        <v>2</v>
      </c>
      <c r="W14" s="1">
        <v>1176</v>
      </c>
      <c r="X14" s="1">
        <v>59</v>
      </c>
      <c r="Y14" s="1">
        <v>0</v>
      </c>
      <c r="Z14" s="1">
        <v>0</v>
      </c>
      <c r="AA14" s="1">
        <v>5</v>
      </c>
      <c r="AB14" s="1">
        <v>12</v>
      </c>
      <c r="AC14" s="1">
        <v>62</v>
      </c>
      <c r="AD14" s="1">
        <v>108</v>
      </c>
      <c r="AE14" s="1">
        <v>2</v>
      </c>
      <c r="AF14" s="46">
        <v>1686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2</v>
      </c>
      <c r="E15" s="42">
        <f t="shared" ref="E15:E78" si="11">SUM(F15:H15)</f>
        <v>61</v>
      </c>
      <c r="F15" s="25">
        <f t="shared" ref="F15:F78" si="12">V15+W15</f>
        <v>49</v>
      </c>
      <c r="G15" s="25">
        <f t="shared" si="4"/>
        <v>11</v>
      </c>
      <c r="H15" s="25">
        <f t="shared" si="5"/>
        <v>1</v>
      </c>
      <c r="I15" s="25">
        <f t="shared" si="6"/>
        <v>10</v>
      </c>
      <c r="J15" s="2">
        <f t="shared" si="7"/>
        <v>1</v>
      </c>
      <c r="K15" s="43">
        <f t="shared" ref="K15:K78" si="13">SUM(D15,E15,I15:J15)</f>
        <v>74</v>
      </c>
      <c r="L15" s="44">
        <f t="shared" si="8"/>
        <v>71</v>
      </c>
      <c r="M15" s="27">
        <f t="shared" si="9"/>
        <v>0.82432432432432434</v>
      </c>
      <c r="N15" s="45">
        <f t="shared" si="10"/>
        <v>51</v>
      </c>
      <c r="P15" s="41" t="s">
        <v>59</v>
      </c>
      <c r="Q15" s="72">
        <v>2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49</v>
      </c>
      <c r="X15" s="15">
        <v>11</v>
      </c>
      <c r="Y15" s="15">
        <v>1</v>
      </c>
      <c r="Z15" s="15">
        <v>0</v>
      </c>
      <c r="AA15" s="15">
        <v>1</v>
      </c>
      <c r="AB15" s="15">
        <v>1</v>
      </c>
      <c r="AC15" s="15">
        <v>3</v>
      </c>
      <c r="AD15" s="15">
        <v>6</v>
      </c>
      <c r="AE15" s="15">
        <v>0</v>
      </c>
      <c r="AF15" s="67">
        <v>74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8</v>
      </c>
      <c r="E16" s="42">
        <f t="shared" si="11"/>
        <v>195</v>
      </c>
      <c r="F16" s="25">
        <f t="shared" si="12"/>
        <v>185</v>
      </c>
      <c r="G16" s="25">
        <f t="shared" si="4"/>
        <v>10</v>
      </c>
      <c r="H16" s="25">
        <f t="shared" si="5"/>
        <v>0</v>
      </c>
      <c r="I16" s="25">
        <f t="shared" si="6"/>
        <v>13</v>
      </c>
      <c r="J16" s="2">
        <f t="shared" si="7"/>
        <v>0</v>
      </c>
      <c r="K16" s="43">
        <f t="shared" si="13"/>
        <v>216</v>
      </c>
      <c r="L16" s="44">
        <f t="shared" si="8"/>
        <v>53</v>
      </c>
      <c r="M16" s="27">
        <f t="shared" si="9"/>
        <v>0.90277777777777779</v>
      </c>
      <c r="N16" s="45">
        <f t="shared" si="10"/>
        <v>20</v>
      </c>
      <c r="P16" s="41" t="s">
        <v>61</v>
      </c>
      <c r="Q16" s="68">
        <v>8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185</v>
      </c>
      <c r="X16" s="1">
        <v>10</v>
      </c>
      <c r="Y16" s="1">
        <v>0</v>
      </c>
      <c r="Z16" s="1">
        <v>0</v>
      </c>
      <c r="AA16" s="1">
        <v>0</v>
      </c>
      <c r="AB16" s="1">
        <v>0</v>
      </c>
      <c r="AC16" s="1">
        <v>3</v>
      </c>
      <c r="AD16" s="1">
        <v>10</v>
      </c>
      <c r="AE16" s="1">
        <v>0</v>
      </c>
      <c r="AF16" s="46">
        <v>216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11"/>
        <v>4</v>
      </c>
      <c r="F17" s="25">
        <f t="shared" si="12"/>
        <v>4</v>
      </c>
      <c r="G17" s="25">
        <f t="shared" si="4"/>
        <v>0</v>
      </c>
      <c r="H17" s="25">
        <f t="shared" si="5"/>
        <v>0</v>
      </c>
      <c r="I17" s="25">
        <f t="shared" si="6"/>
        <v>6</v>
      </c>
      <c r="J17" s="2">
        <f t="shared" si="7"/>
        <v>0</v>
      </c>
      <c r="K17" s="43">
        <f t="shared" si="13"/>
        <v>10</v>
      </c>
      <c r="L17" s="44">
        <f t="shared" si="8"/>
        <v>82</v>
      </c>
      <c r="M17" s="27">
        <f t="shared" si="9"/>
        <v>0.4</v>
      </c>
      <c r="N17" s="45">
        <f t="shared" si="10"/>
        <v>84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4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6</v>
      </c>
      <c r="AE17" s="1">
        <v>0</v>
      </c>
      <c r="AF17" s="46">
        <v>10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4</v>
      </c>
      <c r="E18" s="42">
        <f t="shared" si="11"/>
        <v>40</v>
      </c>
      <c r="F18" s="25">
        <f t="shared" si="12"/>
        <v>38</v>
      </c>
      <c r="G18" s="25">
        <f t="shared" si="4"/>
        <v>2</v>
      </c>
      <c r="H18" s="25">
        <f t="shared" si="5"/>
        <v>0</v>
      </c>
      <c r="I18" s="25">
        <f t="shared" si="6"/>
        <v>5</v>
      </c>
      <c r="J18" s="2">
        <f t="shared" si="7"/>
        <v>0</v>
      </c>
      <c r="K18" s="43">
        <f t="shared" si="13"/>
        <v>49</v>
      </c>
      <c r="L18" s="44">
        <f t="shared" si="8"/>
        <v>74</v>
      </c>
      <c r="M18" s="27">
        <f t="shared" si="9"/>
        <v>0.81632653061224492</v>
      </c>
      <c r="N18" s="45">
        <f t="shared" si="10"/>
        <v>52</v>
      </c>
      <c r="P18" s="41" t="s">
        <v>65</v>
      </c>
      <c r="Q18" s="68">
        <v>4</v>
      </c>
      <c r="R18" s="1">
        <v>0</v>
      </c>
      <c r="S18" s="1">
        <v>0</v>
      </c>
      <c r="T18" s="1">
        <v>0</v>
      </c>
      <c r="U18" s="1">
        <v>0</v>
      </c>
      <c r="V18" s="1">
        <v>1</v>
      </c>
      <c r="W18" s="1">
        <v>37</v>
      </c>
      <c r="X18" s="1">
        <v>2</v>
      </c>
      <c r="Y18" s="1">
        <v>0</v>
      </c>
      <c r="Z18" s="1">
        <v>0</v>
      </c>
      <c r="AA18" s="1">
        <v>0</v>
      </c>
      <c r="AB18" s="1">
        <v>1</v>
      </c>
      <c r="AC18" s="1">
        <v>1</v>
      </c>
      <c r="AD18" s="1">
        <v>3</v>
      </c>
      <c r="AE18" s="1">
        <v>0</v>
      </c>
      <c r="AF18" s="46">
        <v>49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3</v>
      </c>
      <c r="E19" s="42">
        <f t="shared" si="11"/>
        <v>92</v>
      </c>
      <c r="F19" s="25">
        <f t="shared" si="12"/>
        <v>92</v>
      </c>
      <c r="G19" s="25">
        <f t="shared" si="4"/>
        <v>0</v>
      </c>
      <c r="H19" s="25">
        <f t="shared" si="5"/>
        <v>0</v>
      </c>
      <c r="I19" s="25">
        <f t="shared" si="6"/>
        <v>1</v>
      </c>
      <c r="J19" s="2">
        <f t="shared" si="7"/>
        <v>1</v>
      </c>
      <c r="K19" s="43">
        <f t="shared" si="13"/>
        <v>97</v>
      </c>
      <c r="L19" s="44">
        <f t="shared" si="8"/>
        <v>68</v>
      </c>
      <c r="M19" s="27">
        <f t="shared" si="9"/>
        <v>0.94845360824742264</v>
      </c>
      <c r="N19" s="45">
        <f t="shared" si="10"/>
        <v>6</v>
      </c>
      <c r="P19" s="41" t="s">
        <v>67</v>
      </c>
      <c r="Q19" s="68">
        <v>3</v>
      </c>
      <c r="R19" s="1">
        <v>0</v>
      </c>
      <c r="S19" s="1">
        <v>0</v>
      </c>
      <c r="T19" s="1">
        <v>0</v>
      </c>
      <c r="U19" s="1">
        <v>0</v>
      </c>
      <c r="V19" s="1">
        <v>1</v>
      </c>
      <c r="W19" s="1">
        <v>91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1</v>
      </c>
      <c r="AE19" s="1">
        <v>0</v>
      </c>
      <c r="AF19" s="46">
        <v>97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11"/>
        <v>9</v>
      </c>
      <c r="F20" s="25">
        <f t="shared" si="12"/>
        <v>9</v>
      </c>
      <c r="G20" s="25">
        <f t="shared" si="4"/>
        <v>0</v>
      </c>
      <c r="H20" s="25">
        <f t="shared" si="5"/>
        <v>0</v>
      </c>
      <c r="I20" s="25">
        <f t="shared" si="6"/>
        <v>1</v>
      </c>
      <c r="J20" s="2">
        <f t="shared" si="7"/>
        <v>0</v>
      </c>
      <c r="K20" s="43">
        <f t="shared" si="13"/>
        <v>10</v>
      </c>
      <c r="L20" s="44">
        <f t="shared" si="8"/>
        <v>82</v>
      </c>
      <c r="M20" s="27">
        <f t="shared" si="9"/>
        <v>0.9</v>
      </c>
      <c r="N20" s="45">
        <f t="shared" si="10"/>
        <v>22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9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1</v>
      </c>
      <c r="AD20" s="1">
        <v>0</v>
      </c>
      <c r="AE20" s="1">
        <v>0</v>
      </c>
      <c r="AF20" s="46">
        <v>10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30</v>
      </c>
      <c r="E21" s="42">
        <f t="shared" si="11"/>
        <v>156</v>
      </c>
      <c r="F21" s="25">
        <f t="shared" si="12"/>
        <v>150</v>
      </c>
      <c r="G21" s="25">
        <f t="shared" si="4"/>
        <v>6</v>
      </c>
      <c r="H21" s="25">
        <f t="shared" si="5"/>
        <v>0</v>
      </c>
      <c r="I21" s="25">
        <f t="shared" si="6"/>
        <v>17</v>
      </c>
      <c r="J21" s="2">
        <f t="shared" si="7"/>
        <v>1</v>
      </c>
      <c r="K21" s="43">
        <f t="shared" si="13"/>
        <v>204</v>
      </c>
      <c r="L21" s="44">
        <f t="shared" si="8"/>
        <v>55</v>
      </c>
      <c r="M21" s="27">
        <f t="shared" si="9"/>
        <v>0.76470588235294112</v>
      </c>
      <c r="N21" s="45">
        <f t="shared" si="10"/>
        <v>66</v>
      </c>
      <c r="P21" s="41" t="s">
        <v>71</v>
      </c>
      <c r="Q21" s="68">
        <v>30</v>
      </c>
      <c r="R21" s="1">
        <v>0</v>
      </c>
      <c r="S21" s="1">
        <v>0</v>
      </c>
      <c r="T21" s="1">
        <v>0</v>
      </c>
      <c r="U21" s="1">
        <v>0</v>
      </c>
      <c r="V21" s="1">
        <v>1</v>
      </c>
      <c r="W21" s="1">
        <v>149</v>
      </c>
      <c r="X21" s="1">
        <v>6</v>
      </c>
      <c r="Y21" s="1">
        <v>0</v>
      </c>
      <c r="Z21" s="1">
        <v>0</v>
      </c>
      <c r="AA21" s="1">
        <v>1</v>
      </c>
      <c r="AB21" s="1">
        <v>0</v>
      </c>
      <c r="AC21" s="1">
        <v>6</v>
      </c>
      <c r="AD21" s="1">
        <v>11</v>
      </c>
      <c r="AE21" s="1">
        <v>0</v>
      </c>
      <c r="AF21" s="46">
        <v>204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9</v>
      </c>
      <c r="E22" s="42">
        <f t="shared" si="11"/>
        <v>213</v>
      </c>
      <c r="F22" s="25">
        <f t="shared" si="12"/>
        <v>208</v>
      </c>
      <c r="G22" s="25">
        <f t="shared" si="4"/>
        <v>3</v>
      </c>
      <c r="H22" s="25">
        <f t="shared" si="5"/>
        <v>2</v>
      </c>
      <c r="I22" s="25">
        <f t="shared" si="6"/>
        <v>27</v>
      </c>
      <c r="J22" s="2">
        <f t="shared" si="7"/>
        <v>0</v>
      </c>
      <c r="K22" s="43">
        <f t="shared" si="13"/>
        <v>249</v>
      </c>
      <c r="L22" s="44">
        <f t="shared" si="8"/>
        <v>47</v>
      </c>
      <c r="M22" s="27">
        <f t="shared" si="9"/>
        <v>0.85542168674698793</v>
      </c>
      <c r="N22" s="45">
        <f t="shared" si="10"/>
        <v>37</v>
      </c>
      <c r="P22" s="41" t="s">
        <v>73</v>
      </c>
      <c r="Q22" s="68">
        <v>9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208</v>
      </c>
      <c r="X22" s="1">
        <v>3</v>
      </c>
      <c r="Y22" s="1">
        <v>2</v>
      </c>
      <c r="Z22" s="1">
        <v>0</v>
      </c>
      <c r="AA22" s="1">
        <v>0</v>
      </c>
      <c r="AB22" s="1">
        <v>0</v>
      </c>
      <c r="AC22" s="1">
        <v>8</v>
      </c>
      <c r="AD22" s="1">
        <v>19</v>
      </c>
      <c r="AE22" s="1">
        <v>0</v>
      </c>
      <c r="AF22" s="46">
        <v>249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332</v>
      </c>
      <c r="E23" s="42">
        <f t="shared" si="11"/>
        <v>1358</v>
      </c>
      <c r="F23" s="25">
        <f t="shared" si="12"/>
        <v>1302</v>
      </c>
      <c r="G23" s="25">
        <f t="shared" si="4"/>
        <v>56</v>
      </c>
      <c r="H23" s="25">
        <f t="shared" si="5"/>
        <v>0</v>
      </c>
      <c r="I23" s="25">
        <f t="shared" si="6"/>
        <v>166</v>
      </c>
      <c r="J23" s="2">
        <f t="shared" si="7"/>
        <v>14</v>
      </c>
      <c r="K23" s="43">
        <f t="shared" si="13"/>
        <v>1870</v>
      </c>
      <c r="L23" s="44">
        <f t="shared" si="8"/>
        <v>5</v>
      </c>
      <c r="M23" s="27">
        <f t="shared" si="9"/>
        <v>0.72620320855614973</v>
      </c>
      <c r="N23" s="45">
        <f t="shared" si="10"/>
        <v>71</v>
      </c>
      <c r="P23" s="41" t="s">
        <v>75</v>
      </c>
      <c r="Q23" s="68">
        <v>330</v>
      </c>
      <c r="R23" s="1">
        <v>2</v>
      </c>
      <c r="S23" s="1">
        <v>0</v>
      </c>
      <c r="T23" s="1">
        <v>0</v>
      </c>
      <c r="U23" s="1">
        <v>0</v>
      </c>
      <c r="V23" s="1">
        <v>2</v>
      </c>
      <c r="W23" s="1">
        <v>1300</v>
      </c>
      <c r="X23" s="1">
        <v>56</v>
      </c>
      <c r="Y23" s="1">
        <v>0</v>
      </c>
      <c r="Z23" s="1">
        <v>0</v>
      </c>
      <c r="AA23" s="1">
        <v>14</v>
      </c>
      <c r="AB23" s="1">
        <v>13</v>
      </c>
      <c r="AC23" s="1">
        <v>140</v>
      </c>
      <c r="AD23" s="1">
        <v>13</v>
      </c>
      <c r="AE23" s="1">
        <v>0</v>
      </c>
      <c r="AF23" s="46">
        <v>1870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0</v>
      </c>
      <c r="E24" s="42">
        <f t="shared" si="11"/>
        <v>18</v>
      </c>
      <c r="F24" s="25">
        <f t="shared" si="12"/>
        <v>14</v>
      </c>
      <c r="G24" s="25">
        <f t="shared" si="4"/>
        <v>4</v>
      </c>
      <c r="H24" s="25">
        <f t="shared" si="5"/>
        <v>0</v>
      </c>
      <c r="I24" s="25">
        <f t="shared" si="6"/>
        <v>3</v>
      </c>
      <c r="J24" s="2">
        <f t="shared" si="7"/>
        <v>0</v>
      </c>
      <c r="K24" s="43">
        <f t="shared" si="13"/>
        <v>21</v>
      </c>
      <c r="L24" s="44">
        <f t="shared" si="8"/>
        <v>79</v>
      </c>
      <c r="M24" s="27">
        <f t="shared" si="9"/>
        <v>0.8571428571428571</v>
      </c>
      <c r="N24" s="45">
        <f t="shared" si="10"/>
        <v>36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14</v>
      </c>
      <c r="X24" s="1">
        <v>4</v>
      </c>
      <c r="Y24" s="1">
        <v>0</v>
      </c>
      <c r="Z24" s="1">
        <v>0</v>
      </c>
      <c r="AA24" s="1">
        <v>0</v>
      </c>
      <c r="AB24" s="1">
        <v>0</v>
      </c>
      <c r="AC24" s="1">
        <v>3</v>
      </c>
      <c r="AD24" s="1">
        <v>0</v>
      </c>
      <c r="AE24" s="1">
        <v>0</v>
      </c>
      <c r="AF24" s="46">
        <v>21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14</v>
      </c>
      <c r="E25" s="42">
        <f t="shared" si="11"/>
        <v>195</v>
      </c>
      <c r="F25" s="25">
        <f t="shared" si="12"/>
        <v>194</v>
      </c>
      <c r="G25" s="25">
        <f t="shared" si="4"/>
        <v>1</v>
      </c>
      <c r="H25" s="25">
        <f t="shared" si="5"/>
        <v>0</v>
      </c>
      <c r="I25" s="25">
        <f t="shared" si="6"/>
        <v>15</v>
      </c>
      <c r="J25" s="2">
        <f t="shared" si="7"/>
        <v>0</v>
      </c>
      <c r="K25" s="43">
        <f t="shared" si="13"/>
        <v>224</v>
      </c>
      <c r="L25" s="44">
        <f t="shared" si="8"/>
        <v>52</v>
      </c>
      <c r="M25" s="27">
        <f t="shared" si="9"/>
        <v>0.8705357142857143</v>
      </c>
      <c r="N25" s="45">
        <f t="shared" si="10"/>
        <v>31</v>
      </c>
      <c r="P25" s="41" t="s">
        <v>79</v>
      </c>
      <c r="Q25" s="68">
        <v>14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194</v>
      </c>
      <c r="X25" s="1">
        <v>1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15</v>
      </c>
      <c r="AE25" s="1">
        <v>0</v>
      </c>
      <c r="AF25" s="46">
        <v>224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20</v>
      </c>
      <c r="E26" s="42">
        <f t="shared" si="11"/>
        <v>356</v>
      </c>
      <c r="F26" s="25">
        <f t="shared" si="12"/>
        <v>353</v>
      </c>
      <c r="G26" s="25">
        <f t="shared" si="4"/>
        <v>3</v>
      </c>
      <c r="H26" s="25">
        <f t="shared" si="5"/>
        <v>0</v>
      </c>
      <c r="I26" s="25">
        <f t="shared" si="6"/>
        <v>46</v>
      </c>
      <c r="J26" s="2">
        <f t="shared" si="7"/>
        <v>0</v>
      </c>
      <c r="K26" s="43">
        <f t="shared" si="13"/>
        <v>422</v>
      </c>
      <c r="L26" s="44">
        <f t="shared" si="8"/>
        <v>31</v>
      </c>
      <c r="M26" s="27">
        <f t="shared" si="9"/>
        <v>0.84360189573459721</v>
      </c>
      <c r="N26" s="45">
        <f t="shared" si="10"/>
        <v>42</v>
      </c>
      <c r="P26" s="41" t="s">
        <v>81</v>
      </c>
      <c r="Q26" s="68">
        <v>20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353</v>
      </c>
      <c r="X26" s="1">
        <v>3</v>
      </c>
      <c r="Y26" s="1">
        <v>0</v>
      </c>
      <c r="Z26" s="1">
        <v>0</v>
      </c>
      <c r="AA26" s="1">
        <v>0</v>
      </c>
      <c r="AB26" s="1">
        <v>3</v>
      </c>
      <c r="AC26" s="1">
        <v>2</v>
      </c>
      <c r="AD26" s="1">
        <v>41</v>
      </c>
      <c r="AE26" s="1">
        <v>0</v>
      </c>
      <c r="AF26" s="46">
        <v>422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3</v>
      </c>
      <c r="E27" s="42">
        <f t="shared" si="11"/>
        <v>64</v>
      </c>
      <c r="F27" s="25">
        <f t="shared" si="12"/>
        <v>62</v>
      </c>
      <c r="G27" s="25">
        <f t="shared" si="4"/>
        <v>1</v>
      </c>
      <c r="H27" s="25">
        <f t="shared" si="5"/>
        <v>1</v>
      </c>
      <c r="I27" s="25">
        <f t="shared" si="6"/>
        <v>16</v>
      </c>
      <c r="J27" s="2">
        <f t="shared" si="7"/>
        <v>0</v>
      </c>
      <c r="K27" s="43">
        <f t="shared" si="13"/>
        <v>83</v>
      </c>
      <c r="L27" s="44">
        <f t="shared" si="8"/>
        <v>70</v>
      </c>
      <c r="M27" s="27">
        <f t="shared" si="9"/>
        <v>0.77108433734939763</v>
      </c>
      <c r="N27" s="45">
        <f t="shared" si="10"/>
        <v>63</v>
      </c>
      <c r="P27" s="41" t="s">
        <v>83</v>
      </c>
      <c r="Q27" s="68">
        <v>3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62</v>
      </c>
      <c r="X27" s="1">
        <v>1</v>
      </c>
      <c r="Y27" s="1">
        <v>1</v>
      </c>
      <c r="Z27" s="1">
        <v>0</v>
      </c>
      <c r="AA27" s="1">
        <v>0</v>
      </c>
      <c r="AB27" s="1">
        <v>0</v>
      </c>
      <c r="AC27" s="1">
        <v>3</v>
      </c>
      <c r="AD27" s="1">
        <v>13</v>
      </c>
      <c r="AE27" s="1">
        <v>0</v>
      </c>
      <c r="AF27" s="46">
        <v>83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22</v>
      </c>
      <c r="E28" s="42">
        <f t="shared" si="11"/>
        <v>411</v>
      </c>
      <c r="F28" s="25">
        <f t="shared" si="12"/>
        <v>396</v>
      </c>
      <c r="G28" s="25">
        <f t="shared" si="4"/>
        <v>15</v>
      </c>
      <c r="H28" s="25">
        <f t="shared" si="5"/>
        <v>0</v>
      </c>
      <c r="I28" s="25">
        <f t="shared" si="6"/>
        <v>21</v>
      </c>
      <c r="J28" s="2">
        <f t="shared" si="7"/>
        <v>0</v>
      </c>
      <c r="K28" s="43">
        <f t="shared" si="13"/>
        <v>454</v>
      </c>
      <c r="L28" s="44">
        <f t="shared" si="8"/>
        <v>28</v>
      </c>
      <c r="M28" s="27">
        <f t="shared" si="9"/>
        <v>0.90528634361233484</v>
      </c>
      <c r="N28" s="45">
        <f t="shared" si="10"/>
        <v>17</v>
      </c>
      <c r="P28" s="41" t="s">
        <v>85</v>
      </c>
      <c r="Q28" s="68">
        <v>22</v>
      </c>
      <c r="R28" s="1">
        <v>0</v>
      </c>
      <c r="S28" s="1">
        <v>0</v>
      </c>
      <c r="T28" s="1">
        <v>0</v>
      </c>
      <c r="U28" s="1">
        <v>0</v>
      </c>
      <c r="V28" s="1">
        <v>2</v>
      </c>
      <c r="W28" s="1">
        <v>394</v>
      </c>
      <c r="X28" s="1">
        <v>15</v>
      </c>
      <c r="Y28" s="1">
        <v>0</v>
      </c>
      <c r="Z28" s="1">
        <v>0</v>
      </c>
      <c r="AA28" s="1">
        <v>0</v>
      </c>
      <c r="AB28" s="1">
        <v>1</v>
      </c>
      <c r="AC28" s="1">
        <v>13</v>
      </c>
      <c r="AD28" s="1">
        <v>7</v>
      </c>
      <c r="AE28" s="1">
        <v>0</v>
      </c>
      <c r="AF28" s="46">
        <v>454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265</v>
      </c>
      <c r="E29" s="42">
        <f t="shared" si="11"/>
        <v>1282</v>
      </c>
      <c r="F29" s="25">
        <f t="shared" si="12"/>
        <v>1224</v>
      </c>
      <c r="G29" s="25">
        <f t="shared" si="4"/>
        <v>58</v>
      </c>
      <c r="H29" s="25">
        <f t="shared" si="5"/>
        <v>0</v>
      </c>
      <c r="I29" s="25">
        <f t="shared" si="6"/>
        <v>231</v>
      </c>
      <c r="J29" s="2">
        <f t="shared" si="7"/>
        <v>5</v>
      </c>
      <c r="K29" s="43">
        <f t="shared" si="13"/>
        <v>1783</v>
      </c>
      <c r="L29" s="44">
        <f t="shared" si="8"/>
        <v>7</v>
      </c>
      <c r="M29" s="27">
        <f t="shared" si="9"/>
        <v>0.71901289960740322</v>
      </c>
      <c r="N29" s="45">
        <f t="shared" si="10"/>
        <v>72</v>
      </c>
      <c r="P29" s="41" t="s">
        <v>87</v>
      </c>
      <c r="Q29" s="68">
        <v>265</v>
      </c>
      <c r="R29" s="1">
        <v>0</v>
      </c>
      <c r="S29" s="1">
        <v>0</v>
      </c>
      <c r="T29" s="1">
        <v>0</v>
      </c>
      <c r="U29" s="1">
        <v>0</v>
      </c>
      <c r="V29" s="1">
        <v>21</v>
      </c>
      <c r="W29" s="1">
        <v>1203</v>
      </c>
      <c r="X29" s="1">
        <v>58</v>
      </c>
      <c r="Y29" s="1">
        <v>0</v>
      </c>
      <c r="Z29" s="1">
        <v>0</v>
      </c>
      <c r="AA29" s="1">
        <v>5</v>
      </c>
      <c r="AB29" s="1">
        <v>16</v>
      </c>
      <c r="AC29" s="1">
        <v>159</v>
      </c>
      <c r="AD29" s="1">
        <v>56</v>
      </c>
      <c r="AE29" s="1">
        <v>0</v>
      </c>
      <c r="AF29" s="46">
        <v>1783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0</v>
      </c>
      <c r="E30" s="42">
        <f t="shared" si="11"/>
        <v>8</v>
      </c>
      <c r="F30" s="25">
        <f t="shared" si="12"/>
        <v>4</v>
      </c>
      <c r="G30" s="25">
        <f t="shared" si="4"/>
        <v>4</v>
      </c>
      <c r="H30" s="25">
        <f t="shared" si="5"/>
        <v>0</v>
      </c>
      <c r="I30" s="25">
        <f t="shared" si="6"/>
        <v>4</v>
      </c>
      <c r="J30" s="2">
        <f t="shared" si="7"/>
        <v>0</v>
      </c>
      <c r="K30" s="43">
        <f t="shared" si="13"/>
        <v>12</v>
      </c>
      <c r="L30" s="44">
        <f t="shared" si="8"/>
        <v>81</v>
      </c>
      <c r="M30" s="27">
        <f t="shared" si="9"/>
        <v>0.66666666666666663</v>
      </c>
      <c r="N30" s="45">
        <f t="shared" si="10"/>
        <v>78</v>
      </c>
      <c r="P30" s="41" t="s">
        <v>89</v>
      </c>
      <c r="Q30" s="68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4</v>
      </c>
      <c r="X30" s="1">
        <v>4</v>
      </c>
      <c r="Y30" s="1">
        <v>0</v>
      </c>
      <c r="Z30" s="1">
        <v>0</v>
      </c>
      <c r="AA30" s="1">
        <v>0</v>
      </c>
      <c r="AB30" s="1">
        <v>1</v>
      </c>
      <c r="AC30" s="1">
        <v>0</v>
      </c>
      <c r="AD30" s="1">
        <v>3</v>
      </c>
      <c r="AE30" s="1">
        <v>0</v>
      </c>
      <c r="AF30" s="46">
        <v>12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19</v>
      </c>
      <c r="E31" s="42">
        <f t="shared" si="11"/>
        <v>309</v>
      </c>
      <c r="F31" s="25">
        <f t="shared" si="12"/>
        <v>300</v>
      </c>
      <c r="G31" s="25">
        <f t="shared" si="4"/>
        <v>9</v>
      </c>
      <c r="H31" s="25">
        <f t="shared" si="5"/>
        <v>0</v>
      </c>
      <c r="I31" s="25">
        <f t="shared" si="6"/>
        <v>36</v>
      </c>
      <c r="J31" s="2">
        <f t="shared" si="7"/>
        <v>0</v>
      </c>
      <c r="K31" s="43">
        <f t="shared" si="13"/>
        <v>364</v>
      </c>
      <c r="L31" s="44">
        <f t="shared" si="8"/>
        <v>36</v>
      </c>
      <c r="M31" s="27">
        <f t="shared" si="9"/>
        <v>0.84890109890109888</v>
      </c>
      <c r="N31" s="45">
        <f t="shared" si="10"/>
        <v>40</v>
      </c>
      <c r="P31" s="41" t="s">
        <v>91</v>
      </c>
      <c r="Q31" s="68">
        <v>19</v>
      </c>
      <c r="R31" s="1">
        <v>0</v>
      </c>
      <c r="S31" s="1">
        <v>0</v>
      </c>
      <c r="T31" s="1">
        <v>0</v>
      </c>
      <c r="U31" s="1">
        <v>0</v>
      </c>
      <c r="V31" s="1">
        <v>1</v>
      </c>
      <c r="W31" s="1">
        <v>299</v>
      </c>
      <c r="X31" s="1">
        <v>9</v>
      </c>
      <c r="Y31" s="1">
        <v>0</v>
      </c>
      <c r="Z31" s="1">
        <v>0</v>
      </c>
      <c r="AA31" s="1">
        <v>0</v>
      </c>
      <c r="AB31" s="1">
        <v>0</v>
      </c>
      <c r="AC31" s="1">
        <v>3</v>
      </c>
      <c r="AD31" s="1">
        <v>33</v>
      </c>
      <c r="AE31" s="1">
        <v>0</v>
      </c>
      <c r="AF31" s="46">
        <v>364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16</v>
      </c>
      <c r="E32" s="42">
        <f t="shared" si="11"/>
        <v>348</v>
      </c>
      <c r="F32" s="25">
        <f t="shared" si="12"/>
        <v>343</v>
      </c>
      <c r="G32" s="25">
        <f t="shared" si="4"/>
        <v>5</v>
      </c>
      <c r="H32" s="25">
        <f t="shared" si="5"/>
        <v>0</v>
      </c>
      <c r="I32" s="25">
        <f t="shared" si="6"/>
        <v>12</v>
      </c>
      <c r="J32" s="2">
        <f t="shared" si="7"/>
        <v>0</v>
      </c>
      <c r="K32" s="43">
        <f t="shared" si="13"/>
        <v>376</v>
      </c>
      <c r="L32" s="44">
        <f t="shared" si="8"/>
        <v>35</v>
      </c>
      <c r="M32" s="27">
        <f t="shared" si="9"/>
        <v>0.92553191489361697</v>
      </c>
      <c r="N32" s="45">
        <f t="shared" si="10"/>
        <v>9</v>
      </c>
      <c r="P32" s="41" t="s">
        <v>93</v>
      </c>
      <c r="Q32" s="68">
        <v>16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343</v>
      </c>
      <c r="X32" s="1">
        <v>5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12</v>
      </c>
      <c r="AE32" s="1">
        <v>0</v>
      </c>
      <c r="AF32" s="46">
        <v>376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26</v>
      </c>
      <c r="E33" s="42">
        <f t="shared" si="11"/>
        <v>411</v>
      </c>
      <c r="F33" s="25">
        <f t="shared" si="12"/>
        <v>399</v>
      </c>
      <c r="G33" s="25">
        <f t="shared" si="4"/>
        <v>10</v>
      </c>
      <c r="H33" s="25">
        <f t="shared" si="5"/>
        <v>2</v>
      </c>
      <c r="I33" s="25">
        <f t="shared" si="6"/>
        <v>80</v>
      </c>
      <c r="J33" s="2">
        <f t="shared" si="7"/>
        <v>0</v>
      </c>
      <c r="K33" s="43">
        <f t="shared" si="13"/>
        <v>517</v>
      </c>
      <c r="L33" s="44">
        <f t="shared" si="8"/>
        <v>22</v>
      </c>
      <c r="M33" s="27">
        <f t="shared" si="9"/>
        <v>0.79497098646034814</v>
      </c>
      <c r="N33" s="45">
        <f t="shared" si="10"/>
        <v>58</v>
      </c>
      <c r="P33" s="41" t="s">
        <v>95</v>
      </c>
      <c r="Q33" s="68">
        <v>26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399</v>
      </c>
      <c r="X33" s="1">
        <v>10</v>
      </c>
      <c r="Y33" s="1">
        <v>2</v>
      </c>
      <c r="Z33" s="1">
        <v>0</v>
      </c>
      <c r="AA33" s="1">
        <v>0</v>
      </c>
      <c r="AB33" s="1">
        <v>4</v>
      </c>
      <c r="AC33" s="1">
        <v>8</v>
      </c>
      <c r="AD33" s="1">
        <v>68</v>
      </c>
      <c r="AE33" s="1">
        <v>0</v>
      </c>
      <c r="AF33" s="46">
        <v>517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76</v>
      </c>
      <c r="E34" s="42">
        <f t="shared" si="11"/>
        <v>779</v>
      </c>
      <c r="F34" s="25">
        <f t="shared" si="12"/>
        <v>763</v>
      </c>
      <c r="G34" s="25">
        <f t="shared" si="4"/>
        <v>14</v>
      </c>
      <c r="H34" s="25">
        <f t="shared" si="5"/>
        <v>2</v>
      </c>
      <c r="I34" s="25">
        <f t="shared" si="6"/>
        <v>74</v>
      </c>
      <c r="J34" s="2">
        <f t="shared" si="7"/>
        <v>4</v>
      </c>
      <c r="K34" s="43">
        <f t="shared" si="13"/>
        <v>933</v>
      </c>
      <c r="L34" s="44">
        <f t="shared" si="8"/>
        <v>12</v>
      </c>
      <c r="M34" s="27">
        <f t="shared" si="9"/>
        <v>0.834941050375134</v>
      </c>
      <c r="N34" s="45">
        <f t="shared" si="10"/>
        <v>46</v>
      </c>
      <c r="P34" s="41" t="s">
        <v>97</v>
      </c>
      <c r="Q34" s="68">
        <v>76</v>
      </c>
      <c r="R34" s="1">
        <v>0</v>
      </c>
      <c r="S34" s="1">
        <v>0</v>
      </c>
      <c r="T34" s="1">
        <v>0</v>
      </c>
      <c r="U34" s="1">
        <v>0</v>
      </c>
      <c r="V34" s="1">
        <v>2</v>
      </c>
      <c r="W34" s="1">
        <v>761</v>
      </c>
      <c r="X34" s="1">
        <v>14</v>
      </c>
      <c r="Y34" s="1">
        <v>2</v>
      </c>
      <c r="Z34" s="1">
        <v>0</v>
      </c>
      <c r="AA34" s="1">
        <v>4</v>
      </c>
      <c r="AB34" s="1">
        <v>1</v>
      </c>
      <c r="AC34" s="1">
        <v>41</v>
      </c>
      <c r="AD34" s="1">
        <v>32</v>
      </c>
      <c r="AE34" s="1">
        <v>0</v>
      </c>
      <c r="AF34" s="46">
        <v>933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901</v>
      </c>
      <c r="E35" s="42">
        <f t="shared" si="11"/>
        <v>1827</v>
      </c>
      <c r="F35" s="25">
        <f t="shared" si="12"/>
        <v>1591</v>
      </c>
      <c r="G35" s="25">
        <f t="shared" si="4"/>
        <v>236</v>
      </c>
      <c r="H35" s="25">
        <f t="shared" si="5"/>
        <v>0</v>
      </c>
      <c r="I35" s="25">
        <f t="shared" si="6"/>
        <v>480</v>
      </c>
      <c r="J35" s="2">
        <f t="shared" si="7"/>
        <v>24</v>
      </c>
      <c r="K35" s="43">
        <f t="shared" si="13"/>
        <v>3232</v>
      </c>
      <c r="L35" s="44">
        <f t="shared" si="8"/>
        <v>1</v>
      </c>
      <c r="M35" s="27">
        <f t="shared" si="9"/>
        <v>0.56528465346534651</v>
      </c>
      <c r="N35" s="45">
        <f t="shared" si="10"/>
        <v>83</v>
      </c>
      <c r="P35" s="41" t="s">
        <v>99</v>
      </c>
      <c r="Q35" s="68">
        <v>898</v>
      </c>
      <c r="R35" s="1">
        <v>2</v>
      </c>
      <c r="S35" s="1">
        <v>0</v>
      </c>
      <c r="T35" s="1">
        <v>1</v>
      </c>
      <c r="U35" s="1">
        <v>0</v>
      </c>
      <c r="V35" s="1">
        <v>22</v>
      </c>
      <c r="W35" s="1">
        <v>1569</v>
      </c>
      <c r="X35" s="1">
        <v>236</v>
      </c>
      <c r="Y35" s="1">
        <v>0</v>
      </c>
      <c r="Z35" s="1">
        <v>0</v>
      </c>
      <c r="AA35" s="1">
        <v>24</v>
      </c>
      <c r="AB35" s="1">
        <v>9</v>
      </c>
      <c r="AC35" s="1">
        <v>103</v>
      </c>
      <c r="AD35" s="1">
        <v>368</v>
      </c>
      <c r="AE35" s="1">
        <v>0</v>
      </c>
      <c r="AF35" s="46">
        <v>3232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28</v>
      </c>
      <c r="E36" s="42">
        <f t="shared" si="11"/>
        <v>108</v>
      </c>
      <c r="F36" s="25">
        <f t="shared" si="12"/>
        <v>98</v>
      </c>
      <c r="G36" s="25">
        <f t="shared" si="4"/>
        <v>10</v>
      </c>
      <c r="H36" s="25">
        <f t="shared" si="5"/>
        <v>0</v>
      </c>
      <c r="I36" s="25">
        <f t="shared" si="6"/>
        <v>2</v>
      </c>
      <c r="J36" s="2">
        <f t="shared" si="7"/>
        <v>0</v>
      </c>
      <c r="K36" s="43">
        <f t="shared" si="13"/>
        <v>138</v>
      </c>
      <c r="L36" s="44">
        <f t="shared" si="8"/>
        <v>63</v>
      </c>
      <c r="M36" s="27">
        <f t="shared" si="9"/>
        <v>0.78260869565217395</v>
      </c>
      <c r="N36" s="45">
        <f t="shared" si="10"/>
        <v>61</v>
      </c>
      <c r="P36" s="41" t="s">
        <v>101</v>
      </c>
      <c r="Q36" s="68">
        <v>28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98</v>
      </c>
      <c r="X36" s="1">
        <v>10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2</v>
      </c>
      <c r="AE36" s="1">
        <v>0</v>
      </c>
      <c r="AF36" s="46">
        <v>138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31</v>
      </c>
      <c r="E37" s="42">
        <f t="shared" si="11"/>
        <v>45</v>
      </c>
      <c r="F37" s="25">
        <f t="shared" si="12"/>
        <v>39</v>
      </c>
      <c r="G37" s="25">
        <f t="shared" si="4"/>
        <v>4</v>
      </c>
      <c r="H37" s="25">
        <f t="shared" si="5"/>
        <v>2</v>
      </c>
      <c r="I37" s="25">
        <f t="shared" si="6"/>
        <v>44</v>
      </c>
      <c r="J37" s="2">
        <f t="shared" si="7"/>
        <v>7</v>
      </c>
      <c r="K37" s="43">
        <f t="shared" si="13"/>
        <v>127</v>
      </c>
      <c r="L37" s="44">
        <f t="shared" si="8"/>
        <v>65</v>
      </c>
      <c r="M37" s="27">
        <f t="shared" si="9"/>
        <v>0.3543307086614173</v>
      </c>
      <c r="N37" s="45">
        <f t="shared" si="10"/>
        <v>85</v>
      </c>
      <c r="P37" s="41" t="s">
        <v>103</v>
      </c>
      <c r="Q37" s="68">
        <v>31</v>
      </c>
      <c r="R37" s="1">
        <v>0</v>
      </c>
      <c r="S37" s="1">
        <v>0</v>
      </c>
      <c r="T37" s="1">
        <v>0</v>
      </c>
      <c r="U37" s="1">
        <v>0</v>
      </c>
      <c r="V37" s="1">
        <v>1</v>
      </c>
      <c r="W37" s="1">
        <v>38</v>
      </c>
      <c r="X37" s="1">
        <v>4</v>
      </c>
      <c r="Y37" s="1">
        <v>2</v>
      </c>
      <c r="Z37" s="1">
        <v>0</v>
      </c>
      <c r="AA37" s="1">
        <v>3</v>
      </c>
      <c r="AB37" s="1">
        <v>3</v>
      </c>
      <c r="AC37" s="1">
        <v>10</v>
      </c>
      <c r="AD37" s="1">
        <v>31</v>
      </c>
      <c r="AE37" s="1">
        <v>4</v>
      </c>
      <c r="AF37" s="46">
        <v>127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47</v>
      </c>
      <c r="E38" s="42">
        <f t="shared" si="11"/>
        <v>241</v>
      </c>
      <c r="F38" s="25">
        <f t="shared" si="12"/>
        <v>162</v>
      </c>
      <c r="G38" s="25">
        <f t="shared" si="4"/>
        <v>79</v>
      </c>
      <c r="H38" s="25">
        <f t="shared" si="5"/>
        <v>0</v>
      </c>
      <c r="I38" s="25">
        <f t="shared" si="6"/>
        <v>79</v>
      </c>
      <c r="J38" s="2">
        <f t="shared" si="7"/>
        <v>15</v>
      </c>
      <c r="K38" s="43">
        <f t="shared" si="13"/>
        <v>382</v>
      </c>
      <c r="L38" s="44">
        <f t="shared" si="8"/>
        <v>33</v>
      </c>
      <c r="M38" s="27">
        <f t="shared" si="9"/>
        <v>0.63089005235602091</v>
      </c>
      <c r="N38" s="45">
        <f t="shared" si="10"/>
        <v>80</v>
      </c>
      <c r="P38" s="41" t="s">
        <v>105</v>
      </c>
      <c r="Q38" s="68">
        <v>47</v>
      </c>
      <c r="R38" s="1">
        <v>0</v>
      </c>
      <c r="S38" s="1">
        <v>0</v>
      </c>
      <c r="T38" s="1">
        <v>0</v>
      </c>
      <c r="U38" s="1">
        <v>0</v>
      </c>
      <c r="V38" s="1">
        <v>102</v>
      </c>
      <c r="W38" s="1">
        <v>60</v>
      </c>
      <c r="X38" s="1">
        <v>79</v>
      </c>
      <c r="Y38" s="1">
        <v>0</v>
      </c>
      <c r="Z38" s="1">
        <v>0</v>
      </c>
      <c r="AA38" s="1">
        <v>15</v>
      </c>
      <c r="AB38" s="1">
        <v>26</v>
      </c>
      <c r="AC38" s="1">
        <v>43</v>
      </c>
      <c r="AD38" s="1">
        <v>10</v>
      </c>
      <c r="AE38" s="1">
        <v>0</v>
      </c>
      <c r="AF38" s="46">
        <v>382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282</v>
      </c>
      <c r="E39" s="42">
        <f t="shared" si="11"/>
        <v>1438</v>
      </c>
      <c r="F39" s="25">
        <f t="shared" si="12"/>
        <v>1391</v>
      </c>
      <c r="G39" s="25">
        <f t="shared" si="4"/>
        <v>46</v>
      </c>
      <c r="H39" s="25">
        <f t="shared" si="5"/>
        <v>1</v>
      </c>
      <c r="I39" s="25">
        <f t="shared" si="6"/>
        <v>138</v>
      </c>
      <c r="J39" s="2">
        <f t="shared" si="7"/>
        <v>9</v>
      </c>
      <c r="K39" s="43">
        <f t="shared" si="13"/>
        <v>1867</v>
      </c>
      <c r="L39" s="44">
        <f t="shared" si="8"/>
        <v>6</v>
      </c>
      <c r="M39" s="27">
        <f t="shared" si="9"/>
        <v>0.77021960364220676</v>
      </c>
      <c r="N39" s="45">
        <f t="shared" si="10"/>
        <v>64</v>
      </c>
      <c r="P39" s="41" t="s">
        <v>107</v>
      </c>
      <c r="Q39" s="68">
        <v>281</v>
      </c>
      <c r="R39" s="1">
        <v>0</v>
      </c>
      <c r="S39" s="1">
        <v>0</v>
      </c>
      <c r="T39" s="1">
        <v>0</v>
      </c>
      <c r="U39" s="1">
        <v>1</v>
      </c>
      <c r="V39" s="1">
        <v>12</v>
      </c>
      <c r="W39" s="1">
        <v>1379</v>
      </c>
      <c r="X39" s="1">
        <v>46</v>
      </c>
      <c r="Y39" s="1">
        <v>1</v>
      </c>
      <c r="Z39" s="1">
        <v>0</v>
      </c>
      <c r="AA39" s="1">
        <v>9</v>
      </c>
      <c r="AB39" s="1">
        <v>6</v>
      </c>
      <c r="AC39" s="1">
        <v>67</v>
      </c>
      <c r="AD39" s="1">
        <v>65</v>
      </c>
      <c r="AE39" s="1">
        <v>0</v>
      </c>
      <c r="AF39" s="46">
        <v>1867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31</v>
      </c>
      <c r="E40" s="42">
        <f t="shared" si="11"/>
        <v>171</v>
      </c>
      <c r="F40" s="25">
        <f t="shared" si="12"/>
        <v>168</v>
      </c>
      <c r="G40" s="25">
        <f t="shared" si="4"/>
        <v>3</v>
      </c>
      <c r="H40" s="25">
        <f t="shared" si="5"/>
        <v>0</v>
      </c>
      <c r="I40" s="25">
        <f t="shared" si="6"/>
        <v>28</v>
      </c>
      <c r="J40" s="2">
        <f t="shared" si="7"/>
        <v>0</v>
      </c>
      <c r="K40" s="43">
        <f t="shared" si="13"/>
        <v>230</v>
      </c>
      <c r="L40" s="44">
        <f t="shared" si="8"/>
        <v>49</v>
      </c>
      <c r="M40" s="27">
        <f t="shared" si="9"/>
        <v>0.74347826086956526</v>
      </c>
      <c r="N40" s="45">
        <f t="shared" si="10"/>
        <v>68</v>
      </c>
      <c r="P40" s="41" t="s">
        <v>109</v>
      </c>
      <c r="Q40" s="68">
        <v>31</v>
      </c>
      <c r="R40" s="1">
        <v>0</v>
      </c>
      <c r="S40" s="1">
        <v>0</v>
      </c>
      <c r="T40" s="1">
        <v>0</v>
      </c>
      <c r="U40" s="1">
        <v>0</v>
      </c>
      <c r="V40" s="1">
        <v>1</v>
      </c>
      <c r="W40" s="1">
        <v>167</v>
      </c>
      <c r="X40" s="1">
        <v>3</v>
      </c>
      <c r="Y40" s="1">
        <v>0</v>
      </c>
      <c r="Z40" s="1">
        <v>0</v>
      </c>
      <c r="AA40" s="1">
        <v>0</v>
      </c>
      <c r="AB40" s="1">
        <v>2</v>
      </c>
      <c r="AC40" s="1">
        <v>5</v>
      </c>
      <c r="AD40" s="1">
        <v>21</v>
      </c>
      <c r="AE40" s="1">
        <v>0</v>
      </c>
      <c r="AF40" s="46">
        <v>230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4</v>
      </c>
      <c r="E41" s="42">
        <f t="shared" si="11"/>
        <v>77</v>
      </c>
      <c r="F41" s="25">
        <f t="shared" si="12"/>
        <v>61</v>
      </c>
      <c r="G41" s="25">
        <f t="shared" si="4"/>
        <v>16</v>
      </c>
      <c r="H41" s="25">
        <f t="shared" si="5"/>
        <v>0</v>
      </c>
      <c r="I41" s="25">
        <f t="shared" si="6"/>
        <v>28</v>
      </c>
      <c r="J41" s="2">
        <f t="shared" si="7"/>
        <v>1</v>
      </c>
      <c r="K41" s="43">
        <f t="shared" si="13"/>
        <v>110</v>
      </c>
      <c r="L41" s="44">
        <f t="shared" si="8"/>
        <v>66</v>
      </c>
      <c r="M41" s="27">
        <f t="shared" si="9"/>
        <v>0.7</v>
      </c>
      <c r="N41" s="45">
        <f t="shared" si="10"/>
        <v>73</v>
      </c>
      <c r="P41" s="41" t="s">
        <v>111</v>
      </c>
      <c r="Q41" s="68">
        <v>4</v>
      </c>
      <c r="R41" s="1">
        <v>0</v>
      </c>
      <c r="S41" s="1">
        <v>0</v>
      </c>
      <c r="T41" s="1">
        <v>0</v>
      </c>
      <c r="U41" s="1">
        <v>0</v>
      </c>
      <c r="V41" s="1">
        <v>2</v>
      </c>
      <c r="W41" s="1">
        <v>59</v>
      </c>
      <c r="X41" s="1">
        <v>16</v>
      </c>
      <c r="Y41" s="1">
        <v>0</v>
      </c>
      <c r="Z41" s="1">
        <v>0</v>
      </c>
      <c r="AA41" s="1">
        <v>1</v>
      </c>
      <c r="AB41" s="1">
        <v>1</v>
      </c>
      <c r="AC41" s="1">
        <v>14</v>
      </c>
      <c r="AD41" s="1">
        <v>13</v>
      </c>
      <c r="AE41" s="1">
        <v>0</v>
      </c>
      <c r="AF41" s="46">
        <v>110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58</v>
      </c>
      <c r="E42" s="42">
        <f t="shared" si="11"/>
        <v>504</v>
      </c>
      <c r="F42" s="25">
        <f t="shared" si="12"/>
        <v>502</v>
      </c>
      <c r="G42" s="25">
        <f t="shared" si="4"/>
        <v>0</v>
      </c>
      <c r="H42" s="25">
        <f t="shared" si="5"/>
        <v>2</v>
      </c>
      <c r="I42" s="25">
        <f t="shared" si="6"/>
        <v>44</v>
      </c>
      <c r="J42" s="2">
        <f t="shared" si="7"/>
        <v>3</v>
      </c>
      <c r="K42" s="43">
        <f t="shared" si="13"/>
        <v>609</v>
      </c>
      <c r="L42" s="44">
        <f t="shared" si="8"/>
        <v>17</v>
      </c>
      <c r="M42" s="27">
        <f t="shared" si="9"/>
        <v>0.82758620689655171</v>
      </c>
      <c r="N42" s="45">
        <f t="shared" si="10"/>
        <v>49</v>
      </c>
      <c r="P42" s="41" t="s">
        <v>113</v>
      </c>
      <c r="Q42" s="68">
        <v>58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502</v>
      </c>
      <c r="X42" s="1">
        <v>0</v>
      </c>
      <c r="Y42" s="1">
        <v>2</v>
      </c>
      <c r="Z42" s="1">
        <v>0</v>
      </c>
      <c r="AA42" s="1">
        <v>0</v>
      </c>
      <c r="AB42" s="1">
        <v>3</v>
      </c>
      <c r="AC42" s="1">
        <v>16</v>
      </c>
      <c r="AD42" s="1">
        <v>25</v>
      </c>
      <c r="AE42" s="1">
        <v>3</v>
      </c>
      <c r="AF42" s="46">
        <v>609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24</v>
      </c>
      <c r="E43" s="42">
        <f t="shared" si="11"/>
        <v>456</v>
      </c>
      <c r="F43" s="25">
        <f t="shared" si="12"/>
        <v>455</v>
      </c>
      <c r="G43" s="25">
        <f t="shared" si="4"/>
        <v>1</v>
      </c>
      <c r="H43" s="25">
        <f t="shared" si="5"/>
        <v>0</v>
      </c>
      <c r="I43" s="25">
        <f t="shared" si="6"/>
        <v>18</v>
      </c>
      <c r="J43" s="2">
        <f t="shared" si="7"/>
        <v>0</v>
      </c>
      <c r="K43" s="43">
        <f t="shared" si="13"/>
        <v>498</v>
      </c>
      <c r="L43" s="44">
        <f t="shared" si="8"/>
        <v>24</v>
      </c>
      <c r="M43" s="27">
        <f t="shared" si="9"/>
        <v>0.91566265060240959</v>
      </c>
      <c r="N43" s="45">
        <f t="shared" si="10"/>
        <v>11</v>
      </c>
      <c r="P43" s="41" t="s">
        <v>115</v>
      </c>
      <c r="Q43" s="68">
        <v>24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  <c r="W43" s="1">
        <v>454</v>
      </c>
      <c r="X43" s="1">
        <v>1</v>
      </c>
      <c r="Y43" s="1">
        <v>0</v>
      </c>
      <c r="Z43" s="1">
        <v>0</v>
      </c>
      <c r="AA43" s="1">
        <v>0</v>
      </c>
      <c r="AB43" s="1">
        <v>1</v>
      </c>
      <c r="AC43" s="1">
        <v>4</v>
      </c>
      <c r="AD43" s="1">
        <v>13</v>
      </c>
      <c r="AE43" s="1">
        <v>0</v>
      </c>
      <c r="AF43" s="46">
        <v>498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55</v>
      </c>
      <c r="E44" s="42">
        <f t="shared" si="11"/>
        <v>288</v>
      </c>
      <c r="F44" s="25">
        <f t="shared" si="12"/>
        <v>232</v>
      </c>
      <c r="G44" s="25">
        <f t="shared" si="4"/>
        <v>56</v>
      </c>
      <c r="H44" s="25">
        <f t="shared" si="5"/>
        <v>0</v>
      </c>
      <c r="I44" s="25">
        <f t="shared" si="6"/>
        <v>72</v>
      </c>
      <c r="J44" s="2">
        <f t="shared" si="7"/>
        <v>2</v>
      </c>
      <c r="K44" s="43">
        <f t="shared" si="13"/>
        <v>417</v>
      </c>
      <c r="L44" s="44">
        <f t="shared" si="8"/>
        <v>32</v>
      </c>
      <c r="M44" s="27">
        <f t="shared" si="9"/>
        <v>0.69064748201438853</v>
      </c>
      <c r="N44" s="45">
        <f t="shared" si="10"/>
        <v>75</v>
      </c>
      <c r="P44" s="41" t="s">
        <v>117</v>
      </c>
      <c r="Q44" s="68">
        <v>55</v>
      </c>
      <c r="R44" s="1">
        <v>0</v>
      </c>
      <c r="S44" s="1">
        <v>0</v>
      </c>
      <c r="T44" s="1">
        <v>0</v>
      </c>
      <c r="U44" s="1">
        <v>0</v>
      </c>
      <c r="V44" s="1">
        <v>7</v>
      </c>
      <c r="W44" s="1">
        <v>225</v>
      </c>
      <c r="X44" s="1">
        <v>56</v>
      </c>
      <c r="Y44" s="1">
        <v>0</v>
      </c>
      <c r="Z44" s="1">
        <v>0</v>
      </c>
      <c r="AA44" s="1">
        <v>0</v>
      </c>
      <c r="AB44" s="1">
        <v>9</v>
      </c>
      <c r="AC44" s="1">
        <v>37</v>
      </c>
      <c r="AD44" s="1">
        <v>26</v>
      </c>
      <c r="AE44" s="1">
        <v>2</v>
      </c>
      <c r="AF44" s="46">
        <v>417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3"/>
        <v>5</v>
      </c>
      <c r="E45" s="42">
        <f t="shared" si="11"/>
        <v>220</v>
      </c>
      <c r="F45" s="25">
        <f t="shared" si="12"/>
        <v>219</v>
      </c>
      <c r="G45" s="25">
        <f t="shared" si="4"/>
        <v>1</v>
      </c>
      <c r="H45" s="25">
        <f t="shared" si="5"/>
        <v>0</v>
      </c>
      <c r="I45" s="25">
        <f t="shared" si="6"/>
        <v>1</v>
      </c>
      <c r="J45" s="2">
        <f t="shared" si="7"/>
        <v>0</v>
      </c>
      <c r="K45" s="43">
        <f t="shared" si="13"/>
        <v>226</v>
      </c>
      <c r="L45" s="44">
        <f t="shared" si="8"/>
        <v>51</v>
      </c>
      <c r="M45" s="27">
        <f t="shared" si="9"/>
        <v>0.97345132743362828</v>
      </c>
      <c r="N45" s="45">
        <f t="shared" si="10"/>
        <v>3</v>
      </c>
      <c r="P45" s="41" t="s">
        <v>119</v>
      </c>
      <c r="Q45" s="68">
        <v>5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219</v>
      </c>
      <c r="X45" s="1">
        <v>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1</v>
      </c>
      <c r="AE45" s="1">
        <v>0</v>
      </c>
      <c r="AF45" s="46">
        <v>226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3"/>
        <v>22</v>
      </c>
      <c r="E46" s="42">
        <f t="shared" si="11"/>
        <v>208</v>
      </c>
      <c r="F46" s="25">
        <f t="shared" si="12"/>
        <v>204</v>
      </c>
      <c r="G46" s="25">
        <f t="shared" si="4"/>
        <v>3</v>
      </c>
      <c r="H46" s="25">
        <f t="shared" si="5"/>
        <v>1</v>
      </c>
      <c r="I46" s="25">
        <f t="shared" si="6"/>
        <v>11</v>
      </c>
      <c r="J46" s="2">
        <f t="shared" si="7"/>
        <v>1</v>
      </c>
      <c r="K46" s="43">
        <f t="shared" si="13"/>
        <v>242</v>
      </c>
      <c r="L46" s="44">
        <f t="shared" si="8"/>
        <v>48</v>
      </c>
      <c r="M46" s="27">
        <f t="shared" si="9"/>
        <v>0.85950413223140498</v>
      </c>
      <c r="N46" s="45">
        <f t="shared" si="10"/>
        <v>35</v>
      </c>
      <c r="P46" s="41" t="s">
        <v>121</v>
      </c>
      <c r="Q46" s="68">
        <v>21</v>
      </c>
      <c r="R46" s="1">
        <v>1</v>
      </c>
      <c r="S46" s="1">
        <v>0</v>
      </c>
      <c r="T46" s="1">
        <v>0</v>
      </c>
      <c r="U46" s="1">
        <v>0</v>
      </c>
      <c r="V46" s="1">
        <v>1</v>
      </c>
      <c r="W46" s="1">
        <v>203</v>
      </c>
      <c r="X46" s="1">
        <v>3</v>
      </c>
      <c r="Y46" s="1">
        <v>1</v>
      </c>
      <c r="Z46" s="1">
        <v>0</v>
      </c>
      <c r="AA46" s="1">
        <v>1</v>
      </c>
      <c r="AB46" s="1">
        <v>1</v>
      </c>
      <c r="AC46" s="1">
        <v>9</v>
      </c>
      <c r="AD46" s="1">
        <v>1</v>
      </c>
      <c r="AE46" s="1">
        <v>0</v>
      </c>
      <c r="AF46" s="46">
        <v>242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3"/>
        <v>61</v>
      </c>
      <c r="E47" s="42">
        <f t="shared" si="11"/>
        <v>645</v>
      </c>
      <c r="F47" s="25">
        <f t="shared" si="12"/>
        <v>609</v>
      </c>
      <c r="G47" s="25">
        <f t="shared" si="4"/>
        <v>36</v>
      </c>
      <c r="H47" s="25">
        <f t="shared" si="5"/>
        <v>0</v>
      </c>
      <c r="I47" s="25">
        <f t="shared" si="6"/>
        <v>102</v>
      </c>
      <c r="J47" s="2">
        <f t="shared" si="7"/>
        <v>1</v>
      </c>
      <c r="K47" s="43">
        <f t="shared" si="13"/>
        <v>809</v>
      </c>
      <c r="L47" s="44">
        <f t="shared" si="8"/>
        <v>13</v>
      </c>
      <c r="M47" s="27">
        <f t="shared" si="9"/>
        <v>0.79728059332509271</v>
      </c>
      <c r="N47" s="45">
        <f t="shared" si="10"/>
        <v>57</v>
      </c>
      <c r="P47" s="41" t="s">
        <v>123</v>
      </c>
      <c r="Q47" s="68">
        <v>61</v>
      </c>
      <c r="R47" s="1">
        <v>0</v>
      </c>
      <c r="S47" s="1">
        <v>0</v>
      </c>
      <c r="T47" s="1">
        <v>0</v>
      </c>
      <c r="U47" s="1">
        <v>0</v>
      </c>
      <c r="V47" s="1">
        <v>6</v>
      </c>
      <c r="W47" s="1">
        <v>603</v>
      </c>
      <c r="X47" s="1">
        <v>36</v>
      </c>
      <c r="Y47" s="1">
        <v>0</v>
      </c>
      <c r="Z47" s="1">
        <v>0</v>
      </c>
      <c r="AA47" s="1">
        <v>1</v>
      </c>
      <c r="AB47" s="1">
        <v>3</v>
      </c>
      <c r="AC47" s="1">
        <v>80</v>
      </c>
      <c r="AD47" s="1">
        <v>19</v>
      </c>
      <c r="AE47" s="1">
        <v>0</v>
      </c>
      <c r="AF47" s="46">
        <v>809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ref="D49:D80" si="14">SUM(Q49:U49)</f>
        <v>43</v>
      </c>
      <c r="E49" s="42">
        <f t="shared" si="11"/>
        <v>462</v>
      </c>
      <c r="F49" s="25">
        <f t="shared" si="12"/>
        <v>450</v>
      </c>
      <c r="G49" s="25">
        <f t="shared" ref="G49:G80" si="15">X49</f>
        <v>12</v>
      </c>
      <c r="H49" s="25">
        <f t="shared" ref="H49:H80" si="16">Y49</f>
        <v>0</v>
      </c>
      <c r="I49" s="25">
        <f t="shared" ref="I49:I80" si="17">SUM(AB49:AD49)</f>
        <v>53</v>
      </c>
      <c r="J49" s="2">
        <f t="shared" ref="J49:J80" si="18">SUM(Z49:AA49,AE49)</f>
        <v>1</v>
      </c>
      <c r="K49" s="43">
        <f t="shared" si="13"/>
        <v>559</v>
      </c>
      <c r="L49" s="44">
        <f t="shared" ref="L49:L80" si="19">_xlfn.RANK.EQ(K49,$K$14:$K$99,0)</f>
        <v>21</v>
      </c>
      <c r="M49" s="27">
        <f t="shared" ref="M49:M80" si="20">E49/K49</f>
        <v>0.82647584973166366</v>
      </c>
      <c r="N49" s="45">
        <f t="shared" ref="N49:N80" si="21">_xlfn.RANK.EQ(M49,$M$14:$M$99,0)</f>
        <v>50</v>
      </c>
      <c r="P49" s="41" t="s">
        <v>127</v>
      </c>
      <c r="Q49" s="68">
        <v>43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450</v>
      </c>
      <c r="X49" s="1">
        <v>12</v>
      </c>
      <c r="Y49" s="1">
        <v>0</v>
      </c>
      <c r="Z49" s="1">
        <v>0</v>
      </c>
      <c r="AA49" s="1">
        <v>1</v>
      </c>
      <c r="AB49" s="1">
        <v>0</v>
      </c>
      <c r="AC49" s="1">
        <v>7</v>
      </c>
      <c r="AD49" s="1">
        <v>46</v>
      </c>
      <c r="AE49" s="1">
        <v>0</v>
      </c>
      <c r="AF49" s="46">
        <v>559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14</v>
      </c>
      <c r="E50" s="42">
        <f t="shared" si="11"/>
        <v>360</v>
      </c>
      <c r="F50" s="25">
        <f t="shared" si="12"/>
        <v>358</v>
      </c>
      <c r="G50" s="25">
        <f t="shared" si="15"/>
        <v>2</v>
      </c>
      <c r="H50" s="25">
        <f t="shared" si="16"/>
        <v>0</v>
      </c>
      <c r="I50" s="25">
        <f t="shared" si="17"/>
        <v>8</v>
      </c>
      <c r="J50" s="2">
        <f t="shared" si="18"/>
        <v>0</v>
      </c>
      <c r="K50" s="43">
        <f t="shared" si="13"/>
        <v>382</v>
      </c>
      <c r="L50" s="44">
        <f t="shared" si="19"/>
        <v>33</v>
      </c>
      <c r="M50" s="27">
        <f t="shared" si="20"/>
        <v>0.94240837696335078</v>
      </c>
      <c r="N50" s="45">
        <f t="shared" si="21"/>
        <v>7</v>
      </c>
      <c r="P50" s="41" t="s">
        <v>129</v>
      </c>
      <c r="Q50" s="68">
        <v>14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358</v>
      </c>
      <c r="X50" s="1">
        <v>2</v>
      </c>
      <c r="Y50" s="1">
        <v>0</v>
      </c>
      <c r="Z50" s="1">
        <v>0</v>
      </c>
      <c r="AA50" s="1">
        <v>0</v>
      </c>
      <c r="AB50" s="1">
        <v>0</v>
      </c>
      <c r="AC50" s="1">
        <v>4</v>
      </c>
      <c r="AD50" s="1">
        <v>4</v>
      </c>
      <c r="AE50" s="1">
        <v>0</v>
      </c>
      <c r="AF50" s="46">
        <v>382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 t="shared" si="14"/>
        <v>0</v>
      </c>
      <c r="E51" s="42">
        <f t="shared" si="11"/>
        <v>93</v>
      </c>
      <c r="F51" s="25">
        <f t="shared" si="12"/>
        <v>76</v>
      </c>
      <c r="G51" s="25">
        <f t="shared" si="15"/>
        <v>17</v>
      </c>
      <c r="H51" s="25">
        <f t="shared" si="16"/>
        <v>0</v>
      </c>
      <c r="I51" s="25">
        <f t="shared" si="17"/>
        <v>11</v>
      </c>
      <c r="J51" s="2">
        <f t="shared" si="18"/>
        <v>0</v>
      </c>
      <c r="K51" s="43">
        <f t="shared" si="13"/>
        <v>104</v>
      </c>
      <c r="L51" s="44">
        <f t="shared" si="19"/>
        <v>67</v>
      </c>
      <c r="M51" s="27">
        <f t="shared" si="20"/>
        <v>0.89423076923076927</v>
      </c>
      <c r="N51" s="45">
        <f t="shared" si="21"/>
        <v>25</v>
      </c>
      <c r="P51" s="41" t="s">
        <v>131</v>
      </c>
      <c r="Q51" s="68">
        <v>0</v>
      </c>
      <c r="R51" s="1">
        <v>0</v>
      </c>
      <c r="S51" s="1">
        <v>0</v>
      </c>
      <c r="T51" s="1">
        <v>0</v>
      </c>
      <c r="U51" s="1">
        <v>0</v>
      </c>
      <c r="V51" s="1">
        <v>1</v>
      </c>
      <c r="W51" s="1">
        <v>75</v>
      </c>
      <c r="X51" s="1">
        <v>17</v>
      </c>
      <c r="Y51" s="1">
        <v>0</v>
      </c>
      <c r="Z51" s="1">
        <v>0</v>
      </c>
      <c r="AA51" s="1">
        <v>0</v>
      </c>
      <c r="AB51" s="1">
        <v>1</v>
      </c>
      <c r="AC51" s="1">
        <v>9</v>
      </c>
      <c r="AD51" s="1">
        <v>1</v>
      </c>
      <c r="AE51" s="1">
        <v>0</v>
      </c>
      <c r="AF51" s="46">
        <v>104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si="14"/>
        <v>27</v>
      </c>
      <c r="E52" s="42">
        <f t="shared" si="11"/>
        <v>285</v>
      </c>
      <c r="F52" s="25">
        <f t="shared" si="12"/>
        <v>280</v>
      </c>
      <c r="G52" s="25">
        <f t="shared" si="15"/>
        <v>5</v>
      </c>
      <c r="H52" s="25">
        <f t="shared" si="16"/>
        <v>0</v>
      </c>
      <c r="I52" s="25">
        <f t="shared" si="17"/>
        <v>30</v>
      </c>
      <c r="J52" s="2">
        <f t="shared" si="18"/>
        <v>2</v>
      </c>
      <c r="K52" s="43">
        <f t="shared" si="13"/>
        <v>344</v>
      </c>
      <c r="L52" s="44">
        <f t="shared" si="19"/>
        <v>38</v>
      </c>
      <c r="M52" s="27">
        <f t="shared" si="20"/>
        <v>0.82848837209302328</v>
      </c>
      <c r="N52" s="45">
        <f t="shared" si="21"/>
        <v>48</v>
      </c>
      <c r="P52" s="41" t="s">
        <v>133</v>
      </c>
      <c r="Q52" s="68">
        <v>27</v>
      </c>
      <c r="R52" s="1">
        <v>0</v>
      </c>
      <c r="S52" s="1">
        <v>0</v>
      </c>
      <c r="T52" s="1">
        <v>0</v>
      </c>
      <c r="U52" s="1">
        <v>0</v>
      </c>
      <c r="V52" s="1">
        <v>1</v>
      </c>
      <c r="W52" s="1">
        <v>279</v>
      </c>
      <c r="X52" s="1">
        <v>5</v>
      </c>
      <c r="Y52" s="1">
        <v>0</v>
      </c>
      <c r="Z52" s="1">
        <v>0</v>
      </c>
      <c r="AA52" s="1">
        <v>2</v>
      </c>
      <c r="AB52" s="1">
        <v>0</v>
      </c>
      <c r="AC52" s="1">
        <v>3</v>
      </c>
      <c r="AD52" s="1">
        <v>27</v>
      </c>
      <c r="AE52" s="1">
        <v>0</v>
      </c>
      <c r="AF52" s="46">
        <v>344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14"/>
        <v>50</v>
      </c>
      <c r="E53" s="42">
        <f t="shared" si="11"/>
        <v>412</v>
      </c>
      <c r="F53" s="25">
        <f t="shared" si="12"/>
        <v>400</v>
      </c>
      <c r="G53" s="25">
        <f t="shared" si="15"/>
        <v>12</v>
      </c>
      <c r="H53" s="25">
        <f t="shared" si="16"/>
        <v>0</v>
      </c>
      <c r="I53" s="25">
        <f t="shared" si="17"/>
        <v>29</v>
      </c>
      <c r="J53" s="2">
        <f t="shared" si="18"/>
        <v>0</v>
      </c>
      <c r="K53" s="43">
        <f t="shared" si="13"/>
        <v>491</v>
      </c>
      <c r="L53" s="44">
        <f t="shared" si="19"/>
        <v>25</v>
      </c>
      <c r="M53" s="27">
        <f t="shared" si="20"/>
        <v>0.83910386965376782</v>
      </c>
      <c r="N53" s="45">
        <f t="shared" si="21"/>
        <v>44</v>
      </c>
      <c r="P53" s="41" t="s">
        <v>135</v>
      </c>
      <c r="Q53" s="68">
        <v>50</v>
      </c>
      <c r="R53" s="1">
        <v>0</v>
      </c>
      <c r="S53" s="1">
        <v>0</v>
      </c>
      <c r="T53" s="1">
        <v>0</v>
      </c>
      <c r="U53" s="1">
        <v>0</v>
      </c>
      <c r="V53" s="1">
        <v>3</v>
      </c>
      <c r="W53" s="1">
        <v>397</v>
      </c>
      <c r="X53" s="1">
        <v>12</v>
      </c>
      <c r="Y53" s="1">
        <v>0</v>
      </c>
      <c r="Z53" s="1">
        <v>0</v>
      </c>
      <c r="AA53" s="1">
        <v>0</v>
      </c>
      <c r="AB53" s="1">
        <v>2</v>
      </c>
      <c r="AC53" s="1">
        <v>7</v>
      </c>
      <c r="AD53" s="1">
        <v>20</v>
      </c>
      <c r="AE53" s="1">
        <v>0</v>
      </c>
      <c r="AF53" s="46">
        <v>491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14"/>
        <v>52</v>
      </c>
      <c r="E54" s="42">
        <f t="shared" si="11"/>
        <v>178</v>
      </c>
      <c r="F54" s="25">
        <f t="shared" si="12"/>
        <v>173</v>
      </c>
      <c r="G54" s="25">
        <f t="shared" si="15"/>
        <v>5</v>
      </c>
      <c r="H54" s="25">
        <f t="shared" si="16"/>
        <v>0</v>
      </c>
      <c r="I54" s="25">
        <f t="shared" si="17"/>
        <v>43</v>
      </c>
      <c r="J54" s="2">
        <f t="shared" si="18"/>
        <v>3</v>
      </c>
      <c r="K54" s="43">
        <f t="shared" si="13"/>
        <v>276</v>
      </c>
      <c r="L54" s="44">
        <f t="shared" si="19"/>
        <v>44</v>
      </c>
      <c r="M54" s="27">
        <f t="shared" si="20"/>
        <v>0.64492753623188404</v>
      </c>
      <c r="N54" s="45">
        <f t="shared" si="21"/>
        <v>79</v>
      </c>
      <c r="P54" s="41" t="s">
        <v>137</v>
      </c>
      <c r="Q54" s="68">
        <v>51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  <c r="W54" s="1">
        <v>173</v>
      </c>
      <c r="X54" s="1">
        <v>5</v>
      </c>
      <c r="Y54" s="1">
        <v>0</v>
      </c>
      <c r="Z54" s="1">
        <v>0</v>
      </c>
      <c r="AA54" s="1">
        <v>3</v>
      </c>
      <c r="AB54" s="1">
        <v>0</v>
      </c>
      <c r="AC54" s="1">
        <v>7</v>
      </c>
      <c r="AD54" s="1">
        <v>36</v>
      </c>
      <c r="AE54" s="1">
        <v>0</v>
      </c>
      <c r="AF54" s="46">
        <v>276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14"/>
        <v>6</v>
      </c>
      <c r="E55" s="42">
        <f t="shared" si="11"/>
        <v>261</v>
      </c>
      <c r="F55" s="25">
        <f t="shared" si="12"/>
        <v>257</v>
      </c>
      <c r="G55" s="25">
        <f t="shared" si="15"/>
        <v>4</v>
      </c>
      <c r="H55" s="25">
        <f t="shared" si="16"/>
        <v>0</v>
      </c>
      <c r="I55" s="25">
        <f t="shared" si="17"/>
        <v>1</v>
      </c>
      <c r="J55" s="2">
        <f t="shared" si="18"/>
        <v>0</v>
      </c>
      <c r="K55" s="43">
        <f t="shared" si="13"/>
        <v>268</v>
      </c>
      <c r="L55" s="44">
        <f t="shared" si="19"/>
        <v>45</v>
      </c>
      <c r="M55" s="27">
        <f t="shared" si="20"/>
        <v>0.97388059701492535</v>
      </c>
      <c r="N55" s="45">
        <f t="shared" si="21"/>
        <v>2</v>
      </c>
      <c r="P55" s="41" t="s">
        <v>139</v>
      </c>
      <c r="Q55" s="68">
        <v>6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257</v>
      </c>
      <c r="X55" s="1">
        <v>4</v>
      </c>
      <c r="Y55" s="1">
        <v>0</v>
      </c>
      <c r="Z55" s="1">
        <v>0</v>
      </c>
      <c r="AA55" s="1">
        <v>0</v>
      </c>
      <c r="AB55" s="1">
        <v>0</v>
      </c>
      <c r="AC55" s="1">
        <v>1</v>
      </c>
      <c r="AD55" s="1">
        <v>0</v>
      </c>
      <c r="AE55" s="1">
        <v>0</v>
      </c>
      <c r="AF55" s="46">
        <v>268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4"/>
        <v>23</v>
      </c>
      <c r="E56" s="42">
        <f t="shared" si="11"/>
        <v>192</v>
      </c>
      <c r="F56" s="25">
        <f t="shared" si="12"/>
        <v>192</v>
      </c>
      <c r="G56" s="25">
        <f t="shared" si="15"/>
        <v>0</v>
      </c>
      <c r="H56" s="25">
        <f t="shared" si="16"/>
        <v>0</v>
      </c>
      <c r="I56" s="25">
        <f t="shared" si="17"/>
        <v>13</v>
      </c>
      <c r="J56" s="2">
        <f t="shared" si="18"/>
        <v>1</v>
      </c>
      <c r="K56" s="43">
        <f t="shared" si="13"/>
        <v>229</v>
      </c>
      <c r="L56" s="44">
        <f t="shared" si="19"/>
        <v>50</v>
      </c>
      <c r="M56" s="27">
        <f t="shared" si="20"/>
        <v>0.83842794759825323</v>
      </c>
      <c r="N56" s="45">
        <f t="shared" si="21"/>
        <v>45</v>
      </c>
      <c r="P56" s="41" t="s">
        <v>141</v>
      </c>
      <c r="Q56" s="68">
        <v>23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192</v>
      </c>
      <c r="X56" s="1">
        <v>0</v>
      </c>
      <c r="Y56" s="1">
        <v>0</v>
      </c>
      <c r="Z56" s="1">
        <v>0</v>
      </c>
      <c r="AA56" s="1">
        <v>1</v>
      </c>
      <c r="AB56" s="1">
        <v>0</v>
      </c>
      <c r="AC56" s="1">
        <v>1</v>
      </c>
      <c r="AD56" s="1">
        <v>12</v>
      </c>
      <c r="AE56" s="1">
        <v>0</v>
      </c>
      <c r="AF56" s="46">
        <v>229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4"/>
        <v>31</v>
      </c>
      <c r="E57" s="42">
        <f t="shared" si="11"/>
        <v>590</v>
      </c>
      <c r="F57" s="25">
        <f t="shared" si="12"/>
        <v>588</v>
      </c>
      <c r="G57" s="25">
        <f t="shared" si="15"/>
        <v>2</v>
      </c>
      <c r="H57" s="25">
        <f t="shared" si="16"/>
        <v>0</v>
      </c>
      <c r="I57" s="25">
        <f t="shared" si="17"/>
        <v>28</v>
      </c>
      <c r="J57" s="2">
        <f t="shared" si="18"/>
        <v>1</v>
      </c>
      <c r="K57" s="43">
        <f t="shared" si="13"/>
        <v>650</v>
      </c>
      <c r="L57" s="44">
        <f t="shared" si="19"/>
        <v>16</v>
      </c>
      <c r="M57" s="27">
        <f t="shared" si="20"/>
        <v>0.90769230769230769</v>
      </c>
      <c r="N57" s="45">
        <f t="shared" si="21"/>
        <v>15</v>
      </c>
      <c r="P57" s="41" t="s">
        <v>143</v>
      </c>
      <c r="Q57" s="68">
        <v>30</v>
      </c>
      <c r="R57" s="1">
        <v>1</v>
      </c>
      <c r="S57" s="1">
        <v>0</v>
      </c>
      <c r="T57" s="1">
        <v>0</v>
      </c>
      <c r="U57" s="1">
        <v>0</v>
      </c>
      <c r="V57" s="1">
        <v>0</v>
      </c>
      <c r="W57" s="1">
        <v>588</v>
      </c>
      <c r="X57" s="1">
        <v>2</v>
      </c>
      <c r="Y57" s="1">
        <v>0</v>
      </c>
      <c r="Z57" s="1">
        <v>0</v>
      </c>
      <c r="AA57" s="1">
        <v>1</v>
      </c>
      <c r="AB57" s="1">
        <v>3</v>
      </c>
      <c r="AC57" s="1">
        <v>4</v>
      </c>
      <c r="AD57" s="1">
        <v>21</v>
      </c>
      <c r="AE57" s="1">
        <v>0</v>
      </c>
      <c r="AF57" s="46">
        <v>650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4"/>
        <v>27</v>
      </c>
      <c r="E58" s="42">
        <f t="shared" si="11"/>
        <v>421</v>
      </c>
      <c r="F58" s="25">
        <f t="shared" si="12"/>
        <v>407</v>
      </c>
      <c r="G58" s="25">
        <f t="shared" si="15"/>
        <v>14</v>
      </c>
      <c r="H58" s="25">
        <f t="shared" si="16"/>
        <v>0</v>
      </c>
      <c r="I58" s="25">
        <f t="shared" si="17"/>
        <v>21</v>
      </c>
      <c r="J58" s="2">
        <f t="shared" si="18"/>
        <v>3</v>
      </c>
      <c r="K58" s="43">
        <f t="shared" si="13"/>
        <v>472</v>
      </c>
      <c r="L58" s="44">
        <f t="shared" si="19"/>
        <v>26</v>
      </c>
      <c r="M58" s="27">
        <f t="shared" si="20"/>
        <v>0.89194915254237284</v>
      </c>
      <c r="N58" s="45">
        <f t="shared" si="21"/>
        <v>26</v>
      </c>
      <c r="P58" s="41" t="s">
        <v>145</v>
      </c>
      <c r="Q58" s="68">
        <v>27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407</v>
      </c>
      <c r="X58" s="1">
        <v>14</v>
      </c>
      <c r="Y58" s="1">
        <v>0</v>
      </c>
      <c r="Z58" s="1">
        <v>0</v>
      </c>
      <c r="AA58" s="1">
        <v>2</v>
      </c>
      <c r="AB58" s="1">
        <v>1</v>
      </c>
      <c r="AC58" s="1">
        <v>4</v>
      </c>
      <c r="AD58" s="1">
        <v>16</v>
      </c>
      <c r="AE58" s="1">
        <v>1</v>
      </c>
      <c r="AF58" s="46">
        <v>472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4"/>
        <v>24</v>
      </c>
      <c r="E59" s="42">
        <f t="shared" si="11"/>
        <v>542</v>
      </c>
      <c r="F59" s="25">
        <f t="shared" si="12"/>
        <v>539</v>
      </c>
      <c r="G59" s="25">
        <f t="shared" si="15"/>
        <v>3</v>
      </c>
      <c r="H59" s="25">
        <f t="shared" si="16"/>
        <v>0</v>
      </c>
      <c r="I59" s="25">
        <f t="shared" si="17"/>
        <v>29</v>
      </c>
      <c r="J59" s="2">
        <f t="shared" si="18"/>
        <v>0</v>
      </c>
      <c r="K59" s="43">
        <f t="shared" si="13"/>
        <v>595</v>
      </c>
      <c r="L59" s="44">
        <f t="shared" si="19"/>
        <v>18</v>
      </c>
      <c r="M59" s="27">
        <f t="shared" si="20"/>
        <v>0.91092436974789914</v>
      </c>
      <c r="N59" s="45">
        <f t="shared" si="21"/>
        <v>13</v>
      </c>
      <c r="P59" s="41" t="s">
        <v>147</v>
      </c>
      <c r="Q59" s="68">
        <v>24</v>
      </c>
      <c r="R59" s="1">
        <v>0</v>
      </c>
      <c r="S59" s="1">
        <v>0</v>
      </c>
      <c r="T59" s="1">
        <v>0</v>
      </c>
      <c r="U59" s="1">
        <v>0</v>
      </c>
      <c r="V59" s="1">
        <v>4</v>
      </c>
      <c r="W59" s="1">
        <v>535</v>
      </c>
      <c r="X59" s="1">
        <v>3</v>
      </c>
      <c r="Y59" s="1">
        <v>0</v>
      </c>
      <c r="Z59" s="1">
        <v>0</v>
      </c>
      <c r="AA59" s="1">
        <v>0</v>
      </c>
      <c r="AB59" s="1">
        <v>1</v>
      </c>
      <c r="AC59" s="1">
        <v>15</v>
      </c>
      <c r="AD59" s="1">
        <v>13</v>
      </c>
      <c r="AE59" s="1">
        <v>0</v>
      </c>
      <c r="AF59" s="46">
        <v>595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14"/>
        <v>0</v>
      </c>
      <c r="E60" s="42">
        <f t="shared" si="11"/>
        <v>14</v>
      </c>
      <c r="F60" s="25">
        <f t="shared" si="12"/>
        <v>14</v>
      </c>
      <c r="G60" s="25">
        <f t="shared" si="15"/>
        <v>0</v>
      </c>
      <c r="H60" s="25">
        <f t="shared" si="16"/>
        <v>0</v>
      </c>
      <c r="I60" s="25">
        <f t="shared" si="17"/>
        <v>1</v>
      </c>
      <c r="J60" s="2">
        <f t="shared" si="18"/>
        <v>0</v>
      </c>
      <c r="K60" s="43">
        <f t="shared" si="13"/>
        <v>15</v>
      </c>
      <c r="L60" s="44">
        <f t="shared" si="19"/>
        <v>80</v>
      </c>
      <c r="M60" s="27">
        <f t="shared" si="20"/>
        <v>0.93333333333333335</v>
      </c>
      <c r="N60" s="45">
        <f t="shared" si="21"/>
        <v>8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14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1</v>
      </c>
      <c r="AD60" s="1">
        <v>0</v>
      </c>
      <c r="AE60" s="1">
        <v>0</v>
      </c>
      <c r="AF60" s="46">
        <v>15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14"/>
        <v>263</v>
      </c>
      <c r="E61" s="42">
        <f t="shared" si="11"/>
        <v>1299</v>
      </c>
      <c r="F61" s="25">
        <f t="shared" si="12"/>
        <v>1270</v>
      </c>
      <c r="G61" s="25">
        <f t="shared" si="15"/>
        <v>29</v>
      </c>
      <c r="H61" s="25">
        <f t="shared" si="16"/>
        <v>0</v>
      </c>
      <c r="I61" s="25">
        <f t="shared" si="17"/>
        <v>172</v>
      </c>
      <c r="J61" s="2">
        <f t="shared" si="18"/>
        <v>11</v>
      </c>
      <c r="K61" s="43">
        <f t="shared" si="13"/>
        <v>1745</v>
      </c>
      <c r="L61" s="44">
        <f t="shared" si="19"/>
        <v>8</v>
      </c>
      <c r="M61" s="27">
        <f t="shared" si="20"/>
        <v>0.74441260744985671</v>
      </c>
      <c r="N61" s="45">
        <f t="shared" si="21"/>
        <v>67</v>
      </c>
      <c r="P61" s="41" t="s">
        <v>151</v>
      </c>
      <c r="Q61" s="68">
        <v>261</v>
      </c>
      <c r="R61" s="1">
        <v>1</v>
      </c>
      <c r="S61" s="1">
        <v>1</v>
      </c>
      <c r="T61" s="1">
        <v>0</v>
      </c>
      <c r="U61" s="1">
        <v>0</v>
      </c>
      <c r="V61" s="1">
        <v>2</v>
      </c>
      <c r="W61" s="1">
        <v>1268</v>
      </c>
      <c r="X61" s="1">
        <v>29</v>
      </c>
      <c r="Y61" s="1">
        <v>0</v>
      </c>
      <c r="Z61" s="1">
        <v>0</v>
      </c>
      <c r="AA61" s="1">
        <v>10</v>
      </c>
      <c r="AB61" s="1">
        <v>9</v>
      </c>
      <c r="AC61" s="1">
        <v>67</v>
      </c>
      <c r="AD61" s="1">
        <v>96</v>
      </c>
      <c r="AE61" s="1">
        <v>1</v>
      </c>
      <c r="AF61" s="46">
        <v>1745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14"/>
        <v>13</v>
      </c>
      <c r="E62" s="42">
        <f t="shared" si="11"/>
        <v>679</v>
      </c>
      <c r="F62" s="25">
        <f t="shared" si="12"/>
        <v>679</v>
      </c>
      <c r="G62" s="25">
        <f t="shared" si="15"/>
        <v>0</v>
      </c>
      <c r="H62" s="25">
        <f t="shared" si="16"/>
        <v>0</v>
      </c>
      <c r="I62" s="25">
        <f t="shared" si="17"/>
        <v>19</v>
      </c>
      <c r="J62" s="2">
        <f t="shared" si="18"/>
        <v>0</v>
      </c>
      <c r="K62" s="43">
        <f t="shared" si="13"/>
        <v>711</v>
      </c>
      <c r="L62" s="44">
        <f t="shared" si="19"/>
        <v>15</v>
      </c>
      <c r="M62" s="27">
        <f t="shared" si="20"/>
        <v>0.95499296765119546</v>
      </c>
      <c r="N62" s="45">
        <f t="shared" si="21"/>
        <v>5</v>
      </c>
      <c r="P62" s="41" t="s">
        <v>153</v>
      </c>
      <c r="Q62" s="68">
        <v>13</v>
      </c>
      <c r="R62" s="1">
        <v>0</v>
      </c>
      <c r="S62" s="1">
        <v>0</v>
      </c>
      <c r="T62" s="1">
        <v>0</v>
      </c>
      <c r="U62" s="1">
        <v>0</v>
      </c>
      <c r="V62" s="1">
        <v>1</v>
      </c>
      <c r="W62" s="1">
        <v>678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16</v>
      </c>
      <c r="AD62" s="1">
        <v>3</v>
      </c>
      <c r="AE62" s="1">
        <v>0</v>
      </c>
      <c r="AF62" s="46">
        <v>711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14"/>
        <v>1</v>
      </c>
      <c r="E63" s="42">
        <f t="shared" si="11"/>
        <v>28</v>
      </c>
      <c r="F63" s="25">
        <f t="shared" si="12"/>
        <v>22</v>
      </c>
      <c r="G63" s="25">
        <f t="shared" si="15"/>
        <v>6</v>
      </c>
      <c r="H63" s="25">
        <f t="shared" si="16"/>
        <v>0</v>
      </c>
      <c r="I63" s="25">
        <f t="shared" si="17"/>
        <v>2</v>
      </c>
      <c r="J63" s="2">
        <f t="shared" si="18"/>
        <v>0</v>
      </c>
      <c r="K63" s="43">
        <f t="shared" si="13"/>
        <v>31</v>
      </c>
      <c r="L63" s="44">
        <f t="shared" si="19"/>
        <v>77</v>
      </c>
      <c r="M63" s="27">
        <f t="shared" si="20"/>
        <v>0.90322580645161288</v>
      </c>
      <c r="N63" s="45">
        <f t="shared" si="21"/>
        <v>19</v>
      </c>
      <c r="P63" s="41" t="s">
        <v>155</v>
      </c>
      <c r="Q63" s="68">
        <v>1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22</v>
      </c>
      <c r="X63" s="1">
        <v>6</v>
      </c>
      <c r="Y63" s="1">
        <v>0</v>
      </c>
      <c r="Z63" s="1">
        <v>0</v>
      </c>
      <c r="AA63" s="1">
        <v>0</v>
      </c>
      <c r="AB63" s="1">
        <v>0</v>
      </c>
      <c r="AC63" s="1">
        <v>2</v>
      </c>
      <c r="AD63" s="1">
        <v>0</v>
      </c>
      <c r="AE63" s="1">
        <v>0</v>
      </c>
      <c r="AF63" s="46">
        <v>31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14"/>
        <v>14</v>
      </c>
      <c r="E64" s="42">
        <f t="shared" si="11"/>
        <v>303</v>
      </c>
      <c r="F64" s="25">
        <f t="shared" si="12"/>
        <v>301</v>
      </c>
      <c r="G64" s="25">
        <f t="shared" si="15"/>
        <v>1</v>
      </c>
      <c r="H64" s="25">
        <f t="shared" si="16"/>
        <v>1</v>
      </c>
      <c r="I64" s="25">
        <f t="shared" si="17"/>
        <v>18</v>
      </c>
      <c r="J64" s="2">
        <f t="shared" si="18"/>
        <v>0</v>
      </c>
      <c r="K64" s="43">
        <f t="shared" si="13"/>
        <v>335</v>
      </c>
      <c r="L64" s="44">
        <f t="shared" si="19"/>
        <v>40</v>
      </c>
      <c r="M64" s="27">
        <f t="shared" si="20"/>
        <v>0.90447761194029852</v>
      </c>
      <c r="N64" s="45">
        <f t="shared" si="21"/>
        <v>18</v>
      </c>
      <c r="P64" s="41" t="s">
        <v>157</v>
      </c>
      <c r="Q64" s="68">
        <v>14</v>
      </c>
      <c r="R64" s="1">
        <v>0</v>
      </c>
      <c r="S64" s="1">
        <v>0</v>
      </c>
      <c r="T64" s="1">
        <v>0</v>
      </c>
      <c r="U64" s="1">
        <v>0</v>
      </c>
      <c r="V64" s="1">
        <v>2</v>
      </c>
      <c r="W64" s="1">
        <v>299</v>
      </c>
      <c r="X64" s="1">
        <v>1</v>
      </c>
      <c r="Y64" s="1">
        <v>1</v>
      </c>
      <c r="Z64" s="1">
        <v>0</v>
      </c>
      <c r="AA64" s="1">
        <v>0</v>
      </c>
      <c r="AB64" s="1">
        <v>2</v>
      </c>
      <c r="AC64" s="1">
        <v>4</v>
      </c>
      <c r="AD64" s="1">
        <v>12</v>
      </c>
      <c r="AE64" s="1">
        <v>0</v>
      </c>
      <c r="AF64" s="46">
        <v>335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14"/>
        <v>11</v>
      </c>
      <c r="E65" s="42">
        <f t="shared" si="11"/>
        <v>289</v>
      </c>
      <c r="F65" s="25">
        <f t="shared" si="12"/>
        <v>282</v>
      </c>
      <c r="G65" s="25">
        <f t="shared" si="15"/>
        <v>7</v>
      </c>
      <c r="H65" s="25">
        <f t="shared" si="16"/>
        <v>0</v>
      </c>
      <c r="I65" s="25">
        <f t="shared" si="17"/>
        <v>12</v>
      </c>
      <c r="J65" s="2">
        <f t="shared" si="18"/>
        <v>1</v>
      </c>
      <c r="K65" s="43">
        <f t="shared" si="13"/>
        <v>313</v>
      </c>
      <c r="L65" s="44">
        <f t="shared" si="19"/>
        <v>42</v>
      </c>
      <c r="M65" s="27">
        <f t="shared" si="20"/>
        <v>0.92332268370607029</v>
      </c>
      <c r="N65" s="45">
        <f t="shared" si="21"/>
        <v>10</v>
      </c>
      <c r="P65" s="41" t="s">
        <v>159</v>
      </c>
      <c r="Q65" s="68">
        <v>11</v>
      </c>
      <c r="R65" s="1">
        <v>0</v>
      </c>
      <c r="S65" s="1">
        <v>0</v>
      </c>
      <c r="T65" s="1">
        <v>0</v>
      </c>
      <c r="U65" s="1">
        <v>0</v>
      </c>
      <c r="V65" s="1">
        <v>1</v>
      </c>
      <c r="W65" s="1">
        <v>281</v>
      </c>
      <c r="X65" s="1">
        <v>7</v>
      </c>
      <c r="Y65" s="1">
        <v>0</v>
      </c>
      <c r="Z65" s="1">
        <v>0</v>
      </c>
      <c r="AA65" s="1">
        <v>1</v>
      </c>
      <c r="AB65" s="1">
        <v>0</v>
      </c>
      <c r="AC65" s="1">
        <v>5</v>
      </c>
      <c r="AD65" s="1">
        <v>7</v>
      </c>
      <c r="AE65" s="1">
        <v>0</v>
      </c>
      <c r="AF65" s="46">
        <v>313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14"/>
        <v>4</v>
      </c>
      <c r="E66" s="42">
        <f t="shared" si="11"/>
        <v>41</v>
      </c>
      <c r="F66" s="25">
        <f t="shared" si="12"/>
        <v>33</v>
      </c>
      <c r="G66" s="25">
        <f t="shared" si="15"/>
        <v>8</v>
      </c>
      <c r="H66" s="25">
        <f t="shared" si="16"/>
        <v>0</v>
      </c>
      <c r="I66" s="25">
        <f t="shared" si="17"/>
        <v>22</v>
      </c>
      <c r="J66" s="2">
        <f t="shared" si="18"/>
        <v>1</v>
      </c>
      <c r="K66" s="43">
        <f t="shared" si="13"/>
        <v>68</v>
      </c>
      <c r="L66" s="44">
        <f t="shared" si="19"/>
        <v>72</v>
      </c>
      <c r="M66" s="27">
        <f t="shared" si="20"/>
        <v>0.6029411764705882</v>
      </c>
      <c r="N66" s="45">
        <f t="shared" si="21"/>
        <v>81</v>
      </c>
      <c r="P66" s="41" t="s">
        <v>161</v>
      </c>
      <c r="Q66" s="68">
        <v>4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33</v>
      </c>
      <c r="X66" s="1">
        <v>8</v>
      </c>
      <c r="Y66" s="1">
        <v>0</v>
      </c>
      <c r="Z66" s="1">
        <v>0</v>
      </c>
      <c r="AA66" s="1">
        <v>1</v>
      </c>
      <c r="AB66" s="1">
        <v>1</v>
      </c>
      <c r="AC66" s="1">
        <v>19</v>
      </c>
      <c r="AD66" s="1">
        <v>2</v>
      </c>
      <c r="AE66" s="1">
        <v>0</v>
      </c>
      <c r="AF66" s="46">
        <v>68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14"/>
        <v>0</v>
      </c>
      <c r="E67" s="42">
        <f t="shared" si="11"/>
        <v>8</v>
      </c>
      <c r="F67" s="25">
        <f t="shared" si="12"/>
        <v>8</v>
      </c>
      <c r="G67" s="25">
        <f t="shared" si="15"/>
        <v>0</v>
      </c>
      <c r="H67" s="25">
        <f t="shared" si="16"/>
        <v>0</v>
      </c>
      <c r="I67" s="25">
        <f t="shared" si="17"/>
        <v>0</v>
      </c>
      <c r="J67" s="2">
        <f t="shared" si="18"/>
        <v>0</v>
      </c>
      <c r="K67" s="43">
        <f t="shared" si="13"/>
        <v>8</v>
      </c>
      <c r="L67" s="44">
        <f t="shared" si="19"/>
        <v>84</v>
      </c>
      <c r="M67" s="27">
        <f t="shared" si="20"/>
        <v>1</v>
      </c>
      <c r="N67" s="45">
        <f t="shared" si="21"/>
        <v>1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8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46">
        <v>8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14"/>
        <v>483</v>
      </c>
      <c r="E68" s="42">
        <f t="shared" si="11"/>
        <v>1540</v>
      </c>
      <c r="F68" s="25">
        <f t="shared" si="12"/>
        <v>1527</v>
      </c>
      <c r="G68" s="25">
        <f t="shared" si="15"/>
        <v>13</v>
      </c>
      <c r="H68" s="25">
        <f t="shared" si="16"/>
        <v>0</v>
      </c>
      <c r="I68" s="25">
        <f t="shared" si="17"/>
        <v>243</v>
      </c>
      <c r="J68" s="2">
        <f t="shared" si="18"/>
        <v>2</v>
      </c>
      <c r="K68" s="43">
        <f t="shared" si="13"/>
        <v>2268</v>
      </c>
      <c r="L68" s="44">
        <f t="shared" si="19"/>
        <v>2</v>
      </c>
      <c r="M68" s="27">
        <f t="shared" si="20"/>
        <v>0.67901234567901236</v>
      </c>
      <c r="N68" s="45">
        <f t="shared" si="21"/>
        <v>77</v>
      </c>
      <c r="P68" s="41" t="s">
        <v>165</v>
      </c>
      <c r="Q68" s="68">
        <v>481</v>
      </c>
      <c r="R68" s="1">
        <v>2</v>
      </c>
      <c r="S68" s="1">
        <v>0</v>
      </c>
      <c r="T68" s="1">
        <v>0</v>
      </c>
      <c r="U68" s="1">
        <v>0</v>
      </c>
      <c r="V68" s="1">
        <v>4</v>
      </c>
      <c r="W68" s="1">
        <v>1523</v>
      </c>
      <c r="X68" s="1">
        <v>13</v>
      </c>
      <c r="Y68" s="1">
        <v>0</v>
      </c>
      <c r="Z68" s="1">
        <v>0</v>
      </c>
      <c r="AA68" s="1">
        <v>2</v>
      </c>
      <c r="AB68" s="1">
        <v>14</v>
      </c>
      <c r="AC68" s="1">
        <v>117</v>
      </c>
      <c r="AD68" s="1">
        <v>112</v>
      </c>
      <c r="AE68" s="1">
        <v>0</v>
      </c>
      <c r="AF68" s="46">
        <v>2268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14"/>
        <v>1</v>
      </c>
      <c r="E69" s="42">
        <f t="shared" si="11"/>
        <v>38</v>
      </c>
      <c r="F69" s="25">
        <f t="shared" si="12"/>
        <v>26</v>
      </c>
      <c r="G69" s="25">
        <f t="shared" si="15"/>
        <v>12</v>
      </c>
      <c r="H69" s="25">
        <f t="shared" si="16"/>
        <v>0</v>
      </c>
      <c r="I69" s="25">
        <f t="shared" si="17"/>
        <v>4</v>
      </c>
      <c r="J69" s="2">
        <f t="shared" si="18"/>
        <v>0</v>
      </c>
      <c r="K69" s="43">
        <f t="shared" si="13"/>
        <v>43</v>
      </c>
      <c r="L69" s="44">
        <f t="shared" si="19"/>
        <v>75</v>
      </c>
      <c r="M69" s="27">
        <f t="shared" si="20"/>
        <v>0.88372093023255816</v>
      </c>
      <c r="N69" s="45">
        <f t="shared" si="21"/>
        <v>28</v>
      </c>
      <c r="P69" s="41" t="s">
        <v>167</v>
      </c>
      <c r="Q69" s="68">
        <v>1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26</v>
      </c>
      <c r="X69" s="1">
        <v>12</v>
      </c>
      <c r="Y69" s="1">
        <v>0</v>
      </c>
      <c r="Z69" s="1">
        <v>0</v>
      </c>
      <c r="AA69" s="1">
        <v>0</v>
      </c>
      <c r="AB69" s="1">
        <v>0</v>
      </c>
      <c r="AC69" s="1">
        <v>4</v>
      </c>
      <c r="AD69" s="1">
        <v>0</v>
      </c>
      <c r="AE69" s="1">
        <v>0</v>
      </c>
      <c r="AF69" s="46">
        <v>43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14"/>
        <v>32</v>
      </c>
      <c r="E70" s="42">
        <f t="shared" si="11"/>
        <v>440</v>
      </c>
      <c r="F70" s="25">
        <f t="shared" si="12"/>
        <v>437</v>
      </c>
      <c r="G70" s="25">
        <f t="shared" si="15"/>
        <v>3</v>
      </c>
      <c r="H70" s="25">
        <f t="shared" si="16"/>
        <v>0</v>
      </c>
      <c r="I70" s="25">
        <f t="shared" si="17"/>
        <v>26</v>
      </c>
      <c r="J70" s="2">
        <f t="shared" si="18"/>
        <v>2</v>
      </c>
      <c r="K70" s="43">
        <f t="shared" si="13"/>
        <v>500</v>
      </c>
      <c r="L70" s="44">
        <f t="shared" si="19"/>
        <v>23</v>
      </c>
      <c r="M70" s="27">
        <f t="shared" si="20"/>
        <v>0.88</v>
      </c>
      <c r="N70" s="45">
        <f t="shared" si="21"/>
        <v>29</v>
      </c>
      <c r="P70" s="41" t="s">
        <v>169</v>
      </c>
      <c r="Q70" s="68">
        <v>32</v>
      </c>
      <c r="R70" s="1">
        <v>0</v>
      </c>
      <c r="S70" s="1">
        <v>0</v>
      </c>
      <c r="T70" s="1">
        <v>0</v>
      </c>
      <c r="U70" s="1">
        <v>0</v>
      </c>
      <c r="V70" s="1">
        <v>1</v>
      </c>
      <c r="W70" s="1">
        <v>436</v>
      </c>
      <c r="X70" s="1">
        <v>3</v>
      </c>
      <c r="Y70" s="1">
        <v>0</v>
      </c>
      <c r="Z70" s="1">
        <v>0</v>
      </c>
      <c r="AA70" s="1">
        <v>2</v>
      </c>
      <c r="AB70" s="1">
        <v>1</v>
      </c>
      <c r="AC70" s="1">
        <v>17</v>
      </c>
      <c r="AD70" s="1">
        <v>8</v>
      </c>
      <c r="AE70" s="1">
        <v>0</v>
      </c>
      <c r="AF70" s="46">
        <v>500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14"/>
        <v>354</v>
      </c>
      <c r="E71" s="42">
        <f t="shared" si="11"/>
        <v>1604</v>
      </c>
      <c r="F71" s="25">
        <f t="shared" si="12"/>
        <v>1491</v>
      </c>
      <c r="G71" s="25">
        <f t="shared" si="15"/>
        <v>113</v>
      </c>
      <c r="H71" s="25">
        <f t="shared" si="16"/>
        <v>0</v>
      </c>
      <c r="I71" s="25">
        <f t="shared" si="17"/>
        <v>202</v>
      </c>
      <c r="J71" s="2">
        <f t="shared" si="18"/>
        <v>5</v>
      </c>
      <c r="K71" s="43">
        <f t="shared" si="13"/>
        <v>2165</v>
      </c>
      <c r="L71" s="44">
        <f t="shared" si="19"/>
        <v>3</v>
      </c>
      <c r="M71" s="27">
        <f t="shared" si="20"/>
        <v>0.74087759815242493</v>
      </c>
      <c r="N71" s="45">
        <f t="shared" si="21"/>
        <v>69</v>
      </c>
      <c r="P71" s="41" t="s">
        <v>171</v>
      </c>
      <c r="Q71" s="68">
        <v>354</v>
      </c>
      <c r="R71" s="1">
        <v>0</v>
      </c>
      <c r="S71" s="1">
        <v>0</v>
      </c>
      <c r="T71" s="1">
        <v>0</v>
      </c>
      <c r="U71" s="1">
        <v>0</v>
      </c>
      <c r="V71" s="1">
        <v>4</v>
      </c>
      <c r="W71" s="1">
        <v>1487</v>
      </c>
      <c r="X71" s="1">
        <v>113</v>
      </c>
      <c r="Y71" s="1">
        <v>0</v>
      </c>
      <c r="Z71" s="1">
        <v>0</v>
      </c>
      <c r="AA71" s="1">
        <v>5</v>
      </c>
      <c r="AB71" s="1">
        <v>13</v>
      </c>
      <c r="AC71" s="1">
        <v>60</v>
      </c>
      <c r="AD71" s="1">
        <v>129</v>
      </c>
      <c r="AE71" s="1">
        <v>0</v>
      </c>
      <c r="AF71" s="46">
        <v>2165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14"/>
        <v>1</v>
      </c>
      <c r="E72" s="42">
        <f t="shared" si="11"/>
        <v>45</v>
      </c>
      <c r="F72" s="25">
        <f t="shared" si="12"/>
        <v>37</v>
      </c>
      <c r="G72" s="25">
        <f t="shared" si="15"/>
        <v>7</v>
      </c>
      <c r="H72" s="25">
        <f t="shared" si="16"/>
        <v>1</v>
      </c>
      <c r="I72" s="25">
        <f t="shared" si="17"/>
        <v>10</v>
      </c>
      <c r="J72" s="2">
        <f t="shared" si="18"/>
        <v>0</v>
      </c>
      <c r="K72" s="43">
        <f t="shared" si="13"/>
        <v>56</v>
      </c>
      <c r="L72" s="44">
        <f t="shared" si="19"/>
        <v>73</v>
      </c>
      <c r="M72" s="27">
        <f t="shared" si="20"/>
        <v>0.8035714285714286</v>
      </c>
      <c r="N72" s="45">
        <f t="shared" si="21"/>
        <v>56</v>
      </c>
      <c r="P72" s="41" t="s">
        <v>173</v>
      </c>
      <c r="Q72" s="68">
        <v>1</v>
      </c>
      <c r="R72" s="1">
        <v>0</v>
      </c>
      <c r="S72" s="1">
        <v>0</v>
      </c>
      <c r="T72" s="1">
        <v>0</v>
      </c>
      <c r="U72" s="1">
        <v>0</v>
      </c>
      <c r="V72" s="1">
        <v>1</v>
      </c>
      <c r="W72" s="1">
        <v>36</v>
      </c>
      <c r="X72" s="1">
        <v>7</v>
      </c>
      <c r="Y72" s="1">
        <v>1</v>
      </c>
      <c r="Z72" s="1">
        <v>0</v>
      </c>
      <c r="AA72" s="1">
        <v>0</v>
      </c>
      <c r="AB72" s="1">
        <v>1</v>
      </c>
      <c r="AC72" s="1">
        <v>6</v>
      </c>
      <c r="AD72" s="1">
        <v>3</v>
      </c>
      <c r="AE72" s="1">
        <v>0</v>
      </c>
      <c r="AF72" s="46">
        <v>56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14"/>
        <v>115</v>
      </c>
      <c r="E73" s="42">
        <f t="shared" si="11"/>
        <v>919</v>
      </c>
      <c r="F73" s="25">
        <f t="shared" si="12"/>
        <v>915</v>
      </c>
      <c r="G73" s="25">
        <f t="shared" si="15"/>
        <v>4</v>
      </c>
      <c r="H73" s="25">
        <f t="shared" si="16"/>
        <v>0</v>
      </c>
      <c r="I73" s="25">
        <f t="shared" si="17"/>
        <v>155</v>
      </c>
      <c r="J73" s="2">
        <f t="shared" si="18"/>
        <v>2</v>
      </c>
      <c r="K73" s="43">
        <f t="shared" si="13"/>
        <v>1191</v>
      </c>
      <c r="L73" s="44">
        <f t="shared" si="19"/>
        <v>10</v>
      </c>
      <c r="M73" s="27">
        <f t="shared" si="20"/>
        <v>0.77162048698572627</v>
      </c>
      <c r="N73" s="45">
        <f t="shared" si="21"/>
        <v>62</v>
      </c>
      <c r="P73" s="41" t="s">
        <v>175</v>
      </c>
      <c r="Q73" s="68">
        <v>115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915</v>
      </c>
      <c r="X73" s="1">
        <v>4</v>
      </c>
      <c r="Y73" s="1">
        <v>0</v>
      </c>
      <c r="Z73" s="1">
        <v>0</v>
      </c>
      <c r="AA73" s="1">
        <v>2</v>
      </c>
      <c r="AB73" s="1">
        <v>7</v>
      </c>
      <c r="AC73" s="1">
        <v>120</v>
      </c>
      <c r="AD73" s="1">
        <v>28</v>
      </c>
      <c r="AE73" s="1">
        <v>0</v>
      </c>
      <c r="AF73" s="46">
        <v>1191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14"/>
        <v>3</v>
      </c>
      <c r="E74" s="42">
        <f t="shared" si="11"/>
        <v>128</v>
      </c>
      <c r="F74" s="25">
        <f t="shared" si="12"/>
        <v>93</v>
      </c>
      <c r="G74" s="25">
        <f t="shared" si="15"/>
        <v>35</v>
      </c>
      <c r="H74" s="25">
        <f t="shared" si="16"/>
        <v>0</v>
      </c>
      <c r="I74" s="25">
        <f t="shared" si="17"/>
        <v>11</v>
      </c>
      <c r="J74" s="2">
        <f t="shared" si="18"/>
        <v>0</v>
      </c>
      <c r="K74" s="43">
        <f t="shared" si="13"/>
        <v>142</v>
      </c>
      <c r="L74" s="44">
        <f t="shared" si="19"/>
        <v>62</v>
      </c>
      <c r="M74" s="27">
        <f t="shared" si="20"/>
        <v>0.90140845070422537</v>
      </c>
      <c r="N74" s="45">
        <f t="shared" si="21"/>
        <v>21</v>
      </c>
      <c r="P74" s="41" t="s">
        <v>177</v>
      </c>
      <c r="Q74" s="68">
        <v>3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92</v>
      </c>
      <c r="X74" s="1">
        <v>35</v>
      </c>
      <c r="Y74" s="1">
        <v>0</v>
      </c>
      <c r="Z74" s="1">
        <v>0</v>
      </c>
      <c r="AA74" s="1">
        <v>0</v>
      </c>
      <c r="AB74" s="1">
        <v>0</v>
      </c>
      <c r="AC74" s="1">
        <v>3</v>
      </c>
      <c r="AD74" s="1">
        <v>8</v>
      </c>
      <c r="AE74" s="1">
        <v>0</v>
      </c>
      <c r="AF74" s="46">
        <v>142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14"/>
        <v>2</v>
      </c>
      <c r="E75" s="42">
        <f t="shared" si="11"/>
        <v>26</v>
      </c>
      <c r="F75" s="25">
        <f t="shared" si="12"/>
        <v>14</v>
      </c>
      <c r="G75" s="25">
        <f t="shared" si="15"/>
        <v>12</v>
      </c>
      <c r="H75" s="25">
        <f t="shared" si="16"/>
        <v>0</v>
      </c>
      <c r="I75" s="25">
        <f t="shared" si="17"/>
        <v>4</v>
      </c>
      <c r="J75" s="2">
        <f t="shared" si="18"/>
        <v>0</v>
      </c>
      <c r="K75" s="43">
        <f t="shared" si="13"/>
        <v>32</v>
      </c>
      <c r="L75" s="44">
        <f t="shared" si="19"/>
        <v>76</v>
      </c>
      <c r="M75" s="27">
        <f t="shared" si="20"/>
        <v>0.8125</v>
      </c>
      <c r="N75" s="45">
        <f t="shared" si="21"/>
        <v>54</v>
      </c>
      <c r="P75" s="41" t="s">
        <v>179</v>
      </c>
      <c r="Q75" s="68">
        <v>2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14</v>
      </c>
      <c r="X75" s="1">
        <v>12</v>
      </c>
      <c r="Y75" s="1">
        <v>0</v>
      </c>
      <c r="Z75" s="1">
        <v>0</v>
      </c>
      <c r="AA75" s="1">
        <v>0</v>
      </c>
      <c r="AB75" s="1">
        <v>0</v>
      </c>
      <c r="AC75" s="1">
        <v>2</v>
      </c>
      <c r="AD75" s="1">
        <v>2</v>
      </c>
      <c r="AE75" s="1">
        <v>0</v>
      </c>
      <c r="AF75" s="46">
        <v>32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14"/>
        <v>16</v>
      </c>
      <c r="E76" s="42">
        <f t="shared" si="11"/>
        <v>152</v>
      </c>
      <c r="F76" s="25">
        <f t="shared" si="12"/>
        <v>148</v>
      </c>
      <c r="G76" s="25">
        <f t="shared" si="15"/>
        <v>4</v>
      </c>
      <c r="H76" s="25">
        <f t="shared" si="16"/>
        <v>0</v>
      </c>
      <c r="I76" s="25">
        <f t="shared" si="17"/>
        <v>24</v>
      </c>
      <c r="J76" s="2">
        <f t="shared" si="18"/>
        <v>0</v>
      </c>
      <c r="K76" s="43">
        <f t="shared" si="13"/>
        <v>192</v>
      </c>
      <c r="L76" s="44">
        <f t="shared" si="19"/>
        <v>57</v>
      </c>
      <c r="M76" s="27">
        <f t="shared" si="20"/>
        <v>0.79166666666666663</v>
      </c>
      <c r="N76" s="45">
        <f t="shared" si="21"/>
        <v>59</v>
      </c>
      <c r="P76" s="41" t="s">
        <v>181</v>
      </c>
      <c r="Q76" s="68">
        <v>16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148</v>
      </c>
      <c r="X76" s="1">
        <v>4</v>
      </c>
      <c r="Y76" s="1">
        <v>0</v>
      </c>
      <c r="Z76" s="1">
        <v>0</v>
      </c>
      <c r="AA76" s="1">
        <v>0</v>
      </c>
      <c r="AB76" s="1">
        <v>0</v>
      </c>
      <c r="AC76" s="1">
        <v>5</v>
      </c>
      <c r="AD76" s="1">
        <v>19</v>
      </c>
      <c r="AE76" s="1">
        <v>0</v>
      </c>
      <c r="AF76" s="46">
        <v>192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14"/>
        <v>62</v>
      </c>
      <c r="E77" s="42">
        <f t="shared" si="11"/>
        <v>261</v>
      </c>
      <c r="F77" s="25">
        <f t="shared" si="12"/>
        <v>254</v>
      </c>
      <c r="G77" s="25">
        <f t="shared" si="15"/>
        <v>7</v>
      </c>
      <c r="H77" s="25">
        <f t="shared" si="16"/>
        <v>0</v>
      </c>
      <c r="I77" s="25">
        <f t="shared" si="17"/>
        <v>9</v>
      </c>
      <c r="J77" s="2">
        <f t="shared" si="18"/>
        <v>0</v>
      </c>
      <c r="K77" s="43">
        <f t="shared" si="13"/>
        <v>332</v>
      </c>
      <c r="L77" s="44">
        <f t="shared" si="19"/>
        <v>41</v>
      </c>
      <c r="M77" s="27">
        <f t="shared" si="20"/>
        <v>0.78614457831325302</v>
      </c>
      <c r="N77" s="45">
        <f t="shared" si="21"/>
        <v>60</v>
      </c>
      <c r="P77" s="41" t="s">
        <v>183</v>
      </c>
      <c r="Q77" s="68">
        <v>62</v>
      </c>
      <c r="R77" s="1">
        <v>0</v>
      </c>
      <c r="S77" s="1">
        <v>0</v>
      </c>
      <c r="T77" s="1">
        <v>0</v>
      </c>
      <c r="U77" s="1">
        <v>0</v>
      </c>
      <c r="V77" s="1">
        <v>1</v>
      </c>
      <c r="W77" s="1">
        <v>253</v>
      </c>
      <c r="X77" s="1">
        <v>7</v>
      </c>
      <c r="Y77" s="1">
        <v>0</v>
      </c>
      <c r="Z77" s="1">
        <v>0</v>
      </c>
      <c r="AA77" s="1">
        <v>0</v>
      </c>
      <c r="AB77" s="1">
        <v>0</v>
      </c>
      <c r="AC77" s="1">
        <v>2</v>
      </c>
      <c r="AD77" s="1">
        <v>7</v>
      </c>
      <c r="AE77" s="1">
        <v>0</v>
      </c>
      <c r="AF77" s="46">
        <v>332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14"/>
        <v>6</v>
      </c>
      <c r="E78" s="42">
        <f t="shared" si="11"/>
        <v>141</v>
      </c>
      <c r="F78" s="25">
        <f t="shared" si="12"/>
        <v>138</v>
      </c>
      <c r="G78" s="25">
        <f t="shared" si="15"/>
        <v>3</v>
      </c>
      <c r="H78" s="25">
        <f t="shared" si="16"/>
        <v>0</v>
      </c>
      <c r="I78" s="25">
        <f t="shared" si="17"/>
        <v>20</v>
      </c>
      <c r="J78" s="2">
        <f t="shared" si="18"/>
        <v>1</v>
      </c>
      <c r="K78" s="43">
        <f t="shared" si="13"/>
        <v>168</v>
      </c>
      <c r="L78" s="44">
        <f t="shared" si="19"/>
        <v>60</v>
      </c>
      <c r="M78" s="27">
        <f t="shared" si="20"/>
        <v>0.8392857142857143</v>
      </c>
      <c r="N78" s="45">
        <f t="shared" si="21"/>
        <v>43</v>
      </c>
      <c r="P78" s="41" t="s">
        <v>185</v>
      </c>
      <c r="Q78" s="68">
        <v>6</v>
      </c>
      <c r="R78" s="1">
        <v>0</v>
      </c>
      <c r="S78" s="1">
        <v>0</v>
      </c>
      <c r="T78" s="1">
        <v>0</v>
      </c>
      <c r="U78" s="1">
        <v>0</v>
      </c>
      <c r="V78" s="1">
        <v>1</v>
      </c>
      <c r="W78" s="1">
        <v>137</v>
      </c>
      <c r="X78" s="1">
        <v>3</v>
      </c>
      <c r="Y78" s="1">
        <v>0</v>
      </c>
      <c r="Z78" s="1">
        <v>0</v>
      </c>
      <c r="AA78" s="1">
        <v>1</v>
      </c>
      <c r="AB78" s="1">
        <v>0</v>
      </c>
      <c r="AC78" s="1">
        <v>4</v>
      </c>
      <c r="AD78" s="1">
        <v>16</v>
      </c>
      <c r="AE78" s="1">
        <v>0</v>
      </c>
      <c r="AF78" s="46">
        <v>168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14"/>
        <v>17</v>
      </c>
      <c r="E79" s="42">
        <f t="shared" ref="E79:E99" si="22">SUM(F79:H79)</f>
        <v>257</v>
      </c>
      <c r="F79" s="25">
        <f t="shared" ref="F79:F99" si="23">V79+W79</f>
        <v>256</v>
      </c>
      <c r="G79" s="25">
        <f t="shared" si="15"/>
        <v>1</v>
      </c>
      <c r="H79" s="25">
        <f t="shared" si="16"/>
        <v>0</v>
      </c>
      <c r="I79" s="25">
        <f t="shared" si="17"/>
        <v>15</v>
      </c>
      <c r="J79" s="2">
        <f t="shared" si="18"/>
        <v>0</v>
      </c>
      <c r="K79" s="43">
        <f t="shared" ref="K79:K99" si="24">SUM(D79,E79,I79:J79)</f>
        <v>289</v>
      </c>
      <c r="L79" s="44">
        <f t="shared" si="19"/>
        <v>43</v>
      </c>
      <c r="M79" s="27">
        <f t="shared" si="20"/>
        <v>0.88927335640138405</v>
      </c>
      <c r="N79" s="45">
        <f t="shared" si="21"/>
        <v>27</v>
      </c>
      <c r="P79" s="41" t="s">
        <v>187</v>
      </c>
      <c r="Q79" s="68">
        <v>17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256</v>
      </c>
      <c r="X79" s="1">
        <v>1</v>
      </c>
      <c r="Y79" s="1">
        <v>0</v>
      </c>
      <c r="Z79" s="1">
        <v>0</v>
      </c>
      <c r="AA79" s="1">
        <v>0</v>
      </c>
      <c r="AB79" s="1">
        <v>1</v>
      </c>
      <c r="AC79" s="1">
        <v>3</v>
      </c>
      <c r="AD79" s="1">
        <v>11</v>
      </c>
      <c r="AE79" s="1">
        <v>0</v>
      </c>
      <c r="AF79" s="46">
        <v>289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14"/>
        <v>11</v>
      </c>
      <c r="E80" s="42">
        <f t="shared" si="22"/>
        <v>152</v>
      </c>
      <c r="F80" s="25">
        <f t="shared" si="23"/>
        <v>143</v>
      </c>
      <c r="G80" s="25">
        <f t="shared" si="15"/>
        <v>9</v>
      </c>
      <c r="H80" s="25">
        <f t="shared" si="16"/>
        <v>0</v>
      </c>
      <c r="I80" s="25">
        <f t="shared" si="17"/>
        <v>12</v>
      </c>
      <c r="J80" s="2">
        <f t="shared" si="18"/>
        <v>1</v>
      </c>
      <c r="K80" s="43">
        <f t="shared" si="24"/>
        <v>176</v>
      </c>
      <c r="L80" s="44">
        <f t="shared" si="19"/>
        <v>58</v>
      </c>
      <c r="M80" s="27">
        <f t="shared" si="20"/>
        <v>0.86363636363636365</v>
      </c>
      <c r="N80" s="45">
        <f t="shared" si="21"/>
        <v>34</v>
      </c>
      <c r="P80" s="41" t="s">
        <v>189</v>
      </c>
      <c r="Q80" s="68">
        <v>11</v>
      </c>
      <c r="R80" s="1">
        <v>0</v>
      </c>
      <c r="S80" s="1">
        <v>0</v>
      </c>
      <c r="T80" s="1">
        <v>0</v>
      </c>
      <c r="U80" s="1">
        <v>0</v>
      </c>
      <c r="V80" s="1">
        <v>1</v>
      </c>
      <c r="W80" s="1">
        <v>142</v>
      </c>
      <c r="X80" s="1">
        <v>9</v>
      </c>
      <c r="Y80" s="1">
        <v>0</v>
      </c>
      <c r="Z80" s="1">
        <v>0</v>
      </c>
      <c r="AA80" s="1">
        <v>1</v>
      </c>
      <c r="AB80" s="1">
        <v>0</v>
      </c>
      <c r="AC80" s="1">
        <v>7</v>
      </c>
      <c r="AD80" s="1">
        <v>5</v>
      </c>
      <c r="AE80" s="1">
        <v>0</v>
      </c>
      <c r="AF80" s="46">
        <v>176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ref="D81:D99" si="25">SUM(Q81:U81)</f>
        <v>65</v>
      </c>
      <c r="E81" s="42">
        <f t="shared" si="22"/>
        <v>611</v>
      </c>
      <c r="F81" s="25">
        <f t="shared" si="23"/>
        <v>592</v>
      </c>
      <c r="G81" s="25">
        <f t="shared" ref="G81:G99" si="26">X81</f>
        <v>14</v>
      </c>
      <c r="H81" s="25">
        <f t="shared" ref="H81:H99" si="27">Y81</f>
        <v>5</v>
      </c>
      <c r="I81" s="25">
        <f t="shared" ref="I81:I99" si="28">SUM(AB81:AD81)</f>
        <v>72</v>
      </c>
      <c r="J81" s="2">
        <f t="shared" ref="J81:J99" si="29">SUM(Z81:AA81,AE81)</f>
        <v>5</v>
      </c>
      <c r="K81" s="43">
        <f t="shared" si="24"/>
        <v>753</v>
      </c>
      <c r="L81" s="44">
        <f t="shared" ref="L81:L99" si="30">_xlfn.RANK.EQ(K81,$K$14:$K$99,0)</f>
        <v>14</v>
      </c>
      <c r="M81" s="27">
        <f t="shared" ref="M81:M99" si="31">E81/K81</f>
        <v>0.81142098273572372</v>
      </c>
      <c r="N81" s="45">
        <f t="shared" ref="N81:N99" si="32">_xlfn.RANK.EQ(M81,$M$14:$M$99,0)</f>
        <v>55</v>
      </c>
      <c r="P81" s="41" t="s">
        <v>191</v>
      </c>
      <c r="Q81" s="68">
        <v>65</v>
      </c>
      <c r="R81" s="1">
        <v>0</v>
      </c>
      <c r="S81" s="1">
        <v>0</v>
      </c>
      <c r="T81" s="1">
        <v>0</v>
      </c>
      <c r="U81" s="1">
        <v>0</v>
      </c>
      <c r="V81" s="1">
        <v>2</v>
      </c>
      <c r="W81" s="1">
        <v>590</v>
      </c>
      <c r="X81" s="1">
        <v>14</v>
      </c>
      <c r="Y81" s="1">
        <v>5</v>
      </c>
      <c r="Z81" s="1">
        <v>0</v>
      </c>
      <c r="AA81" s="1">
        <v>5</v>
      </c>
      <c r="AB81" s="1">
        <v>5</v>
      </c>
      <c r="AC81" s="1">
        <v>35</v>
      </c>
      <c r="AD81" s="1">
        <v>32</v>
      </c>
      <c r="AE81" s="1">
        <v>0</v>
      </c>
      <c r="AF81" s="46">
        <v>753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5"/>
        <v>139</v>
      </c>
      <c r="E82" s="42">
        <f t="shared" si="22"/>
        <v>894</v>
      </c>
      <c r="F82" s="25">
        <f t="shared" si="23"/>
        <v>850</v>
      </c>
      <c r="G82" s="25">
        <f t="shared" si="26"/>
        <v>27</v>
      </c>
      <c r="H82" s="25">
        <f t="shared" si="27"/>
        <v>17</v>
      </c>
      <c r="I82" s="25">
        <f t="shared" si="28"/>
        <v>122</v>
      </c>
      <c r="J82" s="2">
        <f t="shared" si="29"/>
        <v>14</v>
      </c>
      <c r="K82" s="43">
        <f t="shared" si="24"/>
        <v>1169</v>
      </c>
      <c r="L82" s="44">
        <f t="shared" si="30"/>
        <v>11</v>
      </c>
      <c r="M82" s="27">
        <f t="shared" si="31"/>
        <v>0.76475620188195037</v>
      </c>
      <c r="N82" s="45">
        <f t="shared" si="32"/>
        <v>65</v>
      </c>
      <c r="P82" s="41" t="s">
        <v>193</v>
      </c>
      <c r="Q82" s="68">
        <v>139</v>
      </c>
      <c r="R82" s="1">
        <v>0</v>
      </c>
      <c r="S82" s="1">
        <v>0</v>
      </c>
      <c r="T82" s="1">
        <v>0</v>
      </c>
      <c r="U82" s="1">
        <v>0</v>
      </c>
      <c r="V82" s="1">
        <v>6</v>
      </c>
      <c r="W82" s="1">
        <v>844</v>
      </c>
      <c r="X82" s="1">
        <v>27</v>
      </c>
      <c r="Y82" s="1">
        <v>17</v>
      </c>
      <c r="Z82" s="1">
        <v>0</v>
      </c>
      <c r="AA82" s="1">
        <v>14</v>
      </c>
      <c r="AB82" s="1">
        <v>1</v>
      </c>
      <c r="AC82" s="1">
        <v>50</v>
      </c>
      <c r="AD82" s="1">
        <v>71</v>
      </c>
      <c r="AE82" s="1">
        <v>0</v>
      </c>
      <c r="AF82" s="46">
        <v>1169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5"/>
        <v>16</v>
      </c>
      <c r="E83" s="42">
        <f t="shared" si="22"/>
        <v>416</v>
      </c>
      <c r="F83" s="25">
        <f t="shared" si="23"/>
        <v>411</v>
      </c>
      <c r="G83" s="25">
        <f t="shared" si="26"/>
        <v>5</v>
      </c>
      <c r="H83" s="25">
        <f t="shared" si="27"/>
        <v>0</v>
      </c>
      <c r="I83" s="25">
        <f t="shared" si="28"/>
        <v>26</v>
      </c>
      <c r="J83" s="2">
        <f t="shared" si="29"/>
        <v>0</v>
      </c>
      <c r="K83" s="43">
        <f t="shared" si="24"/>
        <v>458</v>
      </c>
      <c r="L83" s="44">
        <f t="shared" si="30"/>
        <v>27</v>
      </c>
      <c r="M83" s="27">
        <f t="shared" si="31"/>
        <v>0.90829694323144106</v>
      </c>
      <c r="N83" s="45">
        <f t="shared" si="32"/>
        <v>14</v>
      </c>
      <c r="P83" s="41" t="s">
        <v>195</v>
      </c>
      <c r="Q83" s="68">
        <v>16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411</v>
      </c>
      <c r="X83" s="1">
        <v>5</v>
      </c>
      <c r="Y83" s="1">
        <v>0</v>
      </c>
      <c r="Z83" s="1">
        <v>0</v>
      </c>
      <c r="AA83" s="1">
        <v>0</v>
      </c>
      <c r="AB83" s="1">
        <v>2</v>
      </c>
      <c r="AC83" s="1">
        <v>14</v>
      </c>
      <c r="AD83" s="1">
        <v>10</v>
      </c>
      <c r="AE83" s="1">
        <v>0</v>
      </c>
      <c r="AF83" s="46">
        <v>458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5"/>
        <v>32</v>
      </c>
      <c r="E84" s="42">
        <f t="shared" si="22"/>
        <v>407</v>
      </c>
      <c r="F84" s="25">
        <f t="shared" si="23"/>
        <v>397</v>
      </c>
      <c r="G84" s="25">
        <f t="shared" si="26"/>
        <v>10</v>
      </c>
      <c r="H84" s="25">
        <f t="shared" si="27"/>
        <v>0</v>
      </c>
      <c r="I84" s="25">
        <f t="shared" si="28"/>
        <v>13</v>
      </c>
      <c r="J84" s="2">
        <f t="shared" si="29"/>
        <v>2</v>
      </c>
      <c r="K84" s="43">
        <f t="shared" si="24"/>
        <v>454</v>
      </c>
      <c r="L84" s="44">
        <f t="shared" si="30"/>
        <v>28</v>
      </c>
      <c r="M84" s="27">
        <f t="shared" si="31"/>
        <v>0.8964757709251101</v>
      </c>
      <c r="N84" s="45">
        <f t="shared" si="32"/>
        <v>24</v>
      </c>
      <c r="P84" s="41" t="s">
        <v>197</v>
      </c>
      <c r="Q84" s="68">
        <v>21</v>
      </c>
      <c r="R84" s="1">
        <v>11</v>
      </c>
      <c r="S84" s="1">
        <v>0</v>
      </c>
      <c r="T84" s="1">
        <v>0</v>
      </c>
      <c r="U84" s="1">
        <v>0</v>
      </c>
      <c r="V84" s="1">
        <v>1</v>
      </c>
      <c r="W84" s="1">
        <v>396</v>
      </c>
      <c r="X84" s="1">
        <v>10</v>
      </c>
      <c r="Y84" s="1">
        <v>0</v>
      </c>
      <c r="Z84" s="1">
        <v>0</v>
      </c>
      <c r="AA84" s="1">
        <v>0</v>
      </c>
      <c r="AB84" s="1">
        <v>0</v>
      </c>
      <c r="AC84" s="1">
        <v>4</v>
      </c>
      <c r="AD84" s="1">
        <v>9</v>
      </c>
      <c r="AE84" s="1">
        <v>2</v>
      </c>
      <c r="AF84" s="46">
        <v>454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5"/>
        <v>3</v>
      </c>
      <c r="E85" s="42">
        <f t="shared" si="22"/>
        <v>64</v>
      </c>
      <c r="F85" s="25">
        <f t="shared" si="23"/>
        <v>52</v>
      </c>
      <c r="G85" s="25">
        <f t="shared" si="26"/>
        <v>12</v>
      </c>
      <c r="H85" s="25">
        <f t="shared" si="27"/>
        <v>0</v>
      </c>
      <c r="I85" s="25">
        <f t="shared" si="28"/>
        <v>25</v>
      </c>
      <c r="J85" s="2">
        <f t="shared" si="29"/>
        <v>0</v>
      </c>
      <c r="K85" s="43">
        <f t="shared" si="24"/>
        <v>92</v>
      </c>
      <c r="L85" s="44">
        <f t="shared" si="30"/>
        <v>69</v>
      </c>
      <c r="M85" s="27">
        <f t="shared" si="31"/>
        <v>0.69565217391304346</v>
      </c>
      <c r="N85" s="45">
        <f t="shared" si="32"/>
        <v>74</v>
      </c>
      <c r="P85" s="41" t="s">
        <v>199</v>
      </c>
      <c r="Q85" s="68">
        <v>3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52</v>
      </c>
      <c r="X85" s="1">
        <v>12</v>
      </c>
      <c r="Y85" s="1">
        <v>0</v>
      </c>
      <c r="Z85" s="1">
        <v>0</v>
      </c>
      <c r="AA85" s="1">
        <v>0</v>
      </c>
      <c r="AB85" s="1">
        <v>3</v>
      </c>
      <c r="AC85" s="1">
        <v>9</v>
      </c>
      <c r="AD85" s="1">
        <v>13</v>
      </c>
      <c r="AE85" s="1">
        <v>0</v>
      </c>
      <c r="AF85" s="46">
        <v>92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5"/>
        <v>13</v>
      </c>
      <c r="E86" s="42">
        <f t="shared" si="22"/>
        <v>127</v>
      </c>
      <c r="F86" s="25">
        <f t="shared" si="23"/>
        <v>124</v>
      </c>
      <c r="G86" s="25">
        <f t="shared" si="26"/>
        <v>2</v>
      </c>
      <c r="H86" s="25">
        <f t="shared" si="27"/>
        <v>1</v>
      </c>
      <c r="I86" s="25">
        <f t="shared" si="28"/>
        <v>9</v>
      </c>
      <c r="J86" s="2">
        <f t="shared" si="29"/>
        <v>0</v>
      </c>
      <c r="K86" s="43">
        <f t="shared" si="24"/>
        <v>149</v>
      </c>
      <c r="L86" s="44">
        <f t="shared" si="30"/>
        <v>61</v>
      </c>
      <c r="M86" s="27">
        <f t="shared" si="31"/>
        <v>0.8523489932885906</v>
      </c>
      <c r="N86" s="45">
        <f t="shared" si="32"/>
        <v>38</v>
      </c>
      <c r="P86" s="41" t="s">
        <v>201</v>
      </c>
      <c r="Q86" s="68">
        <v>13</v>
      </c>
      <c r="R86" s="1">
        <v>0</v>
      </c>
      <c r="S86" s="1">
        <v>0</v>
      </c>
      <c r="T86" s="1">
        <v>0</v>
      </c>
      <c r="U86" s="1">
        <v>0</v>
      </c>
      <c r="V86" s="1">
        <v>1</v>
      </c>
      <c r="W86" s="1">
        <v>123</v>
      </c>
      <c r="X86" s="1">
        <v>2</v>
      </c>
      <c r="Y86" s="1">
        <v>1</v>
      </c>
      <c r="Z86" s="1">
        <v>0</v>
      </c>
      <c r="AA86" s="1">
        <v>0</v>
      </c>
      <c r="AB86" s="1">
        <v>0</v>
      </c>
      <c r="AC86" s="1">
        <v>3</v>
      </c>
      <c r="AD86" s="1">
        <v>6</v>
      </c>
      <c r="AE86" s="1">
        <v>0</v>
      </c>
      <c r="AF86" s="46">
        <v>149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5"/>
        <v>16</v>
      </c>
      <c r="E87" s="42">
        <f t="shared" si="22"/>
        <v>310</v>
      </c>
      <c r="F87" s="25">
        <f t="shared" si="23"/>
        <v>303</v>
      </c>
      <c r="G87" s="25">
        <f t="shared" si="26"/>
        <v>7</v>
      </c>
      <c r="H87" s="25">
        <f t="shared" si="27"/>
        <v>0</v>
      </c>
      <c r="I87" s="25">
        <f t="shared" si="28"/>
        <v>14</v>
      </c>
      <c r="J87" s="2">
        <f t="shared" si="29"/>
        <v>2</v>
      </c>
      <c r="K87" s="43">
        <f t="shared" si="24"/>
        <v>342</v>
      </c>
      <c r="L87" s="44">
        <f t="shared" si="30"/>
        <v>39</v>
      </c>
      <c r="M87" s="27">
        <f t="shared" si="31"/>
        <v>0.9064327485380117</v>
      </c>
      <c r="N87" s="45">
        <f t="shared" si="32"/>
        <v>16</v>
      </c>
      <c r="P87" s="41" t="s">
        <v>203</v>
      </c>
      <c r="Q87" s="68">
        <v>16</v>
      </c>
      <c r="R87" s="1">
        <v>0</v>
      </c>
      <c r="S87" s="1">
        <v>0</v>
      </c>
      <c r="T87" s="1">
        <v>0</v>
      </c>
      <c r="U87" s="1">
        <v>0</v>
      </c>
      <c r="V87" s="1">
        <v>1</v>
      </c>
      <c r="W87" s="1">
        <v>302</v>
      </c>
      <c r="X87" s="1">
        <v>7</v>
      </c>
      <c r="Y87" s="1">
        <v>0</v>
      </c>
      <c r="Z87" s="1">
        <v>0</v>
      </c>
      <c r="AA87" s="1">
        <v>2</v>
      </c>
      <c r="AB87" s="1">
        <v>0</v>
      </c>
      <c r="AC87" s="1">
        <v>9</v>
      </c>
      <c r="AD87" s="1">
        <v>5</v>
      </c>
      <c r="AE87" s="1">
        <v>0</v>
      </c>
      <c r="AF87" s="46">
        <v>342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5"/>
        <v>12</v>
      </c>
      <c r="E88" s="55">
        <f t="shared" si="22"/>
        <v>110</v>
      </c>
      <c r="F88" s="55">
        <f t="shared" si="23"/>
        <v>103</v>
      </c>
      <c r="G88" s="55">
        <f t="shared" si="26"/>
        <v>7</v>
      </c>
      <c r="H88" s="55">
        <f t="shared" si="27"/>
        <v>0</v>
      </c>
      <c r="I88" s="55">
        <f t="shared" si="28"/>
        <v>10</v>
      </c>
      <c r="J88" s="56">
        <f t="shared" si="29"/>
        <v>0</v>
      </c>
      <c r="K88" s="57">
        <f t="shared" si="24"/>
        <v>132</v>
      </c>
      <c r="L88" s="58">
        <f t="shared" si="30"/>
        <v>64</v>
      </c>
      <c r="M88" s="59">
        <f t="shared" si="31"/>
        <v>0.83333333333333337</v>
      </c>
      <c r="N88" s="60">
        <f t="shared" si="32"/>
        <v>47</v>
      </c>
      <c r="P88" s="53" t="s">
        <v>205</v>
      </c>
      <c r="Q88" s="79">
        <v>12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103</v>
      </c>
      <c r="X88" s="12">
        <v>7</v>
      </c>
      <c r="Y88" s="12">
        <v>0</v>
      </c>
      <c r="Z88" s="12">
        <v>0</v>
      </c>
      <c r="AA88" s="12">
        <v>0</v>
      </c>
      <c r="AB88" s="12">
        <v>0</v>
      </c>
      <c r="AC88" s="12">
        <v>6</v>
      </c>
      <c r="AD88" s="12">
        <v>4</v>
      </c>
      <c r="AE88" s="12">
        <v>0</v>
      </c>
      <c r="AF88" s="80">
        <v>132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5"/>
        <v>25</v>
      </c>
      <c r="E89" s="42">
        <f t="shared" si="22"/>
        <v>537</v>
      </c>
      <c r="F89" s="25">
        <f t="shared" si="23"/>
        <v>526</v>
      </c>
      <c r="G89" s="25">
        <f t="shared" si="26"/>
        <v>11</v>
      </c>
      <c r="H89" s="25">
        <f t="shared" si="27"/>
        <v>0</v>
      </c>
      <c r="I89" s="25">
        <f t="shared" si="28"/>
        <v>25</v>
      </c>
      <c r="J89" s="2">
        <f t="shared" si="29"/>
        <v>0</v>
      </c>
      <c r="K89" s="43">
        <f t="shared" si="24"/>
        <v>587</v>
      </c>
      <c r="L89" s="44">
        <f t="shared" si="30"/>
        <v>19</v>
      </c>
      <c r="M89" s="27">
        <f t="shared" si="31"/>
        <v>0.91482112436115848</v>
      </c>
      <c r="N89" s="45">
        <f t="shared" si="32"/>
        <v>12</v>
      </c>
      <c r="P89" s="41" t="s">
        <v>207</v>
      </c>
      <c r="Q89" s="68">
        <v>25</v>
      </c>
      <c r="R89" s="1">
        <v>0</v>
      </c>
      <c r="S89" s="1">
        <v>0</v>
      </c>
      <c r="T89" s="1">
        <v>0</v>
      </c>
      <c r="U89" s="1">
        <v>0</v>
      </c>
      <c r="V89" s="1">
        <v>2</v>
      </c>
      <c r="W89" s="1">
        <v>524</v>
      </c>
      <c r="X89" s="1">
        <v>11</v>
      </c>
      <c r="Y89" s="1">
        <v>0</v>
      </c>
      <c r="Z89" s="1">
        <v>0</v>
      </c>
      <c r="AA89" s="1">
        <v>0</v>
      </c>
      <c r="AB89" s="1">
        <v>0</v>
      </c>
      <c r="AC89" s="1">
        <v>3</v>
      </c>
      <c r="AD89" s="1">
        <v>22</v>
      </c>
      <c r="AE89" s="1">
        <v>0</v>
      </c>
      <c r="AF89" s="46">
        <v>587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5"/>
        <v>1</v>
      </c>
      <c r="E90" s="42">
        <f t="shared" si="22"/>
        <v>23</v>
      </c>
      <c r="F90" s="25">
        <f t="shared" si="23"/>
        <v>15</v>
      </c>
      <c r="G90" s="25">
        <f t="shared" si="26"/>
        <v>7</v>
      </c>
      <c r="H90" s="25">
        <f t="shared" si="27"/>
        <v>1</v>
      </c>
      <c r="I90" s="25">
        <f t="shared" si="28"/>
        <v>0</v>
      </c>
      <c r="J90" s="2">
        <f t="shared" si="29"/>
        <v>0</v>
      </c>
      <c r="K90" s="43">
        <f t="shared" si="24"/>
        <v>24</v>
      </c>
      <c r="L90" s="44">
        <f t="shared" si="30"/>
        <v>78</v>
      </c>
      <c r="M90" s="27">
        <f t="shared" si="31"/>
        <v>0.95833333333333337</v>
      </c>
      <c r="N90" s="45">
        <f t="shared" si="32"/>
        <v>4</v>
      </c>
      <c r="P90" s="41" t="s">
        <v>209</v>
      </c>
      <c r="Q90" s="68">
        <v>1</v>
      </c>
      <c r="R90" s="1">
        <v>0</v>
      </c>
      <c r="S90" s="1">
        <v>0</v>
      </c>
      <c r="T90" s="1">
        <v>0</v>
      </c>
      <c r="U90" s="1">
        <v>0</v>
      </c>
      <c r="V90" s="1">
        <v>1</v>
      </c>
      <c r="W90" s="1">
        <v>14</v>
      </c>
      <c r="X90" s="1">
        <v>7</v>
      </c>
      <c r="Y90" s="1">
        <v>1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46">
        <v>24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5"/>
        <v>246</v>
      </c>
      <c r="E91" s="42">
        <f t="shared" si="22"/>
        <v>1534</v>
      </c>
      <c r="F91" s="25">
        <f t="shared" si="23"/>
        <v>1481</v>
      </c>
      <c r="G91" s="25">
        <f t="shared" si="26"/>
        <v>53</v>
      </c>
      <c r="H91" s="25">
        <f t="shared" si="27"/>
        <v>0</v>
      </c>
      <c r="I91" s="25">
        <f t="shared" si="28"/>
        <v>107</v>
      </c>
      <c r="J91" s="2">
        <f t="shared" si="29"/>
        <v>0</v>
      </c>
      <c r="K91" s="43">
        <f t="shared" si="24"/>
        <v>1887</v>
      </c>
      <c r="L91" s="44">
        <f t="shared" si="30"/>
        <v>4</v>
      </c>
      <c r="M91" s="27">
        <f t="shared" si="31"/>
        <v>0.81293057763646004</v>
      </c>
      <c r="N91" s="45">
        <f t="shared" si="32"/>
        <v>53</v>
      </c>
      <c r="P91" s="41" t="s">
        <v>211</v>
      </c>
      <c r="Q91" s="68">
        <v>246</v>
      </c>
      <c r="R91" s="1">
        <v>0</v>
      </c>
      <c r="S91" s="1">
        <v>0</v>
      </c>
      <c r="T91" s="1">
        <v>0</v>
      </c>
      <c r="U91" s="1">
        <v>0</v>
      </c>
      <c r="V91" s="1">
        <v>13</v>
      </c>
      <c r="W91" s="1">
        <v>1468</v>
      </c>
      <c r="X91" s="1">
        <v>53</v>
      </c>
      <c r="Y91" s="1">
        <v>0</v>
      </c>
      <c r="Z91" s="1">
        <v>0</v>
      </c>
      <c r="AA91" s="1">
        <v>0</v>
      </c>
      <c r="AB91" s="1">
        <v>6</v>
      </c>
      <c r="AC91" s="1">
        <v>76</v>
      </c>
      <c r="AD91" s="1">
        <v>25</v>
      </c>
      <c r="AE91" s="1">
        <v>0</v>
      </c>
      <c r="AF91" s="46">
        <v>1887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5"/>
        <v>13</v>
      </c>
      <c r="E92" s="42">
        <f t="shared" si="22"/>
        <v>234</v>
      </c>
      <c r="F92" s="25">
        <f t="shared" si="23"/>
        <v>229</v>
      </c>
      <c r="G92" s="25">
        <f t="shared" si="26"/>
        <v>5</v>
      </c>
      <c r="H92" s="25">
        <f t="shared" si="27"/>
        <v>0</v>
      </c>
      <c r="I92" s="25">
        <f t="shared" si="28"/>
        <v>19</v>
      </c>
      <c r="J92" s="2">
        <f t="shared" si="29"/>
        <v>0</v>
      </c>
      <c r="K92" s="43">
        <f t="shared" si="24"/>
        <v>266</v>
      </c>
      <c r="L92" s="44">
        <f t="shared" si="30"/>
        <v>46</v>
      </c>
      <c r="M92" s="27">
        <f t="shared" si="31"/>
        <v>0.87969924812030076</v>
      </c>
      <c r="N92" s="45">
        <f t="shared" si="32"/>
        <v>30</v>
      </c>
      <c r="P92" s="41" t="s">
        <v>213</v>
      </c>
      <c r="Q92" s="68">
        <v>13</v>
      </c>
      <c r="R92" s="1">
        <v>0</v>
      </c>
      <c r="S92" s="1">
        <v>0</v>
      </c>
      <c r="T92" s="1">
        <v>0</v>
      </c>
      <c r="U92" s="1">
        <v>0</v>
      </c>
      <c r="V92" s="1">
        <v>3</v>
      </c>
      <c r="W92" s="1">
        <v>226</v>
      </c>
      <c r="X92" s="1">
        <v>5</v>
      </c>
      <c r="Y92" s="1">
        <v>0</v>
      </c>
      <c r="Z92" s="1">
        <v>0</v>
      </c>
      <c r="AA92" s="1">
        <v>0</v>
      </c>
      <c r="AB92" s="1">
        <v>2</v>
      </c>
      <c r="AC92" s="1">
        <v>3</v>
      </c>
      <c r="AD92" s="1">
        <v>14</v>
      </c>
      <c r="AE92" s="1">
        <v>0</v>
      </c>
      <c r="AF92" s="46">
        <v>266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5"/>
        <v>28</v>
      </c>
      <c r="E93" s="42">
        <f t="shared" si="22"/>
        <v>302</v>
      </c>
      <c r="F93" s="25">
        <f t="shared" si="23"/>
        <v>294</v>
      </c>
      <c r="G93" s="25">
        <f t="shared" si="26"/>
        <v>8</v>
      </c>
      <c r="H93" s="25">
        <f t="shared" si="27"/>
        <v>0</v>
      </c>
      <c r="I93" s="25">
        <f t="shared" si="28"/>
        <v>16</v>
      </c>
      <c r="J93" s="2">
        <f t="shared" si="29"/>
        <v>3</v>
      </c>
      <c r="K93" s="43">
        <f t="shared" si="24"/>
        <v>349</v>
      </c>
      <c r="L93" s="44">
        <f t="shared" si="30"/>
        <v>37</v>
      </c>
      <c r="M93" s="27">
        <f t="shared" si="31"/>
        <v>0.86532951289398286</v>
      </c>
      <c r="N93" s="45">
        <f t="shared" si="32"/>
        <v>33</v>
      </c>
      <c r="P93" s="41" t="s">
        <v>215</v>
      </c>
      <c r="Q93" s="68">
        <v>28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294</v>
      </c>
      <c r="X93" s="1">
        <v>8</v>
      </c>
      <c r="Y93" s="1">
        <v>0</v>
      </c>
      <c r="Z93" s="1">
        <v>0</v>
      </c>
      <c r="AA93" s="1">
        <v>3</v>
      </c>
      <c r="AB93" s="1">
        <v>6</v>
      </c>
      <c r="AC93" s="1">
        <v>8</v>
      </c>
      <c r="AD93" s="1">
        <v>2</v>
      </c>
      <c r="AE93" s="1">
        <v>0</v>
      </c>
      <c r="AF93" s="46">
        <v>349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5"/>
        <v>53</v>
      </c>
      <c r="E94" s="42">
        <f t="shared" si="22"/>
        <v>488</v>
      </c>
      <c r="F94" s="25">
        <f t="shared" si="23"/>
        <v>471</v>
      </c>
      <c r="G94" s="25">
        <f t="shared" si="26"/>
        <v>17</v>
      </c>
      <c r="H94" s="25">
        <f t="shared" si="27"/>
        <v>0</v>
      </c>
      <c r="I94" s="25">
        <f t="shared" si="28"/>
        <v>30</v>
      </c>
      <c r="J94" s="2">
        <f t="shared" si="29"/>
        <v>4</v>
      </c>
      <c r="K94" s="43">
        <f t="shared" si="24"/>
        <v>575</v>
      </c>
      <c r="L94" s="44">
        <f t="shared" si="30"/>
        <v>20</v>
      </c>
      <c r="M94" s="27">
        <f t="shared" si="31"/>
        <v>0.84869565217391307</v>
      </c>
      <c r="N94" s="45">
        <f t="shared" si="32"/>
        <v>41</v>
      </c>
      <c r="P94" s="41" t="s">
        <v>217</v>
      </c>
      <c r="Q94" s="68">
        <v>53</v>
      </c>
      <c r="R94" s="1">
        <v>0</v>
      </c>
      <c r="S94" s="1">
        <v>0</v>
      </c>
      <c r="T94" s="1">
        <v>0</v>
      </c>
      <c r="U94" s="1">
        <v>0</v>
      </c>
      <c r="V94" s="1">
        <v>3</v>
      </c>
      <c r="W94" s="1">
        <v>468</v>
      </c>
      <c r="X94" s="1">
        <v>17</v>
      </c>
      <c r="Y94" s="1">
        <v>0</v>
      </c>
      <c r="Z94" s="1">
        <v>0</v>
      </c>
      <c r="AA94" s="1">
        <v>4</v>
      </c>
      <c r="AB94" s="1">
        <v>1</v>
      </c>
      <c r="AC94" s="1">
        <v>13</v>
      </c>
      <c r="AD94" s="1">
        <v>16</v>
      </c>
      <c r="AE94" s="1">
        <v>0</v>
      </c>
      <c r="AF94" s="46">
        <v>575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5"/>
        <v>8</v>
      </c>
      <c r="E95" s="42">
        <f t="shared" si="22"/>
        <v>177</v>
      </c>
      <c r="F95" s="25">
        <f t="shared" si="23"/>
        <v>173</v>
      </c>
      <c r="G95" s="25">
        <f t="shared" si="26"/>
        <v>4</v>
      </c>
      <c r="H95" s="25">
        <f t="shared" si="27"/>
        <v>0</v>
      </c>
      <c r="I95" s="25">
        <f t="shared" si="28"/>
        <v>12</v>
      </c>
      <c r="J95" s="2">
        <f t="shared" si="29"/>
        <v>0</v>
      </c>
      <c r="K95" s="43">
        <f t="shared" si="24"/>
        <v>197</v>
      </c>
      <c r="L95" s="44">
        <f t="shared" si="30"/>
        <v>56</v>
      </c>
      <c r="M95" s="27">
        <f t="shared" si="31"/>
        <v>0.89847715736040612</v>
      </c>
      <c r="N95" s="45">
        <f t="shared" si="32"/>
        <v>23</v>
      </c>
      <c r="P95" s="41" t="s">
        <v>219</v>
      </c>
      <c r="Q95" s="68">
        <v>7</v>
      </c>
      <c r="R95" s="1">
        <v>0</v>
      </c>
      <c r="S95" s="1">
        <v>0</v>
      </c>
      <c r="T95" s="1">
        <v>0</v>
      </c>
      <c r="U95" s="1">
        <v>1</v>
      </c>
      <c r="V95" s="1">
        <v>0</v>
      </c>
      <c r="W95" s="1">
        <v>173</v>
      </c>
      <c r="X95" s="1">
        <v>4</v>
      </c>
      <c r="Y95" s="1">
        <v>0</v>
      </c>
      <c r="Z95" s="1">
        <v>0</v>
      </c>
      <c r="AA95" s="1">
        <v>0</v>
      </c>
      <c r="AB95" s="1">
        <v>0</v>
      </c>
      <c r="AC95" s="1">
        <v>1</v>
      </c>
      <c r="AD95" s="1">
        <v>11</v>
      </c>
      <c r="AE95" s="1">
        <v>0</v>
      </c>
      <c r="AF95" s="46">
        <v>197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5"/>
        <v>18</v>
      </c>
      <c r="E96" s="42">
        <f t="shared" si="22"/>
        <v>177</v>
      </c>
      <c r="F96" s="25">
        <f t="shared" si="23"/>
        <v>171</v>
      </c>
      <c r="G96" s="25">
        <f t="shared" si="26"/>
        <v>6</v>
      </c>
      <c r="H96" s="25">
        <f t="shared" si="27"/>
        <v>0</v>
      </c>
      <c r="I96" s="25">
        <f t="shared" si="28"/>
        <v>11</v>
      </c>
      <c r="J96" s="2">
        <f t="shared" si="29"/>
        <v>2</v>
      </c>
      <c r="K96" s="43">
        <f t="shared" si="24"/>
        <v>208</v>
      </c>
      <c r="L96" s="44">
        <f t="shared" si="30"/>
        <v>54</v>
      </c>
      <c r="M96" s="27">
        <f t="shared" si="31"/>
        <v>0.85096153846153844</v>
      </c>
      <c r="N96" s="45">
        <f t="shared" si="32"/>
        <v>39</v>
      </c>
      <c r="P96" s="41" t="s">
        <v>221</v>
      </c>
      <c r="Q96" s="68">
        <v>18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171</v>
      </c>
      <c r="X96" s="1">
        <v>6</v>
      </c>
      <c r="Y96" s="1">
        <v>0</v>
      </c>
      <c r="Z96" s="1">
        <v>0</v>
      </c>
      <c r="AA96" s="1">
        <v>2</v>
      </c>
      <c r="AB96" s="1">
        <v>0</v>
      </c>
      <c r="AC96" s="1">
        <v>8</v>
      </c>
      <c r="AD96" s="1">
        <v>3</v>
      </c>
      <c r="AE96" s="1">
        <v>0</v>
      </c>
      <c r="AF96" s="46">
        <v>208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5"/>
        <v>21</v>
      </c>
      <c r="E97" s="42">
        <f t="shared" si="22"/>
        <v>376</v>
      </c>
      <c r="F97" s="25">
        <f t="shared" si="23"/>
        <v>367</v>
      </c>
      <c r="G97" s="25">
        <f t="shared" si="26"/>
        <v>8</v>
      </c>
      <c r="H97" s="25">
        <f t="shared" si="27"/>
        <v>1</v>
      </c>
      <c r="I97" s="25">
        <f t="shared" si="28"/>
        <v>33</v>
      </c>
      <c r="J97" s="2">
        <f t="shared" si="29"/>
        <v>2</v>
      </c>
      <c r="K97" s="43">
        <f t="shared" si="24"/>
        <v>432</v>
      </c>
      <c r="L97" s="44">
        <f t="shared" si="30"/>
        <v>30</v>
      </c>
      <c r="M97" s="27">
        <f t="shared" si="31"/>
        <v>0.87037037037037035</v>
      </c>
      <c r="N97" s="45">
        <f t="shared" si="32"/>
        <v>32</v>
      </c>
      <c r="P97" s="41" t="s">
        <v>223</v>
      </c>
      <c r="Q97" s="68">
        <v>20</v>
      </c>
      <c r="R97" s="1">
        <v>1</v>
      </c>
      <c r="S97" s="1">
        <v>0</v>
      </c>
      <c r="T97" s="1">
        <v>0</v>
      </c>
      <c r="U97" s="1">
        <v>0</v>
      </c>
      <c r="V97" s="1">
        <v>1</v>
      </c>
      <c r="W97" s="1">
        <v>366</v>
      </c>
      <c r="X97" s="1">
        <v>8</v>
      </c>
      <c r="Y97" s="1">
        <v>1</v>
      </c>
      <c r="Z97" s="1">
        <v>0</v>
      </c>
      <c r="AA97" s="1">
        <v>2</v>
      </c>
      <c r="AB97" s="1">
        <v>0</v>
      </c>
      <c r="AC97" s="1">
        <v>13</v>
      </c>
      <c r="AD97" s="1">
        <v>20</v>
      </c>
      <c r="AE97" s="1">
        <v>0</v>
      </c>
      <c r="AF97" s="46">
        <v>432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5"/>
        <v>1</v>
      </c>
      <c r="E98" s="42">
        <f t="shared" si="22"/>
        <v>3</v>
      </c>
      <c r="F98" s="25">
        <f t="shared" si="23"/>
        <v>2</v>
      </c>
      <c r="G98" s="25">
        <f t="shared" si="26"/>
        <v>1</v>
      </c>
      <c r="H98" s="25">
        <f t="shared" si="27"/>
        <v>0</v>
      </c>
      <c r="I98" s="25">
        <f t="shared" si="28"/>
        <v>1</v>
      </c>
      <c r="J98" s="2">
        <f t="shared" si="29"/>
        <v>0</v>
      </c>
      <c r="K98" s="43">
        <f t="shared" si="24"/>
        <v>5</v>
      </c>
      <c r="L98" s="44">
        <f t="shared" si="30"/>
        <v>85</v>
      </c>
      <c r="M98" s="27">
        <f t="shared" si="31"/>
        <v>0.6</v>
      </c>
      <c r="N98" s="45">
        <f t="shared" si="32"/>
        <v>82</v>
      </c>
      <c r="P98" s="41" t="s">
        <v>225</v>
      </c>
      <c r="Q98" s="68">
        <v>1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2</v>
      </c>
      <c r="X98" s="1">
        <v>1</v>
      </c>
      <c r="Y98" s="1">
        <v>0</v>
      </c>
      <c r="Z98" s="1">
        <v>0</v>
      </c>
      <c r="AA98" s="1">
        <v>0</v>
      </c>
      <c r="AB98" s="1">
        <v>0</v>
      </c>
      <c r="AC98" s="1">
        <v>1</v>
      </c>
      <c r="AD98" s="1">
        <v>0</v>
      </c>
      <c r="AE98" s="1">
        <v>0</v>
      </c>
      <c r="AF98" s="46">
        <v>5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5"/>
        <v>23</v>
      </c>
      <c r="E99" s="42">
        <f t="shared" si="22"/>
        <v>117</v>
      </c>
      <c r="F99" s="25">
        <f t="shared" si="23"/>
        <v>106</v>
      </c>
      <c r="G99" s="32">
        <f t="shared" si="26"/>
        <v>11</v>
      </c>
      <c r="H99" s="32">
        <f t="shared" si="27"/>
        <v>0</v>
      </c>
      <c r="I99" s="32">
        <f t="shared" si="28"/>
        <v>31</v>
      </c>
      <c r="J99" s="31">
        <f t="shared" si="29"/>
        <v>0</v>
      </c>
      <c r="K99" s="43">
        <f t="shared" si="24"/>
        <v>171</v>
      </c>
      <c r="L99" s="61">
        <f t="shared" si="30"/>
        <v>59</v>
      </c>
      <c r="M99" s="34">
        <f t="shared" si="31"/>
        <v>0.68421052631578949</v>
      </c>
      <c r="N99" s="62">
        <f t="shared" si="32"/>
        <v>76</v>
      </c>
      <c r="P99" s="41" t="s">
        <v>227</v>
      </c>
      <c r="Q99" s="71">
        <v>23</v>
      </c>
      <c r="R99" s="63">
        <v>0</v>
      </c>
      <c r="S99" s="63">
        <v>0</v>
      </c>
      <c r="T99" s="63">
        <v>0</v>
      </c>
      <c r="U99" s="63">
        <v>0</v>
      </c>
      <c r="V99" s="63">
        <v>1</v>
      </c>
      <c r="W99" s="63">
        <v>105</v>
      </c>
      <c r="X99" s="63">
        <v>11</v>
      </c>
      <c r="Y99" s="63">
        <v>0</v>
      </c>
      <c r="Z99" s="63">
        <v>0</v>
      </c>
      <c r="AA99" s="63">
        <v>0</v>
      </c>
      <c r="AB99" s="63">
        <v>2</v>
      </c>
      <c r="AC99" s="63">
        <v>15</v>
      </c>
      <c r="AD99" s="63">
        <v>14</v>
      </c>
      <c r="AE99" s="63">
        <v>0</v>
      </c>
      <c r="AF99" s="64">
        <v>171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5097</v>
      </c>
      <c r="E101" s="257">
        <f t="shared" ref="E101:K101" si="33">SUM(E12:E99)</f>
        <v>32841</v>
      </c>
      <c r="F101" s="257">
        <f t="shared" si="33"/>
        <v>31473</v>
      </c>
      <c r="G101" s="257">
        <f t="shared" si="33"/>
        <v>1327</v>
      </c>
      <c r="H101" s="257">
        <f t="shared" si="33"/>
        <v>41</v>
      </c>
      <c r="I101" s="257">
        <f t="shared" si="33"/>
        <v>3836</v>
      </c>
      <c r="J101" s="257">
        <f t="shared" si="33"/>
        <v>167</v>
      </c>
      <c r="K101" s="258">
        <f t="shared" si="33"/>
        <v>41941</v>
      </c>
    </row>
  </sheetData>
  <autoFilter ref="A13:AF13" xr:uid="{00000000-0009-0000-0000-00001B000000}">
    <sortState xmlns:xlrd2="http://schemas.microsoft.com/office/spreadsheetml/2017/richdata2" ref="A15:AF99">
      <sortCondition ref="A13"/>
    </sortState>
  </autoFilter>
  <mergeCells count="25">
    <mergeCell ref="N12:N13"/>
    <mergeCell ref="P12:P13"/>
    <mergeCell ref="Q12:AF12"/>
    <mergeCell ref="I12:I13"/>
    <mergeCell ref="J12:J13"/>
    <mergeCell ref="K12:K13"/>
    <mergeCell ref="L12:L13"/>
    <mergeCell ref="M12:M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B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25E7C-A259-499E-870E-021977D8B477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4" width="9.625" style="14" bestFit="1" customWidth="1"/>
    <col min="5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268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13</v>
      </c>
      <c r="E7" s="18">
        <f t="shared" si="0"/>
        <v>112</v>
      </c>
      <c r="F7" s="18">
        <f t="shared" si="0"/>
        <v>105</v>
      </c>
      <c r="G7" s="18">
        <f t="shared" si="0"/>
        <v>7</v>
      </c>
      <c r="H7" s="18">
        <f t="shared" si="0"/>
        <v>0</v>
      </c>
      <c r="I7" s="18">
        <f t="shared" si="0"/>
        <v>6</v>
      </c>
      <c r="J7" s="18">
        <f t="shared" si="0"/>
        <v>0</v>
      </c>
      <c r="K7" s="19">
        <f>SUM(D7,F7:J7)</f>
        <v>131</v>
      </c>
      <c r="L7" s="20">
        <f>_xlfn.RANK.EQ(K7,$K$14:$K$99,0)</f>
        <v>64</v>
      </c>
      <c r="M7" s="21">
        <f>E7/K7</f>
        <v>0.85496183206106868</v>
      </c>
      <c r="N7" s="22">
        <f>_xlfn.RANK.EQ(M7,$M$14:$M$99,0)</f>
        <v>39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24.3</v>
      </c>
      <c r="E8" s="103">
        <f>ROUND(SUMIF($B$14:$B$99,"G",E14:E99)/(COUNTIFS(B14:B99,"G",D14:D99,"&lt;&gt;")),1)</f>
        <v>303.8</v>
      </c>
      <c r="F8" s="103">
        <f>ROUND(SUMIF($B$14:$B$99,"G",F14:F99)/(COUNTIFS(B14:B99,"G",D14:D99,"&lt;&gt;")),1)</f>
        <v>297.2</v>
      </c>
      <c r="G8" s="103">
        <f>ROUND(SUMIF($B$14:$B$99,"G",G14:G99)/(COUNTIFS(B14:B99,"G",D14:D99,"&lt;&gt;")),1)</f>
        <v>6.5</v>
      </c>
      <c r="H8" s="103">
        <f>ROUND(SUMIF($B$14:$B$99,"G",H14:H99)/(COUNTIFS(B14:B99,"G",D14:D99,"&lt;&gt;")),1)</f>
        <v>0.2</v>
      </c>
      <c r="I8" s="103">
        <f>ROUND(SUMIF($B$14:$B$99,"G",I14:I99)/(COUNTIFS(B14:B99,"G",D14:D99,"&lt;&gt;")),1)</f>
        <v>17.399999999999999</v>
      </c>
      <c r="J8" s="103">
        <f>ROUND(SUMIF($B$14:$B$99,"G",J14:J99)/(COUNTIFS(B14:B99,"G",D14:D99,"&lt;&gt;")),1)</f>
        <v>1.1000000000000001</v>
      </c>
      <c r="K8" s="100">
        <f>ROUND(SUM(D8,F8:J8),1)</f>
        <v>346.7</v>
      </c>
      <c r="L8" s="26"/>
      <c r="M8" s="27">
        <f t="shared" ref="M8:M9" si="1">E8/K8</f>
        <v>0.87626189789443332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60.3</v>
      </c>
      <c r="E9" s="106">
        <f t="shared" si="2"/>
        <v>393.9</v>
      </c>
      <c r="F9" s="106">
        <f t="shared" si="2"/>
        <v>378.7</v>
      </c>
      <c r="G9" s="106">
        <f t="shared" si="2"/>
        <v>14.8</v>
      </c>
      <c r="H9" s="106">
        <f t="shared" si="2"/>
        <v>0.4</v>
      </c>
      <c r="I9" s="106">
        <f t="shared" si="2"/>
        <v>44</v>
      </c>
      <c r="J9" s="106">
        <f t="shared" si="2"/>
        <v>1.7</v>
      </c>
      <c r="K9" s="105">
        <f>ROUND(SUM(D9,F9:J9),1)</f>
        <v>499.9</v>
      </c>
      <c r="L9" s="33"/>
      <c r="M9" s="34">
        <f t="shared" si="1"/>
        <v>0.78795759151830369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2023年度（基準日：５月１日）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x14ac:dyDescent="0.15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7" t="s">
        <v>55</v>
      </c>
      <c r="R12" s="438"/>
      <c r="S12" s="438"/>
      <c r="T12" s="438"/>
      <c r="U12" s="438"/>
      <c r="V12" s="438"/>
      <c r="W12" s="438"/>
      <c r="X12" s="438"/>
      <c r="Y12" s="438"/>
      <c r="Z12" s="438"/>
      <c r="AA12" s="438"/>
      <c r="AB12" s="438"/>
      <c r="AC12" s="438"/>
      <c r="AD12" s="438"/>
      <c r="AE12" s="438"/>
      <c r="AF12" s="439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65" t="s">
        <v>20</v>
      </c>
      <c r="R13" s="66" t="s">
        <v>21</v>
      </c>
      <c r="S13" s="15" t="s">
        <v>22</v>
      </c>
      <c r="T13" s="15" t="s">
        <v>23</v>
      </c>
      <c r="U13" s="15" t="s">
        <v>24</v>
      </c>
      <c r="V13" s="15" t="s">
        <v>29</v>
      </c>
      <c r="W13" s="15" t="s">
        <v>30</v>
      </c>
      <c r="X13" s="15" t="s">
        <v>31</v>
      </c>
      <c r="Y13" s="15" t="s">
        <v>32</v>
      </c>
      <c r="Z13" s="15" t="s">
        <v>25</v>
      </c>
      <c r="AA13" s="15" t="s">
        <v>26</v>
      </c>
      <c r="AB13" s="15" t="s">
        <v>33</v>
      </c>
      <c r="AC13" s="15" t="s">
        <v>34</v>
      </c>
      <c r="AD13" s="15" t="s">
        <v>35</v>
      </c>
      <c r="AE13" s="15" t="s">
        <v>27</v>
      </c>
      <c r="AF13" s="67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7" si="3">SUM(Q14:U14)</f>
        <v>282</v>
      </c>
      <c r="E14" s="42">
        <f t="shared" ref="E14:E47" si="4">SUM(F14:H14)</f>
        <v>1212</v>
      </c>
      <c r="F14" s="25">
        <f>V14+W14</f>
        <v>1171</v>
      </c>
      <c r="G14" s="25">
        <f t="shared" ref="G14:G47" si="5">X14</f>
        <v>40</v>
      </c>
      <c r="H14" s="25">
        <f t="shared" ref="H14:H47" si="6">Y14</f>
        <v>1</v>
      </c>
      <c r="I14" s="25">
        <f t="shared" ref="I14:I47" si="7">SUM(AB14:AD14)</f>
        <v>164</v>
      </c>
      <c r="J14" s="2">
        <f t="shared" ref="J14:J47" si="8">SUM(Z14:AA14,AE14)</f>
        <v>15</v>
      </c>
      <c r="K14" s="43">
        <f>SUM(D14,E14,I14:J14)</f>
        <v>1673</v>
      </c>
      <c r="L14" s="44">
        <f t="shared" ref="L14:L47" si="9">_xlfn.RANK.EQ(K14,$K$14:$K$99,0)</f>
        <v>9</v>
      </c>
      <c r="M14" s="27">
        <f t="shared" ref="M14:M47" si="10">E14/K14</f>
        <v>0.72444710101613863</v>
      </c>
      <c r="N14" s="45">
        <f t="shared" ref="N14:N47" si="11">_xlfn.RANK.EQ(M14,$M$14:$M$99,0)</f>
        <v>73</v>
      </c>
      <c r="P14" s="41" t="s">
        <v>57</v>
      </c>
      <c r="Q14" s="68">
        <v>281</v>
      </c>
      <c r="R14" s="1">
        <v>1</v>
      </c>
      <c r="S14" s="1">
        <v>0</v>
      </c>
      <c r="T14" s="1">
        <v>0</v>
      </c>
      <c r="U14" s="1">
        <v>0</v>
      </c>
      <c r="V14" s="1">
        <v>1</v>
      </c>
      <c r="W14" s="1">
        <v>1170</v>
      </c>
      <c r="X14" s="1">
        <v>40</v>
      </c>
      <c r="Y14" s="1">
        <v>1</v>
      </c>
      <c r="Z14" s="1">
        <v>0</v>
      </c>
      <c r="AA14" s="1">
        <v>15</v>
      </c>
      <c r="AB14" s="1">
        <v>8</v>
      </c>
      <c r="AC14" s="1">
        <v>55</v>
      </c>
      <c r="AD14" s="1">
        <v>101</v>
      </c>
      <c r="AE14" s="1">
        <v>0</v>
      </c>
      <c r="AF14" s="46">
        <v>1673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0</v>
      </c>
      <c r="E15" s="42">
        <f t="shared" si="4"/>
        <v>21</v>
      </c>
      <c r="F15" s="25">
        <f t="shared" ref="F15:F78" si="12">V15+W15</f>
        <v>14</v>
      </c>
      <c r="G15" s="25">
        <f t="shared" si="5"/>
        <v>7</v>
      </c>
      <c r="H15" s="25">
        <f t="shared" si="6"/>
        <v>0</v>
      </c>
      <c r="I15" s="25">
        <f t="shared" si="7"/>
        <v>5</v>
      </c>
      <c r="J15" s="2">
        <f t="shared" si="8"/>
        <v>0</v>
      </c>
      <c r="K15" s="43">
        <f t="shared" ref="K15:K78" si="13">SUM(D15,E15,I15:J15)</f>
        <v>26</v>
      </c>
      <c r="L15" s="44">
        <f t="shared" si="9"/>
        <v>76</v>
      </c>
      <c r="M15" s="27">
        <f t="shared" si="10"/>
        <v>0.80769230769230771</v>
      </c>
      <c r="N15" s="45">
        <f t="shared" si="11"/>
        <v>54</v>
      </c>
      <c r="P15" s="41" t="s">
        <v>59</v>
      </c>
      <c r="Q15" s="72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14</v>
      </c>
      <c r="X15" s="15">
        <v>7</v>
      </c>
      <c r="Y15" s="15">
        <v>0</v>
      </c>
      <c r="Z15" s="15">
        <v>0</v>
      </c>
      <c r="AA15" s="15">
        <v>0</v>
      </c>
      <c r="AB15" s="15">
        <v>0</v>
      </c>
      <c r="AC15" s="15">
        <v>3</v>
      </c>
      <c r="AD15" s="15">
        <v>2</v>
      </c>
      <c r="AE15" s="15">
        <v>0</v>
      </c>
      <c r="AF15" s="67">
        <v>26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6</v>
      </c>
      <c r="E16" s="42">
        <f t="shared" si="4"/>
        <v>212</v>
      </c>
      <c r="F16" s="25">
        <f t="shared" si="12"/>
        <v>202</v>
      </c>
      <c r="G16" s="25">
        <f t="shared" si="5"/>
        <v>10</v>
      </c>
      <c r="H16" s="25">
        <f t="shared" si="6"/>
        <v>0</v>
      </c>
      <c r="I16" s="25">
        <f t="shared" si="7"/>
        <v>12</v>
      </c>
      <c r="J16" s="2">
        <f t="shared" si="8"/>
        <v>1</v>
      </c>
      <c r="K16" s="43">
        <f t="shared" si="13"/>
        <v>231</v>
      </c>
      <c r="L16" s="44">
        <f t="shared" si="9"/>
        <v>52</v>
      </c>
      <c r="M16" s="27">
        <f t="shared" si="10"/>
        <v>0.91774891774891776</v>
      </c>
      <c r="N16" s="45">
        <f t="shared" si="11"/>
        <v>12</v>
      </c>
      <c r="P16" s="41" t="s">
        <v>61</v>
      </c>
      <c r="Q16" s="68">
        <v>6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202</v>
      </c>
      <c r="X16" s="1">
        <v>10</v>
      </c>
      <c r="Y16" s="1">
        <v>0</v>
      </c>
      <c r="Z16" s="1">
        <v>0</v>
      </c>
      <c r="AA16" s="1">
        <v>1</v>
      </c>
      <c r="AB16" s="1">
        <v>1</v>
      </c>
      <c r="AC16" s="1">
        <v>8</v>
      </c>
      <c r="AD16" s="1">
        <v>3</v>
      </c>
      <c r="AE16" s="1">
        <v>0</v>
      </c>
      <c r="AF16" s="46">
        <v>231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4</v>
      </c>
      <c r="F17" s="25">
        <f t="shared" si="12"/>
        <v>4</v>
      </c>
      <c r="G17" s="25">
        <f t="shared" si="5"/>
        <v>0</v>
      </c>
      <c r="H17" s="25">
        <f t="shared" si="6"/>
        <v>0</v>
      </c>
      <c r="I17" s="25">
        <f t="shared" si="7"/>
        <v>2</v>
      </c>
      <c r="J17" s="2">
        <f t="shared" si="8"/>
        <v>0</v>
      </c>
      <c r="K17" s="43">
        <f t="shared" si="13"/>
        <v>6</v>
      </c>
      <c r="L17" s="44">
        <f t="shared" si="9"/>
        <v>82</v>
      </c>
      <c r="M17" s="27">
        <f t="shared" si="10"/>
        <v>0.66666666666666663</v>
      </c>
      <c r="N17" s="45">
        <f t="shared" si="11"/>
        <v>79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4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1</v>
      </c>
      <c r="AD17" s="1">
        <v>1</v>
      </c>
      <c r="AE17" s="1">
        <v>0</v>
      </c>
      <c r="AF17" s="46">
        <v>6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13</v>
      </c>
      <c r="E18" s="42">
        <f t="shared" si="4"/>
        <v>38</v>
      </c>
      <c r="F18" s="25">
        <f t="shared" si="12"/>
        <v>37</v>
      </c>
      <c r="G18" s="25">
        <f t="shared" si="5"/>
        <v>1</v>
      </c>
      <c r="H18" s="25">
        <f t="shared" si="6"/>
        <v>0</v>
      </c>
      <c r="I18" s="25">
        <f t="shared" si="7"/>
        <v>3</v>
      </c>
      <c r="J18" s="2">
        <f t="shared" si="8"/>
        <v>0</v>
      </c>
      <c r="K18" s="43">
        <f t="shared" si="13"/>
        <v>54</v>
      </c>
      <c r="L18" s="44">
        <f t="shared" si="9"/>
        <v>72</v>
      </c>
      <c r="M18" s="27">
        <f t="shared" si="10"/>
        <v>0.70370370370370372</v>
      </c>
      <c r="N18" s="45">
        <f t="shared" si="11"/>
        <v>75</v>
      </c>
      <c r="P18" s="41" t="s">
        <v>65</v>
      </c>
      <c r="Q18" s="68">
        <v>13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37</v>
      </c>
      <c r="X18" s="1">
        <v>1</v>
      </c>
      <c r="Y18" s="1">
        <v>0</v>
      </c>
      <c r="Z18" s="1">
        <v>0</v>
      </c>
      <c r="AA18" s="1">
        <v>0</v>
      </c>
      <c r="AB18" s="1">
        <v>0</v>
      </c>
      <c r="AC18" s="1">
        <v>1</v>
      </c>
      <c r="AD18" s="1">
        <v>2</v>
      </c>
      <c r="AE18" s="1">
        <v>0</v>
      </c>
      <c r="AF18" s="46">
        <v>54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8</v>
      </c>
      <c r="E19" s="42">
        <f t="shared" si="4"/>
        <v>101</v>
      </c>
      <c r="F19" s="25">
        <f t="shared" si="12"/>
        <v>101</v>
      </c>
      <c r="G19" s="25">
        <f t="shared" si="5"/>
        <v>0</v>
      </c>
      <c r="H19" s="25">
        <f t="shared" si="6"/>
        <v>0</v>
      </c>
      <c r="I19" s="25">
        <f t="shared" si="7"/>
        <v>2</v>
      </c>
      <c r="J19" s="2">
        <f t="shared" si="8"/>
        <v>0</v>
      </c>
      <c r="K19" s="43">
        <f t="shared" si="13"/>
        <v>111</v>
      </c>
      <c r="L19" s="44">
        <f t="shared" si="9"/>
        <v>67</v>
      </c>
      <c r="M19" s="27">
        <f t="shared" si="10"/>
        <v>0.90990990990990994</v>
      </c>
      <c r="N19" s="45">
        <f t="shared" si="11"/>
        <v>14</v>
      </c>
      <c r="P19" s="41" t="s">
        <v>67</v>
      </c>
      <c r="Q19" s="68">
        <v>8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101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1</v>
      </c>
      <c r="AD19" s="1">
        <v>1</v>
      </c>
      <c r="AE19" s="1">
        <v>0</v>
      </c>
      <c r="AF19" s="46">
        <v>111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10</v>
      </c>
      <c r="F20" s="25">
        <f t="shared" si="12"/>
        <v>10</v>
      </c>
      <c r="G20" s="25">
        <f t="shared" si="5"/>
        <v>0</v>
      </c>
      <c r="H20" s="25">
        <f t="shared" si="6"/>
        <v>0</v>
      </c>
      <c r="I20" s="25">
        <f t="shared" si="7"/>
        <v>2</v>
      </c>
      <c r="J20" s="2">
        <f t="shared" si="8"/>
        <v>0</v>
      </c>
      <c r="K20" s="43">
        <f t="shared" si="13"/>
        <v>12</v>
      </c>
      <c r="L20" s="44">
        <f t="shared" si="9"/>
        <v>79</v>
      </c>
      <c r="M20" s="27">
        <f t="shared" si="10"/>
        <v>0.83333333333333337</v>
      </c>
      <c r="N20" s="45">
        <f t="shared" si="11"/>
        <v>47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10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1</v>
      </c>
      <c r="AD20" s="1">
        <v>1</v>
      </c>
      <c r="AE20" s="1">
        <v>0</v>
      </c>
      <c r="AF20" s="46">
        <v>12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20</v>
      </c>
      <c r="E21" s="42">
        <f t="shared" si="4"/>
        <v>192</v>
      </c>
      <c r="F21" s="25">
        <f t="shared" si="12"/>
        <v>182</v>
      </c>
      <c r="G21" s="25">
        <f t="shared" si="5"/>
        <v>10</v>
      </c>
      <c r="H21" s="25">
        <f t="shared" si="6"/>
        <v>0</v>
      </c>
      <c r="I21" s="25">
        <f t="shared" si="7"/>
        <v>16</v>
      </c>
      <c r="J21" s="2">
        <f t="shared" si="8"/>
        <v>2</v>
      </c>
      <c r="K21" s="43">
        <f t="shared" si="13"/>
        <v>230</v>
      </c>
      <c r="L21" s="44">
        <f t="shared" si="9"/>
        <v>53</v>
      </c>
      <c r="M21" s="27">
        <f t="shared" si="10"/>
        <v>0.83478260869565213</v>
      </c>
      <c r="N21" s="45">
        <f t="shared" si="11"/>
        <v>46</v>
      </c>
      <c r="P21" s="41" t="s">
        <v>71</v>
      </c>
      <c r="Q21" s="68">
        <v>20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182</v>
      </c>
      <c r="X21" s="1">
        <v>10</v>
      </c>
      <c r="Y21" s="1">
        <v>0</v>
      </c>
      <c r="Z21" s="1">
        <v>0</v>
      </c>
      <c r="AA21" s="1">
        <v>2</v>
      </c>
      <c r="AB21" s="1">
        <v>1</v>
      </c>
      <c r="AC21" s="1">
        <v>1</v>
      </c>
      <c r="AD21" s="1">
        <v>14</v>
      </c>
      <c r="AE21" s="1">
        <v>0</v>
      </c>
      <c r="AF21" s="46">
        <v>230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13</v>
      </c>
      <c r="E22" s="42">
        <f t="shared" si="4"/>
        <v>235</v>
      </c>
      <c r="F22" s="25">
        <f t="shared" si="12"/>
        <v>228</v>
      </c>
      <c r="G22" s="25">
        <f t="shared" si="5"/>
        <v>7</v>
      </c>
      <c r="H22" s="25">
        <f t="shared" si="6"/>
        <v>0</v>
      </c>
      <c r="I22" s="25">
        <f t="shared" si="7"/>
        <v>30</v>
      </c>
      <c r="J22" s="2">
        <f t="shared" si="8"/>
        <v>0</v>
      </c>
      <c r="K22" s="43">
        <f t="shared" si="13"/>
        <v>278</v>
      </c>
      <c r="L22" s="44">
        <f t="shared" si="9"/>
        <v>45</v>
      </c>
      <c r="M22" s="27">
        <f t="shared" si="10"/>
        <v>0.84532374100719421</v>
      </c>
      <c r="N22" s="45">
        <f t="shared" si="11"/>
        <v>42</v>
      </c>
      <c r="P22" s="41" t="s">
        <v>73</v>
      </c>
      <c r="Q22" s="68">
        <v>12</v>
      </c>
      <c r="R22" s="1">
        <v>1</v>
      </c>
      <c r="S22" s="1">
        <v>0</v>
      </c>
      <c r="T22" s="1">
        <v>0</v>
      </c>
      <c r="U22" s="1">
        <v>0</v>
      </c>
      <c r="V22" s="1">
        <v>0</v>
      </c>
      <c r="W22" s="1">
        <v>228</v>
      </c>
      <c r="X22" s="1">
        <v>7</v>
      </c>
      <c r="Y22" s="1">
        <v>0</v>
      </c>
      <c r="Z22" s="1">
        <v>0</v>
      </c>
      <c r="AA22" s="1">
        <v>0</v>
      </c>
      <c r="AB22" s="1">
        <v>2</v>
      </c>
      <c r="AC22" s="1">
        <v>3</v>
      </c>
      <c r="AD22" s="1">
        <v>25</v>
      </c>
      <c r="AE22" s="1">
        <v>0</v>
      </c>
      <c r="AF22" s="46">
        <v>278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337</v>
      </c>
      <c r="E23" s="42">
        <f t="shared" si="4"/>
        <v>1331</v>
      </c>
      <c r="F23" s="25">
        <f t="shared" si="12"/>
        <v>1248</v>
      </c>
      <c r="G23" s="25">
        <f t="shared" si="5"/>
        <v>82</v>
      </c>
      <c r="H23" s="25">
        <f t="shared" si="6"/>
        <v>1</v>
      </c>
      <c r="I23" s="25">
        <f t="shared" si="7"/>
        <v>131</v>
      </c>
      <c r="J23" s="2">
        <f t="shared" si="8"/>
        <v>3</v>
      </c>
      <c r="K23" s="43">
        <f t="shared" si="13"/>
        <v>1802</v>
      </c>
      <c r="L23" s="44">
        <f t="shared" si="9"/>
        <v>5</v>
      </c>
      <c r="M23" s="27">
        <f t="shared" si="10"/>
        <v>0.73862375138734737</v>
      </c>
      <c r="N23" s="45">
        <f t="shared" si="11"/>
        <v>70</v>
      </c>
      <c r="P23" s="41" t="s">
        <v>75</v>
      </c>
      <c r="Q23" s="68">
        <v>336</v>
      </c>
      <c r="R23" s="1">
        <v>1</v>
      </c>
      <c r="S23" s="1">
        <v>0</v>
      </c>
      <c r="T23" s="1">
        <v>0</v>
      </c>
      <c r="U23" s="1">
        <v>0</v>
      </c>
      <c r="V23" s="1">
        <v>3</v>
      </c>
      <c r="W23" s="1">
        <v>1245</v>
      </c>
      <c r="X23" s="1">
        <v>82</v>
      </c>
      <c r="Y23" s="1">
        <v>1</v>
      </c>
      <c r="Z23" s="1">
        <v>0</v>
      </c>
      <c r="AA23" s="1">
        <v>3</v>
      </c>
      <c r="AB23" s="1">
        <v>7</v>
      </c>
      <c r="AC23" s="1">
        <v>94</v>
      </c>
      <c r="AD23" s="1">
        <v>30</v>
      </c>
      <c r="AE23" s="1">
        <v>0</v>
      </c>
      <c r="AF23" s="46">
        <v>1802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0</v>
      </c>
      <c r="E24" s="42">
        <f t="shared" si="4"/>
        <v>1</v>
      </c>
      <c r="F24" s="25">
        <f t="shared" si="12"/>
        <v>1</v>
      </c>
      <c r="G24" s="25">
        <f t="shared" si="5"/>
        <v>0</v>
      </c>
      <c r="H24" s="25">
        <f t="shared" si="6"/>
        <v>0</v>
      </c>
      <c r="I24" s="25">
        <f t="shared" si="7"/>
        <v>0</v>
      </c>
      <c r="J24" s="2">
        <f t="shared" si="8"/>
        <v>0</v>
      </c>
      <c r="K24" s="43">
        <f t="shared" si="13"/>
        <v>1</v>
      </c>
      <c r="L24" s="44">
        <f t="shared" si="9"/>
        <v>84</v>
      </c>
      <c r="M24" s="27">
        <f t="shared" si="10"/>
        <v>1</v>
      </c>
      <c r="N24" s="45">
        <f t="shared" si="11"/>
        <v>1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1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46">
        <v>1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17</v>
      </c>
      <c r="E25" s="42">
        <f t="shared" si="4"/>
        <v>177</v>
      </c>
      <c r="F25" s="25">
        <f t="shared" si="12"/>
        <v>177</v>
      </c>
      <c r="G25" s="25">
        <f t="shared" si="5"/>
        <v>0</v>
      </c>
      <c r="H25" s="25">
        <f t="shared" si="6"/>
        <v>0</v>
      </c>
      <c r="I25" s="25">
        <f t="shared" si="7"/>
        <v>16</v>
      </c>
      <c r="J25" s="2">
        <f t="shared" si="8"/>
        <v>0</v>
      </c>
      <c r="K25" s="43">
        <f t="shared" si="13"/>
        <v>210</v>
      </c>
      <c r="L25" s="44">
        <f t="shared" si="9"/>
        <v>55</v>
      </c>
      <c r="M25" s="27">
        <f t="shared" si="10"/>
        <v>0.84285714285714286</v>
      </c>
      <c r="N25" s="45">
        <f t="shared" si="11"/>
        <v>43</v>
      </c>
      <c r="P25" s="41" t="s">
        <v>79</v>
      </c>
      <c r="Q25" s="68">
        <v>17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177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16</v>
      </c>
      <c r="AE25" s="1">
        <v>0</v>
      </c>
      <c r="AF25" s="46">
        <v>210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22</v>
      </c>
      <c r="E26" s="42">
        <f t="shared" si="4"/>
        <v>391</v>
      </c>
      <c r="F26" s="25">
        <f t="shared" si="12"/>
        <v>384</v>
      </c>
      <c r="G26" s="25">
        <f t="shared" si="5"/>
        <v>7</v>
      </c>
      <c r="H26" s="25">
        <f t="shared" si="6"/>
        <v>0</v>
      </c>
      <c r="I26" s="25">
        <f t="shared" si="7"/>
        <v>17</v>
      </c>
      <c r="J26" s="2">
        <f t="shared" si="8"/>
        <v>3</v>
      </c>
      <c r="K26" s="43">
        <f t="shared" si="13"/>
        <v>433</v>
      </c>
      <c r="L26" s="44">
        <f t="shared" si="9"/>
        <v>31</v>
      </c>
      <c r="M26" s="27">
        <f t="shared" si="10"/>
        <v>0.90300230946882221</v>
      </c>
      <c r="N26" s="45">
        <f t="shared" si="11"/>
        <v>18</v>
      </c>
      <c r="P26" s="41" t="s">
        <v>81</v>
      </c>
      <c r="Q26" s="68">
        <v>22</v>
      </c>
      <c r="R26" s="1">
        <v>0</v>
      </c>
      <c r="S26" s="1">
        <v>0</v>
      </c>
      <c r="T26" s="1">
        <v>0</v>
      </c>
      <c r="U26" s="1">
        <v>0</v>
      </c>
      <c r="V26" s="1">
        <v>4</v>
      </c>
      <c r="W26" s="1">
        <v>380</v>
      </c>
      <c r="X26" s="1">
        <v>7</v>
      </c>
      <c r="Y26" s="1">
        <v>0</v>
      </c>
      <c r="Z26" s="1">
        <v>0</v>
      </c>
      <c r="AA26" s="1">
        <v>3</v>
      </c>
      <c r="AB26" s="1">
        <v>0</v>
      </c>
      <c r="AC26" s="1">
        <v>5</v>
      </c>
      <c r="AD26" s="1">
        <v>12</v>
      </c>
      <c r="AE26" s="1">
        <v>0</v>
      </c>
      <c r="AF26" s="46">
        <v>433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4</v>
      </c>
      <c r="E27" s="42">
        <f t="shared" si="4"/>
        <v>70</v>
      </c>
      <c r="F27" s="25">
        <f t="shared" si="12"/>
        <v>67</v>
      </c>
      <c r="G27" s="25">
        <f t="shared" si="5"/>
        <v>3</v>
      </c>
      <c r="H27" s="25">
        <f t="shared" si="6"/>
        <v>0</v>
      </c>
      <c r="I27" s="25">
        <f t="shared" si="7"/>
        <v>17</v>
      </c>
      <c r="J27" s="2">
        <f t="shared" si="8"/>
        <v>0</v>
      </c>
      <c r="K27" s="43">
        <f t="shared" si="13"/>
        <v>91</v>
      </c>
      <c r="L27" s="44">
        <f t="shared" si="9"/>
        <v>69</v>
      </c>
      <c r="M27" s="27">
        <f t="shared" si="10"/>
        <v>0.76923076923076927</v>
      </c>
      <c r="N27" s="45">
        <f t="shared" si="11"/>
        <v>64</v>
      </c>
      <c r="P27" s="41" t="s">
        <v>83</v>
      </c>
      <c r="Q27" s="68">
        <v>4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67</v>
      </c>
      <c r="X27" s="1">
        <v>3</v>
      </c>
      <c r="Y27" s="1">
        <v>0</v>
      </c>
      <c r="Z27" s="1">
        <v>0</v>
      </c>
      <c r="AA27" s="1">
        <v>0</v>
      </c>
      <c r="AB27" s="1">
        <v>0</v>
      </c>
      <c r="AC27" s="1">
        <v>7</v>
      </c>
      <c r="AD27" s="1">
        <v>10</v>
      </c>
      <c r="AE27" s="1">
        <v>0</v>
      </c>
      <c r="AF27" s="46">
        <v>91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19</v>
      </c>
      <c r="E28" s="42">
        <f t="shared" si="4"/>
        <v>433</v>
      </c>
      <c r="F28" s="25">
        <f t="shared" si="12"/>
        <v>423</v>
      </c>
      <c r="G28" s="25">
        <f t="shared" si="5"/>
        <v>10</v>
      </c>
      <c r="H28" s="25">
        <f t="shared" si="6"/>
        <v>0</v>
      </c>
      <c r="I28" s="25">
        <f t="shared" si="7"/>
        <v>19</v>
      </c>
      <c r="J28" s="2">
        <f t="shared" si="8"/>
        <v>1</v>
      </c>
      <c r="K28" s="43">
        <f t="shared" si="13"/>
        <v>472</v>
      </c>
      <c r="L28" s="44">
        <f t="shared" si="9"/>
        <v>27</v>
      </c>
      <c r="M28" s="27">
        <f t="shared" si="10"/>
        <v>0.9173728813559322</v>
      </c>
      <c r="N28" s="45">
        <f t="shared" si="11"/>
        <v>13</v>
      </c>
      <c r="P28" s="41" t="s">
        <v>85</v>
      </c>
      <c r="Q28" s="68">
        <v>19</v>
      </c>
      <c r="R28" s="1">
        <v>0</v>
      </c>
      <c r="S28" s="1">
        <v>0</v>
      </c>
      <c r="T28" s="1">
        <v>0</v>
      </c>
      <c r="U28" s="1">
        <v>0</v>
      </c>
      <c r="V28" s="1">
        <v>1</v>
      </c>
      <c r="W28" s="1">
        <v>422</v>
      </c>
      <c r="X28" s="1">
        <v>10</v>
      </c>
      <c r="Y28" s="1">
        <v>0</v>
      </c>
      <c r="Z28" s="1">
        <v>0</v>
      </c>
      <c r="AA28" s="1">
        <v>1</v>
      </c>
      <c r="AB28" s="1">
        <v>0</v>
      </c>
      <c r="AC28" s="1">
        <v>8</v>
      </c>
      <c r="AD28" s="1">
        <v>11</v>
      </c>
      <c r="AE28" s="1">
        <v>0</v>
      </c>
      <c r="AF28" s="46">
        <v>472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268</v>
      </c>
      <c r="E29" s="42">
        <f t="shared" si="4"/>
        <v>1303</v>
      </c>
      <c r="F29" s="25">
        <f t="shared" si="12"/>
        <v>1266</v>
      </c>
      <c r="G29" s="25">
        <f t="shared" si="5"/>
        <v>36</v>
      </c>
      <c r="H29" s="25">
        <f t="shared" si="6"/>
        <v>1</v>
      </c>
      <c r="I29" s="25">
        <f t="shared" si="7"/>
        <v>226</v>
      </c>
      <c r="J29" s="2">
        <f t="shared" si="8"/>
        <v>1</v>
      </c>
      <c r="K29" s="43">
        <f t="shared" si="13"/>
        <v>1798</v>
      </c>
      <c r="L29" s="44">
        <f t="shared" si="9"/>
        <v>6</v>
      </c>
      <c r="M29" s="27">
        <f t="shared" si="10"/>
        <v>0.72469410456062289</v>
      </c>
      <c r="N29" s="45">
        <f t="shared" si="11"/>
        <v>72</v>
      </c>
      <c r="P29" s="41" t="s">
        <v>87</v>
      </c>
      <c r="Q29" s="68">
        <v>268</v>
      </c>
      <c r="R29" s="1">
        <v>0</v>
      </c>
      <c r="S29" s="1">
        <v>0</v>
      </c>
      <c r="T29" s="1">
        <v>0</v>
      </c>
      <c r="U29" s="1">
        <v>0</v>
      </c>
      <c r="V29" s="1">
        <v>17</v>
      </c>
      <c r="W29" s="1">
        <v>1249</v>
      </c>
      <c r="X29" s="1">
        <v>36</v>
      </c>
      <c r="Y29" s="1">
        <v>1</v>
      </c>
      <c r="Z29" s="1">
        <v>0</v>
      </c>
      <c r="AA29" s="1">
        <v>1</v>
      </c>
      <c r="AB29" s="1">
        <v>9</v>
      </c>
      <c r="AC29" s="1">
        <v>121</v>
      </c>
      <c r="AD29" s="1">
        <v>96</v>
      </c>
      <c r="AE29" s="1">
        <v>0</v>
      </c>
      <c r="AF29" s="46">
        <v>1798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0</v>
      </c>
      <c r="E30" s="42">
        <f t="shared" si="4"/>
        <v>6</v>
      </c>
      <c r="F30" s="25">
        <f t="shared" si="12"/>
        <v>6</v>
      </c>
      <c r="G30" s="25">
        <f t="shared" si="5"/>
        <v>0</v>
      </c>
      <c r="H30" s="25">
        <f t="shared" si="6"/>
        <v>0</v>
      </c>
      <c r="I30" s="25">
        <f t="shared" si="7"/>
        <v>1</v>
      </c>
      <c r="J30" s="2">
        <f t="shared" si="8"/>
        <v>0</v>
      </c>
      <c r="K30" s="43">
        <f t="shared" si="13"/>
        <v>7</v>
      </c>
      <c r="L30" s="44">
        <f t="shared" si="9"/>
        <v>80</v>
      </c>
      <c r="M30" s="27">
        <f t="shared" si="10"/>
        <v>0.8571428571428571</v>
      </c>
      <c r="N30" s="45">
        <f t="shared" si="11"/>
        <v>37</v>
      </c>
      <c r="P30" s="41" t="s">
        <v>89</v>
      </c>
      <c r="Q30" s="68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6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1</v>
      </c>
      <c r="AD30" s="1">
        <v>0</v>
      </c>
      <c r="AE30" s="1">
        <v>0</v>
      </c>
      <c r="AF30" s="46">
        <v>7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16</v>
      </c>
      <c r="E31" s="42">
        <f t="shared" si="4"/>
        <v>323</v>
      </c>
      <c r="F31" s="25">
        <f t="shared" si="12"/>
        <v>319</v>
      </c>
      <c r="G31" s="25">
        <f t="shared" si="5"/>
        <v>4</v>
      </c>
      <c r="H31" s="25">
        <f t="shared" si="6"/>
        <v>0</v>
      </c>
      <c r="I31" s="25">
        <f t="shared" si="7"/>
        <v>26</v>
      </c>
      <c r="J31" s="2">
        <f t="shared" si="8"/>
        <v>2</v>
      </c>
      <c r="K31" s="43">
        <f t="shared" si="13"/>
        <v>367</v>
      </c>
      <c r="L31" s="44">
        <f t="shared" si="9"/>
        <v>38</v>
      </c>
      <c r="M31" s="27">
        <f t="shared" si="10"/>
        <v>0.88010899182561309</v>
      </c>
      <c r="N31" s="45">
        <f t="shared" si="11"/>
        <v>30</v>
      </c>
      <c r="P31" s="41" t="s">
        <v>91</v>
      </c>
      <c r="Q31" s="68">
        <v>16</v>
      </c>
      <c r="R31" s="1">
        <v>0</v>
      </c>
      <c r="S31" s="1">
        <v>0</v>
      </c>
      <c r="T31" s="1">
        <v>0</v>
      </c>
      <c r="U31" s="1">
        <v>0</v>
      </c>
      <c r="V31" s="1">
        <v>3</v>
      </c>
      <c r="W31" s="1">
        <v>316</v>
      </c>
      <c r="X31" s="1">
        <v>4</v>
      </c>
      <c r="Y31" s="1">
        <v>0</v>
      </c>
      <c r="Z31" s="1">
        <v>0</v>
      </c>
      <c r="AA31" s="1">
        <v>2</v>
      </c>
      <c r="AB31" s="1">
        <v>2</v>
      </c>
      <c r="AC31" s="1">
        <v>22</v>
      </c>
      <c r="AD31" s="1">
        <v>2</v>
      </c>
      <c r="AE31" s="1">
        <v>0</v>
      </c>
      <c r="AF31" s="46">
        <v>367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21</v>
      </c>
      <c r="E32" s="42">
        <f t="shared" si="4"/>
        <v>346</v>
      </c>
      <c r="F32" s="25">
        <f t="shared" si="12"/>
        <v>344</v>
      </c>
      <c r="G32" s="25">
        <f t="shared" si="5"/>
        <v>2</v>
      </c>
      <c r="H32" s="25">
        <f t="shared" si="6"/>
        <v>0</v>
      </c>
      <c r="I32" s="25">
        <f t="shared" si="7"/>
        <v>9</v>
      </c>
      <c r="J32" s="2">
        <f t="shared" si="8"/>
        <v>0</v>
      </c>
      <c r="K32" s="43">
        <f t="shared" si="13"/>
        <v>376</v>
      </c>
      <c r="L32" s="44">
        <f t="shared" si="9"/>
        <v>35</v>
      </c>
      <c r="M32" s="27">
        <f t="shared" si="10"/>
        <v>0.92021276595744683</v>
      </c>
      <c r="N32" s="45">
        <f t="shared" si="11"/>
        <v>10</v>
      </c>
      <c r="P32" s="41" t="s">
        <v>93</v>
      </c>
      <c r="Q32" s="68">
        <v>21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344</v>
      </c>
      <c r="X32" s="1">
        <v>2</v>
      </c>
      <c r="Y32" s="1">
        <v>0</v>
      </c>
      <c r="Z32" s="1">
        <v>0</v>
      </c>
      <c r="AA32" s="1">
        <v>0</v>
      </c>
      <c r="AB32" s="1">
        <v>1</v>
      </c>
      <c r="AC32" s="1">
        <v>0</v>
      </c>
      <c r="AD32" s="1">
        <v>8</v>
      </c>
      <c r="AE32" s="1">
        <v>0</v>
      </c>
      <c r="AF32" s="46">
        <v>376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19</v>
      </c>
      <c r="E33" s="42">
        <f t="shared" si="4"/>
        <v>455</v>
      </c>
      <c r="F33" s="25">
        <f t="shared" si="12"/>
        <v>444</v>
      </c>
      <c r="G33" s="25">
        <f t="shared" si="5"/>
        <v>11</v>
      </c>
      <c r="H33" s="25">
        <f t="shared" si="6"/>
        <v>0</v>
      </c>
      <c r="I33" s="25">
        <f t="shared" si="7"/>
        <v>41</v>
      </c>
      <c r="J33" s="2">
        <f t="shared" si="8"/>
        <v>0</v>
      </c>
      <c r="K33" s="43">
        <f t="shared" si="13"/>
        <v>515</v>
      </c>
      <c r="L33" s="44">
        <f t="shared" si="9"/>
        <v>24</v>
      </c>
      <c r="M33" s="27">
        <f t="shared" si="10"/>
        <v>0.88349514563106801</v>
      </c>
      <c r="N33" s="45">
        <f t="shared" si="11"/>
        <v>28</v>
      </c>
      <c r="P33" s="41" t="s">
        <v>95</v>
      </c>
      <c r="Q33" s="68">
        <v>19</v>
      </c>
      <c r="R33" s="1">
        <v>0</v>
      </c>
      <c r="S33" s="1">
        <v>0</v>
      </c>
      <c r="T33" s="1">
        <v>0</v>
      </c>
      <c r="U33" s="1">
        <v>0</v>
      </c>
      <c r="V33" s="1">
        <v>1</v>
      </c>
      <c r="W33" s="1">
        <v>443</v>
      </c>
      <c r="X33" s="1">
        <v>11</v>
      </c>
      <c r="Y33" s="1">
        <v>0</v>
      </c>
      <c r="Z33" s="1">
        <v>0</v>
      </c>
      <c r="AA33" s="1">
        <v>0</v>
      </c>
      <c r="AB33" s="1">
        <v>2</v>
      </c>
      <c r="AC33" s="1">
        <v>28</v>
      </c>
      <c r="AD33" s="1">
        <v>11</v>
      </c>
      <c r="AE33" s="1">
        <v>0</v>
      </c>
      <c r="AF33" s="46">
        <v>515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90</v>
      </c>
      <c r="E34" s="42">
        <f t="shared" si="4"/>
        <v>751</v>
      </c>
      <c r="F34" s="25">
        <f t="shared" si="12"/>
        <v>735</v>
      </c>
      <c r="G34" s="25">
        <f t="shared" si="5"/>
        <v>16</v>
      </c>
      <c r="H34" s="25">
        <f t="shared" si="6"/>
        <v>0</v>
      </c>
      <c r="I34" s="25">
        <f t="shared" si="7"/>
        <v>90</v>
      </c>
      <c r="J34" s="2">
        <f t="shared" si="8"/>
        <v>5</v>
      </c>
      <c r="K34" s="43">
        <f t="shared" si="13"/>
        <v>936</v>
      </c>
      <c r="L34" s="44">
        <f t="shared" si="9"/>
        <v>12</v>
      </c>
      <c r="M34" s="27">
        <f t="shared" si="10"/>
        <v>0.80235042735042739</v>
      </c>
      <c r="N34" s="45">
        <f t="shared" si="11"/>
        <v>55</v>
      </c>
      <c r="P34" s="41" t="s">
        <v>97</v>
      </c>
      <c r="Q34" s="68">
        <v>90</v>
      </c>
      <c r="R34" s="1">
        <v>0</v>
      </c>
      <c r="S34" s="1">
        <v>0</v>
      </c>
      <c r="T34" s="1">
        <v>0</v>
      </c>
      <c r="U34" s="1">
        <v>0</v>
      </c>
      <c r="V34" s="1">
        <v>4</v>
      </c>
      <c r="W34" s="1">
        <v>731</v>
      </c>
      <c r="X34" s="1">
        <v>16</v>
      </c>
      <c r="Y34" s="1">
        <v>0</v>
      </c>
      <c r="Z34" s="1">
        <v>0</v>
      </c>
      <c r="AA34" s="1">
        <v>5</v>
      </c>
      <c r="AB34" s="1">
        <v>9</v>
      </c>
      <c r="AC34" s="1">
        <v>69</v>
      </c>
      <c r="AD34" s="1">
        <v>12</v>
      </c>
      <c r="AE34" s="1">
        <v>0</v>
      </c>
      <c r="AF34" s="46">
        <v>936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862</v>
      </c>
      <c r="E35" s="42">
        <f t="shared" si="4"/>
        <v>1676</v>
      </c>
      <c r="F35" s="25">
        <f t="shared" si="12"/>
        <v>1469</v>
      </c>
      <c r="G35" s="25">
        <f t="shared" si="5"/>
        <v>206</v>
      </c>
      <c r="H35" s="25">
        <f t="shared" si="6"/>
        <v>1</v>
      </c>
      <c r="I35" s="25">
        <f t="shared" si="7"/>
        <v>694</v>
      </c>
      <c r="J35" s="2">
        <f t="shared" si="8"/>
        <v>20</v>
      </c>
      <c r="K35" s="43">
        <f t="shared" si="13"/>
        <v>3252</v>
      </c>
      <c r="L35" s="44">
        <f t="shared" si="9"/>
        <v>1</v>
      </c>
      <c r="M35" s="27">
        <f t="shared" si="10"/>
        <v>0.51537515375153753</v>
      </c>
      <c r="N35" s="45">
        <f t="shared" si="11"/>
        <v>83</v>
      </c>
      <c r="P35" s="41" t="s">
        <v>99</v>
      </c>
      <c r="Q35" s="68">
        <v>859</v>
      </c>
      <c r="R35" s="1">
        <v>2</v>
      </c>
      <c r="S35" s="1">
        <v>0</v>
      </c>
      <c r="T35" s="1">
        <v>1</v>
      </c>
      <c r="U35" s="1">
        <v>0</v>
      </c>
      <c r="V35" s="1">
        <v>12</v>
      </c>
      <c r="W35" s="1">
        <v>1457</v>
      </c>
      <c r="X35" s="1">
        <v>206</v>
      </c>
      <c r="Y35" s="1">
        <v>1</v>
      </c>
      <c r="Z35" s="1">
        <v>0</v>
      </c>
      <c r="AA35" s="1">
        <v>20</v>
      </c>
      <c r="AB35" s="1">
        <v>14</v>
      </c>
      <c r="AC35" s="1">
        <v>84</v>
      </c>
      <c r="AD35" s="1">
        <v>596</v>
      </c>
      <c r="AE35" s="1">
        <v>0</v>
      </c>
      <c r="AF35" s="46">
        <v>3252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25</v>
      </c>
      <c r="E36" s="42">
        <f t="shared" si="4"/>
        <v>104</v>
      </c>
      <c r="F36" s="25">
        <f t="shared" si="12"/>
        <v>93</v>
      </c>
      <c r="G36" s="25">
        <f t="shared" si="5"/>
        <v>10</v>
      </c>
      <c r="H36" s="25">
        <f t="shared" si="6"/>
        <v>1</v>
      </c>
      <c r="I36" s="25">
        <f t="shared" si="7"/>
        <v>6</v>
      </c>
      <c r="J36" s="2">
        <f t="shared" si="8"/>
        <v>0</v>
      </c>
      <c r="K36" s="43">
        <f t="shared" si="13"/>
        <v>135</v>
      </c>
      <c r="L36" s="44">
        <f t="shared" si="9"/>
        <v>63</v>
      </c>
      <c r="M36" s="27">
        <f t="shared" si="10"/>
        <v>0.77037037037037037</v>
      </c>
      <c r="N36" s="45">
        <f t="shared" si="11"/>
        <v>63</v>
      </c>
      <c r="P36" s="41" t="s">
        <v>101</v>
      </c>
      <c r="Q36" s="68">
        <v>25</v>
      </c>
      <c r="R36" s="1">
        <v>0</v>
      </c>
      <c r="S36" s="1">
        <v>0</v>
      </c>
      <c r="T36" s="1">
        <v>0</v>
      </c>
      <c r="U36" s="1">
        <v>0</v>
      </c>
      <c r="V36" s="1">
        <v>1</v>
      </c>
      <c r="W36" s="1">
        <v>92</v>
      </c>
      <c r="X36" s="1">
        <v>10</v>
      </c>
      <c r="Y36" s="1">
        <v>1</v>
      </c>
      <c r="Z36" s="1">
        <v>0</v>
      </c>
      <c r="AA36" s="1">
        <v>0</v>
      </c>
      <c r="AB36" s="1">
        <v>1</v>
      </c>
      <c r="AC36" s="1">
        <v>5</v>
      </c>
      <c r="AD36" s="1">
        <v>0</v>
      </c>
      <c r="AE36" s="1">
        <v>0</v>
      </c>
      <c r="AF36" s="46">
        <v>135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28</v>
      </c>
      <c r="E37" s="42">
        <f t="shared" si="4"/>
        <v>56</v>
      </c>
      <c r="F37" s="25">
        <f t="shared" si="12"/>
        <v>51</v>
      </c>
      <c r="G37" s="25">
        <f t="shared" si="5"/>
        <v>2</v>
      </c>
      <c r="H37" s="25">
        <f t="shared" si="6"/>
        <v>3</v>
      </c>
      <c r="I37" s="25">
        <f t="shared" si="7"/>
        <v>33</v>
      </c>
      <c r="J37" s="2">
        <f t="shared" si="8"/>
        <v>9</v>
      </c>
      <c r="K37" s="43">
        <f t="shared" si="13"/>
        <v>126</v>
      </c>
      <c r="L37" s="44">
        <f t="shared" si="9"/>
        <v>65</v>
      </c>
      <c r="M37" s="27">
        <f t="shared" si="10"/>
        <v>0.44444444444444442</v>
      </c>
      <c r="N37" s="45">
        <f t="shared" si="11"/>
        <v>84</v>
      </c>
      <c r="P37" s="41" t="s">
        <v>103</v>
      </c>
      <c r="Q37" s="68">
        <v>27</v>
      </c>
      <c r="R37" s="1">
        <v>0</v>
      </c>
      <c r="S37" s="1">
        <v>0</v>
      </c>
      <c r="T37" s="1">
        <v>1</v>
      </c>
      <c r="U37" s="1">
        <v>0</v>
      </c>
      <c r="V37" s="1">
        <v>0</v>
      </c>
      <c r="W37" s="1">
        <v>51</v>
      </c>
      <c r="X37" s="1">
        <v>2</v>
      </c>
      <c r="Y37" s="1">
        <v>3</v>
      </c>
      <c r="Z37" s="1">
        <v>0</v>
      </c>
      <c r="AA37" s="1">
        <v>2</v>
      </c>
      <c r="AB37" s="1">
        <v>2</v>
      </c>
      <c r="AC37" s="1">
        <v>11</v>
      </c>
      <c r="AD37" s="1">
        <v>20</v>
      </c>
      <c r="AE37" s="1">
        <v>7</v>
      </c>
      <c r="AF37" s="46">
        <v>126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52</v>
      </c>
      <c r="E38" s="42">
        <f t="shared" si="4"/>
        <v>317</v>
      </c>
      <c r="F38" s="25">
        <f t="shared" si="12"/>
        <v>230</v>
      </c>
      <c r="G38" s="25">
        <f t="shared" si="5"/>
        <v>87</v>
      </c>
      <c r="H38" s="25">
        <f t="shared" si="6"/>
        <v>0</v>
      </c>
      <c r="I38" s="25">
        <f t="shared" si="7"/>
        <v>44</v>
      </c>
      <c r="J38" s="2">
        <f t="shared" si="8"/>
        <v>13</v>
      </c>
      <c r="K38" s="43">
        <f t="shared" si="13"/>
        <v>426</v>
      </c>
      <c r="L38" s="44">
        <f t="shared" si="9"/>
        <v>32</v>
      </c>
      <c r="M38" s="27">
        <f t="shared" si="10"/>
        <v>0.744131455399061</v>
      </c>
      <c r="N38" s="45">
        <f t="shared" si="11"/>
        <v>68</v>
      </c>
      <c r="P38" s="41" t="s">
        <v>105</v>
      </c>
      <c r="Q38" s="68">
        <v>51</v>
      </c>
      <c r="R38" s="1">
        <v>1</v>
      </c>
      <c r="S38" s="1">
        <v>0</v>
      </c>
      <c r="T38" s="1">
        <v>0</v>
      </c>
      <c r="U38" s="1">
        <v>0</v>
      </c>
      <c r="V38" s="1">
        <v>151</v>
      </c>
      <c r="W38" s="1">
        <v>79</v>
      </c>
      <c r="X38" s="1">
        <v>87</v>
      </c>
      <c r="Y38" s="1">
        <v>0</v>
      </c>
      <c r="Z38" s="1">
        <v>0</v>
      </c>
      <c r="AA38" s="1">
        <v>13</v>
      </c>
      <c r="AB38" s="1">
        <v>3</v>
      </c>
      <c r="AC38" s="1">
        <v>15</v>
      </c>
      <c r="AD38" s="1">
        <v>26</v>
      </c>
      <c r="AE38" s="1">
        <v>0</v>
      </c>
      <c r="AF38" s="46">
        <v>426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249</v>
      </c>
      <c r="E39" s="42">
        <f t="shared" si="4"/>
        <v>1416</v>
      </c>
      <c r="F39" s="25">
        <f t="shared" si="12"/>
        <v>1370</v>
      </c>
      <c r="G39" s="25">
        <f t="shared" si="5"/>
        <v>45</v>
      </c>
      <c r="H39" s="25">
        <f t="shared" si="6"/>
        <v>1</v>
      </c>
      <c r="I39" s="25">
        <f t="shared" si="7"/>
        <v>159</v>
      </c>
      <c r="J39" s="2">
        <f t="shared" si="8"/>
        <v>14</v>
      </c>
      <c r="K39" s="43">
        <f t="shared" si="13"/>
        <v>1838</v>
      </c>
      <c r="L39" s="44">
        <f t="shared" si="9"/>
        <v>4</v>
      </c>
      <c r="M39" s="27">
        <f t="shared" si="10"/>
        <v>0.77040261153427636</v>
      </c>
      <c r="N39" s="45">
        <f t="shared" si="11"/>
        <v>62</v>
      </c>
      <c r="P39" s="41" t="s">
        <v>107</v>
      </c>
      <c r="Q39" s="68">
        <v>249</v>
      </c>
      <c r="R39" s="1">
        <v>0</v>
      </c>
      <c r="S39" s="1">
        <v>0</v>
      </c>
      <c r="T39" s="1">
        <v>0</v>
      </c>
      <c r="U39" s="1">
        <v>0</v>
      </c>
      <c r="V39" s="1">
        <v>13</v>
      </c>
      <c r="W39" s="1">
        <v>1357</v>
      </c>
      <c r="X39" s="1">
        <v>45</v>
      </c>
      <c r="Y39" s="1">
        <v>1</v>
      </c>
      <c r="Z39" s="1">
        <v>0</v>
      </c>
      <c r="AA39" s="1">
        <v>14</v>
      </c>
      <c r="AB39" s="1">
        <v>2</v>
      </c>
      <c r="AC39" s="1">
        <v>55</v>
      </c>
      <c r="AD39" s="1">
        <v>102</v>
      </c>
      <c r="AE39" s="1">
        <v>0</v>
      </c>
      <c r="AF39" s="46">
        <v>1838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35</v>
      </c>
      <c r="E40" s="42">
        <f t="shared" si="4"/>
        <v>163</v>
      </c>
      <c r="F40" s="25">
        <f t="shared" si="12"/>
        <v>150</v>
      </c>
      <c r="G40" s="25">
        <f t="shared" si="5"/>
        <v>12</v>
      </c>
      <c r="H40" s="25">
        <f t="shared" si="6"/>
        <v>1</v>
      </c>
      <c r="I40" s="25">
        <f t="shared" si="7"/>
        <v>35</v>
      </c>
      <c r="J40" s="2">
        <f t="shared" si="8"/>
        <v>0</v>
      </c>
      <c r="K40" s="43">
        <f t="shared" si="13"/>
        <v>233</v>
      </c>
      <c r="L40" s="44">
        <f t="shared" si="9"/>
        <v>51</v>
      </c>
      <c r="M40" s="27">
        <f t="shared" si="10"/>
        <v>0.69957081545064381</v>
      </c>
      <c r="N40" s="45">
        <f t="shared" si="11"/>
        <v>76</v>
      </c>
      <c r="P40" s="41" t="s">
        <v>109</v>
      </c>
      <c r="Q40" s="68">
        <v>35</v>
      </c>
      <c r="R40" s="1">
        <v>0</v>
      </c>
      <c r="S40" s="1">
        <v>0</v>
      </c>
      <c r="T40" s="1">
        <v>0</v>
      </c>
      <c r="U40" s="1">
        <v>0</v>
      </c>
      <c r="V40" s="1">
        <v>4</v>
      </c>
      <c r="W40" s="1">
        <v>146</v>
      </c>
      <c r="X40" s="1">
        <v>12</v>
      </c>
      <c r="Y40" s="1">
        <v>1</v>
      </c>
      <c r="Z40" s="1">
        <v>0</v>
      </c>
      <c r="AA40" s="1">
        <v>0</v>
      </c>
      <c r="AB40" s="1">
        <v>7</v>
      </c>
      <c r="AC40" s="1">
        <v>1</v>
      </c>
      <c r="AD40" s="1">
        <v>27</v>
      </c>
      <c r="AE40" s="1">
        <v>0</v>
      </c>
      <c r="AF40" s="46">
        <v>233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5</v>
      </c>
      <c r="E41" s="42">
        <f t="shared" si="4"/>
        <v>65</v>
      </c>
      <c r="F41" s="25">
        <f t="shared" si="12"/>
        <v>47</v>
      </c>
      <c r="G41" s="25">
        <f t="shared" si="5"/>
        <v>18</v>
      </c>
      <c r="H41" s="25">
        <f t="shared" si="6"/>
        <v>0</v>
      </c>
      <c r="I41" s="25">
        <f t="shared" si="7"/>
        <v>18</v>
      </c>
      <c r="J41" s="2">
        <f t="shared" si="8"/>
        <v>0</v>
      </c>
      <c r="K41" s="43">
        <f t="shared" si="13"/>
        <v>88</v>
      </c>
      <c r="L41" s="44">
        <f t="shared" si="9"/>
        <v>70</v>
      </c>
      <c r="M41" s="27">
        <f t="shared" si="10"/>
        <v>0.73863636363636365</v>
      </c>
      <c r="N41" s="45">
        <f t="shared" si="11"/>
        <v>69</v>
      </c>
      <c r="P41" s="41" t="s">
        <v>111</v>
      </c>
      <c r="Q41" s="68">
        <v>5</v>
      </c>
      <c r="R41" s="1">
        <v>0</v>
      </c>
      <c r="S41" s="1">
        <v>0</v>
      </c>
      <c r="T41" s="1">
        <v>0</v>
      </c>
      <c r="U41" s="1">
        <v>0</v>
      </c>
      <c r="V41" s="1">
        <v>3</v>
      </c>
      <c r="W41" s="1">
        <v>44</v>
      </c>
      <c r="X41" s="1">
        <v>18</v>
      </c>
      <c r="Y41" s="1">
        <v>0</v>
      </c>
      <c r="Z41" s="1">
        <v>0</v>
      </c>
      <c r="AA41" s="1">
        <v>0</v>
      </c>
      <c r="AB41" s="1">
        <v>4</v>
      </c>
      <c r="AC41" s="1">
        <v>13</v>
      </c>
      <c r="AD41" s="1">
        <v>1</v>
      </c>
      <c r="AE41" s="1">
        <v>0</v>
      </c>
      <c r="AF41" s="46">
        <v>88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51</v>
      </c>
      <c r="E42" s="42">
        <f t="shared" si="4"/>
        <v>541</v>
      </c>
      <c r="F42" s="25">
        <f t="shared" si="12"/>
        <v>533</v>
      </c>
      <c r="G42" s="25">
        <f t="shared" si="5"/>
        <v>6</v>
      </c>
      <c r="H42" s="25">
        <f t="shared" si="6"/>
        <v>2</v>
      </c>
      <c r="I42" s="25">
        <f t="shared" si="7"/>
        <v>55</v>
      </c>
      <c r="J42" s="2">
        <f t="shared" si="8"/>
        <v>0</v>
      </c>
      <c r="K42" s="43">
        <f t="shared" si="13"/>
        <v>647</v>
      </c>
      <c r="L42" s="44">
        <f t="shared" si="9"/>
        <v>17</v>
      </c>
      <c r="M42" s="27">
        <f t="shared" si="10"/>
        <v>0.83616692426584238</v>
      </c>
      <c r="N42" s="45">
        <f t="shared" si="11"/>
        <v>44</v>
      </c>
      <c r="P42" s="41" t="s">
        <v>113</v>
      </c>
      <c r="Q42" s="68">
        <v>51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533</v>
      </c>
      <c r="X42" s="1">
        <v>6</v>
      </c>
      <c r="Y42" s="1">
        <v>2</v>
      </c>
      <c r="Z42" s="1">
        <v>0</v>
      </c>
      <c r="AA42" s="1">
        <v>0</v>
      </c>
      <c r="AB42" s="1">
        <v>4</v>
      </c>
      <c r="AC42" s="1">
        <v>15</v>
      </c>
      <c r="AD42" s="1">
        <v>36</v>
      </c>
      <c r="AE42" s="1">
        <v>0</v>
      </c>
      <c r="AF42" s="46">
        <v>647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35</v>
      </c>
      <c r="E43" s="42">
        <f t="shared" si="4"/>
        <v>463</v>
      </c>
      <c r="F43" s="25">
        <f t="shared" si="12"/>
        <v>463</v>
      </c>
      <c r="G43" s="25">
        <f t="shared" si="5"/>
        <v>0</v>
      </c>
      <c r="H43" s="25">
        <f t="shared" si="6"/>
        <v>0</v>
      </c>
      <c r="I43" s="25">
        <f t="shared" si="7"/>
        <v>14</v>
      </c>
      <c r="J43" s="2">
        <f t="shared" si="8"/>
        <v>0</v>
      </c>
      <c r="K43" s="43">
        <f t="shared" si="13"/>
        <v>512</v>
      </c>
      <c r="L43" s="44">
        <f t="shared" si="9"/>
        <v>25</v>
      </c>
      <c r="M43" s="27">
        <f t="shared" si="10"/>
        <v>0.904296875</v>
      </c>
      <c r="N43" s="45">
        <f t="shared" si="11"/>
        <v>17</v>
      </c>
      <c r="P43" s="41" t="s">
        <v>115</v>
      </c>
      <c r="Q43" s="68">
        <v>35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463</v>
      </c>
      <c r="X43" s="1">
        <v>0</v>
      </c>
      <c r="Y43" s="1">
        <v>0</v>
      </c>
      <c r="Z43" s="1">
        <v>0</v>
      </c>
      <c r="AA43" s="1">
        <v>0</v>
      </c>
      <c r="AB43" s="1">
        <v>1</v>
      </c>
      <c r="AC43" s="1">
        <v>5</v>
      </c>
      <c r="AD43" s="1">
        <v>8</v>
      </c>
      <c r="AE43" s="1">
        <v>0</v>
      </c>
      <c r="AF43" s="46">
        <v>512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39</v>
      </c>
      <c r="E44" s="42">
        <f t="shared" si="4"/>
        <v>305</v>
      </c>
      <c r="F44" s="25">
        <f t="shared" si="12"/>
        <v>240</v>
      </c>
      <c r="G44" s="25">
        <f t="shared" si="5"/>
        <v>65</v>
      </c>
      <c r="H44" s="25">
        <f t="shared" si="6"/>
        <v>0</v>
      </c>
      <c r="I44" s="25">
        <f t="shared" si="7"/>
        <v>45</v>
      </c>
      <c r="J44" s="2">
        <f t="shared" si="8"/>
        <v>0</v>
      </c>
      <c r="K44" s="43">
        <f t="shared" si="13"/>
        <v>389</v>
      </c>
      <c r="L44" s="44">
        <f t="shared" si="9"/>
        <v>34</v>
      </c>
      <c r="M44" s="27">
        <f t="shared" si="10"/>
        <v>0.78406169665809766</v>
      </c>
      <c r="N44" s="45">
        <f t="shared" si="11"/>
        <v>59</v>
      </c>
      <c r="P44" s="41" t="s">
        <v>117</v>
      </c>
      <c r="Q44" s="68">
        <v>39</v>
      </c>
      <c r="R44" s="1">
        <v>0</v>
      </c>
      <c r="S44" s="1">
        <v>0</v>
      </c>
      <c r="T44" s="1">
        <v>0</v>
      </c>
      <c r="U44" s="1">
        <v>0</v>
      </c>
      <c r="V44" s="1">
        <v>11</v>
      </c>
      <c r="W44" s="1">
        <v>229</v>
      </c>
      <c r="X44" s="1">
        <v>65</v>
      </c>
      <c r="Y44" s="1">
        <v>0</v>
      </c>
      <c r="Z44" s="1">
        <v>0</v>
      </c>
      <c r="AA44" s="1">
        <v>0</v>
      </c>
      <c r="AB44" s="1">
        <v>2</v>
      </c>
      <c r="AC44" s="1">
        <v>24</v>
      </c>
      <c r="AD44" s="1">
        <v>19</v>
      </c>
      <c r="AE44" s="1">
        <v>0</v>
      </c>
      <c r="AF44" s="46">
        <v>389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3"/>
        <v>4</v>
      </c>
      <c r="E45" s="42">
        <f t="shared" si="4"/>
        <v>197</v>
      </c>
      <c r="F45" s="25">
        <f t="shared" si="12"/>
        <v>195</v>
      </c>
      <c r="G45" s="25">
        <f t="shared" si="5"/>
        <v>2</v>
      </c>
      <c r="H45" s="25">
        <f t="shared" si="6"/>
        <v>0</v>
      </c>
      <c r="I45" s="25">
        <f t="shared" si="7"/>
        <v>4</v>
      </c>
      <c r="J45" s="2">
        <f t="shared" si="8"/>
        <v>0</v>
      </c>
      <c r="K45" s="43">
        <f t="shared" si="13"/>
        <v>205</v>
      </c>
      <c r="L45" s="44">
        <f t="shared" si="9"/>
        <v>56</v>
      </c>
      <c r="M45" s="27">
        <f t="shared" si="10"/>
        <v>0.96097560975609753</v>
      </c>
      <c r="N45" s="45">
        <f t="shared" si="11"/>
        <v>4</v>
      </c>
      <c r="P45" s="41" t="s">
        <v>119</v>
      </c>
      <c r="Q45" s="68">
        <v>4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195</v>
      </c>
      <c r="X45" s="1">
        <v>2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4</v>
      </c>
      <c r="AE45" s="1">
        <v>0</v>
      </c>
      <c r="AF45" s="46">
        <v>205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3"/>
        <v>19</v>
      </c>
      <c r="E46" s="42">
        <f t="shared" si="4"/>
        <v>217</v>
      </c>
      <c r="F46" s="25">
        <f t="shared" si="12"/>
        <v>211</v>
      </c>
      <c r="G46" s="25">
        <f t="shared" si="5"/>
        <v>6</v>
      </c>
      <c r="H46" s="25">
        <f t="shared" si="6"/>
        <v>0</v>
      </c>
      <c r="I46" s="25">
        <f t="shared" si="7"/>
        <v>13</v>
      </c>
      <c r="J46" s="2">
        <f t="shared" si="8"/>
        <v>1</v>
      </c>
      <c r="K46" s="43">
        <f t="shared" si="13"/>
        <v>250</v>
      </c>
      <c r="L46" s="44">
        <f t="shared" si="9"/>
        <v>49</v>
      </c>
      <c r="M46" s="27">
        <f t="shared" si="10"/>
        <v>0.86799999999999999</v>
      </c>
      <c r="N46" s="45">
        <f t="shared" si="11"/>
        <v>33</v>
      </c>
      <c r="P46" s="41" t="s">
        <v>121</v>
      </c>
      <c r="Q46" s="68">
        <v>18</v>
      </c>
      <c r="R46" s="1">
        <v>0</v>
      </c>
      <c r="S46" s="1">
        <v>0</v>
      </c>
      <c r="T46" s="1">
        <v>1</v>
      </c>
      <c r="U46" s="1">
        <v>0</v>
      </c>
      <c r="V46" s="1">
        <v>2</v>
      </c>
      <c r="W46" s="1">
        <v>209</v>
      </c>
      <c r="X46" s="1">
        <v>6</v>
      </c>
      <c r="Y46" s="1">
        <v>0</v>
      </c>
      <c r="Z46" s="1">
        <v>0</v>
      </c>
      <c r="AA46" s="1">
        <v>1</v>
      </c>
      <c r="AB46" s="1">
        <v>5</v>
      </c>
      <c r="AC46" s="1">
        <v>8</v>
      </c>
      <c r="AD46" s="1">
        <v>0</v>
      </c>
      <c r="AE46" s="1">
        <v>0</v>
      </c>
      <c r="AF46" s="46">
        <v>250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3"/>
        <v>41</v>
      </c>
      <c r="E47" s="42">
        <f t="shared" si="4"/>
        <v>687</v>
      </c>
      <c r="F47" s="25">
        <f t="shared" si="12"/>
        <v>636</v>
      </c>
      <c r="G47" s="25">
        <f t="shared" si="5"/>
        <v>51</v>
      </c>
      <c r="H47" s="25">
        <f t="shared" si="6"/>
        <v>0</v>
      </c>
      <c r="I47" s="25">
        <f t="shared" si="7"/>
        <v>82</v>
      </c>
      <c r="J47" s="2">
        <f t="shared" si="8"/>
        <v>1</v>
      </c>
      <c r="K47" s="43">
        <f t="shared" si="13"/>
        <v>811</v>
      </c>
      <c r="L47" s="44">
        <f t="shared" si="9"/>
        <v>13</v>
      </c>
      <c r="M47" s="27">
        <f t="shared" si="10"/>
        <v>0.84710234278668306</v>
      </c>
      <c r="N47" s="45">
        <f t="shared" si="11"/>
        <v>41</v>
      </c>
      <c r="P47" s="41" t="s">
        <v>123</v>
      </c>
      <c r="Q47" s="68">
        <v>41</v>
      </c>
      <c r="R47" s="1">
        <v>0</v>
      </c>
      <c r="S47" s="1">
        <v>0</v>
      </c>
      <c r="T47" s="1">
        <v>0</v>
      </c>
      <c r="U47" s="1">
        <v>0</v>
      </c>
      <c r="V47" s="1">
        <v>9</v>
      </c>
      <c r="W47" s="1">
        <v>627</v>
      </c>
      <c r="X47" s="1">
        <v>51</v>
      </c>
      <c r="Y47" s="1">
        <v>0</v>
      </c>
      <c r="Z47" s="1">
        <v>0</v>
      </c>
      <c r="AA47" s="1">
        <v>1</v>
      </c>
      <c r="AB47" s="1">
        <v>6</v>
      </c>
      <c r="AC47" s="1">
        <v>66</v>
      </c>
      <c r="AD47" s="1">
        <v>10</v>
      </c>
      <c r="AE47" s="1">
        <v>0</v>
      </c>
      <c r="AF47" s="46">
        <v>811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ref="D49:D59" si="14">SUM(Q49:U49)</f>
        <v>44</v>
      </c>
      <c r="E49" s="42">
        <f t="shared" ref="E49:E59" si="15">SUM(F49:H49)</f>
        <v>491</v>
      </c>
      <c r="F49" s="25">
        <f t="shared" si="12"/>
        <v>485</v>
      </c>
      <c r="G49" s="25">
        <f t="shared" ref="G49:G59" si="16">X49</f>
        <v>6</v>
      </c>
      <c r="H49" s="25">
        <f t="shared" ref="H49:H59" si="17">Y49</f>
        <v>0</v>
      </c>
      <c r="I49" s="25">
        <f t="shared" ref="I49:I59" si="18">SUM(AB49:AD49)</f>
        <v>32</v>
      </c>
      <c r="J49" s="2">
        <f t="shared" ref="J49:J59" si="19">SUM(Z49:AA49,AE49)</f>
        <v>0</v>
      </c>
      <c r="K49" s="43">
        <f t="shared" si="13"/>
        <v>567</v>
      </c>
      <c r="L49" s="44">
        <f t="shared" ref="L49:L59" si="20">_xlfn.RANK.EQ(K49,$K$14:$K$99,0)</f>
        <v>21</v>
      </c>
      <c r="M49" s="27">
        <f t="shared" ref="M49:M59" si="21">E49/K49</f>
        <v>0.86596119929453264</v>
      </c>
      <c r="N49" s="45">
        <f t="shared" ref="N49:N59" si="22">_xlfn.RANK.EQ(M49,$M$14:$M$99,0)</f>
        <v>34</v>
      </c>
      <c r="P49" s="41" t="s">
        <v>127</v>
      </c>
      <c r="Q49" s="68">
        <v>44</v>
      </c>
      <c r="R49" s="1">
        <v>0</v>
      </c>
      <c r="S49" s="1">
        <v>0</v>
      </c>
      <c r="T49" s="1">
        <v>0</v>
      </c>
      <c r="U49" s="1">
        <v>0</v>
      </c>
      <c r="V49" s="1">
        <v>1</v>
      </c>
      <c r="W49" s="1">
        <v>484</v>
      </c>
      <c r="X49" s="1">
        <v>6</v>
      </c>
      <c r="Y49" s="1">
        <v>0</v>
      </c>
      <c r="Z49" s="1">
        <v>0</v>
      </c>
      <c r="AA49" s="1">
        <v>0</v>
      </c>
      <c r="AB49" s="1">
        <v>0</v>
      </c>
      <c r="AC49" s="1">
        <v>7</v>
      </c>
      <c r="AD49" s="1">
        <v>25</v>
      </c>
      <c r="AE49" s="1">
        <v>0</v>
      </c>
      <c r="AF49" s="46">
        <v>567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24</v>
      </c>
      <c r="E50" s="42">
        <f t="shared" si="15"/>
        <v>339</v>
      </c>
      <c r="F50" s="25">
        <f t="shared" si="12"/>
        <v>339</v>
      </c>
      <c r="G50" s="25">
        <f t="shared" si="16"/>
        <v>0</v>
      </c>
      <c r="H50" s="25">
        <f t="shared" si="17"/>
        <v>0</v>
      </c>
      <c r="I50" s="25">
        <f t="shared" si="18"/>
        <v>10</v>
      </c>
      <c r="J50" s="2">
        <f t="shared" si="19"/>
        <v>0</v>
      </c>
      <c r="K50" s="43">
        <f t="shared" si="13"/>
        <v>373</v>
      </c>
      <c r="L50" s="44">
        <f t="shared" si="20"/>
        <v>36</v>
      </c>
      <c r="M50" s="27">
        <f t="shared" si="21"/>
        <v>0.90884718498659522</v>
      </c>
      <c r="N50" s="45">
        <f t="shared" si="22"/>
        <v>15</v>
      </c>
      <c r="P50" s="41" t="s">
        <v>129</v>
      </c>
      <c r="Q50" s="68">
        <v>24</v>
      </c>
      <c r="R50" s="1">
        <v>0</v>
      </c>
      <c r="S50" s="1">
        <v>0</v>
      </c>
      <c r="T50" s="1">
        <v>0</v>
      </c>
      <c r="U50" s="1">
        <v>0</v>
      </c>
      <c r="V50" s="1">
        <v>2</v>
      </c>
      <c r="W50" s="1">
        <v>337</v>
      </c>
      <c r="X50" s="1">
        <v>0</v>
      </c>
      <c r="Y50" s="1">
        <v>0</v>
      </c>
      <c r="Z50" s="1">
        <v>0</v>
      </c>
      <c r="AA50" s="1">
        <v>0</v>
      </c>
      <c r="AB50" s="1">
        <v>3</v>
      </c>
      <c r="AC50" s="1">
        <v>5</v>
      </c>
      <c r="AD50" s="1">
        <v>2</v>
      </c>
      <c r="AE50" s="1">
        <v>0</v>
      </c>
      <c r="AF50" s="46">
        <v>373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 t="shared" si="14"/>
        <v>1</v>
      </c>
      <c r="E51" s="42">
        <f t="shared" si="15"/>
        <v>99</v>
      </c>
      <c r="F51" s="25">
        <f t="shared" si="12"/>
        <v>84</v>
      </c>
      <c r="G51" s="25">
        <f t="shared" si="16"/>
        <v>15</v>
      </c>
      <c r="H51" s="25">
        <f t="shared" si="17"/>
        <v>0</v>
      </c>
      <c r="I51" s="25">
        <f t="shared" si="18"/>
        <v>15</v>
      </c>
      <c r="J51" s="2">
        <f t="shared" si="19"/>
        <v>0</v>
      </c>
      <c r="K51" s="43">
        <f t="shared" si="13"/>
        <v>115</v>
      </c>
      <c r="L51" s="44">
        <f t="shared" si="20"/>
        <v>66</v>
      </c>
      <c r="M51" s="27">
        <f t="shared" si="21"/>
        <v>0.86086956521739133</v>
      </c>
      <c r="N51" s="45">
        <f t="shared" si="22"/>
        <v>35</v>
      </c>
      <c r="P51" s="41" t="s">
        <v>131</v>
      </c>
      <c r="Q51" s="68">
        <v>1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84</v>
      </c>
      <c r="X51" s="1">
        <v>15</v>
      </c>
      <c r="Y51" s="1">
        <v>0</v>
      </c>
      <c r="Z51" s="1">
        <v>0</v>
      </c>
      <c r="AA51" s="1">
        <v>0</v>
      </c>
      <c r="AB51" s="1">
        <v>1</v>
      </c>
      <c r="AC51" s="1">
        <v>7</v>
      </c>
      <c r="AD51" s="1">
        <v>7</v>
      </c>
      <c r="AE51" s="1">
        <v>0</v>
      </c>
      <c r="AF51" s="46">
        <v>115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si="14"/>
        <v>45</v>
      </c>
      <c r="E52" s="42">
        <f t="shared" si="15"/>
        <v>323</v>
      </c>
      <c r="F52" s="25">
        <f t="shared" si="12"/>
        <v>318</v>
      </c>
      <c r="G52" s="25">
        <f t="shared" si="16"/>
        <v>4</v>
      </c>
      <c r="H52" s="25">
        <f t="shared" si="17"/>
        <v>1</v>
      </c>
      <c r="I52" s="25">
        <f t="shared" si="18"/>
        <v>29</v>
      </c>
      <c r="J52" s="2">
        <f t="shared" si="19"/>
        <v>0</v>
      </c>
      <c r="K52" s="43">
        <f t="shared" si="13"/>
        <v>397</v>
      </c>
      <c r="L52" s="44">
        <f t="shared" si="20"/>
        <v>33</v>
      </c>
      <c r="M52" s="27">
        <f t="shared" si="21"/>
        <v>0.81360201511335017</v>
      </c>
      <c r="N52" s="45">
        <f t="shared" si="22"/>
        <v>53</v>
      </c>
      <c r="P52" s="41" t="s">
        <v>133</v>
      </c>
      <c r="Q52" s="68">
        <v>44</v>
      </c>
      <c r="R52" s="1">
        <v>1</v>
      </c>
      <c r="S52" s="1">
        <v>0</v>
      </c>
      <c r="T52" s="1">
        <v>0</v>
      </c>
      <c r="U52" s="1">
        <v>0</v>
      </c>
      <c r="V52" s="1">
        <v>0</v>
      </c>
      <c r="W52" s="1">
        <v>318</v>
      </c>
      <c r="X52" s="1">
        <v>4</v>
      </c>
      <c r="Y52" s="1">
        <v>1</v>
      </c>
      <c r="Z52" s="1">
        <v>0</v>
      </c>
      <c r="AA52" s="1">
        <v>0</v>
      </c>
      <c r="AB52" s="1">
        <v>2</v>
      </c>
      <c r="AC52" s="1">
        <v>5</v>
      </c>
      <c r="AD52" s="1">
        <v>22</v>
      </c>
      <c r="AE52" s="1">
        <v>0</v>
      </c>
      <c r="AF52" s="46">
        <v>397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14"/>
        <v>81</v>
      </c>
      <c r="E53" s="42">
        <f t="shared" si="15"/>
        <v>487</v>
      </c>
      <c r="F53" s="25">
        <f t="shared" si="12"/>
        <v>463</v>
      </c>
      <c r="G53" s="25">
        <f t="shared" si="16"/>
        <v>24</v>
      </c>
      <c r="H53" s="25">
        <f t="shared" si="17"/>
        <v>0</v>
      </c>
      <c r="I53" s="25">
        <f t="shared" si="18"/>
        <v>45</v>
      </c>
      <c r="J53" s="2">
        <f t="shared" si="19"/>
        <v>2</v>
      </c>
      <c r="K53" s="43">
        <f t="shared" si="13"/>
        <v>615</v>
      </c>
      <c r="L53" s="44">
        <f t="shared" si="20"/>
        <v>19</v>
      </c>
      <c r="M53" s="27">
        <f t="shared" si="21"/>
        <v>0.79186991869918699</v>
      </c>
      <c r="N53" s="45">
        <f t="shared" si="22"/>
        <v>58</v>
      </c>
      <c r="P53" s="41" t="s">
        <v>135</v>
      </c>
      <c r="Q53" s="68">
        <v>81</v>
      </c>
      <c r="R53" s="1">
        <v>0</v>
      </c>
      <c r="S53" s="1">
        <v>0</v>
      </c>
      <c r="T53" s="1">
        <v>0</v>
      </c>
      <c r="U53" s="1">
        <v>0</v>
      </c>
      <c r="V53" s="1">
        <v>1</v>
      </c>
      <c r="W53" s="1">
        <v>462</v>
      </c>
      <c r="X53" s="1">
        <v>24</v>
      </c>
      <c r="Y53" s="1">
        <v>0</v>
      </c>
      <c r="Z53" s="1">
        <v>0</v>
      </c>
      <c r="AA53" s="1">
        <v>2</v>
      </c>
      <c r="AB53" s="1">
        <v>1</v>
      </c>
      <c r="AC53" s="1">
        <v>6</v>
      </c>
      <c r="AD53" s="1">
        <v>38</v>
      </c>
      <c r="AE53" s="1">
        <v>0</v>
      </c>
      <c r="AF53" s="46">
        <v>615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14"/>
        <v>52</v>
      </c>
      <c r="E54" s="42">
        <f t="shared" si="15"/>
        <v>197</v>
      </c>
      <c r="F54" s="25">
        <f t="shared" si="12"/>
        <v>191</v>
      </c>
      <c r="G54" s="25">
        <f t="shared" si="16"/>
        <v>6</v>
      </c>
      <c r="H54" s="25">
        <f t="shared" si="17"/>
        <v>0</v>
      </c>
      <c r="I54" s="25">
        <f t="shared" si="18"/>
        <v>46</v>
      </c>
      <c r="J54" s="2">
        <f t="shared" si="19"/>
        <v>0</v>
      </c>
      <c r="K54" s="43">
        <f t="shared" si="13"/>
        <v>295</v>
      </c>
      <c r="L54" s="44">
        <f t="shared" si="20"/>
        <v>44</v>
      </c>
      <c r="M54" s="27">
        <f t="shared" si="21"/>
        <v>0.66779661016949154</v>
      </c>
      <c r="N54" s="45">
        <f t="shared" si="22"/>
        <v>78</v>
      </c>
      <c r="P54" s="41" t="s">
        <v>137</v>
      </c>
      <c r="Q54" s="68">
        <v>52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191</v>
      </c>
      <c r="X54" s="1">
        <v>6</v>
      </c>
      <c r="Y54" s="1">
        <v>0</v>
      </c>
      <c r="Z54" s="1">
        <v>0</v>
      </c>
      <c r="AA54" s="1">
        <v>0</v>
      </c>
      <c r="AB54" s="1">
        <v>0</v>
      </c>
      <c r="AC54" s="1">
        <v>16</v>
      </c>
      <c r="AD54" s="1">
        <v>30</v>
      </c>
      <c r="AE54" s="1">
        <v>0</v>
      </c>
      <c r="AF54" s="46">
        <v>295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14"/>
        <v>6</v>
      </c>
      <c r="E55" s="42">
        <f t="shared" si="15"/>
        <v>265</v>
      </c>
      <c r="F55" s="25">
        <f t="shared" si="12"/>
        <v>265</v>
      </c>
      <c r="G55" s="25">
        <f t="shared" si="16"/>
        <v>0</v>
      </c>
      <c r="H55" s="25">
        <f t="shared" si="17"/>
        <v>0</v>
      </c>
      <c r="I55" s="25">
        <f t="shared" si="18"/>
        <v>0</v>
      </c>
      <c r="J55" s="2">
        <f t="shared" si="19"/>
        <v>0</v>
      </c>
      <c r="K55" s="43">
        <f t="shared" si="13"/>
        <v>271</v>
      </c>
      <c r="L55" s="44">
        <f t="shared" si="20"/>
        <v>47</v>
      </c>
      <c r="M55" s="27">
        <f t="shared" si="21"/>
        <v>0.97785977859778594</v>
      </c>
      <c r="N55" s="45">
        <f t="shared" si="22"/>
        <v>2</v>
      </c>
      <c r="P55" s="41" t="s">
        <v>139</v>
      </c>
      <c r="Q55" s="68">
        <v>6</v>
      </c>
      <c r="R55" s="1">
        <v>0</v>
      </c>
      <c r="S55" s="1">
        <v>0</v>
      </c>
      <c r="T55" s="1">
        <v>0</v>
      </c>
      <c r="U55" s="1">
        <v>0</v>
      </c>
      <c r="V55" s="1">
        <v>1</v>
      </c>
      <c r="W55" s="1">
        <v>264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46">
        <v>271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4"/>
        <v>18</v>
      </c>
      <c r="E56" s="42">
        <f t="shared" si="15"/>
        <v>219</v>
      </c>
      <c r="F56" s="25">
        <f t="shared" si="12"/>
        <v>218</v>
      </c>
      <c r="G56" s="25">
        <f t="shared" si="16"/>
        <v>1</v>
      </c>
      <c r="H56" s="25">
        <f t="shared" si="17"/>
        <v>0</v>
      </c>
      <c r="I56" s="25">
        <f t="shared" si="18"/>
        <v>24</v>
      </c>
      <c r="J56" s="2">
        <f t="shared" si="19"/>
        <v>1</v>
      </c>
      <c r="K56" s="43">
        <f t="shared" si="13"/>
        <v>262</v>
      </c>
      <c r="L56" s="44">
        <f t="shared" si="20"/>
        <v>48</v>
      </c>
      <c r="M56" s="27">
        <f t="shared" si="21"/>
        <v>0.83587786259541985</v>
      </c>
      <c r="N56" s="45">
        <f t="shared" si="22"/>
        <v>45</v>
      </c>
      <c r="P56" s="41" t="s">
        <v>141</v>
      </c>
      <c r="Q56" s="68">
        <v>18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218</v>
      </c>
      <c r="X56" s="1">
        <v>1</v>
      </c>
      <c r="Y56" s="1">
        <v>0</v>
      </c>
      <c r="Z56" s="1">
        <v>0</v>
      </c>
      <c r="AA56" s="1">
        <v>1</v>
      </c>
      <c r="AB56" s="1">
        <v>0</v>
      </c>
      <c r="AC56" s="1">
        <v>7</v>
      </c>
      <c r="AD56" s="1">
        <v>17</v>
      </c>
      <c r="AE56" s="1">
        <v>0</v>
      </c>
      <c r="AF56" s="46">
        <v>262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4"/>
        <v>25</v>
      </c>
      <c r="E57" s="42">
        <f t="shared" si="15"/>
        <v>653</v>
      </c>
      <c r="F57" s="25">
        <f t="shared" si="12"/>
        <v>651</v>
      </c>
      <c r="G57" s="25">
        <f t="shared" si="16"/>
        <v>2</v>
      </c>
      <c r="H57" s="25">
        <f t="shared" si="17"/>
        <v>0</v>
      </c>
      <c r="I57" s="25">
        <f t="shared" si="18"/>
        <v>24</v>
      </c>
      <c r="J57" s="2">
        <f t="shared" si="19"/>
        <v>0</v>
      </c>
      <c r="K57" s="43">
        <f t="shared" si="13"/>
        <v>702</v>
      </c>
      <c r="L57" s="44">
        <f t="shared" si="20"/>
        <v>16</v>
      </c>
      <c r="M57" s="27">
        <f t="shared" si="21"/>
        <v>0.93019943019943019</v>
      </c>
      <c r="N57" s="45">
        <f t="shared" si="22"/>
        <v>6</v>
      </c>
      <c r="P57" s="41" t="s">
        <v>143</v>
      </c>
      <c r="Q57" s="68">
        <v>25</v>
      </c>
      <c r="R57" s="1">
        <v>0</v>
      </c>
      <c r="S57" s="1">
        <v>0</v>
      </c>
      <c r="T57" s="1">
        <v>0</v>
      </c>
      <c r="U57" s="1">
        <v>0</v>
      </c>
      <c r="V57" s="1">
        <v>2</v>
      </c>
      <c r="W57" s="1">
        <v>649</v>
      </c>
      <c r="X57" s="1">
        <v>2</v>
      </c>
      <c r="Y57" s="1">
        <v>0</v>
      </c>
      <c r="Z57" s="1">
        <v>0</v>
      </c>
      <c r="AA57" s="1">
        <v>0</v>
      </c>
      <c r="AB57" s="1">
        <v>2</v>
      </c>
      <c r="AC57" s="1">
        <v>16</v>
      </c>
      <c r="AD57" s="1">
        <v>6</v>
      </c>
      <c r="AE57" s="1">
        <v>0</v>
      </c>
      <c r="AF57" s="46">
        <v>702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4"/>
        <v>26</v>
      </c>
      <c r="E58" s="42">
        <f t="shared" si="15"/>
        <v>472</v>
      </c>
      <c r="F58" s="25">
        <f t="shared" si="12"/>
        <v>460</v>
      </c>
      <c r="G58" s="25">
        <f t="shared" si="16"/>
        <v>12</v>
      </c>
      <c r="H58" s="25">
        <f t="shared" si="17"/>
        <v>0</v>
      </c>
      <c r="I58" s="25">
        <f t="shared" si="18"/>
        <v>26</v>
      </c>
      <c r="J58" s="2">
        <f t="shared" si="19"/>
        <v>1</v>
      </c>
      <c r="K58" s="43">
        <f t="shared" si="13"/>
        <v>525</v>
      </c>
      <c r="L58" s="44">
        <f t="shared" si="20"/>
        <v>22</v>
      </c>
      <c r="M58" s="27">
        <f t="shared" si="21"/>
        <v>0.8990476190476191</v>
      </c>
      <c r="N58" s="45">
        <f t="shared" si="22"/>
        <v>21</v>
      </c>
      <c r="P58" s="41" t="s">
        <v>145</v>
      </c>
      <c r="Q58" s="68">
        <v>26</v>
      </c>
      <c r="R58" s="1">
        <v>0</v>
      </c>
      <c r="S58" s="1">
        <v>0</v>
      </c>
      <c r="T58" s="1">
        <v>0</v>
      </c>
      <c r="U58" s="1">
        <v>0</v>
      </c>
      <c r="V58" s="1">
        <v>1</v>
      </c>
      <c r="W58" s="1">
        <v>459</v>
      </c>
      <c r="X58" s="1">
        <v>12</v>
      </c>
      <c r="Y58" s="1">
        <v>0</v>
      </c>
      <c r="Z58" s="1">
        <v>0</v>
      </c>
      <c r="AA58" s="1">
        <v>1</v>
      </c>
      <c r="AB58" s="1">
        <v>3</v>
      </c>
      <c r="AC58" s="1">
        <v>11</v>
      </c>
      <c r="AD58" s="1">
        <v>12</v>
      </c>
      <c r="AE58" s="1">
        <v>0</v>
      </c>
      <c r="AF58" s="46">
        <v>525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4"/>
        <v>31</v>
      </c>
      <c r="E59" s="42">
        <f t="shared" si="15"/>
        <v>511</v>
      </c>
      <c r="F59" s="25">
        <f t="shared" si="12"/>
        <v>504</v>
      </c>
      <c r="G59" s="25">
        <f t="shared" si="16"/>
        <v>7</v>
      </c>
      <c r="H59" s="25">
        <f t="shared" si="17"/>
        <v>0</v>
      </c>
      <c r="I59" s="25">
        <f t="shared" si="18"/>
        <v>26</v>
      </c>
      <c r="J59" s="2">
        <f t="shared" si="19"/>
        <v>0</v>
      </c>
      <c r="K59" s="43">
        <f t="shared" si="13"/>
        <v>568</v>
      </c>
      <c r="L59" s="44">
        <f t="shared" si="20"/>
        <v>20</v>
      </c>
      <c r="M59" s="27">
        <f t="shared" si="21"/>
        <v>0.89964788732394363</v>
      </c>
      <c r="N59" s="45">
        <f t="shared" si="22"/>
        <v>20</v>
      </c>
      <c r="P59" s="41" t="s">
        <v>147</v>
      </c>
      <c r="Q59" s="68">
        <v>31</v>
      </c>
      <c r="R59" s="1">
        <v>0</v>
      </c>
      <c r="S59" s="1">
        <v>0</v>
      </c>
      <c r="T59" s="1">
        <v>0</v>
      </c>
      <c r="U59" s="1">
        <v>0</v>
      </c>
      <c r="V59" s="1">
        <v>4</v>
      </c>
      <c r="W59" s="1">
        <v>500</v>
      </c>
      <c r="X59" s="1">
        <v>7</v>
      </c>
      <c r="Y59" s="1">
        <v>0</v>
      </c>
      <c r="Z59" s="1">
        <v>0</v>
      </c>
      <c r="AA59" s="1">
        <v>0</v>
      </c>
      <c r="AB59" s="1">
        <v>0</v>
      </c>
      <c r="AC59" s="1">
        <v>12</v>
      </c>
      <c r="AD59" s="1">
        <v>14</v>
      </c>
      <c r="AE59" s="1">
        <v>0</v>
      </c>
      <c r="AF59" s="46">
        <v>568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74"/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ref="D61:D99" si="23">SUM(Q61:U61)</f>
        <v>281</v>
      </c>
      <c r="E61" s="42">
        <f t="shared" ref="E61:E99" si="24">SUM(F61:H61)</f>
        <v>1306</v>
      </c>
      <c r="F61" s="25">
        <f t="shared" si="12"/>
        <v>1287</v>
      </c>
      <c r="G61" s="25">
        <f t="shared" ref="G61:G99" si="25">X61</f>
        <v>19</v>
      </c>
      <c r="H61" s="25">
        <f t="shared" ref="H61:H99" si="26">Y61</f>
        <v>0</v>
      </c>
      <c r="I61" s="25">
        <f t="shared" ref="I61:I99" si="27">SUM(AB61:AD61)</f>
        <v>162</v>
      </c>
      <c r="J61" s="2">
        <f t="shared" ref="J61:J99" si="28">SUM(Z61:AA61,AE61)</f>
        <v>6</v>
      </c>
      <c r="K61" s="43">
        <f t="shared" si="13"/>
        <v>1755</v>
      </c>
      <c r="L61" s="44">
        <f t="shared" ref="L61:L99" si="29">_xlfn.RANK.EQ(K61,$K$14:$K$99,0)</f>
        <v>7</v>
      </c>
      <c r="M61" s="27">
        <f t="shared" ref="M61:M99" si="30">E61/K61</f>
        <v>0.74415954415954411</v>
      </c>
      <c r="N61" s="45">
        <f t="shared" ref="N61:N99" si="31">_xlfn.RANK.EQ(M61,$M$14:$M$99,0)</f>
        <v>67</v>
      </c>
      <c r="P61" s="41" t="s">
        <v>151</v>
      </c>
      <c r="Q61" s="68">
        <v>281</v>
      </c>
      <c r="R61" s="1">
        <v>0</v>
      </c>
      <c r="S61" s="1">
        <v>0</v>
      </c>
      <c r="T61" s="1">
        <v>0</v>
      </c>
      <c r="U61" s="1">
        <v>0</v>
      </c>
      <c r="V61" s="1">
        <v>3</v>
      </c>
      <c r="W61" s="1">
        <v>1284</v>
      </c>
      <c r="X61" s="1">
        <v>19</v>
      </c>
      <c r="Y61" s="1">
        <v>0</v>
      </c>
      <c r="Z61" s="1">
        <v>0</v>
      </c>
      <c r="AA61" s="1">
        <v>6</v>
      </c>
      <c r="AB61" s="1">
        <v>17</v>
      </c>
      <c r="AC61" s="1">
        <v>82</v>
      </c>
      <c r="AD61" s="1">
        <v>63</v>
      </c>
      <c r="AE61" s="1">
        <v>0</v>
      </c>
      <c r="AF61" s="46">
        <v>1755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3"/>
        <v>16</v>
      </c>
      <c r="E62" s="42">
        <f t="shared" si="24"/>
        <v>684</v>
      </c>
      <c r="F62" s="25">
        <f t="shared" si="12"/>
        <v>684</v>
      </c>
      <c r="G62" s="25">
        <f t="shared" si="25"/>
        <v>0</v>
      </c>
      <c r="H62" s="25">
        <f t="shared" si="26"/>
        <v>0</v>
      </c>
      <c r="I62" s="25">
        <f t="shared" si="27"/>
        <v>10</v>
      </c>
      <c r="J62" s="2">
        <f t="shared" si="28"/>
        <v>0</v>
      </c>
      <c r="K62" s="43">
        <f t="shared" si="13"/>
        <v>710</v>
      </c>
      <c r="L62" s="44">
        <f t="shared" si="29"/>
        <v>15</v>
      </c>
      <c r="M62" s="27">
        <f t="shared" si="30"/>
        <v>0.96338028169014089</v>
      </c>
      <c r="N62" s="45">
        <f t="shared" si="31"/>
        <v>3</v>
      </c>
      <c r="P62" s="41" t="s">
        <v>153</v>
      </c>
      <c r="Q62" s="68">
        <v>16</v>
      </c>
      <c r="R62" s="1">
        <v>0</v>
      </c>
      <c r="S62" s="1">
        <v>0</v>
      </c>
      <c r="T62" s="1">
        <v>0</v>
      </c>
      <c r="U62" s="1">
        <v>0</v>
      </c>
      <c r="V62" s="1">
        <v>3</v>
      </c>
      <c r="W62" s="1">
        <v>681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4</v>
      </c>
      <c r="AD62" s="1">
        <v>6</v>
      </c>
      <c r="AE62" s="1">
        <v>0</v>
      </c>
      <c r="AF62" s="46">
        <v>710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3"/>
        <v>2</v>
      </c>
      <c r="E63" s="42">
        <f t="shared" si="24"/>
        <v>30</v>
      </c>
      <c r="F63" s="25">
        <f t="shared" si="12"/>
        <v>27</v>
      </c>
      <c r="G63" s="25">
        <f t="shared" si="25"/>
        <v>3</v>
      </c>
      <c r="H63" s="25">
        <f t="shared" si="26"/>
        <v>0</v>
      </c>
      <c r="I63" s="25">
        <f t="shared" si="27"/>
        <v>7</v>
      </c>
      <c r="J63" s="2">
        <f t="shared" si="28"/>
        <v>0</v>
      </c>
      <c r="K63" s="43">
        <f t="shared" si="13"/>
        <v>39</v>
      </c>
      <c r="L63" s="44">
        <f t="shared" si="29"/>
        <v>75</v>
      </c>
      <c r="M63" s="27">
        <f t="shared" si="30"/>
        <v>0.76923076923076927</v>
      </c>
      <c r="N63" s="45">
        <f t="shared" si="31"/>
        <v>64</v>
      </c>
      <c r="P63" s="41" t="s">
        <v>155</v>
      </c>
      <c r="Q63" s="68">
        <v>2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27</v>
      </c>
      <c r="X63" s="1">
        <v>3</v>
      </c>
      <c r="Y63" s="1">
        <v>0</v>
      </c>
      <c r="Z63" s="1">
        <v>0</v>
      </c>
      <c r="AA63" s="1">
        <v>0</v>
      </c>
      <c r="AB63" s="1">
        <v>0</v>
      </c>
      <c r="AC63" s="1">
        <v>7</v>
      </c>
      <c r="AD63" s="1">
        <v>0</v>
      </c>
      <c r="AE63" s="1">
        <v>0</v>
      </c>
      <c r="AF63" s="46">
        <v>39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3"/>
        <v>18</v>
      </c>
      <c r="E64" s="42">
        <f t="shared" si="24"/>
        <v>336</v>
      </c>
      <c r="F64" s="25">
        <f t="shared" si="12"/>
        <v>331</v>
      </c>
      <c r="G64" s="25">
        <f t="shared" si="25"/>
        <v>5</v>
      </c>
      <c r="H64" s="25">
        <f t="shared" si="26"/>
        <v>0</v>
      </c>
      <c r="I64" s="25">
        <f t="shared" si="27"/>
        <v>12</v>
      </c>
      <c r="J64" s="2">
        <f t="shared" si="28"/>
        <v>0</v>
      </c>
      <c r="K64" s="43">
        <f t="shared" si="13"/>
        <v>366</v>
      </c>
      <c r="L64" s="44">
        <f t="shared" si="29"/>
        <v>39</v>
      </c>
      <c r="M64" s="27">
        <f t="shared" si="30"/>
        <v>0.91803278688524592</v>
      </c>
      <c r="N64" s="45">
        <f t="shared" si="31"/>
        <v>11</v>
      </c>
      <c r="P64" s="41" t="s">
        <v>157</v>
      </c>
      <c r="Q64" s="68">
        <v>18</v>
      </c>
      <c r="R64" s="1">
        <v>0</v>
      </c>
      <c r="S64" s="1">
        <v>0</v>
      </c>
      <c r="T64" s="1">
        <v>0</v>
      </c>
      <c r="U64" s="1">
        <v>0</v>
      </c>
      <c r="V64" s="1">
        <v>1</v>
      </c>
      <c r="W64" s="1">
        <v>330</v>
      </c>
      <c r="X64" s="1">
        <v>5</v>
      </c>
      <c r="Y64" s="1">
        <v>0</v>
      </c>
      <c r="Z64" s="1">
        <v>0</v>
      </c>
      <c r="AA64" s="1">
        <v>0</v>
      </c>
      <c r="AB64" s="1">
        <v>0</v>
      </c>
      <c r="AC64" s="1">
        <v>1</v>
      </c>
      <c r="AD64" s="1">
        <v>11</v>
      </c>
      <c r="AE64" s="1">
        <v>0</v>
      </c>
      <c r="AF64" s="46">
        <v>366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3"/>
        <v>20</v>
      </c>
      <c r="E65" s="42">
        <f t="shared" si="24"/>
        <v>310</v>
      </c>
      <c r="F65" s="25">
        <f t="shared" si="12"/>
        <v>304</v>
      </c>
      <c r="G65" s="25">
        <f t="shared" si="25"/>
        <v>5</v>
      </c>
      <c r="H65" s="25">
        <f t="shared" si="26"/>
        <v>1</v>
      </c>
      <c r="I65" s="25">
        <f t="shared" si="27"/>
        <v>11</v>
      </c>
      <c r="J65" s="2">
        <f t="shared" si="28"/>
        <v>3</v>
      </c>
      <c r="K65" s="43">
        <f t="shared" si="13"/>
        <v>344</v>
      </c>
      <c r="L65" s="44">
        <f t="shared" si="29"/>
        <v>40</v>
      </c>
      <c r="M65" s="27">
        <f t="shared" si="30"/>
        <v>0.90116279069767447</v>
      </c>
      <c r="N65" s="45">
        <f t="shared" si="31"/>
        <v>19</v>
      </c>
      <c r="P65" s="41" t="s">
        <v>159</v>
      </c>
      <c r="Q65" s="68">
        <v>20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304</v>
      </c>
      <c r="X65" s="1">
        <v>5</v>
      </c>
      <c r="Y65" s="1">
        <v>1</v>
      </c>
      <c r="Z65" s="1">
        <v>0</v>
      </c>
      <c r="AA65" s="1">
        <v>3</v>
      </c>
      <c r="AB65" s="1">
        <v>0</v>
      </c>
      <c r="AC65" s="1">
        <v>3</v>
      </c>
      <c r="AD65" s="1">
        <v>8</v>
      </c>
      <c r="AE65" s="1">
        <v>0</v>
      </c>
      <c r="AF65" s="46">
        <v>344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3"/>
        <v>3</v>
      </c>
      <c r="E66" s="42">
        <f t="shared" si="24"/>
        <v>53</v>
      </c>
      <c r="F66" s="25">
        <f t="shared" si="12"/>
        <v>50</v>
      </c>
      <c r="G66" s="25">
        <f t="shared" si="25"/>
        <v>3</v>
      </c>
      <c r="H66" s="25">
        <f t="shared" si="26"/>
        <v>0</v>
      </c>
      <c r="I66" s="25">
        <f t="shared" si="27"/>
        <v>17</v>
      </c>
      <c r="J66" s="2">
        <f t="shared" si="28"/>
        <v>0</v>
      </c>
      <c r="K66" s="43">
        <f t="shared" si="13"/>
        <v>73</v>
      </c>
      <c r="L66" s="44">
        <f t="shared" si="29"/>
        <v>71</v>
      </c>
      <c r="M66" s="27">
        <f t="shared" si="30"/>
        <v>0.72602739726027399</v>
      </c>
      <c r="N66" s="45">
        <f t="shared" si="31"/>
        <v>71</v>
      </c>
      <c r="P66" s="41" t="s">
        <v>161</v>
      </c>
      <c r="Q66" s="68">
        <v>3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50</v>
      </c>
      <c r="X66" s="1">
        <v>3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17</v>
      </c>
      <c r="AE66" s="1">
        <v>0</v>
      </c>
      <c r="AF66" s="46">
        <v>73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3"/>
        <v>1</v>
      </c>
      <c r="E67" s="42">
        <f t="shared" si="24"/>
        <v>6</v>
      </c>
      <c r="F67" s="25">
        <f t="shared" si="12"/>
        <v>6</v>
      </c>
      <c r="G67" s="25">
        <f t="shared" si="25"/>
        <v>0</v>
      </c>
      <c r="H67" s="25">
        <f t="shared" si="26"/>
        <v>0</v>
      </c>
      <c r="I67" s="25">
        <f t="shared" si="27"/>
        <v>0</v>
      </c>
      <c r="J67" s="2">
        <f t="shared" si="28"/>
        <v>0</v>
      </c>
      <c r="K67" s="43">
        <f t="shared" si="13"/>
        <v>7</v>
      </c>
      <c r="L67" s="44">
        <f t="shared" si="29"/>
        <v>80</v>
      </c>
      <c r="M67" s="27">
        <f t="shared" si="30"/>
        <v>0.8571428571428571</v>
      </c>
      <c r="N67" s="45">
        <f t="shared" si="31"/>
        <v>37</v>
      </c>
      <c r="P67" s="41" t="s">
        <v>163</v>
      </c>
      <c r="Q67" s="68">
        <v>1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6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46">
        <v>7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3"/>
        <v>486</v>
      </c>
      <c r="E68" s="42">
        <f t="shared" si="24"/>
        <v>1503</v>
      </c>
      <c r="F68" s="25">
        <f t="shared" si="12"/>
        <v>1482</v>
      </c>
      <c r="G68" s="25">
        <f t="shared" si="25"/>
        <v>19</v>
      </c>
      <c r="H68" s="25">
        <f t="shared" si="26"/>
        <v>2</v>
      </c>
      <c r="I68" s="25">
        <f t="shared" si="27"/>
        <v>270</v>
      </c>
      <c r="J68" s="2">
        <f t="shared" si="28"/>
        <v>0</v>
      </c>
      <c r="K68" s="43">
        <f t="shared" si="13"/>
        <v>2259</v>
      </c>
      <c r="L68" s="44">
        <f t="shared" si="29"/>
        <v>2</v>
      </c>
      <c r="M68" s="27">
        <f t="shared" si="30"/>
        <v>0.66533864541832666</v>
      </c>
      <c r="N68" s="45">
        <f t="shared" si="31"/>
        <v>80</v>
      </c>
      <c r="P68" s="41" t="s">
        <v>165</v>
      </c>
      <c r="Q68" s="68">
        <v>485</v>
      </c>
      <c r="R68" s="1">
        <v>1</v>
      </c>
      <c r="S68" s="1">
        <v>0</v>
      </c>
      <c r="T68" s="1">
        <v>0</v>
      </c>
      <c r="U68" s="1">
        <v>0</v>
      </c>
      <c r="V68" s="1">
        <v>1</v>
      </c>
      <c r="W68" s="1">
        <v>1481</v>
      </c>
      <c r="X68" s="1">
        <v>19</v>
      </c>
      <c r="Y68" s="1">
        <v>2</v>
      </c>
      <c r="Z68" s="1">
        <v>0</v>
      </c>
      <c r="AA68" s="1">
        <v>0</v>
      </c>
      <c r="AB68" s="1">
        <v>18</v>
      </c>
      <c r="AC68" s="1">
        <v>98</v>
      </c>
      <c r="AD68" s="1">
        <v>154</v>
      </c>
      <c r="AE68" s="1">
        <v>0</v>
      </c>
      <c r="AF68" s="46">
        <v>2259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23"/>
        <v>0</v>
      </c>
      <c r="E69" s="42">
        <f t="shared" si="24"/>
        <v>41</v>
      </c>
      <c r="F69" s="25">
        <f t="shared" si="12"/>
        <v>27</v>
      </c>
      <c r="G69" s="25">
        <f t="shared" si="25"/>
        <v>14</v>
      </c>
      <c r="H69" s="25">
        <f t="shared" si="26"/>
        <v>0</v>
      </c>
      <c r="I69" s="25">
        <f t="shared" si="27"/>
        <v>5</v>
      </c>
      <c r="J69" s="2">
        <f t="shared" si="28"/>
        <v>0</v>
      </c>
      <c r="K69" s="43">
        <f t="shared" si="13"/>
        <v>46</v>
      </c>
      <c r="L69" s="44">
        <f t="shared" si="29"/>
        <v>74</v>
      </c>
      <c r="M69" s="27">
        <f t="shared" si="30"/>
        <v>0.89130434782608692</v>
      </c>
      <c r="N69" s="45">
        <f t="shared" si="31"/>
        <v>25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27</v>
      </c>
      <c r="X69" s="1">
        <v>14</v>
      </c>
      <c r="Y69" s="1">
        <v>0</v>
      </c>
      <c r="Z69" s="1">
        <v>0</v>
      </c>
      <c r="AA69" s="1">
        <v>0</v>
      </c>
      <c r="AB69" s="1">
        <v>0</v>
      </c>
      <c r="AC69" s="1">
        <v>5</v>
      </c>
      <c r="AD69" s="1">
        <v>0</v>
      </c>
      <c r="AE69" s="1">
        <v>0</v>
      </c>
      <c r="AF69" s="46">
        <v>46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23"/>
        <v>19</v>
      </c>
      <c r="E70" s="42">
        <f t="shared" si="24"/>
        <v>447</v>
      </c>
      <c r="F70" s="25">
        <f t="shared" si="12"/>
        <v>438</v>
      </c>
      <c r="G70" s="25">
        <f t="shared" si="25"/>
        <v>8</v>
      </c>
      <c r="H70" s="25">
        <f t="shared" si="26"/>
        <v>1</v>
      </c>
      <c r="I70" s="25">
        <f t="shared" si="27"/>
        <v>34</v>
      </c>
      <c r="J70" s="2">
        <f t="shared" si="28"/>
        <v>1</v>
      </c>
      <c r="K70" s="43">
        <f t="shared" si="13"/>
        <v>501</v>
      </c>
      <c r="L70" s="44">
        <f t="shared" si="29"/>
        <v>26</v>
      </c>
      <c r="M70" s="27">
        <f t="shared" si="30"/>
        <v>0.89221556886227549</v>
      </c>
      <c r="N70" s="45">
        <f t="shared" si="31"/>
        <v>23</v>
      </c>
      <c r="P70" s="41" t="s">
        <v>169</v>
      </c>
      <c r="Q70" s="68">
        <v>19</v>
      </c>
      <c r="R70" s="1">
        <v>0</v>
      </c>
      <c r="S70" s="1">
        <v>0</v>
      </c>
      <c r="T70" s="1">
        <v>0</v>
      </c>
      <c r="U70" s="1">
        <v>0</v>
      </c>
      <c r="V70" s="1">
        <v>2</v>
      </c>
      <c r="W70" s="1">
        <v>436</v>
      </c>
      <c r="X70" s="1">
        <v>8</v>
      </c>
      <c r="Y70" s="1">
        <v>1</v>
      </c>
      <c r="Z70" s="1">
        <v>0</v>
      </c>
      <c r="AA70" s="1">
        <v>1</v>
      </c>
      <c r="AB70" s="1">
        <v>3</v>
      </c>
      <c r="AC70" s="1">
        <v>13</v>
      </c>
      <c r="AD70" s="1">
        <v>18</v>
      </c>
      <c r="AE70" s="1">
        <v>0</v>
      </c>
      <c r="AF70" s="46">
        <v>501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23"/>
        <v>321</v>
      </c>
      <c r="E71" s="42">
        <f t="shared" si="24"/>
        <v>1627</v>
      </c>
      <c r="F71" s="25">
        <f t="shared" si="12"/>
        <v>1533</v>
      </c>
      <c r="G71" s="25">
        <f t="shared" si="25"/>
        <v>94</v>
      </c>
      <c r="H71" s="25">
        <f t="shared" si="26"/>
        <v>0</v>
      </c>
      <c r="I71" s="25">
        <f t="shared" si="27"/>
        <v>152</v>
      </c>
      <c r="J71" s="2">
        <f t="shared" si="28"/>
        <v>4</v>
      </c>
      <c r="K71" s="43">
        <f t="shared" si="13"/>
        <v>2104</v>
      </c>
      <c r="L71" s="44">
        <f t="shared" si="29"/>
        <v>3</v>
      </c>
      <c r="M71" s="27">
        <f t="shared" si="30"/>
        <v>0.77328897338403046</v>
      </c>
      <c r="N71" s="45">
        <f t="shared" si="31"/>
        <v>61</v>
      </c>
      <c r="P71" s="41" t="s">
        <v>171</v>
      </c>
      <c r="Q71" s="68">
        <v>317</v>
      </c>
      <c r="R71" s="1">
        <v>3</v>
      </c>
      <c r="S71" s="1">
        <v>0</v>
      </c>
      <c r="T71" s="1">
        <v>1</v>
      </c>
      <c r="U71" s="1">
        <v>0</v>
      </c>
      <c r="V71" s="1">
        <v>2</v>
      </c>
      <c r="W71" s="1">
        <v>1531</v>
      </c>
      <c r="X71" s="1">
        <v>94</v>
      </c>
      <c r="Y71" s="1">
        <v>0</v>
      </c>
      <c r="Z71" s="1">
        <v>0</v>
      </c>
      <c r="AA71" s="1">
        <v>4</v>
      </c>
      <c r="AB71" s="1">
        <v>13</v>
      </c>
      <c r="AC71" s="1">
        <v>36</v>
      </c>
      <c r="AD71" s="1">
        <v>103</v>
      </c>
      <c r="AE71" s="1">
        <v>0</v>
      </c>
      <c r="AF71" s="46">
        <v>2104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23"/>
        <v>3</v>
      </c>
      <c r="E72" s="42">
        <f t="shared" si="24"/>
        <v>42</v>
      </c>
      <c r="F72" s="25">
        <f t="shared" si="12"/>
        <v>37</v>
      </c>
      <c r="G72" s="25">
        <f t="shared" si="25"/>
        <v>5</v>
      </c>
      <c r="H72" s="25">
        <f t="shared" si="26"/>
        <v>0</v>
      </c>
      <c r="I72" s="25">
        <f t="shared" si="27"/>
        <v>8</v>
      </c>
      <c r="J72" s="2">
        <f t="shared" si="28"/>
        <v>0</v>
      </c>
      <c r="K72" s="43">
        <f t="shared" si="13"/>
        <v>53</v>
      </c>
      <c r="L72" s="44">
        <f t="shared" si="29"/>
        <v>73</v>
      </c>
      <c r="M72" s="27">
        <f t="shared" si="30"/>
        <v>0.79245283018867929</v>
      </c>
      <c r="N72" s="45">
        <f t="shared" si="31"/>
        <v>57</v>
      </c>
      <c r="P72" s="41" t="s">
        <v>173</v>
      </c>
      <c r="Q72" s="68">
        <v>2</v>
      </c>
      <c r="R72" s="1">
        <v>0</v>
      </c>
      <c r="S72" s="1">
        <v>0</v>
      </c>
      <c r="T72" s="1">
        <v>1</v>
      </c>
      <c r="U72" s="1">
        <v>0</v>
      </c>
      <c r="V72" s="1">
        <v>2</v>
      </c>
      <c r="W72" s="1">
        <v>35</v>
      </c>
      <c r="X72" s="1">
        <v>5</v>
      </c>
      <c r="Y72" s="1">
        <v>0</v>
      </c>
      <c r="Z72" s="1">
        <v>0</v>
      </c>
      <c r="AA72" s="1">
        <v>0</v>
      </c>
      <c r="AB72" s="1">
        <v>0</v>
      </c>
      <c r="AC72" s="1">
        <v>8</v>
      </c>
      <c r="AD72" s="1">
        <v>0</v>
      </c>
      <c r="AE72" s="1">
        <v>0</v>
      </c>
      <c r="AF72" s="46">
        <v>53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23"/>
        <v>112</v>
      </c>
      <c r="E73" s="42">
        <f t="shared" si="24"/>
        <v>888</v>
      </c>
      <c r="F73" s="25">
        <f t="shared" si="12"/>
        <v>880</v>
      </c>
      <c r="G73" s="25">
        <f t="shared" si="25"/>
        <v>8</v>
      </c>
      <c r="H73" s="25">
        <f t="shared" si="26"/>
        <v>0</v>
      </c>
      <c r="I73" s="25">
        <f t="shared" si="27"/>
        <v>114</v>
      </c>
      <c r="J73" s="2">
        <f t="shared" si="28"/>
        <v>0</v>
      </c>
      <c r="K73" s="43">
        <f t="shared" si="13"/>
        <v>1114</v>
      </c>
      <c r="L73" s="44">
        <f t="shared" si="29"/>
        <v>10</v>
      </c>
      <c r="M73" s="27">
        <f t="shared" si="30"/>
        <v>0.79712746858168759</v>
      </c>
      <c r="N73" s="45">
        <f t="shared" si="31"/>
        <v>56</v>
      </c>
      <c r="P73" s="41" t="s">
        <v>175</v>
      </c>
      <c r="Q73" s="68">
        <v>112</v>
      </c>
      <c r="R73" s="1">
        <v>0</v>
      </c>
      <c r="S73" s="1">
        <v>0</v>
      </c>
      <c r="T73" s="1">
        <v>0</v>
      </c>
      <c r="U73" s="1">
        <v>0</v>
      </c>
      <c r="V73" s="1">
        <v>2</v>
      </c>
      <c r="W73" s="1">
        <v>878</v>
      </c>
      <c r="X73" s="1">
        <v>8</v>
      </c>
      <c r="Y73" s="1">
        <v>0</v>
      </c>
      <c r="Z73" s="1">
        <v>0</v>
      </c>
      <c r="AA73" s="1">
        <v>0</v>
      </c>
      <c r="AB73" s="1">
        <v>10</v>
      </c>
      <c r="AC73" s="1">
        <v>89</v>
      </c>
      <c r="AD73" s="1">
        <v>15</v>
      </c>
      <c r="AE73" s="1">
        <v>0</v>
      </c>
      <c r="AF73" s="46">
        <v>1114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23"/>
        <v>1</v>
      </c>
      <c r="E74" s="42">
        <f t="shared" si="24"/>
        <v>136</v>
      </c>
      <c r="F74" s="25">
        <f t="shared" si="12"/>
        <v>106</v>
      </c>
      <c r="G74" s="25">
        <f t="shared" si="25"/>
        <v>30</v>
      </c>
      <c r="H74" s="25">
        <f t="shared" si="26"/>
        <v>0</v>
      </c>
      <c r="I74" s="25">
        <f t="shared" si="27"/>
        <v>16</v>
      </c>
      <c r="J74" s="2">
        <f t="shared" si="28"/>
        <v>0</v>
      </c>
      <c r="K74" s="43">
        <f t="shared" si="13"/>
        <v>153</v>
      </c>
      <c r="L74" s="44">
        <f t="shared" si="29"/>
        <v>62</v>
      </c>
      <c r="M74" s="27">
        <f t="shared" si="30"/>
        <v>0.88888888888888884</v>
      </c>
      <c r="N74" s="45">
        <f t="shared" si="31"/>
        <v>26</v>
      </c>
      <c r="P74" s="41" t="s">
        <v>177</v>
      </c>
      <c r="Q74" s="68">
        <v>1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106</v>
      </c>
      <c r="X74" s="1">
        <v>30</v>
      </c>
      <c r="Y74" s="1">
        <v>0</v>
      </c>
      <c r="Z74" s="1">
        <v>0</v>
      </c>
      <c r="AA74" s="1">
        <v>0</v>
      </c>
      <c r="AB74" s="1">
        <v>0</v>
      </c>
      <c r="AC74" s="1">
        <v>7</v>
      </c>
      <c r="AD74" s="1">
        <v>9</v>
      </c>
      <c r="AE74" s="1">
        <v>0</v>
      </c>
      <c r="AF74" s="46">
        <v>153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23"/>
        <v>0</v>
      </c>
      <c r="E75" s="42">
        <f t="shared" si="24"/>
        <v>18</v>
      </c>
      <c r="F75" s="25">
        <f t="shared" si="12"/>
        <v>12</v>
      </c>
      <c r="G75" s="25">
        <f t="shared" si="25"/>
        <v>6</v>
      </c>
      <c r="H75" s="25">
        <f t="shared" si="26"/>
        <v>0</v>
      </c>
      <c r="I75" s="25">
        <f t="shared" si="27"/>
        <v>7</v>
      </c>
      <c r="J75" s="2">
        <f t="shared" si="28"/>
        <v>0</v>
      </c>
      <c r="K75" s="43">
        <f t="shared" si="13"/>
        <v>25</v>
      </c>
      <c r="L75" s="44">
        <f t="shared" si="29"/>
        <v>77</v>
      </c>
      <c r="M75" s="27">
        <f t="shared" si="30"/>
        <v>0.72</v>
      </c>
      <c r="N75" s="45">
        <f t="shared" si="31"/>
        <v>74</v>
      </c>
      <c r="P75" s="41" t="s">
        <v>179</v>
      </c>
      <c r="Q75" s="68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12</v>
      </c>
      <c r="X75" s="1">
        <v>6</v>
      </c>
      <c r="Y75" s="1">
        <v>0</v>
      </c>
      <c r="Z75" s="1">
        <v>0</v>
      </c>
      <c r="AA75" s="1">
        <v>0</v>
      </c>
      <c r="AB75" s="1">
        <v>0</v>
      </c>
      <c r="AC75" s="1">
        <v>2</v>
      </c>
      <c r="AD75" s="1">
        <v>5</v>
      </c>
      <c r="AE75" s="1">
        <v>0</v>
      </c>
      <c r="AF75" s="46">
        <v>25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23"/>
        <v>14</v>
      </c>
      <c r="E76" s="42">
        <f t="shared" si="24"/>
        <v>158</v>
      </c>
      <c r="F76" s="25">
        <f t="shared" si="12"/>
        <v>153</v>
      </c>
      <c r="G76" s="25">
        <f t="shared" si="25"/>
        <v>5</v>
      </c>
      <c r="H76" s="25">
        <f t="shared" si="26"/>
        <v>0</v>
      </c>
      <c r="I76" s="25">
        <f t="shared" si="27"/>
        <v>18</v>
      </c>
      <c r="J76" s="2">
        <f t="shared" si="28"/>
        <v>0</v>
      </c>
      <c r="K76" s="43">
        <f t="shared" si="13"/>
        <v>190</v>
      </c>
      <c r="L76" s="44">
        <f t="shared" si="29"/>
        <v>59</v>
      </c>
      <c r="M76" s="27">
        <f t="shared" si="30"/>
        <v>0.83157894736842108</v>
      </c>
      <c r="N76" s="45">
        <f t="shared" si="31"/>
        <v>50</v>
      </c>
      <c r="P76" s="41" t="s">
        <v>181</v>
      </c>
      <c r="Q76" s="68">
        <v>14</v>
      </c>
      <c r="R76" s="1">
        <v>0</v>
      </c>
      <c r="S76" s="1">
        <v>0</v>
      </c>
      <c r="T76" s="1">
        <v>0</v>
      </c>
      <c r="U76" s="1">
        <v>0</v>
      </c>
      <c r="V76" s="1">
        <v>1</v>
      </c>
      <c r="W76" s="1">
        <v>152</v>
      </c>
      <c r="X76" s="1">
        <v>5</v>
      </c>
      <c r="Y76" s="1">
        <v>0</v>
      </c>
      <c r="Z76" s="1">
        <v>0</v>
      </c>
      <c r="AA76" s="1">
        <v>0</v>
      </c>
      <c r="AB76" s="1">
        <v>0</v>
      </c>
      <c r="AC76" s="1">
        <v>5</v>
      </c>
      <c r="AD76" s="1">
        <v>13</v>
      </c>
      <c r="AE76" s="1">
        <v>0</v>
      </c>
      <c r="AF76" s="46">
        <v>190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23"/>
        <v>69</v>
      </c>
      <c r="E77" s="42">
        <f t="shared" si="24"/>
        <v>245</v>
      </c>
      <c r="F77" s="25">
        <f t="shared" si="12"/>
        <v>239</v>
      </c>
      <c r="G77" s="25">
        <f t="shared" si="25"/>
        <v>6</v>
      </c>
      <c r="H77" s="25">
        <f t="shared" si="26"/>
        <v>0</v>
      </c>
      <c r="I77" s="25">
        <f t="shared" si="27"/>
        <v>12</v>
      </c>
      <c r="J77" s="2">
        <f t="shared" si="28"/>
        <v>0</v>
      </c>
      <c r="K77" s="43">
        <f t="shared" si="13"/>
        <v>326</v>
      </c>
      <c r="L77" s="44">
        <f t="shared" si="29"/>
        <v>41</v>
      </c>
      <c r="M77" s="27">
        <f t="shared" si="30"/>
        <v>0.75153374233128833</v>
      </c>
      <c r="N77" s="45">
        <f t="shared" si="31"/>
        <v>66</v>
      </c>
      <c r="P77" s="41" t="s">
        <v>183</v>
      </c>
      <c r="Q77" s="68">
        <v>69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239</v>
      </c>
      <c r="X77" s="1">
        <v>6</v>
      </c>
      <c r="Y77" s="1">
        <v>0</v>
      </c>
      <c r="Z77" s="1">
        <v>0</v>
      </c>
      <c r="AA77" s="1">
        <v>0</v>
      </c>
      <c r="AB77" s="1">
        <v>2</v>
      </c>
      <c r="AC77" s="1">
        <v>4</v>
      </c>
      <c r="AD77" s="1">
        <v>6</v>
      </c>
      <c r="AE77" s="1">
        <v>0</v>
      </c>
      <c r="AF77" s="46">
        <v>326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23"/>
        <v>7</v>
      </c>
      <c r="E78" s="42">
        <f t="shared" si="24"/>
        <v>159</v>
      </c>
      <c r="F78" s="25">
        <f t="shared" si="12"/>
        <v>156</v>
      </c>
      <c r="G78" s="25">
        <f t="shared" si="25"/>
        <v>3</v>
      </c>
      <c r="H78" s="25">
        <f t="shared" si="26"/>
        <v>0</v>
      </c>
      <c r="I78" s="25">
        <f t="shared" si="27"/>
        <v>18</v>
      </c>
      <c r="J78" s="2">
        <f t="shared" si="28"/>
        <v>1</v>
      </c>
      <c r="K78" s="43">
        <f t="shared" si="13"/>
        <v>185</v>
      </c>
      <c r="L78" s="44">
        <f t="shared" si="29"/>
        <v>60</v>
      </c>
      <c r="M78" s="27">
        <f t="shared" si="30"/>
        <v>0.85945945945945945</v>
      </c>
      <c r="N78" s="45">
        <f t="shared" si="31"/>
        <v>36</v>
      </c>
      <c r="P78" s="41" t="s">
        <v>185</v>
      </c>
      <c r="Q78" s="68">
        <v>7</v>
      </c>
      <c r="R78" s="1">
        <v>0</v>
      </c>
      <c r="S78" s="1">
        <v>0</v>
      </c>
      <c r="T78" s="1">
        <v>0</v>
      </c>
      <c r="U78" s="1">
        <v>0</v>
      </c>
      <c r="V78" s="1">
        <v>2</v>
      </c>
      <c r="W78" s="1">
        <v>154</v>
      </c>
      <c r="X78" s="1">
        <v>3</v>
      </c>
      <c r="Y78" s="1">
        <v>0</v>
      </c>
      <c r="Z78" s="1">
        <v>0</v>
      </c>
      <c r="AA78" s="1">
        <v>1</v>
      </c>
      <c r="AB78" s="1">
        <v>0</v>
      </c>
      <c r="AC78" s="1">
        <v>8</v>
      </c>
      <c r="AD78" s="1">
        <v>10</v>
      </c>
      <c r="AE78" s="1">
        <v>0</v>
      </c>
      <c r="AF78" s="46">
        <v>185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3"/>
        <v>26</v>
      </c>
      <c r="E79" s="42">
        <f t="shared" si="24"/>
        <v>280</v>
      </c>
      <c r="F79" s="25">
        <f t="shared" ref="F79:F99" si="32">V79+W79</f>
        <v>275</v>
      </c>
      <c r="G79" s="25">
        <f t="shared" si="25"/>
        <v>5</v>
      </c>
      <c r="H79" s="25">
        <f t="shared" si="26"/>
        <v>0</v>
      </c>
      <c r="I79" s="25">
        <f t="shared" si="27"/>
        <v>8</v>
      </c>
      <c r="J79" s="2">
        <f t="shared" si="28"/>
        <v>0</v>
      </c>
      <c r="K79" s="43">
        <f t="shared" ref="K79:K99" si="33">SUM(D79,E79,I79:J79)</f>
        <v>314</v>
      </c>
      <c r="L79" s="44">
        <f t="shared" si="29"/>
        <v>43</v>
      </c>
      <c r="M79" s="27">
        <f t="shared" si="30"/>
        <v>0.89171974522292996</v>
      </c>
      <c r="N79" s="45">
        <f t="shared" si="31"/>
        <v>24</v>
      </c>
      <c r="P79" s="41" t="s">
        <v>187</v>
      </c>
      <c r="Q79" s="68">
        <v>26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275</v>
      </c>
      <c r="X79" s="1">
        <v>5</v>
      </c>
      <c r="Y79" s="1">
        <v>0</v>
      </c>
      <c r="Z79" s="1">
        <v>0</v>
      </c>
      <c r="AA79" s="1">
        <v>0</v>
      </c>
      <c r="AB79" s="1">
        <v>0</v>
      </c>
      <c r="AC79" s="1">
        <v>2</v>
      </c>
      <c r="AD79" s="1">
        <v>6</v>
      </c>
      <c r="AE79" s="1">
        <v>0</v>
      </c>
      <c r="AF79" s="46">
        <v>314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3"/>
        <v>20</v>
      </c>
      <c r="E80" s="42">
        <f t="shared" si="24"/>
        <v>214</v>
      </c>
      <c r="F80" s="25">
        <f t="shared" si="32"/>
        <v>201</v>
      </c>
      <c r="G80" s="25">
        <f t="shared" si="25"/>
        <v>13</v>
      </c>
      <c r="H80" s="25">
        <f t="shared" si="26"/>
        <v>0</v>
      </c>
      <c r="I80" s="25">
        <f t="shared" si="27"/>
        <v>5</v>
      </c>
      <c r="J80" s="2">
        <f t="shared" si="28"/>
        <v>3</v>
      </c>
      <c r="K80" s="43">
        <f t="shared" si="33"/>
        <v>242</v>
      </c>
      <c r="L80" s="44">
        <f t="shared" si="29"/>
        <v>50</v>
      </c>
      <c r="M80" s="27">
        <f t="shared" si="30"/>
        <v>0.88429752066115708</v>
      </c>
      <c r="N80" s="45">
        <f t="shared" si="31"/>
        <v>27</v>
      </c>
      <c r="P80" s="41" t="s">
        <v>189</v>
      </c>
      <c r="Q80" s="68">
        <v>20</v>
      </c>
      <c r="R80" s="1">
        <v>0</v>
      </c>
      <c r="S80" s="1">
        <v>0</v>
      </c>
      <c r="T80" s="1">
        <v>0</v>
      </c>
      <c r="U80" s="1">
        <v>0</v>
      </c>
      <c r="V80" s="1">
        <v>2</v>
      </c>
      <c r="W80" s="1">
        <v>199</v>
      </c>
      <c r="X80" s="1">
        <v>13</v>
      </c>
      <c r="Y80" s="1">
        <v>0</v>
      </c>
      <c r="Z80" s="1">
        <v>0</v>
      </c>
      <c r="AA80" s="1">
        <v>3</v>
      </c>
      <c r="AB80" s="1">
        <v>1</v>
      </c>
      <c r="AC80" s="1">
        <v>2</v>
      </c>
      <c r="AD80" s="1">
        <v>2</v>
      </c>
      <c r="AE80" s="1">
        <v>0</v>
      </c>
      <c r="AF80" s="46">
        <v>242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3"/>
        <v>64</v>
      </c>
      <c r="E81" s="42">
        <f t="shared" si="24"/>
        <v>641</v>
      </c>
      <c r="F81" s="25">
        <f t="shared" si="32"/>
        <v>628</v>
      </c>
      <c r="G81" s="25">
        <f t="shared" si="25"/>
        <v>12</v>
      </c>
      <c r="H81" s="25">
        <f t="shared" si="26"/>
        <v>1</v>
      </c>
      <c r="I81" s="25">
        <f t="shared" si="27"/>
        <v>72</v>
      </c>
      <c r="J81" s="2">
        <f t="shared" si="28"/>
        <v>2</v>
      </c>
      <c r="K81" s="43">
        <f t="shared" si="33"/>
        <v>779</v>
      </c>
      <c r="L81" s="44">
        <f t="shared" si="29"/>
        <v>14</v>
      </c>
      <c r="M81" s="27">
        <f t="shared" si="30"/>
        <v>0.82284980744544289</v>
      </c>
      <c r="N81" s="45">
        <f t="shared" si="31"/>
        <v>52</v>
      </c>
      <c r="P81" s="41" t="s">
        <v>191</v>
      </c>
      <c r="Q81" s="68">
        <v>63</v>
      </c>
      <c r="R81" s="1">
        <v>1</v>
      </c>
      <c r="S81" s="1">
        <v>0</v>
      </c>
      <c r="T81" s="1">
        <v>0</v>
      </c>
      <c r="U81" s="1">
        <v>0</v>
      </c>
      <c r="V81" s="1">
        <v>9</v>
      </c>
      <c r="W81" s="1">
        <v>619</v>
      </c>
      <c r="X81" s="1">
        <v>12</v>
      </c>
      <c r="Y81" s="1">
        <v>1</v>
      </c>
      <c r="Z81" s="1">
        <v>0</v>
      </c>
      <c r="AA81" s="1">
        <v>2</v>
      </c>
      <c r="AB81" s="1">
        <v>3</v>
      </c>
      <c r="AC81" s="1">
        <v>45</v>
      </c>
      <c r="AD81" s="1">
        <v>24</v>
      </c>
      <c r="AE81" s="1">
        <v>0</v>
      </c>
      <c r="AF81" s="46">
        <v>779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3"/>
        <v>123</v>
      </c>
      <c r="E82" s="42">
        <f t="shared" si="24"/>
        <v>756</v>
      </c>
      <c r="F82" s="25">
        <f t="shared" si="32"/>
        <v>734</v>
      </c>
      <c r="G82" s="25">
        <f t="shared" si="25"/>
        <v>14</v>
      </c>
      <c r="H82" s="25">
        <f t="shared" si="26"/>
        <v>8</v>
      </c>
      <c r="I82" s="25">
        <f t="shared" si="27"/>
        <v>79</v>
      </c>
      <c r="J82" s="2">
        <f t="shared" si="28"/>
        <v>9</v>
      </c>
      <c r="K82" s="43">
        <f t="shared" si="33"/>
        <v>967</v>
      </c>
      <c r="L82" s="44">
        <f t="shared" si="29"/>
        <v>11</v>
      </c>
      <c r="M82" s="27">
        <f t="shared" si="30"/>
        <v>0.78179937952430201</v>
      </c>
      <c r="N82" s="45">
        <f t="shared" si="31"/>
        <v>60</v>
      </c>
      <c r="P82" s="41" t="s">
        <v>193</v>
      </c>
      <c r="Q82" s="68">
        <v>123</v>
      </c>
      <c r="R82" s="1">
        <v>0</v>
      </c>
      <c r="S82" s="1">
        <v>0</v>
      </c>
      <c r="T82" s="1">
        <v>0</v>
      </c>
      <c r="U82" s="1">
        <v>0</v>
      </c>
      <c r="V82" s="1">
        <v>7</v>
      </c>
      <c r="W82" s="1">
        <v>727</v>
      </c>
      <c r="X82" s="1">
        <v>14</v>
      </c>
      <c r="Y82" s="1">
        <v>8</v>
      </c>
      <c r="Z82" s="1">
        <v>0</v>
      </c>
      <c r="AA82" s="1">
        <v>8</v>
      </c>
      <c r="AB82" s="1">
        <v>4</v>
      </c>
      <c r="AC82" s="1">
        <v>32</v>
      </c>
      <c r="AD82" s="1">
        <v>43</v>
      </c>
      <c r="AE82" s="1">
        <v>1</v>
      </c>
      <c r="AF82" s="46">
        <v>967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3"/>
        <v>23</v>
      </c>
      <c r="E83" s="42">
        <f t="shared" si="24"/>
        <v>392</v>
      </c>
      <c r="F83" s="25">
        <f t="shared" si="32"/>
        <v>385</v>
      </c>
      <c r="G83" s="25">
        <f t="shared" si="25"/>
        <v>7</v>
      </c>
      <c r="H83" s="25">
        <f t="shared" si="26"/>
        <v>0</v>
      </c>
      <c r="I83" s="25">
        <f t="shared" si="27"/>
        <v>29</v>
      </c>
      <c r="J83" s="2">
        <f t="shared" si="28"/>
        <v>0</v>
      </c>
      <c r="K83" s="43">
        <f t="shared" si="33"/>
        <v>444</v>
      </c>
      <c r="L83" s="44">
        <f t="shared" si="29"/>
        <v>30</v>
      </c>
      <c r="M83" s="27">
        <f t="shared" si="30"/>
        <v>0.88288288288288286</v>
      </c>
      <c r="N83" s="45">
        <f t="shared" si="31"/>
        <v>29</v>
      </c>
      <c r="P83" s="41" t="s">
        <v>195</v>
      </c>
      <c r="Q83" s="68">
        <v>23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385</v>
      </c>
      <c r="X83" s="1">
        <v>7</v>
      </c>
      <c r="Y83" s="1">
        <v>0</v>
      </c>
      <c r="Z83" s="1">
        <v>0</v>
      </c>
      <c r="AA83" s="1">
        <v>0</v>
      </c>
      <c r="AB83" s="1">
        <v>1</v>
      </c>
      <c r="AC83" s="1">
        <v>16</v>
      </c>
      <c r="AD83" s="1">
        <v>12</v>
      </c>
      <c r="AE83" s="1">
        <v>0</v>
      </c>
      <c r="AF83" s="46">
        <v>444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3"/>
        <v>31</v>
      </c>
      <c r="E84" s="42">
        <f t="shared" si="24"/>
        <v>411</v>
      </c>
      <c r="F84" s="25">
        <f t="shared" si="32"/>
        <v>405</v>
      </c>
      <c r="G84" s="25">
        <f t="shared" si="25"/>
        <v>6</v>
      </c>
      <c r="H84" s="25">
        <f t="shared" si="26"/>
        <v>0</v>
      </c>
      <c r="I84" s="25">
        <f t="shared" si="27"/>
        <v>17</v>
      </c>
      <c r="J84" s="2">
        <f t="shared" si="28"/>
        <v>0</v>
      </c>
      <c r="K84" s="43">
        <f t="shared" si="33"/>
        <v>459</v>
      </c>
      <c r="L84" s="44">
        <f t="shared" si="29"/>
        <v>28</v>
      </c>
      <c r="M84" s="27">
        <f t="shared" si="30"/>
        <v>0.89542483660130723</v>
      </c>
      <c r="N84" s="45">
        <f t="shared" si="31"/>
        <v>22</v>
      </c>
      <c r="P84" s="41" t="s">
        <v>197</v>
      </c>
      <c r="Q84" s="68">
        <v>17</v>
      </c>
      <c r="R84" s="1">
        <v>14</v>
      </c>
      <c r="S84" s="1">
        <v>0</v>
      </c>
      <c r="T84" s="1">
        <v>0</v>
      </c>
      <c r="U84" s="1">
        <v>0</v>
      </c>
      <c r="V84" s="1">
        <v>0</v>
      </c>
      <c r="W84" s="1">
        <v>405</v>
      </c>
      <c r="X84" s="1">
        <v>6</v>
      </c>
      <c r="Y84" s="1">
        <v>0</v>
      </c>
      <c r="Z84" s="1">
        <v>0</v>
      </c>
      <c r="AA84" s="1">
        <v>0</v>
      </c>
      <c r="AB84" s="1">
        <v>0</v>
      </c>
      <c r="AC84" s="1">
        <v>3</v>
      </c>
      <c r="AD84" s="1">
        <v>14</v>
      </c>
      <c r="AE84" s="1">
        <v>0</v>
      </c>
      <c r="AF84" s="46">
        <v>459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3"/>
        <v>6</v>
      </c>
      <c r="E85" s="42">
        <f t="shared" si="24"/>
        <v>58</v>
      </c>
      <c r="F85" s="25">
        <f t="shared" si="32"/>
        <v>49</v>
      </c>
      <c r="G85" s="25">
        <f t="shared" si="25"/>
        <v>9</v>
      </c>
      <c r="H85" s="25">
        <f t="shared" si="26"/>
        <v>0</v>
      </c>
      <c r="I85" s="25">
        <f t="shared" si="27"/>
        <v>28</v>
      </c>
      <c r="J85" s="2">
        <f t="shared" si="28"/>
        <v>0</v>
      </c>
      <c r="K85" s="43">
        <f t="shared" si="33"/>
        <v>92</v>
      </c>
      <c r="L85" s="44">
        <f t="shared" si="29"/>
        <v>68</v>
      </c>
      <c r="M85" s="27">
        <f t="shared" si="30"/>
        <v>0.63043478260869568</v>
      </c>
      <c r="N85" s="45">
        <f t="shared" si="31"/>
        <v>82</v>
      </c>
      <c r="P85" s="41" t="s">
        <v>199</v>
      </c>
      <c r="Q85" s="68">
        <v>6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48</v>
      </c>
      <c r="X85" s="1">
        <v>9</v>
      </c>
      <c r="Y85" s="1">
        <v>0</v>
      </c>
      <c r="Z85" s="1">
        <v>0</v>
      </c>
      <c r="AA85" s="1">
        <v>0</v>
      </c>
      <c r="AB85" s="1">
        <v>1</v>
      </c>
      <c r="AC85" s="1">
        <v>17</v>
      </c>
      <c r="AD85" s="1">
        <v>10</v>
      </c>
      <c r="AE85" s="1">
        <v>0</v>
      </c>
      <c r="AF85" s="46">
        <v>92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3"/>
        <v>3</v>
      </c>
      <c r="E86" s="42">
        <f t="shared" si="24"/>
        <v>182</v>
      </c>
      <c r="F86" s="25">
        <f t="shared" si="32"/>
        <v>180</v>
      </c>
      <c r="G86" s="25">
        <f t="shared" si="25"/>
        <v>2</v>
      </c>
      <c r="H86" s="25">
        <f t="shared" si="26"/>
        <v>0</v>
      </c>
      <c r="I86" s="25">
        <f t="shared" si="27"/>
        <v>8</v>
      </c>
      <c r="J86" s="2">
        <f t="shared" si="28"/>
        <v>0</v>
      </c>
      <c r="K86" s="43">
        <f t="shared" si="33"/>
        <v>193</v>
      </c>
      <c r="L86" s="44">
        <f t="shared" si="29"/>
        <v>58</v>
      </c>
      <c r="M86" s="27">
        <f t="shared" si="30"/>
        <v>0.94300518134715028</v>
      </c>
      <c r="N86" s="45">
        <f t="shared" si="31"/>
        <v>5</v>
      </c>
      <c r="P86" s="41" t="s">
        <v>201</v>
      </c>
      <c r="Q86" s="68">
        <v>3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180</v>
      </c>
      <c r="X86" s="1">
        <v>2</v>
      </c>
      <c r="Y86" s="1">
        <v>0</v>
      </c>
      <c r="Z86" s="1">
        <v>0</v>
      </c>
      <c r="AA86" s="1">
        <v>0</v>
      </c>
      <c r="AB86" s="1">
        <v>0</v>
      </c>
      <c r="AC86" s="1">
        <v>3</v>
      </c>
      <c r="AD86" s="1">
        <v>5</v>
      </c>
      <c r="AE86" s="1">
        <v>0</v>
      </c>
      <c r="AF86" s="46">
        <v>193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3"/>
        <v>14</v>
      </c>
      <c r="E87" s="42">
        <f t="shared" si="24"/>
        <v>299</v>
      </c>
      <c r="F87" s="25">
        <f t="shared" si="32"/>
        <v>291</v>
      </c>
      <c r="G87" s="25">
        <f t="shared" si="25"/>
        <v>8</v>
      </c>
      <c r="H87" s="25">
        <f t="shared" si="26"/>
        <v>0</v>
      </c>
      <c r="I87" s="25">
        <f t="shared" si="27"/>
        <v>8</v>
      </c>
      <c r="J87" s="2">
        <f t="shared" si="28"/>
        <v>1</v>
      </c>
      <c r="K87" s="43">
        <f t="shared" si="33"/>
        <v>322</v>
      </c>
      <c r="L87" s="44">
        <f t="shared" si="29"/>
        <v>42</v>
      </c>
      <c r="M87" s="27">
        <f t="shared" si="30"/>
        <v>0.9285714285714286</v>
      </c>
      <c r="N87" s="45">
        <f t="shared" si="31"/>
        <v>7</v>
      </c>
      <c r="P87" s="41" t="s">
        <v>203</v>
      </c>
      <c r="Q87" s="68">
        <v>13</v>
      </c>
      <c r="R87" s="1">
        <v>1</v>
      </c>
      <c r="S87" s="1">
        <v>0</v>
      </c>
      <c r="T87" s="1">
        <v>0</v>
      </c>
      <c r="U87" s="1">
        <v>0</v>
      </c>
      <c r="V87" s="1">
        <v>2</v>
      </c>
      <c r="W87" s="1">
        <v>289</v>
      </c>
      <c r="X87" s="1">
        <v>8</v>
      </c>
      <c r="Y87" s="1">
        <v>0</v>
      </c>
      <c r="Z87" s="1">
        <v>0</v>
      </c>
      <c r="AA87" s="1">
        <v>1</v>
      </c>
      <c r="AB87" s="1">
        <v>0</v>
      </c>
      <c r="AC87" s="1">
        <v>4</v>
      </c>
      <c r="AD87" s="1">
        <v>4</v>
      </c>
      <c r="AE87" s="1">
        <v>0</v>
      </c>
      <c r="AF87" s="46">
        <v>322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3"/>
        <v>13</v>
      </c>
      <c r="E88" s="55">
        <f t="shared" si="24"/>
        <v>112</v>
      </c>
      <c r="F88" s="55">
        <f t="shared" si="32"/>
        <v>105</v>
      </c>
      <c r="G88" s="55">
        <f t="shared" si="25"/>
        <v>7</v>
      </c>
      <c r="H88" s="55">
        <f t="shared" si="26"/>
        <v>0</v>
      </c>
      <c r="I88" s="55">
        <f t="shared" si="27"/>
        <v>6</v>
      </c>
      <c r="J88" s="56">
        <f t="shared" si="28"/>
        <v>0</v>
      </c>
      <c r="K88" s="57">
        <f t="shared" si="33"/>
        <v>131</v>
      </c>
      <c r="L88" s="58">
        <f t="shared" si="29"/>
        <v>64</v>
      </c>
      <c r="M88" s="59">
        <f t="shared" si="30"/>
        <v>0.85496183206106868</v>
      </c>
      <c r="N88" s="60">
        <f t="shared" si="31"/>
        <v>39</v>
      </c>
      <c r="P88" s="53" t="s">
        <v>205</v>
      </c>
      <c r="Q88" s="79">
        <v>13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105</v>
      </c>
      <c r="X88" s="12">
        <v>7</v>
      </c>
      <c r="Y88" s="12">
        <v>0</v>
      </c>
      <c r="Z88" s="12">
        <v>0</v>
      </c>
      <c r="AA88" s="12">
        <v>0</v>
      </c>
      <c r="AB88" s="12">
        <v>0</v>
      </c>
      <c r="AC88" s="12">
        <v>4</v>
      </c>
      <c r="AD88" s="12">
        <v>2</v>
      </c>
      <c r="AE88" s="12">
        <v>0</v>
      </c>
      <c r="AF88" s="80">
        <v>131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3"/>
        <v>33</v>
      </c>
      <c r="E89" s="42">
        <f t="shared" si="24"/>
        <v>587</v>
      </c>
      <c r="F89" s="25">
        <f t="shared" si="32"/>
        <v>580</v>
      </c>
      <c r="G89" s="25">
        <f t="shared" si="25"/>
        <v>7</v>
      </c>
      <c r="H89" s="25">
        <f t="shared" si="26"/>
        <v>0</v>
      </c>
      <c r="I89" s="25">
        <f t="shared" si="27"/>
        <v>25</v>
      </c>
      <c r="J89" s="2">
        <f t="shared" si="28"/>
        <v>1</v>
      </c>
      <c r="K89" s="43">
        <f t="shared" si="33"/>
        <v>646</v>
      </c>
      <c r="L89" s="44">
        <f t="shared" si="29"/>
        <v>18</v>
      </c>
      <c r="M89" s="27">
        <f t="shared" si="30"/>
        <v>0.90866873065015474</v>
      </c>
      <c r="N89" s="45">
        <f t="shared" si="31"/>
        <v>16</v>
      </c>
      <c r="P89" s="41" t="s">
        <v>207</v>
      </c>
      <c r="Q89" s="68">
        <v>33</v>
      </c>
      <c r="R89" s="1">
        <v>0</v>
      </c>
      <c r="S89" s="1">
        <v>0</v>
      </c>
      <c r="T89" s="1">
        <v>0</v>
      </c>
      <c r="U89" s="1">
        <v>0</v>
      </c>
      <c r="V89" s="1">
        <v>6</v>
      </c>
      <c r="W89" s="1">
        <v>574</v>
      </c>
      <c r="X89" s="1">
        <v>7</v>
      </c>
      <c r="Y89" s="1">
        <v>0</v>
      </c>
      <c r="Z89" s="1">
        <v>0</v>
      </c>
      <c r="AA89" s="1">
        <v>0</v>
      </c>
      <c r="AB89" s="1">
        <v>0</v>
      </c>
      <c r="AC89" s="1">
        <v>4</v>
      </c>
      <c r="AD89" s="1">
        <v>21</v>
      </c>
      <c r="AE89" s="1">
        <v>1</v>
      </c>
      <c r="AF89" s="46">
        <v>646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3"/>
        <v>0</v>
      </c>
      <c r="E90" s="42">
        <f t="shared" si="24"/>
        <v>5</v>
      </c>
      <c r="F90" s="25">
        <f t="shared" si="32"/>
        <v>3</v>
      </c>
      <c r="G90" s="25">
        <f t="shared" si="25"/>
        <v>2</v>
      </c>
      <c r="H90" s="25">
        <f t="shared" si="26"/>
        <v>0</v>
      </c>
      <c r="I90" s="25">
        <f t="shared" si="27"/>
        <v>1</v>
      </c>
      <c r="J90" s="2">
        <f t="shared" si="28"/>
        <v>0</v>
      </c>
      <c r="K90" s="43">
        <f t="shared" si="33"/>
        <v>6</v>
      </c>
      <c r="L90" s="44">
        <f t="shared" si="29"/>
        <v>82</v>
      </c>
      <c r="M90" s="27">
        <f t="shared" si="30"/>
        <v>0.83333333333333337</v>
      </c>
      <c r="N90" s="45">
        <f t="shared" si="31"/>
        <v>47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3</v>
      </c>
      <c r="X90" s="1">
        <v>2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1</v>
      </c>
      <c r="AE90" s="1">
        <v>0</v>
      </c>
      <c r="AF90" s="46">
        <v>6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3"/>
        <v>204</v>
      </c>
      <c r="E91" s="42">
        <f t="shared" si="24"/>
        <v>1409</v>
      </c>
      <c r="F91" s="25">
        <f t="shared" si="32"/>
        <v>1364</v>
      </c>
      <c r="G91" s="25">
        <f t="shared" si="25"/>
        <v>40</v>
      </c>
      <c r="H91" s="25">
        <f t="shared" si="26"/>
        <v>5</v>
      </c>
      <c r="I91" s="25">
        <f t="shared" si="27"/>
        <v>90</v>
      </c>
      <c r="J91" s="2">
        <f t="shared" si="28"/>
        <v>2</v>
      </c>
      <c r="K91" s="43">
        <f t="shared" si="33"/>
        <v>1705</v>
      </c>
      <c r="L91" s="44">
        <f t="shared" si="29"/>
        <v>8</v>
      </c>
      <c r="M91" s="27">
        <f t="shared" si="30"/>
        <v>0.82639296187683287</v>
      </c>
      <c r="N91" s="45">
        <f t="shared" si="31"/>
        <v>51</v>
      </c>
      <c r="P91" s="41" t="s">
        <v>211</v>
      </c>
      <c r="Q91" s="68">
        <v>204</v>
      </c>
      <c r="R91" s="1">
        <v>0</v>
      </c>
      <c r="S91" s="1">
        <v>0</v>
      </c>
      <c r="T91" s="1">
        <v>0</v>
      </c>
      <c r="U91" s="1">
        <v>0</v>
      </c>
      <c r="V91" s="1">
        <v>15</v>
      </c>
      <c r="W91" s="1">
        <v>1349</v>
      </c>
      <c r="X91" s="1">
        <v>40</v>
      </c>
      <c r="Y91" s="1">
        <v>5</v>
      </c>
      <c r="Z91" s="1">
        <v>0</v>
      </c>
      <c r="AA91" s="1">
        <v>2</v>
      </c>
      <c r="AB91" s="1">
        <v>11</v>
      </c>
      <c r="AC91" s="1">
        <v>59</v>
      </c>
      <c r="AD91" s="1">
        <v>20</v>
      </c>
      <c r="AE91" s="1">
        <v>0</v>
      </c>
      <c r="AF91" s="46">
        <v>1705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3"/>
        <v>19</v>
      </c>
      <c r="E92" s="42">
        <f t="shared" si="24"/>
        <v>239</v>
      </c>
      <c r="F92" s="25">
        <f t="shared" si="32"/>
        <v>229</v>
      </c>
      <c r="G92" s="25">
        <f t="shared" si="25"/>
        <v>10</v>
      </c>
      <c r="H92" s="25">
        <f t="shared" si="26"/>
        <v>0</v>
      </c>
      <c r="I92" s="25">
        <f t="shared" si="27"/>
        <v>13</v>
      </c>
      <c r="J92" s="2">
        <f t="shared" si="28"/>
        <v>1</v>
      </c>
      <c r="K92" s="43">
        <f t="shared" si="33"/>
        <v>272</v>
      </c>
      <c r="L92" s="44">
        <f t="shared" si="29"/>
        <v>46</v>
      </c>
      <c r="M92" s="27">
        <f t="shared" si="30"/>
        <v>0.87867647058823528</v>
      </c>
      <c r="N92" s="45">
        <f t="shared" si="31"/>
        <v>31</v>
      </c>
      <c r="P92" s="41" t="s">
        <v>213</v>
      </c>
      <c r="Q92" s="68">
        <v>19</v>
      </c>
      <c r="R92" s="1">
        <v>0</v>
      </c>
      <c r="S92" s="1">
        <v>0</v>
      </c>
      <c r="T92" s="1">
        <v>0</v>
      </c>
      <c r="U92" s="1">
        <v>0</v>
      </c>
      <c r="V92" s="1">
        <v>9</v>
      </c>
      <c r="W92" s="1">
        <v>220</v>
      </c>
      <c r="X92" s="1">
        <v>10</v>
      </c>
      <c r="Y92" s="1">
        <v>0</v>
      </c>
      <c r="Z92" s="1">
        <v>0</v>
      </c>
      <c r="AA92" s="1">
        <v>1</v>
      </c>
      <c r="AB92" s="1">
        <v>1</v>
      </c>
      <c r="AC92" s="1">
        <v>5</v>
      </c>
      <c r="AD92" s="1">
        <v>7</v>
      </c>
      <c r="AE92" s="1">
        <v>0</v>
      </c>
      <c r="AF92" s="46">
        <v>272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3"/>
        <v>36</v>
      </c>
      <c r="E93" s="42">
        <f t="shared" si="24"/>
        <v>315</v>
      </c>
      <c r="F93" s="25">
        <f t="shared" si="32"/>
        <v>310</v>
      </c>
      <c r="G93" s="25">
        <f t="shared" si="25"/>
        <v>5</v>
      </c>
      <c r="H93" s="25">
        <f t="shared" si="26"/>
        <v>0</v>
      </c>
      <c r="I93" s="25">
        <f t="shared" si="27"/>
        <v>17</v>
      </c>
      <c r="J93" s="2">
        <f t="shared" si="28"/>
        <v>2</v>
      </c>
      <c r="K93" s="43">
        <f t="shared" si="33"/>
        <v>370</v>
      </c>
      <c r="L93" s="44">
        <f t="shared" si="29"/>
        <v>37</v>
      </c>
      <c r="M93" s="27">
        <f t="shared" si="30"/>
        <v>0.85135135135135132</v>
      </c>
      <c r="N93" s="45">
        <f t="shared" si="31"/>
        <v>40</v>
      </c>
      <c r="P93" s="41" t="s">
        <v>215</v>
      </c>
      <c r="Q93" s="68">
        <v>36</v>
      </c>
      <c r="R93" s="1">
        <v>0</v>
      </c>
      <c r="S93" s="1">
        <v>0</v>
      </c>
      <c r="T93" s="1">
        <v>0</v>
      </c>
      <c r="U93" s="1">
        <v>0</v>
      </c>
      <c r="V93" s="1">
        <v>1</v>
      </c>
      <c r="W93" s="1">
        <v>309</v>
      </c>
      <c r="X93" s="1">
        <v>5</v>
      </c>
      <c r="Y93" s="1">
        <v>0</v>
      </c>
      <c r="Z93" s="1">
        <v>0</v>
      </c>
      <c r="AA93" s="1">
        <v>2</v>
      </c>
      <c r="AB93" s="1">
        <v>1</v>
      </c>
      <c r="AC93" s="1">
        <v>11</v>
      </c>
      <c r="AD93" s="1">
        <v>5</v>
      </c>
      <c r="AE93" s="1">
        <v>0</v>
      </c>
      <c r="AF93" s="46">
        <v>370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3"/>
        <v>61</v>
      </c>
      <c r="E94" s="42">
        <f t="shared" si="24"/>
        <v>435</v>
      </c>
      <c r="F94" s="25">
        <f t="shared" si="32"/>
        <v>427</v>
      </c>
      <c r="G94" s="25">
        <f t="shared" si="25"/>
        <v>7</v>
      </c>
      <c r="H94" s="25">
        <f t="shared" si="26"/>
        <v>1</v>
      </c>
      <c r="I94" s="25">
        <f t="shared" si="27"/>
        <v>24</v>
      </c>
      <c r="J94" s="2">
        <f t="shared" si="28"/>
        <v>2</v>
      </c>
      <c r="K94" s="43">
        <f t="shared" si="33"/>
        <v>522</v>
      </c>
      <c r="L94" s="44">
        <f t="shared" si="29"/>
        <v>23</v>
      </c>
      <c r="M94" s="27">
        <f t="shared" si="30"/>
        <v>0.83333333333333337</v>
      </c>
      <c r="N94" s="45">
        <f t="shared" si="31"/>
        <v>47</v>
      </c>
      <c r="P94" s="41" t="s">
        <v>217</v>
      </c>
      <c r="Q94" s="68">
        <v>61</v>
      </c>
      <c r="R94" s="1">
        <v>0</v>
      </c>
      <c r="S94" s="1">
        <v>0</v>
      </c>
      <c r="T94" s="1">
        <v>0</v>
      </c>
      <c r="U94" s="1">
        <v>0</v>
      </c>
      <c r="V94" s="1">
        <v>1</v>
      </c>
      <c r="W94" s="1">
        <v>426</v>
      </c>
      <c r="X94" s="1">
        <v>7</v>
      </c>
      <c r="Y94" s="1">
        <v>1</v>
      </c>
      <c r="Z94" s="1">
        <v>0</v>
      </c>
      <c r="AA94" s="1">
        <v>2</v>
      </c>
      <c r="AB94" s="1">
        <v>5</v>
      </c>
      <c r="AC94" s="1">
        <v>15</v>
      </c>
      <c r="AD94" s="1">
        <v>4</v>
      </c>
      <c r="AE94" s="1">
        <v>0</v>
      </c>
      <c r="AF94" s="46">
        <v>522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3"/>
        <v>4</v>
      </c>
      <c r="E95" s="42">
        <f t="shared" si="24"/>
        <v>149</v>
      </c>
      <c r="F95" s="25">
        <f t="shared" si="32"/>
        <v>146</v>
      </c>
      <c r="G95" s="25">
        <f t="shared" si="25"/>
        <v>3</v>
      </c>
      <c r="H95" s="25">
        <f t="shared" si="26"/>
        <v>0</v>
      </c>
      <c r="I95" s="25">
        <f t="shared" si="27"/>
        <v>8</v>
      </c>
      <c r="J95" s="2">
        <f t="shared" si="28"/>
        <v>0</v>
      </c>
      <c r="K95" s="43">
        <f t="shared" si="33"/>
        <v>161</v>
      </c>
      <c r="L95" s="44">
        <f t="shared" si="29"/>
        <v>61</v>
      </c>
      <c r="M95" s="27">
        <f t="shared" si="30"/>
        <v>0.92546583850931674</v>
      </c>
      <c r="N95" s="45">
        <f t="shared" si="31"/>
        <v>9</v>
      </c>
      <c r="P95" s="41" t="s">
        <v>219</v>
      </c>
      <c r="Q95" s="68">
        <v>4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146</v>
      </c>
      <c r="X95" s="1">
        <v>3</v>
      </c>
      <c r="Y95" s="1">
        <v>0</v>
      </c>
      <c r="Z95" s="1">
        <v>0</v>
      </c>
      <c r="AA95" s="1">
        <v>0</v>
      </c>
      <c r="AB95" s="1">
        <v>0</v>
      </c>
      <c r="AC95" s="1">
        <v>2</v>
      </c>
      <c r="AD95" s="1">
        <v>6</v>
      </c>
      <c r="AE95" s="1">
        <v>0</v>
      </c>
      <c r="AF95" s="46">
        <v>161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3"/>
        <v>6</v>
      </c>
      <c r="E96" s="42">
        <f t="shared" si="24"/>
        <v>207</v>
      </c>
      <c r="F96" s="25">
        <f t="shared" si="32"/>
        <v>201</v>
      </c>
      <c r="G96" s="25">
        <f t="shared" si="25"/>
        <v>5</v>
      </c>
      <c r="H96" s="25">
        <f t="shared" si="26"/>
        <v>1</v>
      </c>
      <c r="I96" s="25">
        <f t="shared" si="27"/>
        <v>7</v>
      </c>
      <c r="J96" s="2">
        <f t="shared" si="28"/>
        <v>3</v>
      </c>
      <c r="K96" s="43">
        <f t="shared" si="33"/>
        <v>223</v>
      </c>
      <c r="L96" s="44">
        <f t="shared" si="29"/>
        <v>54</v>
      </c>
      <c r="M96" s="27">
        <f t="shared" si="30"/>
        <v>0.9282511210762332</v>
      </c>
      <c r="N96" s="45">
        <f t="shared" si="31"/>
        <v>8</v>
      </c>
      <c r="P96" s="41" t="s">
        <v>221</v>
      </c>
      <c r="Q96" s="68">
        <v>6</v>
      </c>
      <c r="R96" s="1">
        <v>0</v>
      </c>
      <c r="S96" s="1">
        <v>0</v>
      </c>
      <c r="T96" s="1">
        <v>0</v>
      </c>
      <c r="U96" s="1">
        <v>0</v>
      </c>
      <c r="V96" s="1">
        <v>2</v>
      </c>
      <c r="W96" s="1">
        <v>199</v>
      </c>
      <c r="X96" s="1">
        <v>5</v>
      </c>
      <c r="Y96" s="1">
        <v>1</v>
      </c>
      <c r="Z96" s="1">
        <v>0</v>
      </c>
      <c r="AA96" s="1">
        <v>3</v>
      </c>
      <c r="AB96" s="1">
        <v>0</v>
      </c>
      <c r="AC96" s="1">
        <v>2</v>
      </c>
      <c r="AD96" s="1">
        <v>5</v>
      </c>
      <c r="AE96" s="1">
        <v>0</v>
      </c>
      <c r="AF96" s="46">
        <v>223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3"/>
        <v>29</v>
      </c>
      <c r="E97" s="42">
        <f t="shared" si="24"/>
        <v>388</v>
      </c>
      <c r="F97" s="25">
        <f t="shared" si="32"/>
        <v>382</v>
      </c>
      <c r="G97" s="25">
        <f t="shared" si="25"/>
        <v>6</v>
      </c>
      <c r="H97" s="25">
        <f t="shared" si="26"/>
        <v>0</v>
      </c>
      <c r="I97" s="25">
        <f t="shared" si="27"/>
        <v>26</v>
      </c>
      <c r="J97" s="2">
        <f t="shared" si="28"/>
        <v>2</v>
      </c>
      <c r="K97" s="43">
        <f t="shared" si="33"/>
        <v>445</v>
      </c>
      <c r="L97" s="44">
        <f t="shared" si="29"/>
        <v>29</v>
      </c>
      <c r="M97" s="27">
        <f t="shared" si="30"/>
        <v>0.87191011235955052</v>
      </c>
      <c r="N97" s="45">
        <f t="shared" si="31"/>
        <v>32</v>
      </c>
      <c r="P97" s="41" t="s">
        <v>223</v>
      </c>
      <c r="Q97" s="68">
        <v>29</v>
      </c>
      <c r="R97" s="1">
        <v>0</v>
      </c>
      <c r="S97" s="1">
        <v>0</v>
      </c>
      <c r="T97" s="1">
        <v>0</v>
      </c>
      <c r="U97" s="1">
        <v>0</v>
      </c>
      <c r="V97" s="1">
        <v>2</v>
      </c>
      <c r="W97" s="1">
        <v>380</v>
      </c>
      <c r="X97" s="1">
        <v>6</v>
      </c>
      <c r="Y97" s="1">
        <v>0</v>
      </c>
      <c r="Z97" s="1">
        <v>0</v>
      </c>
      <c r="AA97" s="1">
        <v>2</v>
      </c>
      <c r="AB97" s="1">
        <v>0</v>
      </c>
      <c r="AC97" s="1">
        <v>7</v>
      </c>
      <c r="AD97" s="1">
        <v>19</v>
      </c>
      <c r="AE97" s="1">
        <v>0</v>
      </c>
      <c r="AF97" s="46">
        <v>445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3"/>
        <v>2</v>
      </c>
      <c r="E98" s="42">
        <f t="shared" si="24"/>
        <v>9</v>
      </c>
      <c r="F98" s="25">
        <f t="shared" si="32"/>
        <v>9</v>
      </c>
      <c r="G98" s="25">
        <f t="shared" si="25"/>
        <v>0</v>
      </c>
      <c r="H98" s="25">
        <f t="shared" si="26"/>
        <v>0</v>
      </c>
      <c r="I98" s="25">
        <f t="shared" si="27"/>
        <v>2</v>
      </c>
      <c r="J98" s="2">
        <f t="shared" si="28"/>
        <v>1</v>
      </c>
      <c r="K98" s="43">
        <f t="shared" si="33"/>
        <v>14</v>
      </c>
      <c r="L98" s="44">
        <f t="shared" si="29"/>
        <v>78</v>
      </c>
      <c r="M98" s="27">
        <f t="shared" si="30"/>
        <v>0.6428571428571429</v>
      </c>
      <c r="N98" s="45">
        <f t="shared" si="31"/>
        <v>81</v>
      </c>
      <c r="P98" s="41" t="s">
        <v>225</v>
      </c>
      <c r="Q98" s="68">
        <v>2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9</v>
      </c>
      <c r="X98" s="1">
        <v>0</v>
      </c>
      <c r="Y98" s="1">
        <v>0</v>
      </c>
      <c r="Z98" s="1">
        <v>0</v>
      </c>
      <c r="AA98" s="1">
        <v>1</v>
      </c>
      <c r="AB98" s="1">
        <v>0</v>
      </c>
      <c r="AC98" s="1">
        <v>2</v>
      </c>
      <c r="AD98" s="1">
        <v>0</v>
      </c>
      <c r="AE98" s="1">
        <v>0</v>
      </c>
      <c r="AF98" s="46">
        <v>14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3"/>
        <v>21</v>
      </c>
      <c r="E99" s="42">
        <f t="shared" si="24"/>
        <v>138</v>
      </c>
      <c r="F99" s="25">
        <f t="shared" si="32"/>
        <v>126</v>
      </c>
      <c r="G99" s="32">
        <f t="shared" si="25"/>
        <v>12</v>
      </c>
      <c r="H99" s="32">
        <f t="shared" si="26"/>
        <v>0</v>
      </c>
      <c r="I99" s="32">
        <f t="shared" si="27"/>
        <v>41</v>
      </c>
      <c r="J99" s="31">
        <f t="shared" si="28"/>
        <v>2</v>
      </c>
      <c r="K99" s="43">
        <f t="shared" si="33"/>
        <v>202</v>
      </c>
      <c r="L99" s="61">
        <f t="shared" si="29"/>
        <v>57</v>
      </c>
      <c r="M99" s="34">
        <f t="shared" si="30"/>
        <v>0.68316831683168322</v>
      </c>
      <c r="N99" s="62">
        <f t="shared" si="31"/>
        <v>77</v>
      </c>
      <c r="P99" s="41" t="s">
        <v>227</v>
      </c>
      <c r="Q99" s="71">
        <v>20</v>
      </c>
      <c r="R99" s="63">
        <v>0</v>
      </c>
      <c r="S99" s="63">
        <v>0</v>
      </c>
      <c r="T99" s="63">
        <v>1</v>
      </c>
      <c r="U99" s="63">
        <v>0</v>
      </c>
      <c r="V99" s="63">
        <v>3</v>
      </c>
      <c r="W99" s="63">
        <v>123</v>
      </c>
      <c r="X99" s="63">
        <v>12</v>
      </c>
      <c r="Y99" s="63">
        <v>0</v>
      </c>
      <c r="Z99" s="63">
        <v>0</v>
      </c>
      <c r="AA99" s="63">
        <v>2</v>
      </c>
      <c r="AB99" s="63">
        <v>0</v>
      </c>
      <c r="AC99" s="63">
        <v>19</v>
      </c>
      <c r="AD99" s="63">
        <v>22</v>
      </c>
      <c r="AE99" s="63">
        <v>0</v>
      </c>
      <c r="AF99" s="64">
        <v>202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5064</v>
      </c>
      <c r="E101" s="257">
        <f t="shared" ref="E101:K101" si="34">SUM(E12:E99)</f>
        <v>33090</v>
      </c>
      <c r="F101" s="257">
        <f t="shared" si="34"/>
        <v>31811</v>
      </c>
      <c r="G101" s="257">
        <f t="shared" si="34"/>
        <v>1246</v>
      </c>
      <c r="H101" s="257">
        <f t="shared" si="34"/>
        <v>33</v>
      </c>
      <c r="I101" s="257">
        <f t="shared" si="34"/>
        <v>3695</v>
      </c>
      <c r="J101" s="257">
        <f t="shared" si="34"/>
        <v>141</v>
      </c>
      <c r="K101" s="258">
        <f t="shared" si="34"/>
        <v>41990</v>
      </c>
    </row>
  </sheetData>
  <autoFilter ref="A13:AF13" xr:uid="{00000000-0009-0000-0000-00001B000000}">
    <sortState xmlns:xlrd2="http://schemas.microsoft.com/office/spreadsheetml/2017/richdata2" ref="A15:AF99">
      <sortCondition ref="A13"/>
    </sortState>
  </autoFilter>
  <mergeCells count="25"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  <mergeCell ref="K5:K6"/>
    <mergeCell ref="L5:L6"/>
    <mergeCell ref="M5:M6"/>
    <mergeCell ref="N5:N6"/>
    <mergeCell ref="D11:N11"/>
    <mergeCell ref="J5:J6"/>
    <mergeCell ref="A12:A13"/>
    <mergeCell ref="B12:B13"/>
    <mergeCell ref="C12:C13"/>
    <mergeCell ref="D12:D13"/>
    <mergeCell ref="E12:E13"/>
    <mergeCell ref="C5:C6"/>
    <mergeCell ref="D5:D6"/>
    <mergeCell ref="E5:E6"/>
    <mergeCell ref="F5:H5"/>
    <mergeCell ref="I5:I6"/>
  </mergeCells>
  <phoneticPr fontId="1"/>
  <hyperlinks>
    <hyperlink ref="P1" location="目次!A1" display="目次に戻る" xr:uid="{4F36BF92-664B-4EF8-8353-B2926CE28435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E75AA-FD8B-4CC5-A586-AA6925B39069}">
  <sheetPr>
    <tabColor theme="9"/>
  </sheetPr>
  <dimension ref="A1:AL101"/>
  <sheetViews>
    <sheetView workbookViewId="0">
      <pane xSplit="3" ySplit="13" topLeftCell="D14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4" width="9.625" style="14" bestFit="1" customWidth="1"/>
    <col min="5" max="6" width="10.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268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17</v>
      </c>
      <c r="E7" s="18">
        <f t="shared" si="0"/>
        <v>117</v>
      </c>
      <c r="F7" s="18">
        <f t="shared" si="0"/>
        <v>111</v>
      </c>
      <c r="G7" s="18">
        <f t="shared" si="0"/>
        <v>5</v>
      </c>
      <c r="H7" s="18">
        <f t="shared" si="0"/>
        <v>1</v>
      </c>
      <c r="I7" s="18">
        <f t="shared" si="0"/>
        <v>16</v>
      </c>
      <c r="J7" s="18">
        <f t="shared" si="0"/>
        <v>0</v>
      </c>
      <c r="K7" s="19">
        <f>SUM(D7,F7:J7)</f>
        <v>150</v>
      </c>
      <c r="L7" s="20">
        <f>_xlfn.RANK.EQ(K7,$K$14:$K$99,0)</f>
        <v>63</v>
      </c>
      <c r="M7" s="21">
        <f>E7/K7</f>
        <v>0.78</v>
      </c>
      <c r="N7" s="22">
        <f>_xlfn.RANK.EQ(M7,$M$14:$M$99,0)</f>
        <v>60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25.6</v>
      </c>
      <c r="E8" s="103">
        <f>ROUND(SUMIF($B$14:$B$99,"G",E14:E99)/(COUNTIFS(B14:B99,"G",D14:D99,"&lt;&gt;")),1)</f>
        <v>325.39999999999998</v>
      </c>
      <c r="F8" s="103">
        <f>ROUND(SUMIF($B$14:$B$99,"G",F14:F99)/(COUNTIFS(B14:B99,"G",D14:D99,"&lt;&gt;")),1)</f>
        <v>316.7</v>
      </c>
      <c r="G8" s="103">
        <f>ROUND(SUMIF($B$14:$B$99,"G",G14:G99)/(COUNTIFS(B14:B99,"G",D14:D99,"&lt;&gt;")),1)</f>
        <v>8.4</v>
      </c>
      <c r="H8" s="103">
        <f>ROUND(SUMIF($B$14:$B$99,"G",H14:H99)/(COUNTIFS(B14:B99,"G",D14:D99,"&lt;&gt;")),1)</f>
        <v>0.3</v>
      </c>
      <c r="I8" s="103">
        <f>ROUND(SUMIF($B$14:$B$99,"G",I14:I99)/(COUNTIFS(B14:B99,"G",D14:D99,"&lt;&gt;")),1)</f>
        <v>14.7</v>
      </c>
      <c r="J8" s="103">
        <f>ROUND(SUMIF($B$14:$B$99,"G",J14:J99)/(COUNTIFS(B14:B99,"G",D14:D99,"&lt;&gt;")),1)</f>
        <v>0.9</v>
      </c>
      <c r="K8" s="100">
        <f>ROUND(SUM(D8,F8:J8),1)</f>
        <v>366.6</v>
      </c>
      <c r="L8" s="26"/>
      <c r="M8" s="27">
        <f t="shared" ref="M8:M9" si="1">E8/K8</f>
        <v>0.88761593016912155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67.7</v>
      </c>
      <c r="E9" s="106">
        <f t="shared" si="2"/>
        <v>407.8</v>
      </c>
      <c r="F9" s="106">
        <f t="shared" si="2"/>
        <v>391.3</v>
      </c>
      <c r="G9" s="106">
        <f t="shared" si="2"/>
        <v>16.2</v>
      </c>
      <c r="H9" s="106">
        <f t="shared" si="2"/>
        <v>0.3</v>
      </c>
      <c r="I9" s="106">
        <f t="shared" si="2"/>
        <v>37.299999999999997</v>
      </c>
      <c r="J9" s="106">
        <f t="shared" si="2"/>
        <v>2</v>
      </c>
      <c r="K9" s="105">
        <f>ROUND(SUM(D9,F9:J9),1)</f>
        <v>514.79999999999995</v>
      </c>
      <c r="L9" s="33"/>
      <c r="M9" s="34">
        <f t="shared" si="1"/>
        <v>0.79215229215229221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2024年度（基準日：５月１日）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x14ac:dyDescent="0.15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7" t="s">
        <v>55</v>
      </c>
      <c r="R12" s="438"/>
      <c r="S12" s="438"/>
      <c r="T12" s="438"/>
      <c r="U12" s="438"/>
      <c r="V12" s="438"/>
      <c r="W12" s="438"/>
      <c r="X12" s="438"/>
      <c r="Y12" s="438"/>
      <c r="Z12" s="438"/>
      <c r="AA12" s="438"/>
      <c r="AB12" s="438"/>
      <c r="AC12" s="438"/>
      <c r="AD12" s="438"/>
      <c r="AE12" s="438"/>
      <c r="AF12" s="439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65" t="s">
        <v>20</v>
      </c>
      <c r="R13" s="66" t="s">
        <v>21</v>
      </c>
      <c r="S13" s="15" t="s">
        <v>22</v>
      </c>
      <c r="T13" s="15" t="s">
        <v>23</v>
      </c>
      <c r="U13" s="15" t="s">
        <v>24</v>
      </c>
      <c r="V13" s="15" t="s">
        <v>29</v>
      </c>
      <c r="W13" s="15" t="s">
        <v>30</v>
      </c>
      <c r="X13" s="15" t="s">
        <v>31</v>
      </c>
      <c r="Y13" s="15" t="s">
        <v>32</v>
      </c>
      <c r="Z13" s="15" t="s">
        <v>25</v>
      </c>
      <c r="AA13" s="15" t="s">
        <v>26</v>
      </c>
      <c r="AB13" s="15" t="s">
        <v>33</v>
      </c>
      <c r="AC13" s="15" t="s">
        <v>34</v>
      </c>
      <c r="AD13" s="15" t="s">
        <v>35</v>
      </c>
      <c r="AE13" s="15" t="s">
        <v>27</v>
      </c>
      <c r="AF13" s="67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 t="shared" ref="D14:D47" si="3">SUM(Q14:U14)</f>
        <v>309</v>
      </c>
      <c r="E14" s="42">
        <f t="shared" ref="E14:E47" si="4">SUM(F14:H14)</f>
        <v>1259</v>
      </c>
      <c r="F14" s="25">
        <f t="shared" ref="F14:F47" si="5">V14+W14</f>
        <v>1195</v>
      </c>
      <c r="G14" s="25">
        <f t="shared" ref="G14:G47" si="6">X14</f>
        <v>63</v>
      </c>
      <c r="H14" s="25">
        <f t="shared" ref="H14:H47" si="7">Y14</f>
        <v>1</v>
      </c>
      <c r="I14" s="25">
        <f t="shared" ref="I14:I47" si="8">SUM(AB14:AD14)</f>
        <v>123</v>
      </c>
      <c r="J14" s="2">
        <f t="shared" ref="J14:J47" si="9">SUM(Z14:AA14,AE14)</f>
        <v>12</v>
      </c>
      <c r="K14" s="43">
        <f t="shared" ref="K14:K47" si="10">SUM(D14,E14,I14:J14)</f>
        <v>1703</v>
      </c>
      <c r="L14" s="44">
        <f t="shared" ref="L14:L47" si="11">_xlfn.RANK.EQ(K14,$K$14:$K$99,0)</f>
        <v>9</v>
      </c>
      <c r="M14" s="27">
        <f t="shared" ref="M14:M23" si="12">E14/K14</f>
        <v>0.7392836171462126</v>
      </c>
      <c r="N14" s="45">
        <f t="shared" ref="N14:N47" si="13">_xlfn.RANK.EQ(M14,$M$14:$M$99,0)</f>
        <v>68</v>
      </c>
      <c r="P14" s="41" t="s">
        <v>57</v>
      </c>
      <c r="Q14" s="68">
        <v>308</v>
      </c>
      <c r="R14" s="1">
        <v>1</v>
      </c>
      <c r="S14" s="1">
        <v>0</v>
      </c>
      <c r="T14" s="1">
        <v>0</v>
      </c>
      <c r="U14" s="1">
        <v>0</v>
      </c>
      <c r="V14" s="1">
        <v>4</v>
      </c>
      <c r="W14" s="1">
        <v>1191</v>
      </c>
      <c r="X14" s="1">
        <v>63</v>
      </c>
      <c r="Y14" s="1">
        <v>1</v>
      </c>
      <c r="Z14" s="1">
        <v>0</v>
      </c>
      <c r="AA14" s="1">
        <v>12</v>
      </c>
      <c r="AB14" s="1">
        <v>10</v>
      </c>
      <c r="AC14" s="1">
        <v>70</v>
      </c>
      <c r="AD14" s="1">
        <v>43</v>
      </c>
      <c r="AE14" s="1">
        <v>0</v>
      </c>
      <c r="AF14" s="46">
        <v>1703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 t="shared" si="3"/>
        <v>0</v>
      </c>
      <c r="E15" s="42">
        <f t="shared" si="4"/>
        <v>14</v>
      </c>
      <c r="F15" s="25">
        <f t="shared" si="5"/>
        <v>12</v>
      </c>
      <c r="G15" s="25">
        <f t="shared" si="6"/>
        <v>2</v>
      </c>
      <c r="H15" s="25">
        <f t="shared" si="7"/>
        <v>0</v>
      </c>
      <c r="I15" s="25">
        <f t="shared" si="8"/>
        <v>0</v>
      </c>
      <c r="J15" s="2">
        <f t="shared" si="9"/>
        <v>0</v>
      </c>
      <c r="K15" s="43">
        <f t="shared" si="10"/>
        <v>14</v>
      </c>
      <c r="L15" s="44">
        <f t="shared" si="11"/>
        <v>78</v>
      </c>
      <c r="M15" s="27">
        <f t="shared" si="12"/>
        <v>1</v>
      </c>
      <c r="N15" s="45">
        <f t="shared" si="13"/>
        <v>1</v>
      </c>
      <c r="P15" s="41" t="s">
        <v>59</v>
      </c>
      <c r="Q15" s="72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12</v>
      </c>
      <c r="X15" s="15">
        <v>2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67">
        <v>14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si="3"/>
        <v>11</v>
      </c>
      <c r="E16" s="42">
        <f t="shared" si="4"/>
        <v>220</v>
      </c>
      <c r="F16" s="25">
        <f t="shared" si="5"/>
        <v>212</v>
      </c>
      <c r="G16" s="25">
        <f t="shared" si="6"/>
        <v>8</v>
      </c>
      <c r="H16" s="25">
        <f t="shared" si="7"/>
        <v>0</v>
      </c>
      <c r="I16" s="25">
        <f t="shared" si="8"/>
        <v>8</v>
      </c>
      <c r="J16" s="2">
        <f t="shared" si="9"/>
        <v>1</v>
      </c>
      <c r="K16" s="43">
        <f t="shared" si="10"/>
        <v>240</v>
      </c>
      <c r="L16" s="44">
        <f t="shared" si="11"/>
        <v>52</v>
      </c>
      <c r="M16" s="27">
        <f t="shared" si="12"/>
        <v>0.91666666666666663</v>
      </c>
      <c r="N16" s="45">
        <f t="shared" si="13"/>
        <v>14</v>
      </c>
      <c r="P16" s="41" t="s">
        <v>61</v>
      </c>
      <c r="Q16" s="68">
        <v>11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212</v>
      </c>
      <c r="X16" s="1">
        <v>8</v>
      </c>
      <c r="Y16" s="1">
        <v>0</v>
      </c>
      <c r="Z16" s="1">
        <v>0</v>
      </c>
      <c r="AA16" s="1">
        <v>1</v>
      </c>
      <c r="AB16" s="1">
        <v>0</v>
      </c>
      <c r="AC16" s="1">
        <v>6</v>
      </c>
      <c r="AD16" s="1">
        <v>2</v>
      </c>
      <c r="AE16" s="1">
        <v>0</v>
      </c>
      <c r="AF16" s="46">
        <v>240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0</v>
      </c>
      <c r="F17" s="25">
        <f t="shared" si="5"/>
        <v>0</v>
      </c>
      <c r="G17" s="25">
        <f t="shared" si="6"/>
        <v>0</v>
      </c>
      <c r="H17" s="25">
        <f t="shared" si="7"/>
        <v>0</v>
      </c>
      <c r="I17" s="25">
        <f t="shared" si="8"/>
        <v>2</v>
      </c>
      <c r="J17" s="2">
        <f t="shared" si="9"/>
        <v>0</v>
      </c>
      <c r="K17" s="43">
        <f t="shared" si="10"/>
        <v>2</v>
      </c>
      <c r="L17" s="44">
        <f t="shared" si="11"/>
        <v>82</v>
      </c>
      <c r="M17" s="27">
        <f t="shared" si="12"/>
        <v>0</v>
      </c>
      <c r="N17" s="45">
        <f t="shared" si="13"/>
        <v>83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2</v>
      </c>
      <c r="AE17" s="1">
        <v>0</v>
      </c>
      <c r="AF17" s="46">
        <v>2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9</v>
      </c>
      <c r="E18" s="42">
        <f t="shared" si="4"/>
        <v>47</v>
      </c>
      <c r="F18" s="25">
        <f t="shared" si="5"/>
        <v>47</v>
      </c>
      <c r="G18" s="25">
        <f t="shared" si="6"/>
        <v>0</v>
      </c>
      <c r="H18" s="25">
        <f t="shared" si="7"/>
        <v>0</v>
      </c>
      <c r="I18" s="25">
        <f t="shared" si="8"/>
        <v>1</v>
      </c>
      <c r="J18" s="2">
        <f t="shared" si="9"/>
        <v>0</v>
      </c>
      <c r="K18" s="43">
        <f t="shared" si="10"/>
        <v>57</v>
      </c>
      <c r="L18" s="44">
        <f t="shared" si="11"/>
        <v>71</v>
      </c>
      <c r="M18" s="27">
        <f t="shared" si="12"/>
        <v>0.82456140350877194</v>
      </c>
      <c r="N18" s="45">
        <f t="shared" si="13"/>
        <v>51</v>
      </c>
      <c r="P18" s="41" t="s">
        <v>65</v>
      </c>
      <c r="Q18" s="68">
        <v>9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47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1</v>
      </c>
      <c r="AD18" s="1">
        <v>0</v>
      </c>
      <c r="AE18" s="1">
        <v>0</v>
      </c>
      <c r="AF18" s="46">
        <v>57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11</v>
      </c>
      <c r="E19" s="42">
        <f t="shared" si="4"/>
        <v>103</v>
      </c>
      <c r="F19" s="25">
        <f t="shared" si="5"/>
        <v>103</v>
      </c>
      <c r="G19" s="25">
        <f t="shared" si="6"/>
        <v>0</v>
      </c>
      <c r="H19" s="25">
        <f t="shared" si="7"/>
        <v>0</v>
      </c>
      <c r="I19" s="25">
        <f t="shared" si="8"/>
        <v>1</v>
      </c>
      <c r="J19" s="2">
        <f t="shared" si="9"/>
        <v>3</v>
      </c>
      <c r="K19" s="43">
        <f t="shared" si="10"/>
        <v>118</v>
      </c>
      <c r="L19" s="44">
        <f t="shared" si="11"/>
        <v>66</v>
      </c>
      <c r="M19" s="27">
        <f t="shared" si="12"/>
        <v>0.8728813559322034</v>
      </c>
      <c r="N19" s="45">
        <f t="shared" si="13"/>
        <v>35</v>
      </c>
      <c r="P19" s="41" t="s">
        <v>67</v>
      </c>
      <c r="Q19" s="68">
        <v>11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103</v>
      </c>
      <c r="X19" s="1">
        <v>0</v>
      </c>
      <c r="Y19" s="1">
        <v>0</v>
      </c>
      <c r="Z19" s="1">
        <v>0</v>
      </c>
      <c r="AA19" s="1">
        <v>3</v>
      </c>
      <c r="AB19" s="1">
        <v>0</v>
      </c>
      <c r="AC19" s="1">
        <v>0</v>
      </c>
      <c r="AD19" s="1">
        <v>1</v>
      </c>
      <c r="AE19" s="1">
        <v>0</v>
      </c>
      <c r="AF19" s="46">
        <v>118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5</v>
      </c>
      <c r="F20" s="25">
        <f t="shared" si="5"/>
        <v>5</v>
      </c>
      <c r="G20" s="25">
        <f t="shared" si="6"/>
        <v>0</v>
      </c>
      <c r="H20" s="25">
        <f t="shared" si="7"/>
        <v>0</v>
      </c>
      <c r="I20" s="25">
        <f t="shared" si="8"/>
        <v>0</v>
      </c>
      <c r="J20" s="2">
        <f t="shared" si="9"/>
        <v>0</v>
      </c>
      <c r="K20" s="43">
        <f t="shared" si="10"/>
        <v>5</v>
      </c>
      <c r="L20" s="44">
        <f t="shared" si="11"/>
        <v>80</v>
      </c>
      <c r="M20" s="27">
        <f t="shared" si="12"/>
        <v>1</v>
      </c>
      <c r="N20" s="45">
        <f t="shared" si="13"/>
        <v>1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5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46">
        <v>5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22</v>
      </c>
      <c r="E21" s="42">
        <f t="shared" si="4"/>
        <v>207</v>
      </c>
      <c r="F21" s="25">
        <f t="shared" si="5"/>
        <v>204</v>
      </c>
      <c r="G21" s="25">
        <f t="shared" si="6"/>
        <v>3</v>
      </c>
      <c r="H21" s="25">
        <f t="shared" si="7"/>
        <v>0</v>
      </c>
      <c r="I21" s="25">
        <f t="shared" si="8"/>
        <v>11</v>
      </c>
      <c r="J21" s="2">
        <f t="shared" si="9"/>
        <v>0</v>
      </c>
      <c r="K21" s="43">
        <f t="shared" si="10"/>
        <v>240</v>
      </c>
      <c r="L21" s="44">
        <f t="shared" si="11"/>
        <v>52</v>
      </c>
      <c r="M21" s="27">
        <f t="shared" si="12"/>
        <v>0.86250000000000004</v>
      </c>
      <c r="N21" s="45">
        <f t="shared" si="13"/>
        <v>38</v>
      </c>
      <c r="P21" s="41" t="s">
        <v>71</v>
      </c>
      <c r="Q21" s="68">
        <v>21</v>
      </c>
      <c r="R21" s="1">
        <v>1</v>
      </c>
      <c r="S21" s="1">
        <v>0</v>
      </c>
      <c r="T21" s="1">
        <v>0</v>
      </c>
      <c r="U21" s="1">
        <v>0</v>
      </c>
      <c r="V21" s="1">
        <v>1</v>
      </c>
      <c r="W21" s="1">
        <v>203</v>
      </c>
      <c r="X21" s="1">
        <v>3</v>
      </c>
      <c r="Y21" s="1">
        <v>0</v>
      </c>
      <c r="Z21" s="1">
        <v>0</v>
      </c>
      <c r="AA21" s="1">
        <v>0</v>
      </c>
      <c r="AB21" s="1">
        <v>0</v>
      </c>
      <c r="AC21" s="1">
        <v>4</v>
      </c>
      <c r="AD21" s="1">
        <v>7</v>
      </c>
      <c r="AE21" s="1">
        <v>0</v>
      </c>
      <c r="AF21" s="46">
        <v>240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14</v>
      </c>
      <c r="E22" s="42">
        <f t="shared" si="4"/>
        <v>271</v>
      </c>
      <c r="F22" s="25">
        <f t="shared" si="5"/>
        <v>262</v>
      </c>
      <c r="G22" s="25">
        <f t="shared" si="6"/>
        <v>7</v>
      </c>
      <c r="H22" s="25">
        <f t="shared" si="7"/>
        <v>2</v>
      </c>
      <c r="I22" s="25">
        <f t="shared" si="8"/>
        <v>16</v>
      </c>
      <c r="J22" s="2">
        <f t="shared" si="9"/>
        <v>0</v>
      </c>
      <c r="K22" s="43">
        <f t="shared" si="10"/>
        <v>301</v>
      </c>
      <c r="L22" s="44">
        <f t="shared" si="11"/>
        <v>44</v>
      </c>
      <c r="M22" s="27">
        <f t="shared" si="12"/>
        <v>0.90033222591362128</v>
      </c>
      <c r="N22" s="45">
        <f t="shared" si="13"/>
        <v>25</v>
      </c>
      <c r="P22" s="41" t="s">
        <v>73</v>
      </c>
      <c r="Q22" s="68">
        <v>14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261</v>
      </c>
      <c r="X22" s="1">
        <v>7</v>
      </c>
      <c r="Y22" s="1">
        <v>2</v>
      </c>
      <c r="Z22" s="1">
        <v>0</v>
      </c>
      <c r="AA22" s="1">
        <v>0</v>
      </c>
      <c r="AB22" s="1">
        <v>1</v>
      </c>
      <c r="AC22" s="1">
        <v>4</v>
      </c>
      <c r="AD22" s="1">
        <v>11</v>
      </c>
      <c r="AE22" s="1">
        <v>0</v>
      </c>
      <c r="AF22" s="46">
        <v>301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388</v>
      </c>
      <c r="E23" s="42">
        <f t="shared" si="4"/>
        <v>1358</v>
      </c>
      <c r="F23" s="25">
        <f t="shared" si="5"/>
        <v>1251</v>
      </c>
      <c r="G23" s="25">
        <f t="shared" si="6"/>
        <v>107</v>
      </c>
      <c r="H23" s="25">
        <f t="shared" si="7"/>
        <v>0</v>
      </c>
      <c r="I23" s="25">
        <f t="shared" si="8"/>
        <v>111</v>
      </c>
      <c r="J23" s="2">
        <f t="shared" si="9"/>
        <v>7</v>
      </c>
      <c r="K23" s="43">
        <f t="shared" si="10"/>
        <v>1864</v>
      </c>
      <c r="L23" s="44">
        <f t="shared" si="11"/>
        <v>6</v>
      </c>
      <c r="M23" s="27">
        <f t="shared" si="12"/>
        <v>0.72854077253218885</v>
      </c>
      <c r="N23" s="45">
        <f t="shared" si="13"/>
        <v>70</v>
      </c>
      <c r="P23" s="41" t="s">
        <v>75</v>
      </c>
      <c r="Q23" s="68">
        <v>387</v>
      </c>
      <c r="R23" s="1">
        <v>0</v>
      </c>
      <c r="S23" s="1">
        <v>0</v>
      </c>
      <c r="T23" s="1">
        <v>0</v>
      </c>
      <c r="U23" s="1">
        <v>1</v>
      </c>
      <c r="V23" s="1">
        <v>1</v>
      </c>
      <c r="W23" s="1">
        <v>1250</v>
      </c>
      <c r="X23" s="1">
        <v>107</v>
      </c>
      <c r="Y23" s="1">
        <v>0</v>
      </c>
      <c r="Z23" s="1">
        <v>0</v>
      </c>
      <c r="AA23" s="1">
        <v>7</v>
      </c>
      <c r="AB23" s="1">
        <v>9</v>
      </c>
      <c r="AC23" s="1">
        <v>93</v>
      </c>
      <c r="AD23" s="1">
        <v>9</v>
      </c>
      <c r="AE23" s="1">
        <v>0</v>
      </c>
      <c r="AF23" s="46">
        <v>1864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0</v>
      </c>
      <c r="E24" s="42">
        <f t="shared" si="4"/>
        <v>0</v>
      </c>
      <c r="F24" s="25">
        <f t="shared" si="5"/>
        <v>0</v>
      </c>
      <c r="G24" s="25">
        <f t="shared" si="6"/>
        <v>0</v>
      </c>
      <c r="H24" s="25">
        <f t="shared" si="7"/>
        <v>0</v>
      </c>
      <c r="I24" s="25">
        <f t="shared" si="8"/>
        <v>0</v>
      </c>
      <c r="J24" s="2">
        <f t="shared" si="9"/>
        <v>0</v>
      </c>
      <c r="K24" s="43">
        <f t="shared" si="10"/>
        <v>0</v>
      </c>
      <c r="L24" s="44">
        <f t="shared" si="11"/>
        <v>84</v>
      </c>
      <c r="M24" s="27">
        <v>0</v>
      </c>
      <c r="N24" s="45">
        <f t="shared" si="13"/>
        <v>83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46">
        <v>0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13</v>
      </c>
      <c r="E25" s="42">
        <f t="shared" si="4"/>
        <v>248</v>
      </c>
      <c r="F25" s="25">
        <f t="shared" si="5"/>
        <v>246</v>
      </c>
      <c r="G25" s="25">
        <f t="shared" si="6"/>
        <v>2</v>
      </c>
      <c r="H25" s="25">
        <f t="shared" si="7"/>
        <v>0</v>
      </c>
      <c r="I25" s="25">
        <f t="shared" si="8"/>
        <v>18</v>
      </c>
      <c r="J25" s="2">
        <f t="shared" si="9"/>
        <v>0</v>
      </c>
      <c r="K25" s="43">
        <f t="shared" si="10"/>
        <v>279</v>
      </c>
      <c r="L25" s="44">
        <f t="shared" si="11"/>
        <v>47</v>
      </c>
      <c r="M25" s="27">
        <f t="shared" ref="M25:M47" si="14">E25/K25</f>
        <v>0.88888888888888884</v>
      </c>
      <c r="N25" s="45">
        <f t="shared" si="13"/>
        <v>30</v>
      </c>
      <c r="P25" s="41" t="s">
        <v>79</v>
      </c>
      <c r="Q25" s="68">
        <v>13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246</v>
      </c>
      <c r="X25" s="1">
        <v>2</v>
      </c>
      <c r="Y25" s="1">
        <v>0</v>
      </c>
      <c r="Z25" s="1">
        <v>0</v>
      </c>
      <c r="AA25" s="1">
        <v>0</v>
      </c>
      <c r="AB25" s="1">
        <v>0</v>
      </c>
      <c r="AC25" s="1">
        <v>2</v>
      </c>
      <c r="AD25" s="1">
        <v>16</v>
      </c>
      <c r="AE25" s="1">
        <v>0</v>
      </c>
      <c r="AF25" s="46">
        <v>279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32</v>
      </c>
      <c r="E26" s="42">
        <f t="shared" si="4"/>
        <v>425</v>
      </c>
      <c r="F26" s="25">
        <f t="shared" si="5"/>
        <v>419</v>
      </c>
      <c r="G26" s="25">
        <f t="shared" si="6"/>
        <v>6</v>
      </c>
      <c r="H26" s="25">
        <f t="shared" si="7"/>
        <v>0</v>
      </c>
      <c r="I26" s="25">
        <f t="shared" si="8"/>
        <v>19</v>
      </c>
      <c r="J26" s="2">
        <f t="shared" si="9"/>
        <v>2</v>
      </c>
      <c r="K26" s="43">
        <f t="shared" si="10"/>
        <v>478</v>
      </c>
      <c r="L26" s="44">
        <f t="shared" si="11"/>
        <v>28</v>
      </c>
      <c r="M26" s="27">
        <f t="shared" si="14"/>
        <v>0.88912133891213385</v>
      </c>
      <c r="N26" s="45">
        <f t="shared" si="13"/>
        <v>29</v>
      </c>
      <c r="P26" s="41" t="s">
        <v>81</v>
      </c>
      <c r="Q26" s="68">
        <v>32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419</v>
      </c>
      <c r="X26" s="1">
        <v>6</v>
      </c>
      <c r="Y26" s="1">
        <v>0</v>
      </c>
      <c r="Z26" s="1">
        <v>0</v>
      </c>
      <c r="AA26" s="1">
        <v>2</v>
      </c>
      <c r="AB26" s="1">
        <v>3</v>
      </c>
      <c r="AC26" s="1">
        <v>12</v>
      </c>
      <c r="AD26" s="1">
        <v>4</v>
      </c>
      <c r="AE26" s="1">
        <v>0</v>
      </c>
      <c r="AF26" s="46">
        <v>478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2</v>
      </c>
      <c r="E27" s="42">
        <f t="shared" si="4"/>
        <v>78</v>
      </c>
      <c r="F27" s="25">
        <f t="shared" si="5"/>
        <v>73</v>
      </c>
      <c r="G27" s="25">
        <f t="shared" si="6"/>
        <v>5</v>
      </c>
      <c r="H27" s="25">
        <f t="shared" si="7"/>
        <v>0</v>
      </c>
      <c r="I27" s="25">
        <f t="shared" si="8"/>
        <v>4</v>
      </c>
      <c r="J27" s="2">
        <f t="shared" si="9"/>
        <v>3</v>
      </c>
      <c r="K27" s="43">
        <f t="shared" si="10"/>
        <v>87</v>
      </c>
      <c r="L27" s="44">
        <f t="shared" si="11"/>
        <v>69</v>
      </c>
      <c r="M27" s="27">
        <f t="shared" si="14"/>
        <v>0.89655172413793105</v>
      </c>
      <c r="N27" s="45">
        <f t="shared" si="13"/>
        <v>27</v>
      </c>
      <c r="P27" s="41" t="s">
        <v>83</v>
      </c>
      <c r="Q27" s="68">
        <v>2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73</v>
      </c>
      <c r="X27" s="1">
        <v>5</v>
      </c>
      <c r="Y27" s="1">
        <v>0</v>
      </c>
      <c r="Z27" s="1">
        <v>0</v>
      </c>
      <c r="AA27" s="1">
        <v>3</v>
      </c>
      <c r="AB27" s="1">
        <v>0</v>
      </c>
      <c r="AC27" s="1">
        <v>3</v>
      </c>
      <c r="AD27" s="1">
        <v>1</v>
      </c>
      <c r="AE27" s="1">
        <v>0</v>
      </c>
      <c r="AF27" s="46">
        <v>87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19</v>
      </c>
      <c r="E28" s="42">
        <f t="shared" si="4"/>
        <v>438</v>
      </c>
      <c r="F28" s="25">
        <f t="shared" si="5"/>
        <v>433</v>
      </c>
      <c r="G28" s="25">
        <f t="shared" si="6"/>
        <v>5</v>
      </c>
      <c r="H28" s="25">
        <f t="shared" si="7"/>
        <v>0</v>
      </c>
      <c r="I28" s="25">
        <f t="shared" si="8"/>
        <v>14</v>
      </c>
      <c r="J28" s="2">
        <f t="shared" si="9"/>
        <v>1</v>
      </c>
      <c r="K28" s="43">
        <f t="shared" si="10"/>
        <v>472</v>
      </c>
      <c r="L28" s="44">
        <f t="shared" si="11"/>
        <v>29</v>
      </c>
      <c r="M28" s="27">
        <f t="shared" si="14"/>
        <v>0.92796610169491522</v>
      </c>
      <c r="N28" s="45">
        <f t="shared" si="13"/>
        <v>9</v>
      </c>
      <c r="P28" s="41" t="s">
        <v>85</v>
      </c>
      <c r="Q28" s="68">
        <v>19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433</v>
      </c>
      <c r="X28" s="1">
        <v>5</v>
      </c>
      <c r="Y28" s="1">
        <v>0</v>
      </c>
      <c r="Z28" s="1">
        <v>0</v>
      </c>
      <c r="AA28" s="1">
        <v>1</v>
      </c>
      <c r="AB28" s="1">
        <v>1</v>
      </c>
      <c r="AC28" s="1">
        <v>10</v>
      </c>
      <c r="AD28" s="1">
        <v>3</v>
      </c>
      <c r="AE28" s="1">
        <v>0</v>
      </c>
      <c r="AF28" s="46">
        <v>472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268</v>
      </c>
      <c r="E29" s="42">
        <f t="shared" si="4"/>
        <v>1329</v>
      </c>
      <c r="F29" s="25">
        <f t="shared" si="5"/>
        <v>1290</v>
      </c>
      <c r="G29" s="25">
        <f t="shared" si="6"/>
        <v>39</v>
      </c>
      <c r="H29" s="25">
        <f t="shared" si="7"/>
        <v>0</v>
      </c>
      <c r="I29" s="25">
        <f t="shared" si="8"/>
        <v>207</v>
      </c>
      <c r="J29" s="2">
        <f t="shared" si="9"/>
        <v>3</v>
      </c>
      <c r="K29" s="43">
        <f t="shared" si="10"/>
        <v>1807</v>
      </c>
      <c r="L29" s="44">
        <f t="shared" si="11"/>
        <v>8</v>
      </c>
      <c r="M29" s="27">
        <f t="shared" si="14"/>
        <v>0.73547315993359164</v>
      </c>
      <c r="N29" s="45">
        <f t="shared" si="13"/>
        <v>69</v>
      </c>
      <c r="P29" s="41" t="s">
        <v>87</v>
      </c>
      <c r="Q29" s="68">
        <v>268</v>
      </c>
      <c r="R29" s="1">
        <v>0</v>
      </c>
      <c r="S29" s="1">
        <v>0</v>
      </c>
      <c r="T29" s="1">
        <v>0</v>
      </c>
      <c r="U29" s="1">
        <v>0</v>
      </c>
      <c r="V29" s="1">
        <v>25</v>
      </c>
      <c r="W29" s="1">
        <v>1265</v>
      </c>
      <c r="X29" s="1">
        <v>39</v>
      </c>
      <c r="Y29" s="1">
        <v>0</v>
      </c>
      <c r="Z29" s="1">
        <v>0</v>
      </c>
      <c r="AA29" s="1">
        <v>3</v>
      </c>
      <c r="AB29" s="1">
        <v>12</v>
      </c>
      <c r="AC29" s="1">
        <v>135</v>
      </c>
      <c r="AD29" s="1">
        <v>60</v>
      </c>
      <c r="AE29" s="1">
        <v>0</v>
      </c>
      <c r="AF29" s="46">
        <v>1807</v>
      </c>
    </row>
    <row r="30" spans="1:32" x14ac:dyDescent="0.15">
      <c r="A30" s="1" t="s">
        <v>88</v>
      </c>
      <c r="B30" s="1" t="s">
        <v>298</v>
      </c>
      <c r="C30" s="41" t="s">
        <v>89</v>
      </c>
      <c r="D30" s="24">
        <f t="shared" si="3"/>
        <v>0</v>
      </c>
      <c r="E30" s="42">
        <f t="shared" si="4"/>
        <v>3</v>
      </c>
      <c r="F30" s="25">
        <f t="shared" si="5"/>
        <v>2</v>
      </c>
      <c r="G30" s="25">
        <f t="shared" si="6"/>
        <v>1</v>
      </c>
      <c r="H30" s="25">
        <f t="shared" si="7"/>
        <v>0</v>
      </c>
      <c r="I30" s="25">
        <f t="shared" si="8"/>
        <v>3</v>
      </c>
      <c r="J30" s="2">
        <f t="shared" si="9"/>
        <v>0</v>
      </c>
      <c r="K30" s="43">
        <f t="shared" si="10"/>
        <v>6</v>
      </c>
      <c r="L30" s="44">
        <f t="shared" si="11"/>
        <v>79</v>
      </c>
      <c r="M30" s="27">
        <f t="shared" si="14"/>
        <v>0.5</v>
      </c>
      <c r="N30" s="45">
        <f t="shared" si="13"/>
        <v>79</v>
      </c>
      <c r="P30" s="41" t="s">
        <v>89</v>
      </c>
      <c r="Q30" s="68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2</v>
      </c>
      <c r="X30" s="1">
        <v>1</v>
      </c>
      <c r="Y30" s="1">
        <v>0</v>
      </c>
      <c r="Z30" s="1">
        <v>0</v>
      </c>
      <c r="AA30" s="1">
        <v>0</v>
      </c>
      <c r="AB30" s="1">
        <v>0</v>
      </c>
      <c r="AC30" s="1">
        <v>2</v>
      </c>
      <c r="AD30" s="1">
        <v>1</v>
      </c>
      <c r="AE30" s="1">
        <v>0</v>
      </c>
      <c r="AF30" s="46">
        <v>6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si="3"/>
        <v>21</v>
      </c>
      <c r="E31" s="42">
        <f t="shared" si="4"/>
        <v>338</v>
      </c>
      <c r="F31" s="25">
        <f t="shared" si="5"/>
        <v>334</v>
      </c>
      <c r="G31" s="25">
        <f t="shared" si="6"/>
        <v>4</v>
      </c>
      <c r="H31" s="25">
        <f t="shared" si="7"/>
        <v>0</v>
      </c>
      <c r="I31" s="25">
        <f t="shared" si="8"/>
        <v>30</v>
      </c>
      <c r="J31" s="2">
        <f t="shared" si="9"/>
        <v>1</v>
      </c>
      <c r="K31" s="43">
        <f t="shared" si="10"/>
        <v>390</v>
      </c>
      <c r="L31" s="44">
        <f t="shared" si="11"/>
        <v>37</v>
      </c>
      <c r="M31" s="27">
        <f t="shared" si="14"/>
        <v>0.8666666666666667</v>
      </c>
      <c r="N31" s="45">
        <f t="shared" si="13"/>
        <v>37</v>
      </c>
      <c r="P31" s="41" t="s">
        <v>91</v>
      </c>
      <c r="Q31" s="68">
        <v>21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334</v>
      </c>
      <c r="X31" s="1">
        <v>4</v>
      </c>
      <c r="Y31" s="1">
        <v>0</v>
      </c>
      <c r="Z31" s="1">
        <v>0</v>
      </c>
      <c r="AA31" s="1">
        <v>1</v>
      </c>
      <c r="AB31" s="1">
        <v>1</v>
      </c>
      <c r="AC31" s="1">
        <v>20</v>
      </c>
      <c r="AD31" s="1">
        <v>9</v>
      </c>
      <c r="AE31" s="1">
        <v>0</v>
      </c>
      <c r="AF31" s="46">
        <v>390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3"/>
        <v>31</v>
      </c>
      <c r="E32" s="42">
        <f t="shared" si="4"/>
        <v>352</v>
      </c>
      <c r="F32" s="25">
        <f t="shared" si="5"/>
        <v>351</v>
      </c>
      <c r="G32" s="25">
        <f t="shared" si="6"/>
        <v>1</v>
      </c>
      <c r="H32" s="25">
        <f t="shared" si="7"/>
        <v>0</v>
      </c>
      <c r="I32" s="25">
        <f t="shared" si="8"/>
        <v>11</v>
      </c>
      <c r="J32" s="2">
        <f t="shared" si="9"/>
        <v>0</v>
      </c>
      <c r="K32" s="43">
        <f t="shared" si="10"/>
        <v>394</v>
      </c>
      <c r="L32" s="44">
        <f t="shared" si="11"/>
        <v>36</v>
      </c>
      <c r="M32" s="27">
        <f t="shared" si="14"/>
        <v>0.89340101522842641</v>
      </c>
      <c r="N32" s="45">
        <f t="shared" si="13"/>
        <v>28</v>
      </c>
      <c r="P32" s="41" t="s">
        <v>93</v>
      </c>
      <c r="Q32" s="68">
        <v>31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351</v>
      </c>
      <c r="X32" s="1">
        <v>1</v>
      </c>
      <c r="Y32" s="1">
        <v>0</v>
      </c>
      <c r="Z32" s="1">
        <v>0</v>
      </c>
      <c r="AA32" s="1">
        <v>0</v>
      </c>
      <c r="AB32" s="1">
        <v>3</v>
      </c>
      <c r="AC32" s="1">
        <v>1</v>
      </c>
      <c r="AD32" s="1">
        <v>7</v>
      </c>
      <c r="AE32" s="1">
        <v>0</v>
      </c>
      <c r="AF32" s="46">
        <v>394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3"/>
        <v>24</v>
      </c>
      <c r="E33" s="42">
        <f t="shared" si="4"/>
        <v>453</v>
      </c>
      <c r="F33" s="25">
        <f t="shared" si="5"/>
        <v>438</v>
      </c>
      <c r="G33" s="25">
        <f t="shared" si="6"/>
        <v>15</v>
      </c>
      <c r="H33" s="25">
        <f t="shared" si="7"/>
        <v>0</v>
      </c>
      <c r="I33" s="25">
        <f t="shared" si="8"/>
        <v>64</v>
      </c>
      <c r="J33" s="2">
        <f t="shared" si="9"/>
        <v>0</v>
      </c>
      <c r="K33" s="43">
        <f t="shared" si="10"/>
        <v>541</v>
      </c>
      <c r="L33" s="44">
        <f t="shared" si="11"/>
        <v>23</v>
      </c>
      <c r="M33" s="27">
        <f t="shared" si="14"/>
        <v>0.83733826247689469</v>
      </c>
      <c r="N33" s="45">
        <f t="shared" si="13"/>
        <v>47</v>
      </c>
      <c r="P33" s="41" t="s">
        <v>95</v>
      </c>
      <c r="Q33" s="68">
        <v>24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438</v>
      </c>
      <c r="X33" s="1">
        <v>15</v>
      </c>
      <c r="Y33" s="1">
        <v>0</v>
      </c>
      <c r="Z33" s="1">
        <v>0</v>
      </c>
      <c r="AA33" s="1">
        <v>0</v>
      </c>
      <c r="AB33" s="1">
        <v>3</v>
      </c>
      <c r="AC33" s="1">
        <v>40</v>
      </c>
      <c r="AD33" s="1">
        <v>21</v>
      </c>
      <c r="AE33" s="1">
        <v>0</v>
      </c>
      <c r="AF33" s="46">
        <v>541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3"/>
        <v>90</v>
      </c>
      <c r="E34" s="42">
        <f t="shared" si="4"/>
        <v>785</v>
      </c>
      <c r="F34" s="25">
        <f t="shared" si="5"/>
        <v>769</v>
      </c>
      <c r="G34" s="25">
        <f t="shared" si="6"/>
        <v>16</v>
      </c>
      <c r="H34" s="25">
        <f t="shared" si="7"/>
        <v>0</v>
      </c>
      <c r="I34" s="25">
        <f t="shared" si="8"/>
        <v>43</v>
      </c>
      <c r="J34" s="2">
        <f t="shared" si="9"/>
        <v>4</v>
      </c>
      <c r="K34" s="43">
        <f t="shared" si="10"/>
        <v>922</v>
      </c>
      <c r="L34" s="44">
        <f t="shared" si="11"/>
        <v>12</v>
      </c>
      <c r="M34" s="27">
        <f t="shared" si="14"/>
        <v>0.85140997830802601</v>
      </c>
      <c r="N34" s="45">
        <f t="shared" si="13"/>
        <v>43</v>
      </c>
      <c r="P34" s="41" t="s">
        <v>97</v>
      </c>
      <c r="Q34" s="68">
        <v>90</v>
      </c>
      <c r="R34" s="1">
        <v>0</v>
      </c>
      <c r="S34" s="1">
        <v>0</v>
      </c>
      <c r="T34" s="1">
        <v>0</v>
      </c>
      <c r="U34" s="1">
        <v>0</v>
      </c>
      <c r="V34" s="1">
        <v>2</v>
      </c>
      <c r="W34" s="1">
        <v>767</v>
      </c>
      <c r="X34" s="1">
        <v>16</v>
      </c>
      <c r="Y34" s="1">
        <v>0</v>
      </c>
      <c r="Z34" s="1">
        <v>0</v>
      </c>
      <c r="AA34" s="1">
        <v>3</v>
      </c>
      <c r="AB34" s="1">
        <v>10</v>
      </c>
      <c r="AC34" s="1">
        <v>29</v>
      </c>
      <c r="AD34" s="1">
        <v>4</v>
      </c>
      <c r="AE34" s="1">
        <v>1</v>
      </c>
      <c r="AF34" s="46">
        <v>922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3"/>
        <v>939</v>
      </c>
      <c r="E35" s="42">
        <f t="shared" si="4"/>
        <v>1781</v>
      </c>
      <c r="F35" s="25">
        <f t="shared" si="5"/>
        <v>1552</v>
      </c>
      <c r="G35" s="25">
        <f t="shared" si="6"/>
        <v>229</v>
      </c>
      <c r="H35" s="25">
        <f t="shared" si="7"/>
        <v>0</v>
      </c>
      <c r="I35" s="25">
        <f t="shared" si="8"/>
        <v>429</v>
      </c>
      <c r="J35" s="2">
        <f t="shared" si="9"/>
        <v>26</v>
      </c>
      <c r="K35" s="43">
        <f t="shared" si="10"/>
        <v>3175</v>
      </c>
      <c r="L35" s="44">
        <f t="shared" si="11"/>
        <v>1</v>
      </c>
      <c r="M35" s="27">
        <f t="shared" si="14"/>
        <v>0.56094488188976377</v>
      </c>
      <c r="N35" s="45">
        <f t="shared" si="13"/>
        <v>78</v>
      </c>
      <c r="P35" s="41" t="s">
        <v>99</v>
      </c>
      <c r="Q35" s="68">
        <v>937</v>
      </c>
      <c r="R35" s="1">
        <v>2</v>
      </c>
      <c r="S35" s="1">
        <v>0</v>
      </c>
      <c r="T35" s="1">
        <v>0</v>
      </c>
      <c r="U35" s="1">
        <v>0</v>
      </c>
      <c r="V35" s="1">
        <v>20</v>
      </c>
      <c r="W35" s="1">
        <v>1532</v>
      </c>
      <c r="X35" s="1">
        <v>229</v>
      </c>
      <c r="Y35" s="1">
        <v>0</v>
      </c>
      <c r="Z35" s="1">
        <v>0</v>
      </c>
      <c r="AA35" s="1">
        <v>26</v>
      </c>
      <c r="AB35" s="1">
        <v>14</v>
      </c>
      <c r="AC35" s="1">
        <v>85</v>
      </c>
      <c r="AD35" s="1">
        <v>330</v>
      </c>
      <c r="AE35" s="1">
        <v>0</v>
      </c>
      <c r="AF35" s="46">
        <v>3175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3"/>
        <v>29</v>
      </c>
      <c r="E36" s="42">
        <f t="shared" si="4"/>
        <v>101</v>
      </c>
      <c r="F36" s="25">
        <f t="shared" si="5"/>
        <v>88</v>
      </c>
      <c r="G36" s="25">
        <f t="shared" si="6"/>
        <v>13</v>
      </c>
      <c r="H36" s="25">
        <f t="shared" si="7"/>
        <v>0</v>
      </c>
      <c r="I36" s="25">
        <f t="shared" si="8"/>
        <v>12</v>
      </c>
      <c r="J36" s="2">
        <f t="shared" si="9"/>
        <v>0</v>
      </c>
      <c r="K36" s="43">
        <f t="shared" si="10"/>
        <v>142</v>
      </c>
      <c r="L36" s="44">
        <f t="shared" si="11"/>
        <v>64</v>
      </c>
      <c r="M36" s="27">
        <f t="shared" si="14"/>
        <v>0.71126760563380287</v>
      </c>
      <c r="N36" s="45">
        <f t="shared" si="13"/>
        <v>71</v>
      </c>
      <c r="P36" s="41" t="s">
        <v>101</v>
      </c>
      <c r="Q36" s="68">
        <v>29</v>
      </c>
      <c r="R36" s="1">
        <v>0</v>
      </c>
      <c r="S36" s="1">
        <v>0</v>
      </c>
      <c r="T36" s="1">
        <v>0</v>
      </c>
      <c r="U36" s="1">
        <v>0</v>
      </c>
      <c r="V36" s="1">
        <v>2</v>
      </c>
      <c r="W36" s="1">
        <v>86</v>
      </c>
      <c r="X36" s="1">
        <v>13</v>
      </c>
      <c r="Y36" s="1">
        <v>0</v>
      </c>
      <c r="Z36" s="1">
        <v>0</v>
      </c>
      <c r="AA36" s="1">
        <v>0</v>
      </c>
      <c r="AB36" s="1">
        <v>0</v>
      </c>
      <c r="AC36" s="1">
        <v>12</v>
      </c>
      <c r="AD36" s="1">
        <v>0</v>
      </c>
      <c r="AE36" s="1">
        <v>0</v>
      </c>
      <c r="AF36" s="46">
        <v>142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3"/>
        <v>32</v>
      </c>
      <c r="E37" s="42">
        <f t="shared" si="4"/>
        <v>56</v>
      </c>
      <c r="F37" s="25">
        <f t="shared" si="5"/>
        <v>47</v>
      </c>
      <c r="G37" s="25">
        <f t="shared" si="6"/>
        <v>9</v>
      </c>
      <c r="H37" s="25">
        <f t="shared" si="7"/>
        <v>0</v>
      </c>
      <c r="I37" s="25">
        <f t="shared" si="8"/>
        <v>44</v>
      </c>
      <c r="J37" s="2">
        <f t="shared" si="9"/>
        <v>1</v>
      </c>
      <c r="K37" s="43">
        <f t="shared" si="10"/>
        <v>133</v>
      </c>
      <c r="L37" s="44">
        <f t="shared" si="11"/>
        <v>65</v>
      </c>
      <c r="M37" s="27">
        <f t="shared" si="14"/>
        <v>0.42105263157894735</v>
      </c>
      <c r="N37" s="45">
        <f t="shared" si="13"/>
        <v>80</v>
      </c>
      <c r="P37" s="41" t="s">
        <v>103</v>
      </c>
      <c r="Q37" s="68">
        <v>32</v>
      </c>
      <c r="R37" s="1">
        <v>0</v>
      </c>
      <c r="S37" s="1">
        <v>0</v>
      </c>
      <c r="T37" s="1">
        <v>0</v>
      </c>
      <c r="U37" s="1">
        <v>0</v>
      </c>
      <c r="V37" s="1">
        <v>1</v>
      </c>
      <c r="W37" s="1">
        <v>46</v>
      </c>
      <c r="X37" s="1">
        <v>9</v>
      </c>
      <c r="Y37" s="1">
        <v>0</v>
      </c>
      <c r="Z37" s="1">
        <v>0</v>
      </c>
      <c r="AA37" s="1">
        <v>1</v>
      </c>
      <c r="AB37" s="1">
        <v>3</v>
      </c>
      <c r="AC37" s="1">
        <v>8</v>
      </c>
      <c r="AD37" s="1">
        <v>33</v>
      </c>
      <c r="AE37" s="1">
        <v>0</v>
      </c>
      <c r="AF37" s="46">
        <v>133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3"/>
        <v>41</v>
      </c>
      <c r="E38" s="42">
        <f t="shared" si="4"/>
        <v>336</v>
      </c>
      <c r="F38" s="25">
        <f t="shared" si="5"/>
        <v>284</v>
      </c>
      <c r="G38" s="25">
        <f t="shared" si="6"/>
        <v>52</v>
      </c>
      <c r="H38" s="25">
        <f t="shared" si="7"/>
        <v>0</v>
      </c>
      <c r="I38" s="25">
        <f t="shared" si="8"/>
        <v>19</v>
      </c>
      <c r="J38" s="2">
        <f t="shared" si="9"/>
        <v>13</v>
      </c>
      <c r="K38" s="43">
        <f t="shared" si="10"/>
        <v>409</v>
      </c>
      <c r="L38" s="44">
        <f t="shared" si="11"/>
        <v>34</v>
      </c>
      <c r="M38" s="27">
        <f t="shared" si="14"/>
        <v>0.82151589242053791</v>
      </c>
      <c r="N38" s="45">
        <f t="shared" si="13"/>
        <v>52</v>
      </c>
      <c r="P38" s="41" t="s">
        <v>105</v>
      </c>
      <c r="Q38" s="68">
        <v>41</v>
      </c>
      <c r="R38" s="1">
        <v>0</v>
      </c>
      <c r="S38" s="1">
        <v>0</v>
      </c>
      <c r="T38" s="1">
        <v>0</v>
      </c>
      <c r="U38" s="1">
        <v>0</v>
      </c>
      <c r="V38" s="1">
        <v>202</v>
      </c>
      <c r="W38" s="1">
        <v>82</v>
      </c>
      <c r="X38" s="1">
        <v>52</v>
      </c>
      <c r="Y38" s="1">
        <v>0</v>
      </c>
      <c r="Z38" s="1">
        <v>0</v>
      </c>
      <c r="AA38" s="1">
        <v>13</v>
      </c>
      <c r="AB38" s="1">
        <v>0</v>
      </c>
      <c r="AC38" s="1">
        <v>8</v>
      </c>
      <c r="AD38" s="1">
        <v>11</v>
      </c>
      <c r="AE38" s="1">
        <v>0</v>
      </c>
      <c r="AF38" s="46">
        <v>409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3"/>
        <v>310</v>
      </c>
      <c r="E39" s="42">
        <f t="shared" si="4"/>
        <v>1415</v>
      </c>
      <c r="F39" s="25">
        <f t="shared" si="5"/>
        <v>1284</v>
      </c>
      <c r="G39" s="25">
        <f t="shared" si="6"/>
        <v>130</v>
      </c>
      <c r="H39" s="25">
        <f t="shared" si="7"/>
        <v>1</v>
      </c>
      <c r="I39" s="25">
        <f t="shared" si="8"/>
        <v>171</v>
      </c>
      <c r="J39" s="2">
        <f t="shared" si="9"/>
        <v>15</v>
      </c>
      <c r="K39" s="43">
        <f t="shared" si="10"/>
        <v>1911</v>
      </c>
      <c r="L39" s="44">
        <f t="shared" si="11"/>
        <v>4</v>
      </c>
      <c r="M39" s="27">
        <f t="shared" si="14"/>
        <v>0.74045002616431188</v>
      </c>
      <c r="N39" s="45">
        <f t="shared" si="13"/>
        <v>67</v>
      </c>
      <c r="P39" s="41" t="s">
        <v>107</v>
      </c>
      <c r="Q39" s="68">
        <v>310</v>
      </c>
      <c r="R39" s="1">
        <v>0</v>
      </c>
      <c r="S39" s="1">
        <v>0</v>
      </c>
      <c r="T39" s="1">
        <v>0</v>
      </c>
      <c r="U39" s="1">
        <v>0</v>
      </c>
      <c r="V39" s="1">
        <v>5</v>
      </c>
      <c r="W39" s="1">
        <v>1279</v>
      </c>
      <c r="X39" s="1">
        <v>130</v>
      </c>
      <c r="Y39" s="1">
        <v>1</v>
      </c>
      <c r="Z39" s="1">
        <v>0</v>
      </c>
      <c r="AA39" s="1">
        <v>15</v>
      </c>
      <c r="AB39" s="1">
        <v>16</v>
      </c>
      <c r="AC39" s="1">
        <v>62</v>
      </c>
      <c r="AD39" s="1">
        <v>93</v>
      </c>
      <c r="AE39" s="1">
        <v>0</v>
      </c>
      <c r="AF39" s="46">
        <v>1911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3"/>
        <v>32</v>
      </c>
      <c r="E40" s="42">
        <f t="shared" si="4"/>
        <v>152</v>
      </c>
      <c r="F40" s="25">
        <f t="shared" si="5"/>
        <v>141</v>
      </c>
      <c r="G40" s="25">
        <f t="shared" si="6"/>
        <v>10</v>
      </c>
      <c r="H40" s="25">
        <f t="shared" si="7"/>
        <v>1</v>
      </c>
      <c r="I40" s="25">
        <f t="shared" si="8"/>
        <v>18</v>
      </c>
      <c r="J40" s="2">
        <f t="shared" si="9"/>
        <v>0</v>
      </c>
      <c r="K40" s="43">
        <f t="shared" si="10"/>
        <v>202</v>
      </c>
      <c r="L40" s="44">
        <f t="shared" si="11"/>
        <v>57</v>
      </c>
      <c r="M40" s="27">
        <f t="shared" si="14"/>
        <v>0.75247524752475248</v>
      </c>
      <c r="N40" s="45">
        <f t="shared" si="13"/>
        <v>63</v>
      </c>
      <c r="P40" s="41" t="s">
        <v>109</v>
      </c>
      <c r="Q40" s="68">
        <v>32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141</v>
      </c>
      <c r="X40" s="1">
        <v>10</v>
      </c>
      <c r="Y40" s="1">
        <v>1</v>
      </c>
      <c r="Z40" s="1">
        <v>0</v>
      </c>
      <c r="AA40" s="1">
        <v>0</v>
      </c>
      <c r="AB40" s="1">
        <v>2</v>
      </c>
      <c r="AC40" s="1">
        <v>6</v>
      </c>
      <c r="AD40" s="1">
        <v>10</v>
      </c>
      <c r="AE40" s="1">
        <v>0</v>
      </c>
      <c r="AF40" s="46">
        <v>202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3"/>
        <v>7</v>
      </c>
      <c r="E41" s="42">
        <f t="shared" si="4"/>
        <v>83</v>
      </c>
      <c r="F41" s="25">
        <f t="shared" si="5"/>
        <v>64</v>
      </c>
      <c r="G41" s="25">
        <f t="shared" si="6"/>
        <v>19</v>
      </c>
      <c r="H41" s="25">
        <f t="shared" si="7"/>
        <v>0</v>
      </c>
      <c r="I41" s="25">
        <f t="shared" si="8"/>
        <v>14</v>
      </c>
      <c r="J41" s="2">
        <f t="shared" si="9"/>
        <v>0</v>
      </c>
      <c r="K41" s="43">
        <f t="shared" si="10"/>
        <v>104</v>
      </c>
      <c r="L41" s="44">
        <f t="shared" si="11"/>
        <v>67</v>
      </c>
      <c r="M41" s="27">
        <f t="shared" si="14"/>
        <v>0.79807692307692313</v>
      </c>
      <c r="N41" s="45">
        <f t="shared" si="13"/>
        <v>57</v>
      </c>
      <c r="P41" s="41" t="s">
        <v>111</v>
      </c>
      <c r="Q41" s="68">
        <v>7</v>
      </c>
      <c r="R41" s="1">
        <v>0</v>
      </c>
      <c r="S41" s="1">
        <v>0</v>
      </c>
      <c r="T41" s="1">
        <v>0</v>
      </c>
      <c r="U41" s="1">
        <v>0</v>
      </c>
      <c r="V41" s="1">
        <v>3</v>
      </c>
      <c r="W41" s="1">
        <v>61</v>
      </c>
      <c r="X41" s="1">
        <v>19</v>
      </c>
      <c r="Y41" s="1">
        <v>0</v>
      </c>
      <c r="Z41" s="1">
        <v>0</v>
      </c>
      <c r="AA41" s="1">
        <v>0</v>
      </c>
      <c r="AB41" s="1">
        <v>2</v>
      </c>
      <c r="AC41" s="1">
        <v>11</v>
      </c>
      <c r="AD41" s="1">
        <v>1</v>
      </c>
      <c r="AE41" s="1">
        <v>0</v>
      </c>
      <c r="AF41" s="46">
        <v>104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3"/>
        <v>71</v>
      </c>
      <c r="E42" s="42">
        <f t="shared" si="4"/>
        <v>524</v>
      </c>
      <c r="F42" s="25">
        <f t="shared" si="5"/>
        <v>523</v>
      </c>
      <c r="G42" s="25">
        <f t="shared" si="6"/>
        <v>1</v>
      </c>
      <c r="H42" s="25">
        <f t="shared" si="7"/>
        <v>0</v>
      </c>
      <c r="I42" s="25">
        <f t="shared" si="8"/>
        <v>39</v>
      </c>
      <c r="J42" s="2">
        <f t="shared" si="9"/>
        <v>0</v>
      </c>
      <c r="K42" s="43">
        <f t="shared" si="10"/>
        <v>634</v>
      </c>
      <c r="L42" s="44">
        <f t="shared" si="11"/>
        <v>17</v>
      </c>
      <c r="M42" s="27">
        <f t="shared" si="14"/>
        <v>0.82649842271293372</v>
      </c>
      <c r="N42" s="45">
        <f t="shared" si="13"/>
        <v>50</v>
      </c>
      <c r="P42" s="41" t="s">
        <v>113</v>
      </c>
      <c r="Q42" s="68">
        <v>71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523</v>
      </c>
      <c r="X42" s="1">
        <v>1</v>
      </c>
      <c r="Y42" s="1">
        <v>0</v>
      </c>
      <c r="Z42" s="1">
        <v>0</v>
      </c>
      <c r="AA42" s="1">
        <v>0</v>
      </c>
      <c r="AB42" s="1">
        <v>4</v>
      </c>
      <c r="AC42" s="1">
        <v>6</v>
      </c>
      <c r="AD42" s="1">
        <v>29</v>
      </c>
      <c r="AE42" s="1">
        <v>0</v>
      </c>
      <c r="AF42" s="46">
        <v>634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3"/>
        <v>35</v>
      </c>
      <c r="E43" s="42">
        <f t="shared" si="4"/>
        <v>482</v>
      </c>
      <c r="F43" s="25">
        <f t="shared" si="5"/>
        <v>475</v>
      </c>
      <c r="G43" s="25">
        <f t="shared" si="6"/>
        <v>7</v>
      </c>
      <c r="H43" s="25">
        <f t="shared" si="7"/>
        <v>0</v>
      </c>
      <c r="I43" s="25">
        <f t="shared" si="8"/>
        <v>11</v>
      </c>
      <c r="J43" s="2">
        <f t="shared" si="9"/>
        <v>0</v>
      </c>
      <c r="K43" s="43">
        <f t="shared" si="10"/>
        <v>528</v>
      </c>
      <c r="L43" s="44">
        <f t="shared" si="11"/>
        <v>24</v>
      </c>
      <c r="M43" s="27">
        <f t="shared" si="14"/>
        <v>0.91287878787878785</v>
      </c>
      <c r="N43" s="45">
        <f t="shared" si="13"/>
        <v>18</v>
      </c>
      <c r="P43" s="41" t="s">
        <v>115</v>
      </c>
      <c r="Q43" s="68">
        <v>35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475</v>
      </c>
      <c r="X43" s="1">
        <v>7</v>
      </c>
      <c r="Y43" s="1">
        <v>0</v>
      </c>
      <c r="Z43" s="1">
        <v>0</v>
      </c>
      <c r="AA43" s="1">
        <v>0</v>
      </c>
      <c r="AB43" s="1">
        <v>1</v>
      </c>
      <c r="AC43" s="1">
        <v>1</v>
      </c>
      <c r="AD43" s="1">
        <v>9</v>
      </c>
      <c r="AE43" s="1">
        <v>0</v>
      </c>
      <c r="AF43" s="46">
        <v>528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3"/>
        <v>48</v>
      </c>
      <c r="E44" s="42">
        <f t="shared" si="4"/>
        <v>266</v>
      </c>
      <c r="F44" s="25">
        <f t="shared" si="5"/>
        <v>223</v>
      </c>
      <c r="G44" s="25">
        <f t="shared" si="6"/>
        <v>43</v>
      </c>
      <c r="H44" s="25">
        <f t="shared" si="7"/>
        <v>0</v>
      </c>
      <c r="I44" s="25">
        <f t="shared" si="8"/>
        <v>66</v>
      </c>
      <c r="J44" s="2">
        <f t="shared" si="9"/>
        <v>0</v>
      </c>
      <c r="K44" s="43">
        <f t="shared" si="10"/>
        <v>380</v>
      </c>
      <c r="L44" s="44">
        <f t="shared" si="11"/>
        <v>39</v>
      </c>
      <c r="M44" s="27">
        <f t="shared" si="14"/>
        <v>0.7</v>
      </c>
      <c r="N44" s="45">
        <f t="shared" si="13"/>
        <v>72</v>
      </c>
      <c r="P44" s="41" t="s">
        <v>117</v>
      </c>
      <c r="Q44" s="68">
        <v>48</v>
      </c>
      <c r="R44" s="1">
        <v>0</v>
      </c>
      <c r="S44" s="1">
        <v>0</v>
      </c>
      <c r="T44" s="1">
        <v>0</v>
      </c>
      <c r="U44" s="1">
        <v>0</v>
      </c>
      <c r="V44" s="1">
        <v>18</v>
      </c>
      <c r="W44" s="1">
        <v>205</v>
      </c>
      <c r="X44" s="1">
        <v>43</v>
      </c>
      <c r="Y44" s="1">
        <v>0</v>
      </c>
      <c r="Z44" s="1">
        <v>0</v>
      </c>
      <c r="AA44" s="1">
        <v>0</v>
      </c>
      <c r="AB44" s="1">
        <v>2</v>
      </c>
      <c r="AC44" s="1">
        <v>29</v>
      </c>
      <c r="AD44" s="1">
        <v>35</v>
      </c>
      <c r="AE44" s="1">
        <v>0</v>
      </c>
      <c r="AF44" s="46">
        <v>380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3"/>
        <v>0</v>
      </c>
      <c r="E45" s="42">
        <f t="shared" si="4"/>
        <v>194</v>
      </c>
      <c r="F45" s="25">
        <f t="shared" si="5"/>
        <v>193</v>
      </c>
      <c r="G45" s="25">
        <f t="shared" si="6"/>
        <v>1</v>
      </c>
      <c r="H45" s="25">
        <f t="shared" si="7"/>
        <v>0</v>
      </c>
      <c r="I45" s="25">
        <f t="shared" si="8"/>
        <v>4</v>
      </c>
      <c r="J45" s="2">
        <f t="shared" si="9"/>
        <v>0</v>
      </c>
      <c r="K45" s="43">
        <f t="shared" si="10"/>
        <v>198</v>
      </c>
      <c r="L45" s="44">
        <f t="shared" si="11"/>
        <v>58</v>
      </c>
      <c r="M45" s="27">
        <f t="shared" si="14"/>
        <v>0.97979797979797978</v>
      </c>
      <c r="N45" s="45">
        <f t="shared" si="13"/>
        <v>5</v>
      </c>
      <c r="P45" s="41" t="s">
        <v>119</v>
      </c>
      <c r="Q45" s="68">
        <v>0</v>
      </c>
      <c r="R45" s="1">
        <v>0</v>
      </c>
      <c r="S45" s="1">
        <v>0</v>
      </c>
      <c r="T45" s="1">
        <v>0</v>
      </c>
      <c r="U45" s="1">
        <v>0</v>
      </c>
      <c r="V45" s="1">
        <v>2</v>
      </c>
      <c r="W45" s="1">
        <v>191</v>
      </c>
      <c r="X45" s="1">
        <v>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4</v>
      </c>
      <c r="AE45" s="1">
        <v>0</v>
      </c>
      <c r="AF45" s="46">
        <v>198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3"/>
        <v>24</v>
      </c>
      <c r="E46" s="42">
        <f t="shared" si="4"/>
        <v>217</v>
      </c>
      <c r="F46" s="25">
        <f t="shared" si="5"/>
        <v>214</v>
      </c>
      <c r="G46" s="25">
        <f t="shared" si="6"/>
        <v>3</v>
      </c>
      <c r="H46" s="25">
        <f t="shared" si="7"/>
        <v>0</v>
      </c>
      <c r="I46" s="25">
        <f t="shared" si="8"/>
        <v>21</v>
      </c>
      <c r="J46" s="2">
        <f t="shared" si="9"/>
        <v>5</v>
      </c>
      <c r="K46" s="43">
        <f t="shared" si="10"/>
        <v>267</v>
      </c>
      <c r="L46" s="44">
        <f t="shared" si="11"/>
        <v>51</v>
      </c>
      <c r="M46" s="27">
        <f t="shared" si="14"/>
        <v>0.81273408239700373</v>
      </c>
      <c r="N46" s="45">
        <f t="shared" si="13"/>
        <v>53</v>
      </c>
      <c r="P46" s="41" t="s">
        <v>121</v>
      </c>
      <c r="Q46" s="68">
        <v>24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214</v>
      </c>
      <c r="X46" s="1">
        <v>3</v>
      </c>
      <c r="Y46" s="1">
        <v>0</v>
      </c>
      <c r="Z46" s="1">
        <v>0</v>
      </c>
      <c r="AA46" s="1">
        <v>5</v>
      </c>
      <c r="AB46" s="1">
        <v>0</v>
      </c>
      <c r="AC46" s="1">
        <v>19</v>
      </c>
      <c r="AD46" s="1">
        <v>2</v>
      </c>
      <c r="AE46" s="1">
        <v>0</v>
      </c>
      <c r="AF46" s="46">
        <v>267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3"/>
        <v>46</v>
      </c>
      <c r="E47" s="42">
        <f t="shared" si="4"/>
        <v>634</v>
      </c>
      <c r="F47" s="25">
        <f t="shared" si="5"/>
        <v>590</v>
      </c>
      <c r="G47" s="25">
        <f t="shared" si="6"/>
        <v>44</v>
      </c>
      <c r="H47" s="25">
        <f t="shared" si="7"/>
        <v>0</v>
      </c>
      <c r="I47" s="25">
        <f t="shared" si="8"/>
        <v>101</v>
      </c>
      <c r="J47" s="2">
        <f t="shared" si="9"/>
        <v>1</v>
      </c>
      <c r="K47" s="43">
        <f t="shared" si="10"/>
        <v>782</v>
      </c>
      <c r="L47" s="44">
        <f t="shared" si="11"/>
        <v>13</v>
      </c>
      <c r="M47" s="27">
        <f t="shared" si="14"/>
        <v>0.8107416879795396</v>
      </c>
      <c r="N47" s="45">
        <f t="shared" si="13"/>
        <v>54</v>
      </c>
      <c r="P47" s="41" t="s">
        <v>123</v>
      </c>
      <c r="Q47" s="68">
        <v>46</v>
      </c>
      <c r="R47" s="1">
        <v>0</v>
      </c>
      <c r="S47" s="1">
        <v>0</v>
      </c>
      <c r="T47" s="1">
        <v>0</v>
      </c>
      <c r="U47" s="1">
        <v>0</v>
      </c>
      <c r="V47" s="1">
        <v>2</v>
      </c>
      <c r="W47" s="1">
        <v>588</v>
      </c>
      <c r="X47" s="1">
        <v>44</v>
      </c>
      <c r="Y47" s="1">
        <v>0</v>
      </c>
      <c r="Z47" s="1">
        <v>0</v>
      </c>
      <c r="AA47" s="1">
        <v>1</v>
      </c>
      <c r="AB47" s="1">
        <v>7</v>
      </c>
      <c r="AC47" s="1">
        <v>71</v>
      </c>
      <c r="AD47" s="1">
        <v>23</v>
      </c>
      <c r="AE47" s="1">
        <v>0</v>
      </c>
      <c r="AF47" s="46">
        <v>782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>
        <v>0</v>
      </c>
      <c r="R48" s="69">
        <v>0</v>
      </c>
      <c r="S48" s="69">
        <v>0</v>
      </c>
      <c r="T48" s="69">
        <v>0</v>
      </c>
      <c r="U48" s="69">
        <v>0</v>
      </c>
      <c r="V48" s="69">
        <v>0</v>
      </c>
      <c r="W48" s="69">
        <v>0</v>
      </c>
      <c r="X48" s="69">
        <v>0</v>
      </c>
      <c r="Y48" s="69">
        <v>0</v>
      </c>
      <c r="Z48" s="69">
        <v>0</v>
      </c>
      <c r="AA48" s="69">
        <v>0</v>
      </c>
      <c r="AB48" s="69">
        <v>0</v>
      </c>
      <c r="AC48" s="69">
        <v>0</v>
      </c>
      <c r="AD48" s="69">
        <v>0</v>
      </c>
      <c r="AE48" s="69">
        <v>0</v>
      </c>
      <c r="AF48" s="74">
        <v>0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ref="D49:D59" si="15">SUM(Q49:U49)</f>
        <v>49</v>
      </c>
      <c r="E49" s="42">
        <f t="shared" ref="E49:E59" si="16">SUM(F49:H49)</f>
        <v>496</v>
      </c>
      <c r="F49" s="25">
        <f t="shared" ref="F49:F59" si="17">V49+W49</f>
        <v>489</v>
      </c>
      <c r="G49" s="25">
        <f t="shared" ref="G49:G59" si="18">X49</f>
        <v>7</v>
      </c>
      <c r="H49" s="25">
        <f t="shared" ref="H49:H59" si="19">Y49</f>
        <v>0</v>
      </c>
      <c r="I49" s="25">
        <f t="shared" ref="I49:I59" si="20">SUM(AB49:AD49)</f>
        <v>33</v>
      </c>
      <c r="J49" s="2">
        <f t="shared" ref="J49:J59" si="21">SUM(Z49:AA49,AE49)</f>
        <v>0</v>
      </c>
      <c r="K49" s="43">
        <f t="shared" ref="K49:K59" si="22">SUM(D49,E49,I49:J49)</f>
        <v>578</v>
      </c>
      <c r="L49" s="44">
        <f t="shared" ref="L49:L59" si="23">_xlfn.RANK.EQ(K49,$K$14:$K$99,0)</f>
        <v>21</v>
      </c>
      <c r="M49" s="27">
        <f t="shared" ref="M49:M59" si="24">E49/K49</f>
        <v>0.8581314878892734</v>
      </c>
      <c r="N49" s="45">
        <f t="shared" ref="N49:N59" si="25">_xlfn.RANK.EQ(M49,$M$14:$M$99,0)</f>
        <v>39</v>
      </c>
      <c r="P49" s="41" t="s">
        <v>127</v>
      </c>
      <c r="Q49" s="68">
        <v>49</v>
      </c>
      <c r="R49" s="1">
        <v>0</v>
      </c>
      <c r="S49" s="1">
        <v>0</v>
      </c>
      <c r="T49" s="1">
        <v>0</v>
      </c>
      <c r="U49" s="1">
        <v>0</v>
      </c>
      <c r="V49" s="1">
        <v>2</v>
      </c>
      <c r="W49" s="1">
        <v>487</v>
      </c>
      <c r="X49" s="1">
        <v>7</v>
      </c>
      <c r="Y49" s="1">
        <v>0</v>
      </c>
      <c r="Z49" s="1">
        <v>0</v>
      </c>
      <c r="AA49" s="1">
        <v>0</v>
      </c>
      <c r="AB49" s="1">
        <v>1</v>
      </c>
      <c r="AC49" s="1">
        <v>9</v>
      </c>
      <c r="AD49" s="1">
        <v>23</v>
      </c>
      <c r="AE49" s="1">
        <v>0</v>
      </c>
      <c r="AF49" s="46">
        <v>578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5"/>
        <v>25</v>
      </c>
      <c r="E50" s="42">
        <f t="shared" si="16"/>
        <v>352</v>
      </c>
      <c r="F50" s="25">
        <f t="shared" si="17"/>
        <v>350</v>
      </c>
      <c r="G50" s="25">
        <f t="shared" si="18"/>
        <v>2</v>
      </c>
      <c r="H50" s="25">
        <f t="shared" si="19"/>
        <v>0</v>
      </c>
      <c r="I50" s="25">
        <f t="shared" si="20"/>
        <v>9</v>
      </c>
      <c r="J50" s="2">
        <f t="shared" si="21"/>
        <v>0</v>
      </c>
      <c r="K50" s="43">
        <f t="shared" si="22"/>
        <v>386</v>
      </c>
      <c r="L50" s="44">
        <f t="shared" si="23"/>
        <v>38</v>
      </c>
      <c r="M50" s="27">
        <f t="shared" si="24"/>
        <v>0.91191709844559588</v>
      </c>
      <c r="N50" s="45">
        <f t="shared" si="25"/>
        <v>19</v>
      </c>
      <c r="P50" s="41" t="s">
        <v>129</v>
      </c>
      <c r="Q50" s="68">
        <v>25</v>
      </c>
      <c r="R50" s="1">
        <v>0</v>
      </c>
      <c r="S50" s="1">
        <v>0</v>
      </c>
      <c r="T50" s="1">
        <v>0</v>
      </c>
      <c r="U50" s="1">
        <v>0</v>
      </c>
      <c r="V50" s="1">
        <v>1</v>
      </c>
      <c r="W50" s="1">
        <v>349</v>
      </c>
      <c r="X50" s="1">
        <v>2</v>
      </c>
      <c r="Y50" s="1">
        <v>0</v>
      </c>
      <c r="Z50" s="1">
        <v>0</v>
      </c>
      <c r="AA50" s="1">
        <v>0</v>
      </c>
      <c r="AB50" s="1">
        <v>1</v>
      </c>
      <c r="AC50" s="1">
        <v>3</v>
      </c>
      <c r="AD50" s="1">
        <v>5</v>
      </c>
      <c r="AE50" s="1">
        <v>0</v>
      </c>
      <c r="AF50" s="46">
        <v>386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 t="shared" si="15"/>
        <v>0</v>
      </c>
      <c r="E51" s="42">
        <f t="shared" si="16"/>
        <v>40</v>
      </c>
      <c r="F51" s="25">
        <f t="shared" si="17"/>
        <v>35</v>
      </c>
      <c r="G51" s="25">
        <f t="shared" si="18"/>
        <v>5</v>
      </c>
      <c r="H51" s="25">
        <f t="shared" si="19"/>
        <v>0</v>
      </c>
      <c r="I51" s="25">
        <f t="shared" si="20"/>
        <v>8</v>
      </c>
      <c r="J51" s="2">
        <f t="shared" si="21"/>
        <v>0</v>
      </c>
      <c r="K51" s="43">
        <f t="shared" si="22"/>
        <v>48</v>
      </c>
      <c r="L51" s="44">
        <f t="shared" si="23"/>
        <v>72</v>
      </c>
      <c r="M51" s="27">
        <f t="shared" si="24"/>
        <v>0.83333333333333337</v>
      </c>
      <c r="N51" s="45">
        <f t="shared" si="25"/>
        <v>49</v>
      </c>
      <c r="P51" s="41" t="s">
        <v>131</v>
      </c>
      <c r="Q51" s="68">
        <v>0</v>
      </c>
      <c r="R51" s="1">
        <v>0</v>
      </c>
      <c r="S51" s="1">
        <v>0</v>
      </c>
      <c r="T51" s="1">
        <v>0</v>
      </c>
      <c r="U51" s="1">
        <v>0</v>
      </c>
      <c r="V51" s="1">
        <v>2</v>
      </c>
      <c r="W51" s="1">
        <v>33</v>
      </c>
      <c r="X51" s="1">
        <v>5</v>
      </c>
      <c r="Y51" s="1">
        <v>0</v>
      </c>
      <c r="Z51" s="1">
        <v>0</v>
      </c>
      <c r="AA51" s="1">
        <v>0</v>
      </c>
      <c r="AB51" s="1">
        <v>1</v>
      </c>
      <c r="AC51" s="1">
        <v>4</v>
      </c>
      <c r="AD51" s="1">
        <v>3</v>
      </c>
      <c r="AE51" s="1">
        <v>0</v>
      </c>
      <c r="AF51" s="46">
        <v>48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si="15"/>
        <v>26</v>
      </c>
      <c r="E52" s="42">
        <f t="shared" si="16"/>
        <v>383</v>
      </c>
      <c r="F52" s="25">
        <f t="shared" si="17"/>
        <v>377</v>
      </c>
      <c r="G52" s="25">
        <f t="shared" si="18"/>
        <v>3</v>
      </c>
      <c r="H52" s="25">
        <f t="shared" si="19"/>
        <v>3</v>
      </c>
      <c r="I52" s="25">
        <f t="shared" si="20"/>
        <v>16</v>
      </c>
      <c r="J52" s="2">
        <f t="shared" si="21"/>
        <v>2</v>
      </c>
      <c r="K52" s="43">
        <f t="shared" si="22"/>
        <v>427</v>
      </c>
      <c r="L52" s="44">
        <f t="shared" si="23"/>
        <v>32</v>
      </c>
      <c r="M52" s="27">
        <f t="shared" si="24"/>
        <v>0.89695550351288056</v>
      </c>
      <c r="N52" s="45">
        <f t="shared" si="25"/>
        <v>26</v>
      </c>
      <c r="P52" s="41" t="s">
        <v>133</v>
      </c>
      <c r="Q52" s="68">
        <v>26</v>
      </c>
      <c r="R52" s="1">
        <v>0</v>
      </c>
      <c r="S52" s="1">
        <v>0</v>
      </c>
      <c r="T52" s="1">
        <v>0</v>
      </c>
      <c r="U52" s="1">
        <v>0</v>
      </c>
      <c r="V52" s="1">
        <v>261</v>
      </c>
      <c r="W52" s="1">
        <v>116</v>
      </c>
      <c r="X52" s="1">
        <v>3</v>
      </c>
      <c r="Y52" s="1">
        <v>3</v>
      </c>
      <c r="Z52" s="1">
        <v>0</v>
      </c>
      <c r="AA52" s="1">
        <v>2</v>
      </c>
      <c r="AB52" s="1">
        <v>1</v>
      </c>
      <c r="AC52" s="1">
        <v>4</v>
      </c>
      <c r="AD52" s="1">
        <v>11</v>
      </c>
      <c r="AE52" s="1">
        <v>0</v>
      </c>
      <c r="AF52" s="46">
        <v>427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15"/>
        <v>86</v>
      </c>
      <c r="E53" s="42">
        <f t="shared" si="16"/>
        <v>506</v>
      </c>
      <c r="F53" s="25">
        <f t="shared" si="17"/>
        <v>485</v>
      </c>
      <c r="G53" s="25">
        <f t="shared" si="18"/>
        <v>21</v>
      </c>
      <c r="H53" s="25">
        <f t="shared" si="19"/>
        <v>0</v>
      </c>
      <c r="I53" s="25">
        <f t="shared" si="20"/>
        <v>34</v>
      </c>
      <c r="J53" s="2">
        <f t="shared" si="21"/>
        <v>2</v>
      </c>
      <c r="K53" s="43">
        <f t="shared" si="22"/>
        <v>628</v>
      </c>
      <c r="L53" s="44">
        <f t="shared" si="23"/>
        <v>18</v>
      </c>
      <c r="M53" s="27">
        <f t="shared" si="24"/>
        <v>0.80573248407643316</v>
      </c>
      <c r="N53" s="45">
        <f t="shared" si="25"/>
        <v>55</v>
      </c>
      <c r="P53" s="41" t="s">
        <v>135</v>
      </c>
      <c r="Q53" s="68">
        <v>84</v>
      </c>
      <c r="R53" s="1">
        <v>2</v>
      </c>
      <c r="S53" s="1">
        <v>0</v>
      </c>
      <c r="T53" s="1">
        <v>0</v>
      </c>
      <c r="U53" s="1">
        <v>0</v>
      </c>
      <c r="V53" s="1">
        <v>1</v>
      </c>
      <c r="W53" s="1">
        <v>484</v>
      </c>
      <c r="X53" s="1">
        <v>21</v>
      </c>
      <c r="Y53" s="1">
        <v>0</v>
      </c>
      <c r="Z53" s="1">
        <v>0</v>
      </c>
      <c r="AA53" s="1">
        <v>1</v>
      </c>
      <c r="AB53" s="1">
        <v>2</v>
      </c>
      <c r="AC53" s="1">
        <v>8</v>
      </c>
      <c r="AD53" s="1">
        <v>24</v>
      </c>
      <c r="AE53" s="1">
        <v>1</v>
      </c>
      <c r="AF53" s="46">
        <v>628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15"/>
        <v>63</v>
      </c>
      <c r="E54" s="42">
        <f t="shared" si="16"/>
        <v>174</v>
      </c>
      <c r="F54" s="25">
        <f t="shared" si="17"/>
        <v>167</v>
      </c>
      <c r="G54" s="25">
        <f t="shared" si="18"/>
        <v>7</v>
      </c>
      <c r="H54" s="25">
        <f t="shared" si="19"/>
        <v>0</v>
      </c>
      <c r="I54" s="25">
        <f t="shared" si="20"/>
        <v>46</v>
      </c>
      <c r="J54" s="2">
        <f t="shared" si="21"/>
        <v>3</v>
      </c>
      <c r="K54" s="43">
        <f t="shared" si="22"/>
        <v>286</v>
      </c>
      <c r="L54" s="44">
        <f t="shared" si="23"/>
        <v>46</v>
      </c>
      <c r="M54" s="27">
        <f t="shared" si="24"/>
        <v>0.60839160839160844</v>
      </c>
      <c r="N54" s="45">
        <f t="shared" si="25"/>
        <v>76</v>
      </c>
      <c r="P54" s="41" t="s">
        <v>137</v>
      </c>
      <c r="Q54" s="68">
        <v>63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167</v>
      </c>
      <c r="X54" s="1">
        <v>7</v>
      </c>
      <c r="Y54" s="1">
        <v>0</v>
      </c>
      <c r="Z54" s="1">
        <v>0</v>
      </c>
      <c r="AA54" s="1">
        <v>3</v>
      </c>
      <c r="AB54" s="1">
        <v>2</v>
      </c>
      <c r="AC54" s="1">
        <v>11</v>
      </c>
      <c r="AD54" s="1">
        <v>33</v>
      </c>
      <c r="AE54" s="1">
        <v>0</v>
      </c>
      <c r="AF54" s="46">
        <v>286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15"/>
        <v>4</v>
      </c>
      <c r="E55" s="42">
        <f t="shared" si="16"/>
        <v>297</v>
      </c>
      <c r="F55" s="25">
        <f t="shared" si="17"/>
        <v>296</v>
      </c>
      <c r="G55" s="25">
        <f t="shared" si="18"/>
        <v>1</v>
      </c>
      <c r="H55" s="25">
        <f t="shared" si="19"/>
        <v>0</v>
      </c>
      <c r="I55" s="25">
        <f t="shared" si="20"/>
        <v>0</v>
      </c>
      <c r="J55" s="2">
        <f t="shared" si="21"/>
        <v>0</v>
      </c>
      <c r="K55" s="43">
        <f t="shared" si="22"/>
        <v>301</v>
      </c>
      <c r="L55" s="44">
        <f t="shared" si="23"/>
        <v>44</v>
      </c>
      <c r="M55" s="27">
        <f t="shared" si="24"/>
        <v>0.98671096345514953</v>
      </c>
      <c r="N55" s="45">
        <f t="shared" si="25"/>
        <v>4</v>
      </c>
      <c r="P55" s="41" t="s">
        <v>139</v>
      </c>
      <c r="Q55" s="68">
        <v>4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296</v>
      </c>
      <c r="X55" s="1">
        <v>1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46">
        <v>301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15"/>
        <v>23</v>
      </c>
      <c r="E56" s="42">
        <f t="shared" si="16"/>
        <v>232</v>
      </c>
      <c r="F56" s="25">
        <f t="shared" si="17"/>
        <v>230</v>
      </c>
      <c r="G56" s="25">
        <f t="shared" si="18"/>
        <v>2</v>
      </c>
      <c r="H56" s="25">
        <f t="shared" si="19"/>
        <v>0</v>
      </c>
      <c r="I56" s="25">
        <f t="shared" si="20"/>
        <v>16</v>
      </c>
      <c r="J56" s="2">
        <f t="shared" si="21"/>
        <v>0</v>
      </c>
      <c r="K56" s="43">
        <f t="shared" si="22"/>
        <v>271</v>
      </c>
      <c r="L56" s="44">
        <f t="shared" si="23"/>
        <v>50</v>
      </c>
      <c r="M56" s="27">
        <f t="shared" si="24"/>
        <v>0.85608856088560881</v>
      </c>
      <c r="N56" s="45">
        <f t="shared" si="25"/>
        <v>41</v>
      </c>
      <c r="P56" s="41" t="s">
        <v>141</v>
      </c>
      <c r="Q56" s="68">
        <v>23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230</v>
      </c>
      <c r="X56" s="1">
        <v>2</v>
      </c>
      <c r="Y56" s="1">
        <v>0</v>
      </c>
      <c r="Z56" s="1">
        <v>0</v>
      </c>
      <c r="AA56" s="1">
        <v>0</v>
      </c>
      <c r="AB56" s="1">
        <v>0</v>
      </c>
      <c r="AC56" s="1">
        <v>3</v>
      </c>
      <c r="AD56" s="1">
        <v>13</v>
      </c>
      <c r="AE56" s="1">
        <v>0</v>
      </c>
      <c r="AF56" s="46">
        <v>271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15"/>
        <v>30</v>
      </c>
      <c r="E57" s="42">
        <f t="shared" si="16"/>
        <v>663</v>
      </c>
      <c r="F57" s="25">
        <f t="shared" si="17"/>
        <v>655</v>
      </c>
      <c r="G57" s="25">
        <f t="shared" si="18"/>
        <v>8</v>
      </c>
      <c r="H57" s="25">
        <f t="shared" si="19"/>
        <v>0</v>
      </c>
      <c r="I57" s="25">
        <f t="shared" si="20"/>
        <v>16</v>
      </c>
      <c r="J57" s="2">
        <f t="shared" si="21"/>
        <v>0</v>
      </c>
      <c r="K57" s="43">
        <f t="shared" si="22"/>
        <v>709</v>
      </c>
      <c r="L57" s="44">
        <f t="shared" si="23"/>
        <v>16</v>
      </c>
      <c r="M57" s="27">
        <f t="shared" si="24"/>
        <v>0.93511988716502115</v>
      </c>
      <c r="N57" s="45">
        <f t="shared" si="25"/>
        <v>8</v>
      </c>
      <c r="P57" s="41" t="s">
        <v>143</v>
      </c>
      <c r="Q57" s="68">
        <v>30</v>
      </c>
      <c r="R57" s="1">
        <v>0</v>
      </c>
      <c r="S57" s="1">
        <v>0</v>
      </c>
      <c r="T57" s="1">
        <v>0</v>
      </c>
      <c r="U57" s="1">
        <v>0</v>
      </c>
      <c r="V57" s="1">
        <v>6</v>
      </c>
      <c r="W57" s="1">
        <v>649</v>
      </c>
      <c r="X57" s="1">
        <v>8</v>
      </c>
      <c r="Y57" s="1">
        <v>0</v>
      </c>
      <c r="Z57" s="1">
        <v>0</v>
      </c>
      <c r="AA57" s="1">
        <v>0</v>
      </c>
      <c r="AB57" s="1">
        <v>1</v>
      </c>
      <c r="AC57" s="1">
        <v>12</v>
      </c>
      <c r="AD57" s="1">
        <v>3</v>
      </c>
      <c r="AE57" s="1">
        <v>0</v>
      </c>
      <c r="AF57" s="46">
        <v>709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15"/>
        <v>25</v>
      </c>
      <c r="E58" s="42">
        <f t="shared" si="16"/>
        <v>447</v>
      </c>
      <c r="F58" s="25">
        <f t="shared" si="17"/>
        <v>440</v>
      </c>
      <c r="G58" s="25">
        <f t="shared" si="18"/>
        <v>7</v>
      </c>
      <c r="H58" s="25">
        <f t="shared" si="19"/>
        <v>0</v>
      </c>
      <c r="I58" s="25">
        <f t="shared" si="20"/>
        <v>19</v>
      </c>
      <c r="J58" s="2">
        <f t="shared" si="21"/>
        <v>2</v>
      </c>
      <c r="K58" s="43">
        <f t="shared" si="22"/>
        <v>493</v>
      </c>
      <c r="L58" s="44">
        <f t="shared" si="23"/>
        <v>27</v>
      </c>
      <c r="M58" s="27">
        <f t="shared" si="24"/>
        <v>0.90669371196754567</v>
      </c>
      <c r="N58" s="45">
        <f t="shared" si="25"/>
        <v>23</v>
      </c>
      <c r="P58" s="41" t="s">
        <v>145</v>
      </c>
      <c r="Q58" s="68">
        <v>25</v>
      </c>
      <c r="R58" s="1">
        <v>0</v>
      </c>
      <c r="S58" s="1">
        <v>0</v>
      </c>
      <c r="T58" s="1">
        <v>0</v>
      </c>
      <c r="U58" s="1">
        <v>0</v>
      </c>
      <c r="V58" s="1">
        <v>3</v>
      </c>
      <c r="W58" s="1">
        <v>437</v>
      </c>
      <c r="X58" s="1">
        <v>7</v>
      </c>
      <c r="Y58" s="1">
        <v>0</v>
      </c>
      <c r="Z58" s="1">
        <v>0</v>
      </c>
      <c r="AA58" s="1">
        <v>2</v>
      </c>
      <c r="AB58" s="1">
        <v>3</v>
      </c>
      <c r="AC58" s="1">
        <v>8</v>
      </c>
      <c r="AD58" s="1">
        <v>8</v>
      </c>
      <c r="AE58" s="1">
        <v>0</v>
      </c>
      <c r="AF58" s="46">
        <v>493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15"/>
        <v>36</v>
      </c>
      <c r="E59" s="42">
        <f t="shared" si="16"/>
        <v>543</v>
      </c>
      <c r="F59" s="25">
        <f t="shared" si="17"/>
        <v>541</v>
      </c>
      <c r="G59" s="25">
        <f t="shared" si="18"/>
        <v>2</v>
      </c>
      <c r="H59" s="25">
        <f t="shared" si="19"/>
        <v>0</v>
      </c>
      <c r="I59" s="25">
        <f t="shared" si="20"/>
        <v>21</v>
      </c>
      <c r="J59" s="2">
        <f t="shared" si="21"/>
        <v>0</v>
      </c>
      <c r="K59" s="43">
        <f t="shared" si="22"/>
        <v>600</v>
      </c>
      <c r="L59" s="44">
        <f t="shared" si="23"/>
        <v>20</v>
      </c>
      <c r="M59" s="27">
        <f t="shared" si="24"/>
        <v>0.90500000000000003</v>
      </c>
      <c r="N59" s="45">
        <f t="shared" si="25"/>
        <v>24</v>
      </c>
      <c r="P59" s="41" t="s">
        <v>147</v>
      </c>
      <c r="Q59" s="68">
        <v>35</v>
      </c>
      <c r="R59" s="1">
        <v>0</v>
      </c>
      <c r="S59" s="1">
        <v>0</v>
      </c>
      <c r="T59" s="1">
        <v>1</v>
      </c>
      <c r="U59" s="1">
        <v>0</v>
      </c>
      <c r="V59" s="1">
        <v>1</v>
      </c>
      <c r="W59" s="1">
        <v>540</v>
      </c>
      <c r="X59" s="1">
        <v>2</v>
      </c>
      <c r="Y59" s="1">
        <v>0</v>
      </c>
      <c r="Z59" s="1">
        <v>0</v>
      </c>
      <c r="AA59" s="1">
        <v>0</v>
      </c>
      <c r="AB59" s="1">
        <v>1</v>
      </c>
      <c r="AC59" s="1">
        <v>6</v>
      </c>
      <c r="AD59" s="1">
        <v>14</v>
      </c>
      <c r="AE59" s="1">
        <v>0</v>
      </c>
      <c r="AF59" s="46">
        <v>600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>
        <v>1</v>
      </c>
      <c r="R60" s="69">
        <v>0</v>
      </c>
      <c r="S60" s="69">
        <v>0</v>
      </c>
      <c r="T60" s="69">
        <v>0</v>
      </c>
      <c r="U60" s="69">
        <v>0</v>
      </c>
      <c r="V60" s="69">
        <v>0</v>
      </c>
      <c r="W60" s="69">
        <v>12</v>
      </c>
      <c r="X60" s="69">
        <v>1</v>
      </c>
      <c r="Y60" s="69">
        <v>0</v>
      </c>
      <c r="Z60" s="69">
        <v>0</v>
      </c>
      <c r="AA60" s="69">
        <v>0</v>
      </c>
      <c r="AB60" s="69">
        <v>0</v>
      </c>
      <c r="AC60" s="69">
        <v>0</v>
      </c>
      <c r="AD60" s="69">
        <v>0</v>
      </c>
      <c r="AE60" s="69">
        <v>0</v>
      </c>
      <c r="AF60" s="74">
        <v>14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ref="D61:D99" si="26">SUM(Q61:U61)</f>
        <v>318</v>
      </c>
      <c r="E61" s="42">
        <f t="shared" ref="E61:E99" si="27">SUM(F61:H61)</f>
        <v>1389</v>
      </c>
      <c r="F61" s="25">
        <f t="shared" ref="F61:F99" si="28">V61+W61</f>
        <v>1363</v>
      </c>
      <c r="G61" s="25">
        <f t="shared" ref="G61:G99" si="29">X61</f>
        <v>26</v>
      </c>
      <c r="H61" s="25">
        <f t="shared" ref="H61:H99" si="30">Y61</f>
        <v>0</v>
      </c>
      <c r="I61" s="25">
        <f t="shared" ref="I61:I99" si="31">SUM(AB61:AD61)</f>
        <v>145</v>
      </c>
      <c r="J61" s="2">
        <f t="shared" ref="J61:J99" si="32">SUM(Z61:AA61,AE61)</f>
        <v>4</v>
      </c>
      <c r="K61" s="43">
        <f t="shared" ref="K61:K99" si="33">SUM(D61,E61,I61:J61)</f>
        <v>1856</v>
      </c>
      <c r="L61" s="44">
        <f t="shared" ref="L61:L99" si="34">_xlfn.RANK.EQ(K61,$K$14:$K$99,0)</f>
        <v>7</v>
      </c>
      <c r="M61" s="27">
        <f t="shared" ref="M61:M99" si="35">E61/K61</f>
        <v>0.74838362068965514</v>
      </c>
      <c r="N61" s="45">
        <f t="shared" ref="N61:N99" si="36">_xlfn.RANK.EQ(M61,$M$14:$M$99,0)</f>
        <v>65</v>
      </c>
      <c r="P61" s="41" t="s">
        <v>151</v>
      </c>
      <c r="Q61" s="68">
        <v>318</v>
      </c>
      <c r="R61" s="1">
        <v>0</v>
      </c>
      <c r="S61" s="1">
        <v>0</v>
      </c>
      <c r="T61" s="1">
        <v>0</v>
      </c>
      <c r="U61" s="1">
        <v>0</v>
      </c>
      <c r="V61" s="1">
        <v>1</v>
      </c>
      <c r="W61" s="1">
        <v>1362</v>
      </c>
      <c r="X61" s="1">
        <v>26</v>
      </c>
      <c r="Y61" s="1">
        <v>0</v>
      </c>
      <c r="Z61" s="1">
        <v>0</v>
      </c>
      <c r="AA61" s="1">
        <v>4</v>
      </c>
      <c r="AB61" s="1">
        <v>10</v>
      </c>
      <c r="AC61" s="1">
        <v>77</v>
      </c>
      <c r="AD61" s="1">
        <v>58</v>
      </c>
      <c r="AE61" s="1">
        <v>0</v>
      </c>
      <c r="AF61" s="46">
        <v>1856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6"/>
        <v>20</v>
      </c>
      <c r="E62" s="42">
        <f t="shared" si="27"/>
        <v>681</v>
      </c>
      <c r="F62" s="25">
        <f t="shared" si="28"/>
        <v>681</v>
      </c>
      <c r="G62" s="25">
        <f t="shared" si="29"/>
        <v>0</v>
      </c>
      <c r="H62" s="25">
        <f t="shared" si="30"/>
        <v>0</v>
      </c>
      <c r="I62" s="25">
        <f t="shared" si="31"/>
        <v>9</v>
      </c>
      <c r="J62" s="2">
        <f t="shared" si="32"/>
        <v>0</v>
      </c>
      <c r="K62" s="43">
        <f t="shared" si="33"/>
        <v>710</v>
      </c>
      <c r="L62" s="44">
        <f t="shared" si="34"/>
        <v>15</v>
      </c>
      <c r="M62" s="27">
        <f t="shared" si="35"/>
        <v>0.95915492957746484</v>
      </c>
      <c r="N62" s="45">
        <f t="shared" si="36"/>
        <v>6</v>
      </c>
      <c r="P62" s="41" t="s">
        <v>153</v>
      </c>
      <c r="Q62" s="68">
        <v>20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681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6</v>
      </c>
      <c r="AD62" s="1">
        <v>3</v>
      </c>
      <c r="AE62" s="1">
        <v>0</v>
      </c>
      <c r="AF62" s="46">
        <v>710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6"/>
        <v>2</v>
      </c>
      <c r="E63" s="42">
        <f t="shared" si="27"/>
        <v>10</v>
      </c>
      <c r="F63" s="25">
        <f t="shared" si="28"/>
        <v>9</v>
      </c>
      <c r="G63" s="25">
        <f t="shared" si="29"/>
        <v>1</v>
      </c>
      <c r="H63" s="25">
        <f t="shared" si="30"/>
        <v>0</v>
      </c>
      <c r="I63" s="25">
        <f t="shared" si="31"/>
        <v>12</v>
      </c>
      <c r="J63" s="2">
        <f t="shared" si="32"/>
        <v>1</v>
      </c>
      <c r="K63" s="43">
        <f t="shared" si="33"/>
        <v>25</v>
      </c>
      <c r="L63" s="44">
        <f t="shared" si="34"/>
        <v>74</v>
      </c>
      <c r="M63" s="27">
        <f t="shared" si="35"/>
        <v>0.4</v>
      </c>
      <c r="N63" s="45">
        <f t="shared" si="36"/>
        <v>81</v>
      </c>
      <c r="P63" s="41" t="s">
        <v>155</v>
      </c>
      <c r="Q63" s="68">
        <v>2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9</v>
      </c>
      <c r="X63" s="1">
        <v>1</v>
      </c>
      <c r="Y63" s="1">
        <v>0</v>
      </c>
      <c r="Z63" s="1">
        <v>0</v>
      </c>
      <c r="AA63" s="1">
        <v>1</v>
      </c>
      <c r="AB63" s="1">
        <v>0</v>
      </c>
      <c r="AC63" s="1">
        <v>10</v>
      </c>
      <c r="AD63" s="1">
        <v>2</v>
      </c>
      <c r="AE63" s="1">
        <v>0</v>
      </c>
      <c r="AF63" s="46">
        <v>25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6"/>
        <v>18</v>
      </c>
      <c r="E64" s="42">
        <f t="shared" si="27"/>
        <v>331</v>
      </c>
      <c r="F64" s="25">
        <f t="shared" si="28"/>
        <v>327</v>
      </c>
      <c r="G64" s="25">
        <f t="shared" si="29"/>
        <v>4</v>
      </c>
      <c r="H64" s="25">
        <f t="shared" si="30"/>
        <v>0</v>
      </c>
      <c r="I64" s="25">
        <f t="shared" si="31"/>
        <v>25</v>
      </c>
      <c r="J64" s="2">
        <f t="shared" si="32"/>
        <v>0</v>
      </c>
      <c r="K64" s="43">
        <f t="shared" si="33"/>
        <v>374</v>
      </c>
      <c r="L64" s="44">
        <f t="shared" si="34"/>
        <v>40</v>
      </c>
      <c r="M64" s="27">
        <f t="shared" si="35"/>
        <v>0.88502673796791442</v>
      </c>
      <c r="N64" s="45">
        <f t="shared" si="36"/>
        <v>31</v>
      </c>
      <c r="P64" s="41" t="s">
        <v>157</v>
      </c>
      <c r="Q64" s="68">
        <v>18</v>
      </c>
      <c r="R64" s="1">
        <v>0</v>
      </c>
      <c r="S64" s="1">
        <v>0</v>
      </c>
      <c r="T64" s="1">
        <v>0</v>
      </c>
      <c r="U64" s="1">
        <v>0</v>
      </c>
      <c r="V64" s="1">
        <v>1</v>
      </c>
      <c r="W64" s="1">
        <v>326</v>
      </c>
      <c r="X64" s="1">
        <v>4</v>
      </c>
      <c r="Y64" s="1">
        <v>0</v>
      </c>
      <c r="Z64" s="1">
        <v>0</v>
      </c>
      <c r="AA64" s="1">
        <v>0</v>
      </c>
      <c r="AB64" s="1">
        <v>0</v>
      </c>
      <c r="AC64" s="1">
        <v>3</v>
      </c>
      <c r="AD64" s="1">
        <v>22</v>
      </c>
      <c r="AE64" s="1">
        <v>0</v>
      </c>
      <c r="AF64" s="46">
        <v>374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6"/>
        <v>16</v>
      </c>
      <c r="E65" s="42">
        <f t="shared" si="27"/>
        <v>340</v>
      </c>
      <c r="F65" s="25">
        <f t="shared" si="28"/>
        <v>335</v>
      </c>
      <c r="G65" s="25">
        <f t="shared" si="29"/>
        <v>5</v>
      </c>
      <c r="H65" s="25">
        <f t="shared" si="30"/>
        <v>0</v>
      </c>
      <c r="I65" s="25">
        <f t="shared" si="31"/>
        <v>13</v>
      </c>
      <c r="J65" s="2">
        <f t="shared" si="32"/>
        <v>0</v>
      </c>
      <c r="K65" s="43">
        <f t="shared" si="33"/>
        <v>369</v>
      </c>
      <c r="L65" s="44">
        <f t="shared" si="34"/>
        <v>41</v>
      </c>
      <c r="M65" s="27">
        <f t="shared" si="35"/>
        <v>0.92140921409214094</v>
      </c>
      <c r="N65" s="45">
        <f t="shared" si="36"/>
        <v>12</v>
      </c>
      <c r="P65" s="41" t="s">
        <v>159</v>
      </c>
      <c r="Q65" s="68">
        <v>16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335</v>
      </c>
      <c r="X65" s="1">
        <v>5</v>
      </c>
      <c r="Y65" s="1">
        <v>0</v>
      </c>
      <c r="Z65" s="1">
        <v>0</v>
      </c>
      <c r="AA65" s="1">
        <v>0</v>
      </c>
      <c r="AB65" s="1">
        <v>0</v>
      </c>
      <c r="AC65" s="1">
        <v>4</v>
      </c>
      <c r="AD65" s="1">
        <v>9</v>
      </c>
      <c r="AE65" s="1">
        <v>0</v>
      </c>
      <c r="AF65" s="46">
        <v>369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6"/>
        <v>4</v>
      </c>
      <c r="E66" s="42">
        <f t="shared" si="27"/>
        <v>62</v>
      </c>
      <c r="F66" s="25">
        <f t="shared" si="28"/>
        <v>61</v>
      </c>
      <c r="G66" s="25">
        <f t="shared" si="29"/>
        <v>1</v>
      </c>
      <c r="H66" s="25">
        <f t="shared" si="30"/>
        <v>0</v>
      </c>
      <c r="I66" s="25">
        <f t="shared" si="31"/>
        <v>8</v>
      </c>
      <c r="J66" s="2">
        <f t="shared" si="32"/>
        <v>0</v>
      </c>
      <c r="K66" s="43">
        <f t="shared" si="33"/>
        <v>74</v>
      </c>
      <c r="L66" s="44">
        <f t="shared" si="34"/>
        <v>70</v>
      </c>
      <c r="M66" s="27">
        <f t="shared" si="35"/>
        <v>0.83783783783783783</v>
      </c>
      <c r="N66" s="45">
        <f t="shared" si="36"/>
        <v>46</v>
      </c>
      <c r="P66" s="41" t="s">
        <v>161</v>
      </c>
      <c r="Q66" s="68">
        <v>4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61</v>
      </c>
      <c r="X66" s="1">
        <v>1</v>
      </c>
      <c r="Y66" s="1">
        <v>0</v>
      </c>
      <c r="Z66" s="1">
        <v>0</v>
      </c>
      <c r="AA66" s="1">
        <v>0</v>
      </c>
      <c r="AB66" s="1">
        <v>0</v>
      </c>
      <c r="AC66" s="1">
        <v>1</v>
      </c>
      <c r="AD66" s="1">
        <v>7</v>
      </c>
      <c r="AE66" s="1">
        <v>0</v>
      </c>
      <c r="AF66" s="46">
        <v>74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6"/>
        <v>0</v>
      </c>
      <c r="E67" s="42">
        <f t="shared" si="27"/>
        <v>20</v>
      </c>
      <c r="F67" s="25">
        <f t="shared" si="28"/>
        <v>20</v>
      </c>
      <c r="G67" s="25">
        <f t="shared" si="29"/>
        <v>0</v>
      </c>
      <c r="H67" s="25">
        <f t="shared" si="30"/>
        <v>0</v>
      </c>
      <c r="I67" s="25">
        <f t="shared" si="31"/>
        <v>2</v>
      </c>
      <c r="J67" s="2">
        <f t="shared" si="32"/>
        <v>0</v>
      </c>
      <c r="K67" s="43">
        <f t="shared" si="33"/>
        <v>22</v>
      </c>
      <c r="L67" s="44">
        <f t="shared" si="34"/>
        <v>76</v>
      </c>
      <c r="M67" s="27">
        <f t="shared" si="35"/>
        <v>0.90909090909090906</v>
      </c>
      <c r="N67" s="45">
        <f t="shared" si="36"/>
        <v>21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20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2</v>
      </c>
      <c r="AD67" s="1">
        <v>0</v>
      </c>
      <c r="AE67" s="1">
        <v>0</v>
      </c>
      <c r="AF67" s="46">
        <v>22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6"/>
        <v>535</v>
      </c>
      <c r="E68" s="42">
        <f t="shared" si="27"/>
        <v>1524</v>
      </c>
      <c r="F68" s="25">
        <f t="shared" si="28"/>
        <v>1506</v>
      </c>
      <c r="G68" s="25">
        <f t="shared" si="29"/>
        <v>18</v>
      </c>
      <c r="H68" s="25">
        <f t="shared" si="30"/>
        <v>0</v>
      </c>
      <c r="I68" s="25">
        <f t="shared" si="31"/>
        <v>196</v>
      </c>
      <c r="J68" s="2">
        <f t="shared" si="32"/>
        <v>6</v>
      </c>
      <c r="K68" s="43">
        <f t="shared" si="33"/>
        <v>2261</v>
      </c>
      <c r="L68" s="44">
        <f t="shared" si="34"/>
        <v>2</v>
      </c>
      <c r="M68" s="27">
        <f t="shared" si="35"/>
        <v>0.67403803626713843</v>
      </c>
      <c r="N68" s="45">
        <f t="shared" si="36"/>
        <v>74</v>
      </c>
      <c r="P68" s="41" t="s">
        <v>165</v>
      </c>
      <c r="Q68" s="68">
        <v>534</v>
      </c>
      <c r="R68" s="1">
        <v>0</v>
      </c>
      <c r="S68" s="1">
        <v>0</v>
      </c>
      <c r="T68" s="1">
        <v>0</v>
      </c>
      <c r="U68" s="1">
        <v>1</v>
      </c>
      <c r="V68" s="1">
        <v>4</v>
      </c>
      <c r="W68" s="1">
        <v>1502</v>
      </c>
      <c r="X68" s="1">
        <v>18</v>
      </c>
      <c r="Y68" s="1">
        <v>0</v>
      </c>
      <c r="Z68" s="1">
        <v>0</v>
      </c>
      <c r="AA68" s="1">
        <v>6</v>
      </c>
      <c r="AB68" s="1">
        <v>7</v>
      </c>
      <c r="AC68" s="1">
        <v>86</v>
      </c>
      <c r="AD68" s="1">
        <v>103</v>
      </c>
      <c r="AE68" s="1">
        <v>0</v>
      </c>
      <c r="AF68" s="46">
        <v>2261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 t="shared" si="26"/>
        <v>0</v>
      </c>
      <c r="E69" s="42">
        <f t="shared" si="27"/>
        <v>2</v>
      </c>
      <c r="F69" s="25">
        <f t="shared" si="28"/>
        <v>2</v>
      </c>
      <c r="G69" s="25">
        <f t="shared" si="29"/>
        <v>0</v>
      </c>
      <c r="H69" s="25">
        <f t="shared" si="30"/>
        <v>0</v>
      </c>
      <c r="I69" s="25">
        <f t="shared" si="31"/>
        <v>3</v>
      </c>
      <c r="J69" s="2">
        <f t="shared" si="32"/>
        <v>0</v>
      </c>
      <c r="K69" s="43">
        <f t="shared" si="33"/>
        <v>5</v>
      </c>
      <c r="L69" s="44">
        <f t="shared" si="34"/>
        <v>80</v>
      </c>
      <c r="M69" s="27">
        <f t="shared" si="35"/>
        <v>0.4</v>
      </c>
      <c r="N69" s="45">
        <f t="shared" si="36"/>
        <v>81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2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1</v>
      </c>
      <c r="AD69" s="1">
        <v>2</v>
      </c>
      <c r="AE69" s="1">
        <v>0</v>
      </c>
      <c r="AF69" s="46">
        <v>5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 t="shared" si="26"/>
        <v>16</v>
      </c>
      <c r="E70" s="42">
        <f t="shared" si="27"/>
        <v>467</v>
      </c>
      <c r="F70" s="25">
        <f t="shared" si="28"/>
        <v>464</v>
      </c>
      <c r="G70" s="25">
        <f t="shared" si="29"/>
        <v>3</v>
      </c>
      <c r="H70" s="25">
        <f t="shared" si="30"/>
        <v>0</v>
      </c>
      <c r="I70" s="25">
        <f t="shared" si="31"/>
        <v>41</v>
      </c>
      <c r="J70" s="2">
        <f t="shared" si="32"/>
        <v>4</v>
      </c>
      <c r="K70" s="43">
        <f t="shared" si="33"/>
        <v>528</v>
      </c>
      <c r="L70" s="44">
        <f t="shared" si="34"/>
        <v>24</v>
      </c>
      <c r="M70" s="27">
        <f t="shared" si="35"/>
        <v>0.88446969696969702</v>
      </c>
      <c r="N70" s="45">
        <f t="shared" si="36"/>
        <v>33</v>
      </c>
      <c r="P70" s="41" t="s">
        <v>169</v>
      </c>
      <c r="Q70" s="68">
        <v>16</v>
      </c>
      <c r="R70" s="1">
        <v>0</v>
      </c>
      <c r="S70" s="1">
        <v>0</v>
      </c>
      <c r="T70" s="1">
        <v>0</v>
      </c>
      <c r="U70" s="1">
        <v>0</v>
      </c>
      <c r="V70" s="1">
        <v>4</v>
      </c>
      <c r="W70" s="1">
        <v>460</v>
      </c>
      <c r="X70" s="1">
        <v>3</v>
      </c>
      <c r="Y70" s="1">
        <v>0</v>
      </c>
      <c r="Z70" s="1">
        <v>0</v>
      </c>
      <c r="AA70" s="1">
        <v>4</v>
      </c>
      <c r="AB70" s="1">
        <v>0</v>
      </c>
      <c r="AC70" s="1">
        <v>12</v>
      </c>
      <c r="AD70" s="1">
        <v>29</v>
      </c>
      <c r="AE70" s="1">
        <v>0</v>
      </c>
      <c r="AF70" s="46">
        <v>528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 t="shared" si="26"/>
        <v>342</v>
      </c>
      <c r="E71" s="42">
        <f t="shared" si="27"/>
        <v>1647</v>
      </c>
      <c r="F71" s="25">
        <f t="shared" si="28"/>
        <v>1551</v>
      </c>
      <c r="G71" s="25">
        <f t="shared" si="29"/>
        <v>96</v>
      </c>
      <c r="H71" s="25">
        <f t="shared" si="30"/>
        <v>0</v>
      </c>
      <c r="I71" s="25">
        <f t="shared" si="31"/>
        <v>131</v>
      </c>
      <c r="J71" s="2">
        <f t="shared" si="32"/>
        <v>7</v>
      </c>
      <c r="K71" s="43">
        <f t="shared" si="33"/>
        <v>2127</v>
      </c>
      <c r="L71" s="44">
        <f t="shared" si="34"/>
        <v>3</v>
      </c>
      <c r="M71" s="27">
        <f t="shared" si="35"/>
        <v>0.77433004231311708</v>
      </c>
      <c r="N71" s="45">
        <f t="shared" si="36"/>
        <v>62</v>
      </c>
      <c r="P71" s="41" t="s">
        <v>171</v>
      </c>
      <c r="Q71" s="68">
        <v>336</v>
      </c>
      <c r="R71" s="1">
        <v>3</v>
      </c>
      <c r="S71" s="1">
        <v>1</v>
      </c>
      <c r="T71" s="1">
        <v>1</v>
      </c>
      <c r="U71" s="1">
        <v>1</v>
      </c>
      <c r="V71" s="1">
        <v>2</v>
      </c>
      <c r="W71" s="1">
        <v>1549</v>
      </c>
      <c r="X71" s="1">
        <v>96</v>
      </c>
      <c r="Y71" s="1">
        <v>0</v>
      </c>
      <c r="Z71" s="1">
        <v>0</v>
      </c>
      <c r="AA71" s="1">
        <v>7</v>
      </c>
      <c r="AB71" s="1">
        <v>11</v>
      </c>
      <c r="AC71" s="1">
        <v>49</v>
      </c>
      <c r="AD71" s="1">
        <v>71</v>
      </c>
      <c r="AE71" s="1">
        <v>0</v>
      </c>
      <c r="AF71" s="46">
        <v>2127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 t="shared" si="26"/>
        <v>1</v>
      </c>
      <c r="E72" s="42">
        <f t="shared" si="27"/>
        <v>29</v>
      </c>
      <c r="F72" s="25">
        <f t="shared" si="28"/>
        <v>24</v>
      </c>
      <c r="G72" s="25">
        <f t="shared" si="29"/>
        <v>5</v>
      </c>
      <c r="H72" s="25">
        <f t="shared" si="30"/>
        <v>0</v>
      </c>
      <c r="I72" s="25">
        <f t="shared" si="31"/>
        <v>6</v>
      </c>
      <c r="J72" s="2">
        <f t="shared" si="32"/>
        <v>0</v>
      </c>
      <c r="K72" s="43">
        <f t="shared" si="33"/>
        <v>36</v>
      </c>
      <c r="L72" s="44">
        <f t="shared" si="34"/>
        <v>73</v>
      </c>
      <c r="M72" s="27">
        <f t="shared" si="35"/>
        <v>0.80555555555555558</v>
      </c>
      <c r="N72" s="45">
        <f t="shared" si="36"/>
        <v>56</v>
      </c>
      <c r="P72" s="41" t="s">
        <v>173</v>
      </c>
      <c r="Q72" s="68">
        <v>1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24</v>
      </c>
      <c r="X72" s="1">
        <v>5</v>
      </c>
      <c r="Y72" s="1">
        <v>0</v>
      </c>
      <c r="Z72" s="1">
        <v>0</v>
      </c>
      <c r="AA72" s="1">
        <v>0</v>
      </c>
      <c r="AB72" s="1">
        <v>0</v>
      </c>
      <c r="AC72" s="1">
        <v>4</v>
      </c>
      <c r="AD72" s="1">
        <v>2</v>
      </c>
      <c r="AE72" s="1">
        <v>0</v>
      </c>
      <c r="AF72" s="46">
        <v>36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 t="shared" si="26"/>
        <v>153</v>
      </c>
      <c r="E73" s="42">
        <f t="shared" si="27"/>
        <v>954</v>
      </c>
      <c r="F73" s="25">
        <f t="shared" si="28"/>
        <v>942</v>
      </c>
      <c r="G73" s="25">
        <f t="shared" si="29"/>
        <v>12</v>
      </c>
      <c r="H73" s="25">
        <f t="shared" si="30"/>
        <v>0</v>
      </c>
      <c r="I73" s="25">
        <f t="shared" si="31"/>
        <v>110</v>
      </c>
      <c r="J73" s="2">
        <f t="shared" si="32"/>
        <v>1</v>
      </c>
      <c r="K73" s="43">
        <f t="shared" si="33"/>
        <v>1218</v>
      </c>
      <c r="L73" s="44">
        <f t="shared" si="34"/>
        <v>11</v>
      </c>
      <c r="M73" s="27">
        <f t="shared" si="35"/>
        <v>0.78325123152709364</v>
      </c>
      <c r="N73" s="45">
        <f t="shared" si="36"/>
        <v>59</v>
      </c>
      <c r="P73" s="41" t="s">
        <v>175</v>
      </c>
      <c r="Q73" s="68">
        <v>153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942</v>
      </c>
      <c r="X73" s="1">
        <v>12</v>
      </c>
      <c r="Y73" s="1">
        <v>0</v>
      </c>
      <c r="Z73" s="1">
        <v>0</v>
      </c>
      <c r="AA73" s="1">
        <v>1</v>
      </c>
      <c r="AB73" s="1">
        <v>9</v>
      </c>
      <c r="AC73" s="1">
        <v>80</v>
      </c>
      <c r="AD73" s="1">
        <v>21</v>
      </c>
      <c r="AE73" s="1">
        <v>0</v>
      </c>
      <c r="AF73" s="46">
        <v>1218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 t="shared" si="26"/>
        <v>3</v>
      </c>
      <c r="E74" s="42">
        <f t="shared" si="27"/>
        <v>147</v>
      </c>
      <c r="F74" s="25">
        <f t="shared" si="28"/>
        <v>121</v>
      </c>
      <c r="G74" s="25">
        <f t="shared" si="29"/>
        <v>26</v>
      </c>
      <c r="H74" s="25">
        <f t="shared" si="30"/>
        <v>0</v>
      </c>
      <c r="I74" s="25">
        <f t="shared" si="31"/>
        <v>7</v>
      </c>
      <c r="J74" s="2">
        <f t="shared" si="32"/>
        <v>0</v>
      </c>
      <c r="K74" s="43">
        <f t="shared" si="33"/>
        <v>157</v>
      </c>
      <c r="L74" s="44">
        <f t="shared" si="34"/>
        <v>62</v>
      </c>
      <c r="M74" s="27">
        <f t="shared" si="35"/>
        <v>0.93630573248407645</v>
      </c>
      <c r="N74" s="45">
        <f t="shared" si="36"/>
        <v>7</v>
      </c>
      <c r="P74" s="41" t="s">
        <v>177</v>
      </c>
      <c r="Q74" s="68">
        <v>3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121</v>
      </c>
      <c r="X74" s="1">
        <v>26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7</v>
      </c>
      <c r="AE74" s="1">
        <v>0</v>
      </c>
      <c r="AF74" s="46">
        <v>157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 t="shared" si="26"/>
        <v>1</v>
      </c>
      <c r="E75" s="42">
        <f t="shared" si="27"/>
        <v>14</v>
      </c>
      <c r="F75" s="25">
        <f t="shared" si="28"/>
        <v>7</v>
      </c>
      <c r="G75" s="25">
        <f t="shared" si="29"/>
        <v>7</v>
      </c>
      <c r="H75" s="25">
        <f t="shared" si="30"/>
        <v>0</v>
      </c>
      <c r="I75" s="25">
        <f t="shared" si="31"/>
        <v>5</v>
      </c>
      <c r="J75" s="2">
        <f t="shared" si="32"/>
        <v>3</v>
      </c>
      <c r="K75" s="43">
        <f t="shared" si="33"/>
        <v>23</v>
      </c>
      <c r="L75" s="44">
        <f t="shared" si="34"/>
        <v>75</v>
      </c>
      <c r="M75" s="27">
        <f t="shared" si="35"/>
        <v>0.60869565217391308</v>
      </c>
      <c r="N75" s="45">
        <f t="shared" si="36"/>
        <v>75</v>
      </c>
      <c r="P75" s="41" t="s">
        <v>179</v>
      </c>
      <c r="Q75" s="68">
        <v>1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7</v>
      </c>
      <c r="X75" s="1">
        <v>7</v>
      </c>
      <c r="Y75" s="1">
        <v>0</v>
      </c>
      <c r="Z75" s="1">
        <v>0</v>
      </c>
      <c r="AA75" s="1">
        <v>3</v>
      </c>
      <c r="AB75" s="1">
        <v>0</v>
      </c>
      <c r="AC75" s="1">
        <v>0</v>
      </c>
      <c r="AD75" s="1">
        <v>5</v>
      </c>
      <c r="AE75" s="1">
        <v>0</v>
      </c>
      <c r="AF75" s="46">
        <v>23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si="26"/>
        <v>21</v>
      </c>
      <c r="E76" s="42">
        <f t="shared" si="27"/>
        <v>161</v>
      </c>
      <c r="F76" s="25">
        <f t="shared" si="28"/>
        <v>157</v>
      </c>
      <c r="G76" s="25">
        <f t="shared" si="29"/>
        <v>4</v>
      </c>
      <c r="H76" s="25">
        <f t="shared" si="30"/>
        <v>0</v>
      </c>
      <c r="I76" s="25">
        <f t="shared" si="31"/>
        <v>10</v>
      </c>
      <c r="J76" s="2">
        <f t="shared" si="32"/>
        <v>0</v>
      </c>
      <c r="K76" s="43">
        <f t="shared" si="33"/>
        <v>192</v>
      </c>
      <c r="L76" s="44">
        <f t="shared" si="34"/>
        <v>59</v>
      </c>
      <c r="M76" s="27">
        <f t="shared" si="35"/>
        <v>0.83854166666666663</v>
      </c>
      <c r="N76" s="45">
        <f t="shared" si="36"/>
        <v>45</v>
      </c>
      <c r="P76" s="41" t="s">
        <v>181</v>
      </c>
      <c r="Q76" s="68">
        <v>21</v>
      </c>
      <c r="R76" s="1">
        <v>0</v>
      </c>
      <c r="S76" s="1">
        <v>0</v>
      </c>
      <c r="T76" s="1">
        <v>0</v>
      </c>
      <c r="U76" s="1">
        <v>0</v>
      </c>
      <c r="V76" s="1">
        <v>1</v>
      </c>
      <c r="W76" s="1">
        <v>156</v>
      </c>
      <c r="X76" s="1">
        <v>4</v>
      </c>
      <c r="Y76" s="1">
        <v>0</v>
      </c>
      <c r="Z76" s="1">
        <v>0</v>
      </c>
      <c r="AA76" s="1">
        <v>0</v>
      </c>
      <c r="AB76" s="1">
        <v>0</v>
      </c>
      <c r="AC76" s="1">
        <v>2</v>
      </c>
      <c r="AD76" s="1">
        <v>8</v>
      </c>
      <c r="AE76" s="1">
        <v>0</v>
      </c>
      <c r="AF76" s="46">
        <v>192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26"/>
        <v>84</v>
      </c>
      <c r="E77" s="42">
        <f t="shared" si="27"/>
        <v>296</v>
      </c>
      <c r="F77" s="25">
        <f t="shared" si="28"/>
        <v>294</v>
      </c>
      <c r="G77" s="25">
        <f t="shared" si="29"/>
        <v>2</v>
      </c>
      <c r="H77" s="25">
        <f t="shared" si="30"/>
        <v>0</v>
      </c>
      <c r="I77" s="25">
        <f t="shared" si="31"/>
        <v>15</v>
      </c>
      <c r="J77" s="2">
        <f t="shared" si="32"/>
        <v>0</v>
      </c>
      <c r="K77" s="43">
        <f t="shared" si="33"/>
        <v>395</v>
      </c>
      <c r="L77" s="44">
        <f t="shared" si="34"/>
        <v>35</v>
      </c>
      <c r="M77" s="27">
        <f t="shared" si="35"/>
        <v>0.74936708860759493</v>
      </c>
      <c r="N77" s="45">
        <f t="shared" si="36"/>
        <v>64</v>
      </c>
      <c r="P77" s="41" t="s">
        <v>183</v>
      </c>
      <c r="Q77" s="68">
        <v>84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294</v>
      </c>
      <c r="X77" s="1">
        <v>2</v>
      </c>
      <c r="Y77" s="1">
        <v>0</v>
      </c>
      <c r="Z77" s="1">
        <v>0</v>
      </c>
      <c r="AA77" s="1">
        <v>0</v>
      </c>
      <c r="AB77" s="1">
        <v>2</v>
      </c>
      <c r="AC77" s="1">
        <v>6</v>
      </c>
      <c r="AD77" s="1">
        <v>7</v>
      </c>
      <c r="AE77" s="1">
        <v>0</v>
      </c>
      <c r="AF77" s="46">
        <v>395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26"/>
        <v>4</v>
      </c>
      <c r="E78" s="42">
        <f t="shared" si="27"/>
        <v>154</v>
      </c>
      <c r="F78" s="25">
        <f t="shared" si="28"/>
        <v>149</v>
      </c>
      <c r="G78" s="25">
        <f t="shared" si="29"/>
        <v>5</v>
      </c>
      <c r="H78" s="25">
        <f t="shared" si="30"/>
        <v>0</v>
      </c>
      <c r="I78" s="25">
        <f t="shared" si="31"/>
        <v>19</v>
      </c>
      <c r="J78" s="2">
        <f t="shared" si="32"/>
        <v>0</v>
      </c>
      <c r="K78" s="43">
        <f t="shared" si="33"/>
        <v>177</v>
      </c>
      <c r="L78" s="44">
        <f t="shared" si="34"/>
        <v>60</v>
      </c>
      <c r="M78" s="27">
        <f t="shared" si="35"/>
        <v>0.87005649717514122</v>
      </c>
      <c r="N78" s="45">
        <f t="shared" si="36"/>
        <v>36</v>
      </c>
      <c r="P78" s="41" t="s">
        <v>185</v>
      </c>
      <c r="Q78" s="68">
        <v>4</v>
      </c>
      <c r="R78" s="1">
        <v>0</v>
      </c>
      <c r="S78" s="1">
        <v>0</v>
      </c>
      <c r="T78" s="1">
        <v>0</v>
      </c>
      <c r="U78" s="1">
        <v>0</v>
      </c>
      <c r="V78" s="1">
        <v>1</v>
      </c>
      <c r="W78" s="1">
        <v>148</v>
      </c>
      <c r="X78" s="1">
        <v>5</v>
      </c>
      <c r="Y78" s="1">
        <v>0</v>
      </c>
      <c r="Z78" s="1">
        <v>0</v>
      </c>
      <c r="AA78" s="1">
        <v>0</v>
      </c>
      <c r="AB78" s="1">
        <v>0</v>
      </c>
      <c r="AC78" s="1">
        <v>11</v>
      </c>
      <c r="AD78" s="1">
        <v>8</v>
      </c>
      <c r="AE78" s="1">
        <v>0</v>
      </c>
      <c r="AF78" s="46">
        <v>177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26"/>
        <v>20</v>
      </c>
      <c r="E79" s="42">
        <f t="shared" si="27"/>
        <v>284</v>
      </c>
      <c r="F79" s="25">
        <f t="shared" si="28"/>
        <v>279</v>
      </c>
      <c r="G79" s="25">
        <f t="shared" si="29"/>
        <v>5</v>
      </c>
      <c r="H79" s="25">
        <f t="shared" si="30"/>
        <v>0</v>
      </c>
      <c r="I79" s="25">
        <f t="shared" si="31"/>
        <v>9</v>
      </c>
      <c r="J79" s="2">
        <f t="shared" si="32"/>
        <v>0</v>
      </c>
      <c r="K79" s="43">
        <f t="shared" si="33"/>
        <v>313</v>
      </c>
      <c r="L79" s="44">
        <f t="shared" si="34"/>
        <v>43</v>
      </c>
      <c r="M79" s="27">
        <f t="shared" si="35"/>
        <v>0.90734824281150162</v>
      </c>
      <c r="N79" s="45">
        <f t="shared" si="36"/>
        <v>22</v>
      </c>
      <c r="P79" s="41" t="s">
        <v>187</v>
      </c>
      <c r="Q79" s="68">
        <v>20</v>
      </c>
      <c r="R79" s="1">
        <v>0</v>
      </c>
      <c r="S79" s="1">
        <v>0</v>
      </c>
      <c r="T79" s="1">
        <v>0</v>
      </c>
      <c r="U79" s="1">
        <v>0</v>
      </c>
      <c r="V79" s="1">
        <v>1</v>
      </c>
      <c r="W79" s="1">
        <v>278</v>
      </c>
      <c r="X79" s="1">
        <v>5</v>
      </c>
      <c r="Y79" s="1">
        <v>0</v>
      </c>
      <c r="Z79" s="1">
        <v>0</v>
      </c>
      <c r="AA79" s="1">
        <v>0</v>
      </c>
      <c r="AB79" s="1">
        <v>1</v>
      </c>
      <c r="AC79" s="1">
        <v>2</v>
      </c>
      <c r="AD79" s="1">
        <v>6</v>
      </c>
      <c r="AE79" s="1">
        <v>0</v>
      </c>
      <c r="AF79" s="46">
        <v>313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26"/>
        <v>14</v>
      </c>
      <c r="E80" s="42">
        <f t="shared" si="27"/>
        <v>188</v>
      </c>
      <c r="F80" s="25">
        <f t="shared" si="28"/>
        <v>173</v>
      </c>
      <c r="G80" s="25">
        <f t="shared" si="29"/>
        <v>15</v>
      </c>
      <c r="H80" s="25">
        <f t="shared" si="30"/>
        <v>0</v>
      </c>
      <c r="I80" s="25">
        <f t="shared" si="31"/>
        <v>16</v>
      </c>
      <c r="J80" s="2">
        <f t="shared" si="32"/>
        <v>2</v>
      </c>
      <c r="K80" s="43">
        <f t="shared" si="33"/>
        <v>220</v>
      </c>
      <c r="L80" s="44">
        <f t="shared" si="34"/>
        <v>54</v>
      </c>
      <c r="M80" s="27">
        <f t="shared" si="35"/>
        <v>0.8545454545454545</v>
      </c>
      <c r="N80" s="45">
        <f t="shared" si="36"/>
        <v>42</v>
      </c>
      <c r="P80" s="41" t="s">
        <v>189</v>
      </c>
      <c r="Q80" s="68">
        <v>14</v>
      </c>
      <c r="R80" s="1">
        <v>0</v>
      </c>
      <c r="S80" s="1">
        <v>0</v>
      </c>
      <c r="T80" s="1">
        <v>0</v>
      </c>
      <c r="U80" s="1">
        <v>0</v>
      </c>
      <c r="V80" s="1">
        <v>1</v>
      </c>
      <c r="W80" s="1">
        <v>172</v>
      </c>
      <c r="X80" s="1">
        <v>15</v>
      </c>
      <c r="Y80" s="1">
        <v>0</v>
      </c>
      <c r="Z80" s="1">
        <v>0</v>
      </c>
      <c r="AA80" s="1">
        <v>2</v>
      </c>
      <c r="AB80" s="1">
        <v>1</v>
      </c>
      <c r="AC80" s="1">
        <v>9</v>
      </c>
      <c r="AD80" s="1">
        <v>6</v>
      </c>
      <c r="AE80" s="1">
        <v>0</v>
      </c>
      <c r="AF80" s="46">
        <v>220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26"/>
        <v>68</v>
      </c>
      <c r="E81" s="42">
        <f t="shared" si="27"/>
        <v>629</v>
      </c>
      <c r="F81" s="25">
        <f t="shared" si="28"/>
        <v>617</v>
      </c>
      <c r="G81" s="25">
        <f t="shared" si="29"/>
        <v>11</v>
      </c>
      <c r="H81" s="25">
        <f t="shared" si="30"/>
        <v>1</v>
      </c>
      <c r="I81" s="25">
        <f t="shared" si="31"/>
        <v>54</v>
      </c>
      <c r="J81" s="2">
        <f t="shared" si="32"/>
        <v>1</v>
      </c>
      <c r="K81" s="43">
        <f t="shared" si="33"/>
        <v>752</v>
      </c>
      <c r="L81" s="44">
        <f t="shared" si="34"/>
        <v>14</v>
      </c>
      <c r="M81" s="27">
        <f t="shared" si="35"/>
        <v>0.83643617021276595</v>
      </c>
      <c r="N81" s="45">
        <f t="shared" si="36"/>
        <v>48</v>
      </c>
      <c r="P81" s="41" t="s">
        <v>191</v>
      </c>
      <c r="Q81" s="68">
        <v>68</v>
      </c>
      <c r="R81" s="1">
        <v>0</v>
      </c>
      <c r="S81" s="1">
        <v>0</v>
      </c>
      <c r="T81" s="1">
        <v>0</v>
      </c>
      <c r="U81" s="1">
        <v>0</v>
      </c>
      <c r="V81" s="1">
        <v>2</v>
      </c>
      <c r="W81" s="1">
        <v>615</v>
      </c>
      <c r="X81" s="1">
        <v>11</v>
      </c>
      <c r="Y81" s="1">
        <v>1</v>
      </c>
      <c r="Z81" s="1">
        <v>0</v>
      </c>
      <c r="AA81" s="1">
        <v>1</v>
      </c>
      <c r="AB81" s="1">
        <v>6</v>
      </c>
      <c r="AC81" s="1">
        <v>27</v>
      </c>
      <c r="AD81" s="1">
        <v>21</v>
      </c>
      <c r="AE81" s="1">
        <v>0</v>
      </c>
      <c r="AF81" s="46">
        <v>752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26"/>
        <v>208</v>
      </c>
      <c r="E82" s="42">
        <f t="shared" si="27"/>
        <v>909</v>
      </c>
      <c r="F82" s="25">
        <f t="shared" si="28"/>
        <v>878</v>
      </c>
      <c r="G82" s="25">
        <f t="shared" si="29"/>
        <v>25</v>
      </c>
      <c r="H82" s="25">
        <f t="shared" si="30"/>
        <v>6</v>
      </c>
      <c r="I82" s="25">
        <f t="shared" si="31"/>
        <v>82</v>
      </c>
      <c r="J82" s="2">
        <f t="shared" si="32"/>
        <v>20</v>
      </c>
      <c r="K82" s="43">
        <f t="shared" si="33"/>
        <v>1219</v>
      </c>
      <c r="L82" s="44">
        <f t="shared" si="34"/>
        <v>10</v>
      </c>
      <c r="M82" s="27">
        <f t="shared" si="35"/>
        <v>0.74569319114027888</v>
      </c>
      <c r="N82" s="45">
        <f t="shared" si="36"/>
        <v>66</v>
      </c>
      <c r="P82" s="41" t="s">
        <v>193</v>
      </c>
      <c r="Q82" s="68">
        <v>207</v>
      </c>
      <c r="R82" s="1">
        <v>1</v>
      </c>
      <c r="S82" s="1">
        <v>0</v>
      </c>
      <c r="T82" s="1">
        <v>0</v>
      </c>
      <c r="U82" s="1">
        <v>0</v>
      </c>
      <c r="V82" s="1">
        <v>9</v>
      </c>
      <c r="W82" s="1">
        <v>869</v>
      </c>
      <c r="X82" s="1">
        <v>25</v>
      </c>
      <c r="Y82" s="1">
        <v>6</v>
      </c>
      <c r="Z82" s="1">
        <v>1</v>
      </c>
      <c r="AA82" s="1">
        <v>18</v>
      </c>
      <c r="AB82" s="1">
        <v>4</v>
      </c>
      <c r="AC82" s="1">
        <v>33</v>
      </c>
      <c r="AD82" s="1">
        <v>45</v>
      </c>
      <c r="AE82" s="1">
        <v>1</v>
      </c>
      <c r="AF82" s="46">
        <v>1219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26"/>
        <v>26</v>
      </c>
      <c r="E83" s="42">
        <f t="shared" si="27"/>
        <v>474</v>
      </c>
      <c r="F83" s="25">
        <f t="shared" si="28"/>
        <v>437</v>
      </c>
      <c r="G83" s="25">
        <f t="shared" si="29"/>
        <v>37</v>
      </c>
      <c r="H83" s="25">
        <f t="shared" si="30"/>
        <v>0</v>
      </c>
      <c r="I83" s="25">
        <f t="shared" si="31"/>
        <v>19</v>
      </c>
      <c r="J83" s="2">
        <f t="shared" si="32"/>
        <v>0</v>
      </c>
      <c r="K83" s="43">
        <f t="shared" si="33"/>
        <v>519</v>
      </c>
      <c r="L83" s="44">
        <f t="shared" si="34"/>
        <v>26</v>
      </c>
      <c r="M83" s="27">
        <f t="shared" si="35"/>
        <v>0.91329479768786126</v>
      </c>
      <c r="N83" s="45">
        <f t="shared" si="36"/>
        <v>17</v>
      </c>
      <c r="P83" s="41" t="s">
        <v>195</v>
      </c>
      <c r="Q83" s="68">
        <v>26</v>
      </c>
      <c r="R83" s="1">
        <v>0</v>
      </c>
      <c r="S83" s="1">
        <v>0</v>
      </c>
      <c r="T83" s="1">
        <v>0</v>
      </c>
      <c r="U83" s="1">
        <v>0</v>
      </c>
      <c r="V83" s="1">
        <v>1</v>
      </c>
      <c r="W83" s="1">
        <v>436</v>
      </c>
      <c r="X83" s="1">
        <v>37</v>
      </c>
      <c r="Y83" s="1">
        <v>0</v>
      </c>
      <c r="Z83" s="1">
        <v>0</v>
      </c>
      <c r="AA83" s="1">
        <v>0</v>
      </c>
      <c r="AB83" s="1">
        <v>0</v>
      </c>
      <c r="AC83" s="1">
        <v>12</v>
      </c>
      <c r="AD83" s="1">
        <v>7</v>
      </c>
      <c r="AE83" s="1">
        <v>0</v>
      </c>
      <c r="AF83" s="46">
        <v>519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26"/>
        <v>22</v>
      </c>
      <c r="E84" s="42">
        <f t="shared" si="27"/>
        <v>420</v>
      </c>
      <c r="F84" s="25">
        <f t="shared" si="28"/>
        <v>411</v>
      </c>
      <c r="G84" s="25">
        <f t="shared" si="29"/>
        <v>9</v>
      </c>
      <c r="H84" s="25">
        <f t="shared" si="30"/>
        <v>0</v>
      </c>
      <c r="I84" s="25">
        <f t="shared" si="31"/>
        <v>12</v>
      </c>
      <c r="J84" s="2">
        <f t="shared" si="32"/>
        <v>2</v>
      </c>
      <c r="K84" s="43">
        <f t="shared" si="33"/>
        <v>456</v>
      </c>
      <c r="L84" s="44">
        <f t="shared" si="34"/>
        <v>30</v>
      </c>
      <c r="M84" s="27">
        <f t="shared" si="35"/>
        <v>0.92105263157894735</v>
      </c>
      <c r="N84" s="45">
        <f t="shared" si="36"/>
        <v>13</v>
      </c>
      <c r="P84" s="41" t="s">
        <v>197</v>
      </c>
      <c r="Q84" s="68">
        <v>21</v>
      </c>
      <c r="R84" s="1">
        <v>1</v>
      </c>
      <c r="S84" s="1">
        <v>0</v>
      </c>
      <c r="T84" s="1">
        <v>0</v>
      </c>
      <c r="U84" s="1">
        <v>0</v>
      </c>
      <c r="V84" s="1">
        <v>0</v>
      </c>
      <c r="W84" s="1">
        <v>411</v>
      </c>
      <c r="X84" s="1">
        <v>9</v>
      </c>
      <c r="Y84" s="1">
        <v>0</v>
      </c>
      <c r="Z84" s="1">
        <v>0</v>
      </c>
      <c r="AA84" s="1">
        <v>2</v>
      </c>
      <c r="AB84" s="1">
        <v>0</v>
      </c>
      <c r="AC84" s="1">
        <v>8</v>
      </c>
      <c r="AD84" s="1">
        <v>4</v>
      </c>
      <c r="AE84" s="1">
        <v>0</v>
      </c>
      <c r="AF84" s="46">
        <v>456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 t="shared" si="26"/>
        <v>2</v>
      </c>
      <c r="E85" s="42">
        <f t="shared" si="27"/>
        <v>59</v>
      </c>
      <c r="F85" s="25">
        <f t="shared" si="28"/>
        <v>56</v>
      </c>
      <c r="G85" s="25">
        <f t="shared" si="29"/>
        <v>3</v>
      </c>
      <c r="H85" s="25">
        <f t="shared" si="30"/>
        <v>0</v>
      </c>
      <c r="I85" s="25">
        <f t="shared" si="31"/>
        <v>38</v>
      </c>
      <c r="J85" s="2">
        <f t="shared" si="32"/>
        <v>0</v>
      </c>
      <c r="K85" s="43">
        <f t="shared" si="33"/>
        <v>99</v>
      </c>
      <c r="L85" s="44">
        <f t="shared" si="34"/>
        <v>68</v>
      </c>
      <c r="M85" s="27">
        <f t="shared" si="35"/>
        <v>0.59595959595959591</v>
      </c>
      <c r="N85" s="45">
        <f t="shared" si="36"/>
        <v>77</v>
      </c>
      <c r="P85" s="41" t="s">
        <v>199</v>
      </c>
      <c r="Q85" s="68">
        <v>2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56</v>
      </c>
      <c r="X85" s="1">
        <v>3</v>
      </c>
      <c r="Y85" s="1">
        <v>0</v>
      </c>
      <c r="Z85" s="1">
        <v>0</v>
      </c>
      <c r="AA85" s="1">
        <v>0</v>
      </c>
      <c r="AB85" s="1">
        <v>1</v>
      </c>
      <c r="AC85" s="1">
        <v>26</v>
      </c>
      <c r="AD85" s="1">
        <v>11</v>
      </c>
      <c r="AE85" s="1">
        <v>0</v>
      </c>
      <c r="AF85" s="46">
        <v>99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 t="shared" si="26"/>
        <v>11</v>
      </c>
      <c r="E86" s="42">
        <f t="shared" si="27"/>
        <v>194</v>
      </c>
      <c r="F86" s="25">
        <f t="shared" si="28"/>
        <v>186</v>
      </c>
      <c r="G86" s="25">
        <f t="shared" si="29"/>
        <v>8</v>
      </c>
      <c r="H86" s="25">
        <f t="shared" si="30"/>
        <v>0</v>
      </c>
      <c r="I86" s="25">
        <f t="shared" si="31"/>
        <v>8</v>
      </c>
      <c r="J86" s="2">
        <f t="shared" si="32"/>
        <v>0</v>
      </c>
      <c r="K86" s="43">
        <f t="shared" si="33"/>
        <v>213</v>
      </c>
      <c r="L86" s="44">
        <f t="shared" si="34"/>
        <v>55</v>
      </c>
      <c r="M86" s="27">
        <f t="shared" si="35"/>
        <v>0.91079812206572774</v>
      </c>
      <c r="N86" s="45">
        <f t="shared" si="36"/>
        <v>20</v>
      </c>
      <c r="P86" s="41" t="s">
        <v>201</v>
      </c>
      <c r="Q86" s="68">
        <v>11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186</v>
      </c>
      <c r="X86" s="1">
        <v>8</v>
      </c>
      <c r="Y86" s="1">
        <v>0</v>
      </c>
      <c r="Z86" s="1">
        <v>0</v>
      </c>
      <c r="AA86" s="1">
        <v>0</v>
      </c>
      <c r="AB86" s="1">
        <v>0</v>
      </c>
      <c r="AC86" s="1">
        <v>4</v>
      </c>
      <c r="AD86" s="1">
        <v>4</v>
      </c>
      <c r="AE86" s="1">
        <v>0</v>
      </c>
      <c r="AF86" s="46">
        <v>213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 t="shared" si="26"/>
        <v>25</v>
      </c>
      <c r="E87" s="42">
        <f t="shared" si="27"/>
        <v>307</v>
      </c>
      <c r="F87" s="25">
        <f t="shared" si="28"/>
        <v>303</v>
      </c>
      <c r="G87" s="25">
        <f t="shared" si="29"/>
        <v>4</v>
      </c>
      <c r="H87" s="25">
        <f t="shared" si="30"/>
        <v>0</v>
      </c>
      <c r="I87" s="25">
        <f t="shared" si="31"/>
        <v>13</v>
      </c>
      <c r="J87" s="2">
        <f t="shared" si="32"/>
        <v>2</v>
      </c>
      <c r="K87" s="43">
        <f t="shared" si="33"/>
        <v>347</v>
      </c>
      <c r="L87" s="44">
        <f t="shared" si="34"/>
        <v>42</v>
      </c>
      <c r="M87" s="27">
        <f t="shared" si="35"/>
        <v>0.88472622478386165</v>
      </c>
      <c r="N87" s="45">
        <f t="shared" si="36"/>
        <v>32</v>
      </c>
      <c r="P87" s="41" t="s">
        <v>203</v>
      </c>
      <c r="Q87" s="68">
        <v>25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303</v>
      </c>
      <c r="X87" s="1">
        <v>4</v>
      </c>
      <c r="Y87" s="1">
        <v>0</v>
      </c>
      <c r="Z87" s="1">
        <v>0</v>
      </c>
      <c r="AA87" s="1">
        <v>2</v>
      </c>
      <c r="AB87" s="1">
        <v>1</v>
      </c>
      <c r="AC87" s="1">
        <v>5</v>
      </c>
      <c r="AD87" s="1">
        <v>7</v>
      </c>
      <c r="AE87" s="1">
        <v>0</v>
      </c>
      <c r="AF87" s="46">
        <v>347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 t="shared" si="26"/>
        <v>17</v>
      </c>
      <c r="E88" s="55">
        <f t="shared" si="27"/>
        <v>117</v>
      </c>
      <c r="F88" s="55">
        <f t="shared" si="28"/>
        <v>111</v>
      </c>
      <c r="G88" s="55">
        <f t="shared" si="29"/>
        <v>5</v>
      </c>
      <c r="H88" s="55">
        <f t="shared" si="30"/>
        <v>1</v>
      </c>
      <c r="I88" s="55">
        <f t="shared" si="31"/>
        <v>16</v>
      </c>
      <c r="J88" s="56">
        <f t="shared" si="32"/>
        <v>0</v>
      </c>
      <c r="K88" s="57">
        <f t="shared" si="33"/>
        <v>150</v>
      </c>
      <c r="L88" s="58">
        <f t="shared" si="34"/>
        <v>63</v>
      </c>
      <c r="M88" s="59">
        <f t="shared" si="35"/>
        <v>0.78</v>
      </c>
      <c r="N88" s="60">
        <f t="shared" si="36"/>
        <v>60</v>
      </c>
      <c r="P88" s="53" t="s">
        <v>205</v>
      </c>
      <c r="Q88" s="79">
        <v>17</v>
      </c>
      <c r="R88" s="12">
        <v>0</v>
      </c>
      <c r="S88" s="12">
        <v>0</v>
      </c>
      <c r="T88" s="12">
        <v>0</v>
      </c>
      <c r="U88" s="12">
        <v>0</v>
      </c>
      <c r="V88" s="12">
        <v>1</v>
      </c>
      <c r="W88" s="12">
        <v>110</v>
      </c>
      <c r="X88" s="12">
        <v>5</v>
      </c>
      <c r="Y88" s="12">
        <v>1</v>
      </c>
      <c r="Z88" s="12">
        <v>0</v>
      </c>
      <c r="AA88" s="12">
        <v>0</v>
      </c>
      <c r="AB88" s="12">
        <v>1</v>
      </c>
      <c r="AC88" s="12">
        <v>6</v>
      </c>
      <c r="AD88" s="12">
        <v>9</v>
      </c>
      <c r="AE88" s="12">
        <v>0</v>
      </c>
      <c r="AF88" s="80">
        <v>150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 t="shared" si="26"/>
        <v>27</v>
      </c>
      <c r="E89" s="42">
        <f t="shared" si="27"/>
        <v>577</v>
      </c>
      <c r="F89" s="25">
        <f t="shared" si="28"/>
        <v>572</v>
      </c>
      <c r="G89" s="25">
        <f t="shared" si="29"/>
        <v>5</v>
      </c>
      <c r="H89" s="25">
        <f t="shared" si="30"/>
        <v>0</v>
      </c>
      <c r="I89" s="25">
        <f t="shared" si="31"/>
        <v>22</v>
      </c>
      <c r="J89" s="2">
        <f t="shared" si="32"/>
        <v>0</v>
      </c>
      <c r="K89" s="43">
        <f t="shared" si="33"/>
        <v>626</v>
      </c>
      <c r="L89" s="44">
        <f t="shared" si="34"/>
        <v>19</v>
      </c>
      <c r="M89" s="27">
        <f t="shared" si="35"/>
        <v>0.92172523961661346</v>
      </c>
      <c r="N89" s="45">
        <f t="shared" si="36"/>
        <v>11</v>
      </c>
      <c r="P89" s="41" t="s">
        <v>207</v>
      </c>
      <c r="Q89" s="68">
        <v>27</v>
      </c>
      <c r="R89" s="1">
        <v>0</v>
      </c>
      <c r="S89" s="1">
        <v>0</v>
      </c>
      <c r="T89" s="1">
        <v>0</v>
      </c>
      <c r="U89" s="1">
        <v>0</v>
      </c>
      <c r="V89" s="1">
        <v>2</v>
      </c>
      <c r="W89" s="1">
        <v>570</v>
      </c>
      <c r="X89" s="1">
        <v>5</v>
      </c>
      <c r="Y89" s="1">
        <v>0</v>
      </c>
      <c r="Z89" s="1">
        <v>0</v>
      </c>
      <c r="AA89" s="1">
        <v>0</v>
      </c>
      <c r="AB89" s="1">
        <v>0</v>
      </c>
      <c r="AC89" s="1">
        <v>1</v>
      </c>
      <c r="AD89" s="1">
        <v>21</v>
      </c>
      <c r="AE89" s="1">
        <v>0</v>
      </c>
      <c r="AF89" s="46">
        <v>626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si="26"/>
        <v>0</v>
      </c>
      <c r="E90" s="42">
        <f t="shared" si="27"/>
        <v>1</v>
      </c>
      <c r="F90" s="25">
        <f t="shared" si="28"/>
        <v>1</v>
      </c>
      <c r="G90" s="25">
        <f t="shared" si="29"/>
        <v>0</v>
      </c>
      <c r="H90" s="25">
        <f t="shared" si="30"/>
        <v>0</v>
      </c>
      <c r="I90" s="25">
        <f t="shared" si="31"/>
        <v>0</v>
      </c>
      <c r="J90" s="2">
        <f t="shared" si="32"/>
        <v>0</v>
      </c>
      <c r="K90" s="43">
        <f t="shared" si="33"/>
        <v>1</v>
      </c>
      <c r="L90" s="44">
        <f t="shared" si="34"/>
        <v>83</v>
      </c>
      <c r="M90" s="27">
        <f t="shared" si="35"/>
        <v>1</v>
      </c>
      <c r="N90" s="45">
        <f t="shared" si="36"/>
        <v>1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1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46">
        <v>1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6"/>
        <v>265</v>
      </c>
      <c r="E91" s="42">
        <f t="shared" si="27"/>
        <v>1496</v>
      </c>
      <c r="F91" s="25">
        <f t="shared" si="28"/>
        <v>1452</v>
      </c>
      <c r="G91" s="25">
        <f t="shared" si="29"/>
        <v>41</v>
      </c>
      <c r="H91" s="25">
        <f t="shared" si="30"/>
        <v>3</v>
      </c>
      <c r="I91" s="25">
        <f t="shared" si="31"/>
        <v>129</v>
      </c>
      <c r="J91" s="2">
        <f t="shared" si="32"/>
        <v>2</v>
      </c>
      <c r="K91" s="43">
        <f t="shared" si="33"/>
        <v>1892</v>
      </c>
      <c r="L91" s="44">
        <f t="shared" si="34"/>
        <v>5</v>
      </c>
      <c r="M91" s="27">
        <f t="shared" si="35"/>
        <v>0.79069767441860461</v>
      </c>
      <c r="N91" s="45">
        <f t="shared" si="36"/>
        <v>58</v>
      </c>
      <c r="P91" s="41" t="s">
        <v>211</v>
      </c>
      <c r="Q91" s="68">
        <v>264</v>
      </c>
      <c r="R91" s="1">
        <v>1</v>
      </c>
      <c r="S91" s="1">
        <v>0</v>
      </c>
      <c r="T91" s="1">
        <v>0</v>
      </c>
      <c r="U91" s="1">
        <v>0</v>
      </c>
      <c r="V91" s="1">
        <v>19</v>
      </c>
      <c r="W91" s="1">
        <v>1433</v>
      </c>
      <c r="X91" s="1">
        <v>41</v>
      </c>
      <c r="Y91" s="1">
        <v>3</v>
      </c>
      <c r="Z91" s="1">
        <v>0</v>
      </c>
      <c r="AA91" s="1">
        <v>2</v>
      </c>
      <c r="AB91" s="1">
        <v>8</v>
      </c>
      <c r="AC91" s="1">
        <v>78</v>
      </c>
      <c r="AD91" s="1">
        <v>43</v>
      </c>
      <c r="AE91" s="1">
        <v>0</v>
      </c>
      <c r="AF91" s="46">
        <v>1892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6"/>
        <v>15</v>
      </c>
      <c r="E92" s="42">
        <f t="shared" si="27"/>
        <v>253</v>
      </c>
      <c r="F92" s="25">
        <f t="shared" si="28"/>
        <v>246</v>
      </c>
      <c r="G92" s="25">
        <f t="shared" si="29"/>
        <v>7</v>
      </c>
      <c r="H92" s="25">
        <f t="shared" si="30"/>
        <v>0</v>
      </c>
      <c r="I92" s="25">
        <f t="shared" si="31"/>
        <v>6</v>
      </c>
      <c r="J92" s="2">
        <f t="shared" si="32"/>
        <v>2</v>
      </c>
      <c r="K92" s="43">
        <f t="shared" si="33"/>
        <v>276</v>
      </c>
      <c r="L92" s="44">
        <f t="shared" si="34"/>
        <v>48</v>
      </c>
      <c r="M92" s="27">
        <f t="shared" si="35"/>
        <v>0.91666666666666663</v>
      </c>
      <c r="N92" s="45">
        <f t="shared" si="36"/>
        <v>14</v>
      </c>
      <c r="P92" s="41" t="s">
        <v>213</v>
      </c>
      <c r="Q92" s="68">
        <v>15</v>
      </c>
      <c r="R92" s="1">
        <v>0</v>
      </c>
      <c r="S92" s="1">
        <v>0</v>
      </c>
      <c r="T92" s="1">
        <v>0</v>
      </c>
      <c r="U92" s="1">
        <v>0</v>
      </c>
      <c r="V92" s="1">
        <v>4</v>
      </c>
      <c r="W92" s="1">
        <v>242</v>
      </c>
      <c r="X92" s="1">
        <v>7</v>
      </c>
      <c r="Y92" s="1">
        <v>0</v>
      </c>
      <c r="Z92" s="1">
        <v>0</v>
      </c>
      <c r="AA92" s="1">
        <v>2</v>
      </c>
      <c r="AB92" s="1">
        <v>0</v>
      </c>
      <c r="AC92" s="1">
        <v>1</v>
      </c>
      <c r="AD92" s="1">
        <v>5</v>
      </c>
      <c r="AE92" s="1">
        <v>0</v>
      </c>
      <c r="AF92" s="46">
        <v>276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6"/>
        <v>38</v>
      </c>
      <c r="E93" s="42">
        <f t="shared" si="27"/>
        <v>362</v>
      </c>
      <c r="F93" s="25">
        <f t="shared" si="28"/>
        <v>347</v>
      </c>
      <c r="G93" s="25">
        <f t="shared" si="29"/>
        <v>14</v>
      </c>
      <c r="H93" s="25">
        <f t="shared" si="30"/>
        <v>1</v>
      </c>
      <c r="I93" s="25">
        <f t="shared" si="31"/>
        <v>22</v>
      </c>
      <c r="J93" s="2">
        <f t="shared" si="32"/>
        <v>0</v>
      </c>
      <c r="K93" s="43">
        <f t="shared" si="33"/>
        <v>422</v>
      </c>
      <c r="L93" s="44">
        <f t="shared" si="34"/>
        <v>33</v>
      </c>
      <c r="M93" s="27">
        <f t="shared" si="35"/>
        <v>0.85781990521327012</v>
      </c>
      <c r="N93" s="45">
        <f t="shared" si="36"/>
        <v>40</v>
      </c>
      <c r="P93" s="41" t="s">
        <v>215</v>
      </c>
      <c r="Q93" s="68">
        <v>38</v>
      </c>
      <c r="R93" s="1">
        <v>0</v>
      </c>
      <c r="S93" s="1">
        <v>0</v>
      </c>
      <c r="T93" s="1">
        <v>0</v>
      </c>
      <c r="U93" s="1">
        <v>0</v>
      </c>
      <c r="V93" s="1">
        <v>2</v>
      </c>
      <c r="W93" s="1">
        <v>345</v>
      </c>
      <c r="X93" s="1">
        <v>14</v>
      </c>
      <c r="Y93" s="1">
        <v>1</v>
      </c>
      <c r="Z93" s="1">
        <v>0</v>
      </c>
      <c r="AA93" s="1">
        <v>0</v>
      </c>
      <c r="AB93" s="1">
        <v>0</v>
      </c>
      <c r="AC93" s="1">
        <v>20</v>
      </c>
      <c r="AD93" s="1">
        <v>2</v>
      </c>
      <c r="AE93" s="1">
        <v>0</v>
      </c>
      <c r="AF93" s="46">
        <v>422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6"/>
        <v>63</v>
      </c>
      <c r="E94" s="42">
        <f t="shared" si="27"/>
        <v>478</v>
      </c>
      <c r="F94" s="25">
        <f t="shared" si="28"/>
        <v>471</v>
      </c>
      <c r="G94" s="25">
        <f t="shared" si="29"/>
        <v>7</v>
      </c>
      <c r="H94" s="25">
        <f t="shared" si="30"/>
        <v>0</v>
      </c>
      <c r="I94" s="25">
        <f t="shared" si="31"/>
        <v>25</v>
      </c>
      <c r="J94" s="2">
        <f t="shared" si="32"/>
        <v>1</v>
      </c>
      <c r="K94" s="43">
        <f t="shared" si="33"/>
        <v>567</v>
      </c>
      <c r="L94" s="44">
        <f t="shared" si="34"/>
        <v>22</v>
      </c>
      <c r="M94" s="27">
        <f t="shared" si="35"/>
        <v>0.84303350970017632</v>
      </c>
      <c r="N94" s="45">
        <f t="shared" si="36"/>
        <v>44</v>
      </c>
      <c r="P94" s="41" t="s">
        <v>217</v>
      </c>
      <c r="Q94" s="68">
        <v>63</v>
      </c>
      <c r="R94" s="1">
        <v>0</v>
      </c>
      <c r="S94" s="1">
        <v>0</v>
      </c>
      <c r="T94" s="1">
        <v>0</v>
      </c>
      <c r="U94" s="1">
        <v>0</v>
      </c>
      <c r="V94" s="1">
        <v>2</v>
      </c>
      <c r="W94" s="1">
        <v>469</v>
      </c>
      <c r="X94" s="1">
        <v>7</v>
      </c>
      <c r="Y94" s="1">
        <v>0</v>
      </c>
      <c r="Z94" s="1">
        <v>0</v>
      </c>
      <c r="AA94" s="1">
        <v>1</v>
      </c>
      <c r="AB94" s="1">
        <v>2</v>
      </c>
      <c r="AC94" s="1">
        <v>20</v>
      </c>
      <c r="AD94" s="1">
        <v>3</v>
      </c>
      <c r="AE94" s="1">
        <v>0</v>
      </c>
      <c r="AF94" s="46">
        <v>567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6"/>
        <v>8</v>
      </c>
      <c r="E95" s="42">
        <f t="shared" si="27"/>
        <v>154</v>
      </c>
      <c r="F95" s="25">
        <f t="shared" si="28"/>
        <v>149</v>
      </c>
      <c r="G95" s="25">
        <f t="shared" si="29"/>
        <v>5</v>
      </c>
      <c r="H95" s="25">
        <f t="shared" si="30"/>
        <v>0</v>
      </c>
      <c r="I95" s="25">
        <f t="shared" si="31"/>
        <v>4</v>
      </c>
      <c r="J95" s="2">
        <f t="shared" si="32"/>
        <v>1</v>
      </c>
      <c r="K95" s="43">
        <f t="shared" si="33"/>
        <v>167</v>
      </c>
      <c r="L95" s="44">
        <f t="shared" si="34"/>
        <v>61</v>
      </c>
      <c r="M95" s="27">
        <f t="shared" si="35"/>
        <v>0.92215568862275454</v>
      </c>
      <c r="N95" s="45">
        <f t="shared" si="36"/>
        <v>10</v>
      </c>
      <c r="P95" s="41" t="s">
        <v>219</v>
      </c>
      <c r="Q95" s="68">
        <v>8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149</v>
      </c>
      <c r="X95" s="1">
        <v>5</v>
      </c>
      <c r="Y95" s="1">
        <v>0</v>
      </c>
      <c r="Z95" s="1">
        <v>0</v>
      </c>
      <c r="AA95" s="1">
        <v>0</v>
      </c>
      <c r="AB95" s="1">
        <v>0</v>
      </c>
      <c r="AC95" s="1">
        <v>3</v>
      </c>
      <c r="AD95" s="1">
        <v>1</v>
      </c>
      <c r="AE95" s="1">
        <v>1</v>
      </c>
      <c r="AF95" s="46">
        <v>167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6"/>
        <v>12</v>
      </c>
      <c r="E96" s="42">
        <f t="shared" si="27"/>
        <v>251</v>
      </c>
      <c r="F96" s="25">
        <f t="shared" si="28"/>
        <v>241</v>
      </c>
      <c r="G96" s="25">
        <f t="shared" si="29"/>
        <v>10</v>
      </c>
      <c r="H96" s="25">
        <f t="shared" si="30"/>
        <v>0</v>
      </c>
      <c r="I96" s="25">
        <f t="shared" si="31"/>
        <v>11</v>
      </c>
      <c r="J96" s="2">
        <f t="shared" si="32"/>
        <v>0</v>
      </c>
      <c r="K96" s="43">
        <f t="shared" si="33"/>
        <v>274</v>
      </c>
      <c r="L96" s="44">
        <f t="shared" si="34"/>
        <v>49</v>
      </c>
      <c r="M96" s="27">
        <f t="shared" si="35"/>
        <v>0.91605839416058399</v>
      </c>
      <c r="N96" s="45">
        <f t="shared" si="36"/>
        <v>16</v>
      </c>
      <c r="P96" s="41" t="s">
        <v>221</v>
      </c>
      <c r="Q96" s="68">
        <v>12</v>
      </c>
      <c r="R96" s="1">
        <v>0</v>
      </c>
      <c r="S96" s="1">
        <v>0</v>
      </c>
      <c r="T96" s="1">
        <v>0</v>
      </c>
      <c r="U96" s="1">
        <v>0</v>
      </c>
      <c r="V96" s="1">
        <v>1</v>
      </c>
      <c r="W96" s="1">
        <v>240</v>
      </c>
      <c r="X96" s="1">
        <v>10</v>
      </c>
      <c r="Y96" s="1">
        <v>0</v>
      </c>
      <c r="Z96" s="1">
        <v>0</v>
      </c>
      <c r="AA96" s="1">
        <v>0</v>
      </c>
      <c r="AB96" s="1">
        <v>0</v>
      </c>
      <c r="AC96" s="1">
        <v>8</v>
      </c>
      <c r="AD96" s="1">
        <v>3</v>
      </c>
      <c r="AE96" s="1">
        <v>0</v>
      </c>
      <c r="AF96" s="46">
        <v>274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6"/>
        <v>34</v>
      </c>
      <c r="E97" s="42">
        <f t="shared" si="27"/>
        <v>389</v>
      </c>
      <c r="F97" s="25">
        <f t="shared" si="28"/>
        <v>379</v>
      </c>
      <c r="G97" s="25">
        <f t="shared" si="29"/>
        <v>10</v>
      </c>
      <c r="H97" s="25">
        <f t="shared" si="30"/>
        <v>0</v>
      </c>
      <c r="I97" s="25">
        <f t="shared" si="31"/>
        <v>15</v>
      </c>
      <c r="J97" s="2">
        <f t="shared" si="32"/>
        <v>3</v>
      </c>
      <c r="K97" s="43">
        <f t="shared" si="33"/>
        <v>441</v>
      </c>
      <c r="L97" s="44">
        <f t="shared" si="34"/>
        <v>31</v>
      </c>
      <c r="M97" s="27">
        <f t="shared" si="35"/>
        <v>0.88208616780045357</v>
      </c>
      <c r="N97" s="45">
        <f t="shared" si="36"/>
        <v>34</v>
      </c>
      <c r="P97" s="41" t="s">
        <v>223</v>
      </c>
      <c r="Q97" s="68">
        <v>34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379</v>
      </c>
      <c r="X97" s="1">
        <v>10</v>
      </c>
      <c r="Y97" s="1">
        <v>0</v>
      </c>
      <c r="Z97" s="1">
        <v>0</v>
      </c>
      <c r="AA97" s="1">
        <v>3</v>
      </c>
      <c r="AB97" s="1">
        <v>0</v>
      </c>
      <c r="AC97" s="1">
        <v>4</v>
      </c>
      <c r="AD97" s="1">
        <v>11</v>
      </c>
      <c r="AE97" s="1">
        <v>0</v>
      </c>
      <c r="AF97" s="46">
        <v>441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26"/>
        <v>5</v>
      </c>
      <c r="E98" s="42">
        <f t="shared" si="27"/>
        <v>14</v>
      </c>
      <c r="F98" s="25">
        <f t="shared" si="28"/>
        <v>14</v>
      </c>
      <c r="G98" s="25">
        <f t="shared" si="29"/>
        <v>0</v>
      </c>
      <c r="H98" s="25">
        <f t="shared" si="30"/>
        <v>0</v>
      </c>
      <c r="I98" s="25">
        <f t="shared" si="31"/>
        <v>1</v>
      </c>
      <c r="J98" s="2">
        <f t="shared" si="32"/>
        <v>0</v>
      </c>
      <c r="K98" s="43">
        <f t="shared" si="33"/>
        <v>20</v>
      </c>
      <c r="L98" s="44">
        <f t="shared" si="34"/>
        <v>77</v>
      </c>
      <c r="M98" s="27">
        <f t="shared" si="35"/>
        <v>0.7</v>
      </c>
      <c r="N98" s="45">
        <f t="shared" si="36"/>
        <v>72</v>
      </c>
      <c r="P98" s="41" t="s">
        <v>225</v>
      </c>
      <c r="Q98" s="68">
        <v>5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14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1</v>
      </c>
      <c r="AE98" s="1">
        <v>0</v>
      </c>
      <c r="AF98" s="46">
        <v>20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26"/>
        <v>27</v>
      </c>
      <c r="E99" s="42">
        <f t="shared" si="27"/>
        <v>163</v>
      </c>
      <c r="F99" s="25">
        <f t="shared" si="28"/>
        <v>146</v>
      </c>
      <c r="G99" s="32">
        <f t="shared" si="29"/>
        <v>15</v>
      </c>
      <c r="H99" s="32">
        <f t="shared" si="30"/>
        <v>2</v>
      </c>
      <c r="I99" s="32">
        <f t="shared" si="31"/>
        <v>19</v>
      </c>
      <c r="J99" s="31">
        <f t="shared" si="32"/>
        <v>1</v>
      </c>
      <c r="K99" s="43">
        <f t="shared" si="33"/>
        <v>210</v>
      </c>
      <c r="L99" s="61">
        <f t="shared" si="34"/>
        <v>56</v>
      </c>
      <c r="M99" s="34">
        <f t="shared" si="35"/>
        <v>0.77619047619047621</v>
      </c>
      <c r="N99" s="62">
        <f t="shared" si="36"/>
        <v>61</v>
      </c>
      <c r="P99" s="41" t="s">
        <v>227</v>
      </c>
      <c r="Q99" s="71">
        <v>20</v>
      </c>
      <c r="R99" s="63">
        <v>0</v>
      </c>
      <c r="S99" s="63">
        <v>0</v>
      </c>
      <c r="T99" s="63">
        <v>3</v>
      </c>
      <c r="U99" s="63">
        <v>4</v>
      </c>
      <c r="V99" s="63">
        <v>6</v>
      </c>
      <c r="W99" s="63">
        <v>140</v>
      </c>
      <c r="X99" s="63">
        <v>15</v>
      </c>
      <c r="Y99" s="63">
        <v>2</v>
      </c>
      <c r="Z99" s="63">
        <v>0</v>
      </c>
      <c r="AA99" s="63">
        <v>1</v>
      </c>
      <c r="AB99" s="63">
        <v>1</v>
      </c>
      <c r="AC99" s="63">
        <v>10</v>
      </c>
      <c r="AD99" s="63">
        <v>8</v>
      </c>
      <c r="AE99" s="63">
        <v>0</v>
      </c>
      <c r="AF99" s="64">
        <v>210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5690</v>
      </c>
      <c r="E101" s="257">
        <f t="shared" ref="E101:K101" si="37">SUM(E12:E99)</f>
        <v>34254</v>
      </c>
      <c r="F101" s="257">
        <f t="shared" si="37"/>
        <v>32871</v>
      </c>
      <c r="G101" s="257">
        <f t="shared" si="37"/>
        <v>1361</v>
      </c>
      <c r="H101" s="257">
        <f t="shared" si="37"/>
        <v>22</v>
      </c>
      <c r="I101" s="257">
        <f t="shared" si="37"/>
        <v>3131</v>
      </c>
      <c r="J101" s="257">
        <f t="shared" si="37"/>
        <v>170</v>
      </c>
      <c r="K101" s="258">
        <f t="shared" si="37"/>
        <v>43245</v>
      </c>
    </row>
  </sheetData>
  <autoFilter ref="A13:AF13" xr:uid="{00000000-0009-0000-0000-00001B000000}">
    <sortState xmlns:xlrd2="http://schemas.microsoft.com/office/spreadsheetml/2017/richdata2" ref="A15:AF99">
      <sortCondition ref="A13"/>
    </sortState>
  </autoFilter>
  <mergeCells count="25">
    <mergeCell ref="C5:C6"/>
    <mergeCell ref="D5:D6"/>
    <mergeCell ref="E5:E6"/>
    <mergeCell ref="F5:H5"/>
    <mergeCell ref="I5:I6"/>
    <mergeCell ref="A12:A13"/>
    <mergeCell ref="B12:B13"/>
    <mergeCell ref="C12:C13"/>
    <mergeCell ref="D12:D13"/>
    <mergeCell ref="E12:E13"/>
    <mergeCell ref="K5:K6"/>
    <mergeCell ref="L5:L6"/>
    <mergeCell ref="M5:M6"/>
    <mergeCell ref="N5:N6"/>
    <mergeCell ref="D11:N11"/>
    <mergeCell ref="J5:J6"/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</mergeCells>
  <phoneticPr fontId="1"/>
  <hyperlinks>
    <hyperlink ref="P1" location="目次!A1" display="目次に戻る" xr:uid="{075E475C-E818-4690-88D1-6BE73F236A7C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62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1</v>
      </c>
      <c r="E7" s="18">
        <f t="shared" si="0"/>
        <v>26</v>
      </c>
      <c r="F7" s="18">
        <f t="shared" si="0"/>
        <v>23</v>
      </c>
      <c r="G7" s="18">
        <f t="shared" si="0"/>
        <v>3</v>
      </c>
      <c r="H7" s="18">
        <f t="shared" si="0"/>
        <v>0</v>
      </c>
      <c r="I7" s="18">
        <f t="shared" si="0"/>
        <v>1</v>
      </c>
      <c r="J7" s="18">
        <f t="shared" si="0"/>
        <v>0</v>
      </c>
      <c r="K7" s="19">
        <f>SUM(D7,F7:J7)</f>
        <v>28</v>
      </c>
      <c r="L7" s="20">
        <f>_xlfn.RANK.EQ(K7,$K$14:$K$99,0)</f>
        <v>56</v>
      </c>
      <c r="M7" s="21">
        <f>E7/K7</f>
        <v>0.9285714285714286</v>
      </c>
      <c r="N7" s="22">
        <f>_xlfn.RANK.EQ(M7,$M$14:$M$99,0)</f>
        <v>11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0.2</v>
      </c>
      <c r="E8" s="103">
        <f>ROUND(SUMIF($B$14:$B$99,"G",E14:E99)/(COUNTIFS(B14:B99,"G",D14:D99,"&lt;&gt;")),1)</f>
        <v>63</v>
      </c>
      <c r="F8" s="103">
        <f>ROUND(SUMIF($B$14:$B$99,"G",F14:F99)/(COUNTIFS(B14:B99,"G",D14:D99,"&lt;&gt;")),1)</f>
        <v>54</v>
      </c>
      <c r="G8" s="103">
        <f>ROUND(SUMIF($B$14:$B$99,"G",G14:G99)/(COUNTIFS(B14:B99,"G",D14:D99,"&lt;&gt;")),1)</f>
        <v>8.8000000000000007</v>
      </c>
      <c r="H8" s="103">
        <f>ROUND(SUMIF($B$14:$B$99,"G",H14:H99)/(COUNTIFS(B14:B99,"G",D14:D99,"&lt;&gt;")),1)</f>
        <v>0.2</v>
      </c>
      <c r="I8" s="103">
        <f>ROUND(SUMIF($B$14:$B$99,"G",I14:I99)/(COUNTIFS(B14:B99,"G",D14:D99,"&lt;&gt;")),1)</f>
        <v>9.6999999999999993</v>
      </c>
      <c r="J8" s="103">
        <f>ROUND(SUMIF($B$14:$B$99,"G",J14:J99)/(COUNTIFS(B14:B99,"G",D14:D99,"&lt;&gt;")),1)</f>
        <v>1.9</v>
      </c>
      <c r="K8" s="100">
        <f>ROUND(SUM(D8,F8:J8),1)</f>
        <v>74.8</v>
      </c>
      <c r="L8" s="26"/>
      <c r="M8" s="27">
        <f t="shared" ref="M8:M9" si="1">E8/K8</f>
        <v>0.84224598930481287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1.4</v>
      </c>
      <c r="E9" s="106">
        <f t="shared" si="2"/>
        <v>108.2</v>
      </c>
      <c r="F9" s="106">
        <f t="shared" si="2"/>
        <v>75.8</v>
      </c>
      <c r="G9" s="106">
        <f t="shared" si="2"/>
        <v>31.3</v>
      </c>
      <c r="H9" s="106">
        <f t="shared" si="2"/>
        <v>1.1000000000000001</v>
      </c>
      <c r="I9" s="106">
        <f t="shared" si="2"/>
        <v>26</v>
      </c>
      <c r="J9" s="106">
        <f t="shared" si="2"/>
        <v>6.4</v>
      </c>
      <c r="K9" s="105">
        <f>ROUND(SUM(D9,F9:J9),1)</f>
        <v>142</v>
      </c>
      <c r="L9" s="33"/>
      <c r="M9" s="34">
        <f t="shared" si="1"/>
        <v>0.76197183098591548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2020年度（基準日：５月１日）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0</v>
      </c>
      <c r="E14" s="42">
        <f>SUM(F14:H14)</f>
        <v>403</v>
      </c>
      <c r="F14" s="25">
        <f>V14+W14</f>
        <v>268</v>
      </c>
      <c r="G14" s="25">
        <f>X14</f>
        <v>135</v>
      </c>
      <c r="H14" s="25">
        <f>Y14</f>
        <v>0</v>
      </c>
      <c r="I14" s="25">
        <f>SUM(AB14:AD14)</f>
        <v>85</v>
      </c>
      <c r="J14" s="2">
        <f>SUM(Z14:AA14,AE14)</f>
        <v>27</v>
      </c>
      <c r="K14" s="43">
        <f>SUM(D14,E14,I14:J14)</f>
        <v>515</v>
      </c>
      <c r="L14" s="44">
        <f>_xlfn.RANK.EQ(K14,$K$14:$K$99,0)</f>
        <v>7</v>
      </c>
      <c r="M14" s="27">
        <f>E14/K14</f>
        <v>0.78252427184466022</v>
      </c>
      <c r="N14" s="45">
        <f>_xlfn.RANK.EQ(M14,$M$14:$M$99,0)</f>
        <v>48</v>
      </c>
      <c r="P14" s="41" t="s">
        <v>57</v>
      </c>
      <c r="Q14" s="68">
        <v>0</v>
      </c>
      <c r="R14" s="1">
        <v>0</v>
      </c>
      <c r="S14" s="1">
        <v>0</v>
      </c>
      <c r="T14" s="1">
        <v>0</v>
      </c>
      <c r="U14" s="1">
        <v>0</v>
      </c>
      <c r="V14" s="1">
        <v>1</v>
      </c>
      <c r="W14" s="1">
        <v>267</v>
      </c>
      <c r="X14" s="1">
        <v>135</v>
      </c>
      <c r="Y14" s="1">
        <v>0</v>
      </c>
      <c r="Z14" s="1">
        <v>0</v>
      </c>
      <c r="AA14" s="1">
        <v>4</v>
      </c>
      <c r="AB14" s="1">
        <v>0</v>
      </c>
      <c r="AC14" s="1">
        <v>19</v>
      </c>
      <c r="AD14" s="1">
        <v>66</v>
      </c>
      <c r="AE14" s="1">
        <v>23</v>
      </c>
      <c r="AF14" s="46">
        <v>515</v>
      </c>
    </row>
    <row r="15" spans="1:38" x14ac:dyDescent="0.15">
      <c r="A15" s="69" t="s">
        <v>58</v>
      </c>
      <c r="B15" s="69" t="s">
        <v>296</v>
      </c>
      <c r="C15" s="70" t="s">
        <v>59</v>
      </c>
      <c r="D15" s="47"/>
      <c r="E15" s="48"/>
      <c r="F15" s="48"/>
      <c r="G15" s="48"/>
      <c r="H15" s="48"/>
      <c r="I15" s="48"/>
      <c r="J15" s="49"/>
      <c r="K15" s="49"/>
      <c r="L15" s="50"/>
      <c r="M15" s="51"/>
      <c r="N15" s="52"/>
      <c r="P15" s="70" t="s">
        <v>59</v>
      </c>
      <c r="Q15" s="75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74"/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ref="D16:D23" si="3">SUM(Q16:U16)</f>
        <v>0</v>
      </c>
      <c r="E16" s="42">
        <f t="shared" ref="E16:E23" si="4">SUM(F16:H16)</f>
        <v>9</v>
      </c>
      <c r="F16" s="25">
        <f t="shared" ref="F16:F78" si="5">V16+W16</f>
        <v>7</v>
      </c>
      <c r="G16" s="25">
        <f t="shared" ref="G16:H23" si="6">X16</f>
        <v>2</v>
      </c>
      <c r="H16" s="25">
        <f t="shared" si="6"/>
        <v>0</v>
      </c>
      <c r="I16" s="25">
        <f t="shared" ref="I16:I23" si="7">SUM(AB16:AD16)</f>
        <v>0</v>
      </c>
      <c r="J16" s="2">
        <f t="shared" ref="J16:J23" si="8">SUM(Z16:AA16,AE16)</f>
        <v>0</v>
      </c>
      <c r="K16" s="43">
        <f t="shared" ref="K16:K78" si="9">SUM(D16,E16,I16:J16)</f>
        <v>9</v>
      </c>
      <c r="L16" s="44">
        <f t="shared" ref="L16:L23" si="10">_xlfn.RANK.EQ(K16,$K$14:$K$99,0)</f>
        <v>71</v>
      </c>
      <c r="M16" s="27">
        <f t="shared" ref="M16:M23" si="11">E16/K16</f>
        <v>1</v>
      </c>
      <c r="N16" s="45">
        <f t="shared" ref="N16:N23" si="12">_xlfn.RANK.EQ(M16,$M$14:$M$99,0)</f>
        <v>1</v>
      </c>
      <c r="P16" s="41" t="s">
        <v>61</v>
      </c>
      <c r="Q16" s="68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7</v>
      </c>
      <c r="X16" s="1">
        <v>2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46">
        <v>9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0</v>
      </c>
      <c r="F17" s="25">
        <f t="shared" si="5"/>
        <v>0</v>
      </c>
      <c r="G17" s="25">
        <f t="shared" si="6"/>
        <v>0</v>
      </c>
      <c r="H17" s="25">
        <f t="shared" si="6"/>
        <v>0</v>
      </c>
      <c r="I17" s="25">
        <f t="shared" si="7"/>
        <v>1</v>
      </c>
      <c r="J17" s="2">
        <f t="shared" si="8"/>
        <v>0</v>
      </c>
      <c r="K17" s="43">
        <f t="shared" si="9"/>
        <v>1</v>
      </c>
      <c r="L17" s="44">
        <f t="shared" si="10"/>
        <v>76</v>
      </c>
      <c r="M17" s="27">
        <f t="shared" si="11"/>
        <v>0</v>
      </c>
      <c r="N17" s="45">
        <f t="shared" si="12"/>
        <v>77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1</v>
      </c>
      <c r="AD17" s="1">
        <v>0</v>
      </c>
      <c r="AE17" s="1">
        <v>0</v>
      </c>
      <c r="AF17" s="46">
        <v>1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0</v>
      </c>
      <c r="E18" s="42">
        <f t="shared" si="4"/>
        <v>2</v>
      </c>
      <c r="F18" s="25">
        <f t="shared" si="5"/>
        <v>0</v>
      </c>
      <c r="G18" s="25">
        <f t="shared" si="6"/>
        <v>2</v>
      </c>
      <c r="H18" s="25">
        <f t="shared" si="6"/>
        <v>0</v>
      </c>
      <c r="I18" s="25">
        <f t="shared" si="7"/>
        <v>2</v>
      </c>
      <c r="J18" s="2">
        <f t="shared" si="8"/>
        <v>0</v>
      </c>
      <c r="K18" s="43">
        <f t="shared" si="9"/>
        <v>4</v>
      </c>
      <c r="L18" s="44">
        <f t="shared" si="10"/>
        <v>73</v>
      </c>
      <c r="M18" s="27">
        <f t="shared" si="11"/>
        <v>0.5</v>
      </c>
      <c r="N18" s="45">
        <f t="shared" si="12"/>
        <v>72</v>
      </c>
      <c r="P18" s="41" t="s">
        <v>65</v>
      </c>
      <c r="Q18" s="68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2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2</v>
      </c>
      <c r="AE18" s="1">
        <v>0</v>
      </c>
      <c r="AF18" s="46">
        <v>4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0</v>
      </c>
      <c r="E19" s="42">
        <f t="shared" si="4"/>
        <v>4</v>
      </c>
      <c r="F19" s="25">
        <f t="shared" si="5"/>
        <v>4</v>
      </c>
      <c r="G19" s="25">
        <f t="shared" si="6"/>
        <v>0</v>
      </c>
      <c r="H19" s="25">
        <f t="shared" si="6"/>
        <v>0</v>
      </c>
      <c r="I19" s="25">
        <f t="shared" si="7"/>
        <v>7</v>
      </c>
      <c r="J19" s="2">
        <f t="shared" si="8"/>
        <v>0</v>
      </c>
      <c r="K19" s="43">
        <f t="shared" si="9"/>
        <v>11</v>
      </c>
      <c r="L19" s="44">
        <f t="shared" si="10"/>
        <v>70</v>
      </c>
      <c r="M19" s="27">
        <f t="shared" si="11"/>
        <v>0.36363636363636365</v>
      </c>
      <c r="N19" s="45">
        <f t="shared" si="12"/>
        <v>75</v>
      </c>
      <c r="P19" s="41" t="s">
        <v>67</v>
      </c>
      <c r="Q19" s="68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4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7</v>
      </c>
      <c r="AE19" s="1">
        <v>0</v>
      </c>
      <c r="AF19" s="46">
        <v>11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8</v>
      </c>
      <c r="F20" s="25">
        <f t="shared" si="5"/>
        <v>8</v>
      </c>
      <c r="G20" s="25">
        <f t="shared" si="6"/>
        <v>0</v>
      </c>
      <c r="H20" s="25">
        <f t="shared" si="6"/>
        <v>0</v>
      </c>
      <c r="I20" s="25">
        <f t="shared" si="7"/>
        <v>0</v>
      </c>
      <c r="J20" s="2">
        <f t="shared" si="8"/>
        <v>6</v>
      </c>
      <c r="K20" s="43">
        <f t="shared" si="9"/>
        <v>14</v>
      </c>
      <c r="L20" s="44">
        <f t="shared" si="10"/>
        <v>68</v>
      </c>
      <c r="M20" s="27">
        <f t="shared" si="11"/>
        <v>0.5714285714285714</v>
      </c>
      <c r="N20" s="45">
        <f t="shared" si="12"/>
        <v>69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8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6</v>
      </c>
      <c r="AF20" s="46">
        <v>14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0</v>
      </c>
      <c r="E21" s="42">
        <f t="shared" si="4"/>
        <v>52</v>
      </c>
      <c r="F21" s="25">
        <f t="shared" si="5"/>
        <v>50</v>
      </c>
      <c r="G21" s="25">
        <f t="shared" si="6"/>
        <v>2</v>
      </c>
      <c r="H21" s="25">
        <f t="shared" si="6"/>
        <v>0</v>
      </c>
      <c r="I21" s="25">
        <f t="shared" si="7"/>
        <v>0</v>
      </c>
      <c r="J21" s="2">
        <f t="shared" si="8"/>
        <v>0</v>
      </c>
      <c r="K21" s="43">
        <f t="shared" si="9"/>
        <v>52</v>
      </c>
      <c r="L21" s="44">
        <f t="shared" si="10"/>
        <v>38</v>
      </c>
      <c r="M21" s="27">
        <f t="shared" si="11"/>
        <v>1</v>
      </c>
      <c r="N21" s="45">
        <f t="shared" si="12"/>
        <v>1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1</v>
      </c>
      <c r="W21" s="1">
        <v>49</v>
      </c>
      <c r="X21" s="1">
        <v>2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46">
        <v>52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0</v>
      </c>
      <c r="E22" s="42">
        <f t="shared" si="4"/>
        <v>36</v>
      </c>
      <c r="F22" s="25">
        <f t="shared" si="5"/>
        <v>28</v>
      </c>
      <c r="G22" s="25">
        <f t="shared" si="6"/>
        <v>8</v>
      </c>
      <c r="H22" s="25">
        <f t="shared" si="6"/>
        <v>0</v>
      </c>
      <c r="I22" s="25">
        <f t="shared" si="7"/>
        <v>13</v>
      </c>
      <c r="J22" s="2">
        <f t="shared" si="8"/>
        <v>0</v>
      </c>
      <c r="K22" s="43">
        <f t="shared" si="9"/>
        <v>49</v>
      </c>
      <c r="L22" s="44">
        <f t="shared" si="10"/>
        <v>42</v>
      </c>
      <c r="M22" s="27">
        <f t="shared" si="11"/>
        <v>0.73469387755102045</v>
      </c>
      <c r="N22" s="45">
        <f t="shared" si="12"/>
        <v>56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28</v>
      </c>
      <c r="X22" s="1">
        <v>8</v>
      </c>
      <c r="Y22" s="1">
        <v>0</v>
      </c>
      <c r="Z22" s="1">
        <v>0</v>
      </c>
      <c r="AA22" s="1">
        <v>0</v>
      </c>
      <c r="AB22" s="1">
        <v>0</v>
      </c>
      <c r="AC22" s="1">
        <v>2</v>
      </c>
      <c r="AD22" s="1">
        <v>11</v>
      </c>
      <c r="AE22" s="1">
        <v>0</v>
      </c>
      <c r="AF22" s="46">
        <v>49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6</v>
      </c>
      <c r="E23" s="42">
        <f t="shared" si="4"/>
        <v>519</v>
      </c>
      <c r="F23" s="25">
        <f t="shared" si="5"/>
        <v>333</v>
      </c>
      <c r="G23" s="25">
        <f t="shared" si="6"/>
        <v>186</v>
      </c>
      <c r="H23" s="25">
        <f t="shared" si="6"/>
        <v>0</v>
      </c>
      <c r="I23" s="25">
        <f t="shared" si="7"/>
        <v>65</v>
      </c>
      <c r="J23" s="2">
        <f t="shared" si="8"/>
        <v>14</v>
      </c>
      <c r="K23" s="43">
        <f t="shared" si="9"/>
        <v>604</v>
      </c>
      <c r="L23" s="44">
        <f t="shared" si="10"/>
        <v>5</v>
      </c>
      <c r="M23" s="27">
        <f t="shared" si="11"/>
        <v>0.85927152317880795</v>
      </c>
      <c r="N23" s="45">
        <f t="shared" si="12"/>
        <v>29</v>
      </c>
      <c r="P23" s="41" t="s">
        <v>75</v>
      </c>
      <c r="Q23" s="68">
        <v>6</v>
      </c>
      <c r="R23" s="1">
        <v>0</v>
      </c>
      <c r="S23" s="1">
        <v>0</v>
      </c>
      <c r="T23" s="1">
        <v>0</v>
      </c>
      <c r="U23" s="1">
        <v>0</v>
      </c>
      <c r="V23" s="1">
        <v>8</v>
      </c>
      <c r="W23" s="1">
        <v>325</v>
      </c>
      <c r="X23" s="1">
        <v>186</v>
      </c>
      <c r="Y23" s="1">
        <v>0</v>
      </c>
      <c r="Z23" s="1">
        <v>0</v>
      </c>
      <c r="AA23" s="1">
        <v>4</v>
      </c>
      <c r="AB23" s="1">
        <v>0</v>
      </c>
      <c r="AC23" s="1">
        <v>32</v>
      </c>
      <c r="AD23" s="1">
        <v>33</v>
      </c>
      <c r="AE23" s="1">
        <v>10</v>
      </c>
      <c r="AF23" s="46">
        <v>604</v>
      </c>
    </row>
    <row r="24" spans="1:32" x14ac:dyDescent="0.15">
      <c r="A24" s="69" t="s">
        <v>76</v>
      </c>
      <c r="B24" s="69" t="s">
        <v>296</v>
      </c>
      <c r="C24" s="70" t="s">
        <v>77</v>
      </c>
      <c r="D24" s="47"/>
      <c r="E24" s="48"/>
      <c r="F24" s="48"/>
      <c r="G24" s="48"/>
      <c r="H24" s="48"/>
      <c r="I24" s="48"/>
      <c r="J24" s="49"/>
      <c r="K24" s="49"/>
      <c r="L24" s="50"/>
      <c r="M24" s="51"/>
      <c r="N24" s="52"/>
      <c r="P24" s="70" t="s">
        <v>77</v>
      </c>
      <c r="Q24" s="75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74"/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>SUM(Q25:U25)</f>
        <v>0</v>
      </c>
      <c r="E25" s="42">
        <f>SUM(F25:H25)</f>
        <v>39</v>
      </c>
      <c r="F25" s="25">
        <f t="shared" si="5"/>
        <v>37</v>
      </c>
      <c r="G25" s="25">
        <f t="shared" ref="G25:H29" si="13">X25</f>
        <v>2</v>
      </c>
      <c r="H25" s="25">
        <f t="shared" si="13"/>
        <v>0</v>
      </c>
      <c r="I25" s="25">
        <f>SUM(AB25:AD25)</f>
        <v>3</v>
      </c>
      <c r="J25" s="2">
        <f>SUM(Z25:AA25,AE25)</f>
        <v>0</v>
      </c>
      <c r="K25" s="43">
        <f t="shared" si="9"/>
        <v>42</v>
      </c>
      <c r="L25" s="44">
        <f>_xlfn.RANK.EQ(K25,$K$14:$K$99,0)</f>
        <v>48</v>
      </c>
      <c r="M25" s="27">
        <f>E25/K25</f>
        <v>0.9285714285714286</v>
      </c>
      <c r="N25" s="45">
        <f>_xlfn.RANK.EQ(M25,$M$14:$M$99,0)</f>
        <v>11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37</v>
      </c>
      <c r="X25" s="1">
        <v>2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3</v>
      </c>
      <c r="AE25" s="1">
        <v>0</v>
      </c>
      <c r="AF25" s="46">
        <v>42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>SUM(Q26:U26)</f>
        <v>0</v>
      </c>
      <c r="E26" s="42">
        <f>SUM(F26:H26)</f>
        <v>38</v>
      </c>
      <c r="F26" s="25">
        <f t="shared" si="5"/>
        <v>25</v>
      </c>
      <c r="G26" s="25">
        <f t="shared" si="13"/>
        <v>12</v>
      </c>
      <c r="H26" s="25">
        <f t="shared" si="13"/>
        <v>1</v>
      </c>
      <c r="I26" s="25">
        <f>SUM(AB26:AD26)</f>
        <v>5</v>
      </c>
      <c r="J26" s="2">
        <f>SUM(Z26:AA26,AE26)</f>
        <v>1</v>
      </c>
      <c r="K26" s="43">
        <f t="shared" si="9"/>
        <v>44</v>
      </c>
      <c r="L26" s="44">
        <f>_xlfn.RANK.EQ(K26,$K$14:$K$99,0)</f>
        <v>45</v>
      </c>
      <c r="M26" s="27">
        <f>E26/K26</f>
        <v>0.86363636363636365</v>
      </c>
      <c r="N26" s="45">
        <f>_xlfn.RANK.EQ(M26,$M$14:$M$99,0)</f>
        <v>27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25</v>
      </c>
      <c r="X26" s="1">
        <v>12</v>
      </c>
      <c r="Y26" s="1">
        <v>1</v>
      </c>
      <c r="Z26" s="1">
        <v>0</v>
      </c>
      <c r="AA26" s="1">
        <v>0</v>
      </c>
      <c r="AB26" s="1">
        <v>0</v>
      </c>
      <c r="AC26" s="1">
        <v>0</v>
      </c>
      <c r="AD26" s="1">
        <v>5</v>
      </c>
      <c r="AE26" s="1">
        <v>1</v>
      </c>
      <c r="AF26" s="46">
        <v>44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>SUM(Q27:U27)</f>
        <v>0</v>
      </c>
      <c r="E27" s="42">
        <f>SUM(F27:H27)</f>
        <v>1</v>
      </c>
      <c r="F27" s="25">
        <f t="shared" si="5"/>
        <v>0</v>
      </c>
      <c r="G27" s="25">
        <f t="shared" si="13"/>
        <v>1</v>
      </c>
      <c r="H27" s="25">
        <f t="shared" si="13"/>
        <v>0</v>
      </c>
      <c r="I27" s="25">
        <f>SUM(AB27:AD27)</f>
        <v>0</v>
      </c>
      <c r="J27" s="2">
        <f>SUM(Z27:AA27,AE27)</f>
        <v>0</v>
      </c>
      <c r="K27" s="43">
        <f t="shared" si="9"/>
        <v>1</v>
      </c>
      <c r="L27" s="44">
        <f>_xlfn.RANK.EQ(K27,$K$14:$K$99,0)</f>
        <v>76</v>
      </c>
      <c r="M27" s="27">
        <f>E27/K27</f>
        <v>1</v>
      </c>
      <c r="N27" s="45">
        <f>_xlfn.RANK.EQ(M27,$M$14:$M$99,0)</f>
        <v>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1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46">
        <v>1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>SUM(Q28:U28)</f>
        <v>0</v>
      </c>
      <c r="E28" s="42">
        <f>SUM(F28:H28)</f>
        <v>24</v>
      </c>
      <c r="F28" s="25">
        <f t="shared" si="5"/>
        <v>15</v>
      </c>
      <c r="G28" s="25">
        <f t="shared" si="13"/>
        <v>9</v>
      </c>
      <c r="H28" s="25">
        <f t="shared" si="13"/>
        <v>0</v>
      </c>
      <c r="I28" s="25">
        <f>SUM(AB28:AD28)</f>
        <v>5</v>
      </c>
      <c r="J28" s="2">
        <f>SUM(Z28:AA28,AE28)</f>
        <v>1</v>
      </c>
      <c r="K28" s="43">
        <f t="shared" si="9"/>
        <v>30</v>
      </c>
      <c r="L28" s="44">
        <f>_xlfn.RANK.EQ(K28,$K$14:$K$99,0)</f>
        <v>54</v>
      </c>
      <c r="M28" s="27">
        <f>E28/K28</f>
        <v>0.8</v>
      </c>
      <c r="N28" s="45">
        <f>_xlfn.RANK.EQ(M28,$M$14:$M$99,0)</f>
        <v>43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15</v>
      </c>
      <c r="X28" s="1">
        <v>9</v>
      </c>
      <c r="Y28" s="1">
        <v>0</v>
      </c>
      <c r="Z28" s="1">
        <v>0</v>
      </c>
      <c r="AA28" s="1">
        <v>1</v>
      </c>
      <c r="AB28" s="1">
        <v>0</v>
      </c>
      <c r="AC28" s="1">
        <v>1</v>
      </c>
      <c r="AD28" s="1">
        <v>4</v>
      </c>
      <c r="AE28" s="1">
        <v>0</v>
      </c>
      <c r="AF28" s="46">
        <v>30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>SUM(Q29:U29)</f>
        <v>1</v>
      </c>
      <c r="E29" s="42">
        <f>SUM(F29:H29)</f>
        <v>281</v>
      </c>
      <c r="F29" s="25">
        <f t="shared" si="5"/>
        <v>240</v>
      </c>
      <c r="G29" s="25">
        <f t="shared" si="13"/>
        <v>40</v>
      </c>
      <c r="H29" s="25">
        <f t="shared" si="13"/>
        <v>1</v>
      </c>
      <c r="I29" s="25">
        <f>SUM(AB29:AD29)</f>
        <v>140</v>
      </c>
      <c r="J29" s="2">
        <f>SUM(Z29:AA29,AE29)</f>
        <v>0</v>
      </c>
      <c r="K29" s="43">
        <f t="shared" si="9"/>
        <v>422</v>
      </c>
      <c r="L29" s="44">
        <f>_xlfn.RANK.EQ(K29,$K$14:$K$99,0)</f>
        <v>8</v>
      </c>
      <c r="M29" s="27">
        <f>E29/K29</f>
        <v>0.66587677725118488</v>
      </c>
      <c r="N29" s="45">
        <f>_xlfn.RANK.EQ(M29,$M$14:$M$99,0)</f>
        <v>63</v>
      </c>
      <c r="P29" s="41" t="s">
        <v>87</v>
      </c>
      <c r="Q29" s="68">
        <v>1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240</v>
      </c>
      <c r="X29" s="1">
        <v>40</v>
      </c>
      <c r="Y29" s="1">
        <v>1</v>
      </c>
      <c r="Z29" s="1">
        <v>0</v>
      </c>
      <c r="AA29" s="1">
        <v>0</v>
      </c>
      <c r="AB29" s="1">
        <v>4</v>
      </c>
      <c r="AC29" s="1">
        <v>48</v>
      </c>
      <c r="AD29" s="1">
        <v>88</v>
      </c>
      <c r="AE29" s="1">
        <v>0</v>
      </c>
      <c r="AF29" s="46">
        <v>422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ref="D31:D50" si="14">SUM(Q31:U31)</f>
        <v>0</v>
      </c>
      <c r="E31" s="42">
        <f t="shared" ref="E31:E50" si="15">SUM(F31:H31)</f>
        <v>16</v>
      </c>
      <c r="F31" s="25">
        <f t="shared" si="5"/>
        <v>13</v>
      </c>
      <c r="G31" s="25">
        <f t="shared" ref="G31:G50" si="16">X31</f>
        <v>3</v>
      </c>
      <c r="H31" s="25">
        <f t="shared" ref="H31:H50" si="17">Y31</f>
        <v>0</v>
      </c>
      <c r="I31" s="25">
        <f t="shared" ref="I31:I50" si="18">SUM(AB31:AD31)</f>
        <v>0</v>
      </c>
      <c r="J31" s="2">
        <f t="shared" ref="J31:J50" si="19">SUM(Z31:AA31,AE31)</f>
        <v>0</v>
      </c>
      <c r="K31" s="43">
        <f t="shared" si="9"/>
        <v>16</v>
      </c>
      <c r="L31" s="44">
        <f t="shared" ref="L31:L50" si="20">_xlfn.RANK.EQ(K31,$K$14:$K$99,0)</f>
        <v>66</v>
      </c>
      <c r="M31" s="27">
        <f t="shared" ref="M31:M50" si="21">E31/K31</f>
        <v>1</v>
      </c>
      <c r="N31" s="45">
        <f t="shared" ref="N31:N50" si="22">_xlfn.RANK.EQ(M31,$M$14:$M$99,0)</f>
        <v>1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13</v>
      </c>
      <c r="X31" s="1">
        <v>3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46">
        <v>16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14"/>
        <v>0</v>
      </c>
      <c r="E32" s="42">
        <f t="shared" si="15"/>
        <v>81</v>
      </c>
      <c r="F32" s="25">
        <f t="shared" si="5"/>
        <v>68</v>
      </c>
      <c r="G32" s="25">
        <f t="shared" si="16"/>
        <v>13</v>
      </c>
      <c r="H32" s="25">
        <f t="shared" si="17"/>
        <v>0</v>
      </c>
      <c r="I32" s="25">
        <f t="shared" si="18"/>
        <v>3</v>
      </c>
      <c r="J32" s="2">
        <f t="shared" si="19"/>
        <v>6</v>
      </c>
      <c r="K32" s="43">
        <f t="shared" si="9"/>
        <v>90</v>
      </c>
      <c r="L32" s="44">
        <f t="shared" si="20"/>
        <v>23</v>
      </c>
      <c r="M32" s="27">
        <f t="shared" si="21"/>
        <v>0.9</v>
      </c>
      <c r="N32" s="45">
        <f t="shared" si="22"/>
        <v>18</v>
      </c>
      <c r="P32" s="41" t="s">
        <v>93</v>
      </c>
      <c r="Q32" s="68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68</v>
      </c>
      <c r="X32" s="1">
        <v>13</v>
      </c>
      <c r="Y32" s="1">
        <v>0</v>
      </c>
      <c r="Z32" s="1">
        <v>0</v>
      </c>
      <c r="AA32" s="1">
        <v>0</v>
      </c>
      <c r="AB32" s="1">
        <v>0</v>
      </c>
      <c r="AC32" s="1">
        <v>2</v>
      </c>
      <c r="AD32" s="1">
        <v>1</v>
      </c>
      <c r="AE32" s="1">
        <v>6</v>
      </c>
      <c r="AF32" s="46">
        <v>90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14"/>
        <v>0</v>
      </c>
      <c r="E33" s="42">
        <f t="shared" si="15"/>
        <v>30</v>
      </c>
      <c r="F33" s="25">
        <f t="shared" si="5"/>
        <v>22</v>
      </c>
      <c r="G33" s="25">
        <f t="shared" si="16"/>
        <v>7</v>
      </c>
      <c r="H33" s="25">
        <f t="shared" si="17"/>
        <v>1</v>
      </c>
      <c r="I33" s="25">
        <f t="shared" si="18"/>
        <v>13</v>
      </c>
      <c r="J33" s="2">
        <f t="shared" si="19"/>
        <v>8</v>
      </c>
      <c r="K33" s="43">
        <f t="shared" si="9"/>
        <v>51</v>
      </c>
      <c r="L33" s="44">
        <f t="shared" si="20"/>
        <v>40</v>
      </c>
      <c r="M33" s="27">
        <f t="shared" si="21"/>
        <v>0.58823529411764708</v>
      </c>
      <c r="N33" s="45">
        <f t="shared" si="22"/>
        <v>68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22</v>
      </c>
      <c r="X33" s="1">
        <v>7</v>
      </c>
      <c r="Y33" s="1">
        <v>1</v>
      </c>
      <c r="Z33" s="1">
        <v>0</v>
      </c>
      <c r="AA33" s="1">
        <v>1</v>
      </c>
      <c r="AB33" s="1">
        <v>0</v>
      </c>
      <c r="AC33" s="1">
        <v>2</v>
      </c>
      <c r="AD33" s="1">
        <v>11</v>
      </c>
      <c r="AE33" s="1">
        <v>7</v>
      </c>
      <c r="AF33" s="46">
        <v>51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14"/>
        <v>4</v>
      </c>
      <c r="E34" s="42">
        <f t="shared" si="15"/>
        <v>192</v>
      </c>
      <c r="F34" s="25">
        <f t="shared" si="5"/>
        <v>133</v>
      </c>
      <c r="G34" s="25">
        <f t="shared" si="16"/>
        <v>52</v>
      </c>
      <c r="H34" s="25">
        <f t="shared" si="17"/>
        <v>7</v>
      </c>
      <c r="I34" s="25">
        <f t="shared" si="18"/>
        <v>33</v>
      </c>
      <c r="J34" s="2">
        <f t="shared" si="19"/>
        <v>37</v>
      </c>
      <c r="K34" s="43">
        <f t="shared" si="9"/>
        <v>266</v>
      </c>
      <c r="L34" s="44">
        <f t="shared" si="20"/>
        <v>12</v>
      </c>
      <c r="M34" s="27">
        <f t="shared" si="21"/>
        <v>0.72180451127819545</v>
      </c>
      <c r="N34" s="45">
        <f t="shared" si="22"/>
        <v>59</v>
      </c>
      <c r="P34" s="41" t="s">
        <v>97</v>
      </c>
      <c r="Q34" s="68">
        <v>3</v>
      </c>
      <c r="R34" s="1">
        <v>1</v>
      </c>
      <c r="S34" s="1">
        <v>0</v>
      </c>
      <c r="T34" s="1">
        <v>0</v>
      </c>
      <c r="U34" s="1">
        <v>0</v>
      </c>
      <c r="V34" s="1">
        <v>0</v>
      </c>
      <c r="W34" s="1">
        <v>133</v>
      </c>
      <c r="X34" s="1">
        <v>52</v>
      </c>
      <c r="Y34" s="1">
        <v>7</v>
      </c>
      <c r="Z34" s="1">
        <v>0</v>
      </c>
      <c r="AA34" s="1">
        <v>0</v>
      </c>
      <c r="AB34" s="1">
        <v>0</v>
      </c>
      <c r="AC34" s="1">
        <v>23</v>
      </c>
      <c r="AD34" s="1">
        <v>10</v>
      </c>
      <c r="AE34" s="1">
        <v>37</v>
      </c>
      <c r="AF34" s="46">
        <v>266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14"/>
        <v>24</v>
      </c>
      <c r="E35" s="42">
        <f t="shared" si="15"/>
        <v>927</v>
      </c>
      <c r="F35" s="25">
        <f t="shared" si="5"/>
        <v>395</v>
      </c>
      <c r="G35" s="25">
        <f t="shared" si="16"/>
        <v>526</v>
      </c>
      <c r="H35" s="25">
        <f t="shared" si="17"/>
        <v>6</v>
      </c>
      <c r="I35" s="25">
        <f t="shared" si="18"/>
        <v>525</v>
      </c>
      <c r="J35" s="2">
        <f t="shared" si="19"/>
        <v>10</v>
      </c>
      <c r="K35" s="43">
        <f t="shared" si="9"/>
        <v>1486</v>
      </c>
      <c r="L35" s="44">
        <f t="shared" si="20"/>
        <v>1</v>
      </c>
      <c r="M35" s="27">
        <f t="shared" si="21"/>
        <v>0.62382234185733509</v>
      </c>
      <c r="N35" s="45">
        <f t="shared" si="22"/>
        <v>65</v>
      </c>
      <c r="P35" s="41" t="s">
        <v>99</v>
      </c>
      <c r="Q35" s="68">
        <v>22</v>
      </c>
      <c r="R35" s="1">
        <v>1</v>
      </c>
      <c r="S35" s="1">
        <v>0</v>
      </c>
      <c r="T35" s="1">
        <v>1</v>
      </c>
      <c r="U35" s="1">
        <v>0</v>
      </c>
      <c r="V35" s="1">
        <v>11</v>
      </c>
      <c r="W35" s="1">
        <v>384</v>
      </c>
      <c r="X35" s="1">
        <v>526</v>
      </c>
      <c r="Y35" s="1">
        <v>6</v>
      </c>
      <c r="Z35" s="1">
        <v>0</v>
      </c>
      <c r="AA35" s="1">
        <v>6</v>
      </c>
      <c r="AB35" s="1">
        <v>1</v>
      </c>
      <c r="AC35" s="1">
        <v>45</v>
      </c>
      <c r="AD35" s="1">
        <v>479</v>
      </c>
      <c r="AE35" s="1">
        <v>4</v>
      </c>
      <c r="AF35" s="46">
        <v>1486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14"/>
        <v>8</v>
      </c>
      <c r="E36" s="42">
        <f t="shared" si="15"/>
        <v>214</v>
      </c>
      <c r="F36" s="25">
        <f t="shared" si="5"/>
        <v>129</v>
      </c>
      <c r="G36" s="25">
        <f t="shared" si="16"/>
        <v>85</v>
      </c>
      <c r="H36" s="25">
        <f t="shared" si="17"/>
        <v>0</v>
      </c>
      <c r="I36" s="25">
        <f t="shared" si="18"/>
        <v>20</v>
      </c>
      <c r="J36" s="2">
        <f t="shared" si="19"/>
        <v>3</v>
      </c>
      <c r="K36" s="43">
        <f t="shared" si="9"/>
        <v>245</v>
      </c>
      <c r="L36" s="44">
        <f t="shared" si="20"/>
        <v>13</v>
      </c>
      <c r="M36" s="27">
        <f t="shared" si="21"/>
        <v>0.87346938775510208</v>
      </c>
      <c r="N36" s="45">
        <f t="shared" si="22"/>
        <v>26</v>
      </c>
      <c r="P36" s="41" t="s">
        <v>101</v>
      </c>
      <c r="Q36" s="68">
        <v>7</v>
      </c>
      <c r="R36" s="1">
        <v>1</v>
      </c>
      <c r="S36" s="1">
        <v>0</v>
      </c>
      <c r="T36" s="1">
        <v>0</v>
      </c>
      <c r="U36" s="1">
        <v>0</v>
      </c>
      <c r="V36" s="1">
        <v>1</v>
      </c>
      <c r="W36" s="1">
        <v>128</v>
      </c>
      <c r="X36" s="1">
        <v>85</v>
      </c>
      <c r="Y36" s="1">
        <v>0</v>
      </c>
      <c r="Z36" s="1">
        <v>0</v>
      </c>
      <c r="AA36" s="1">
        <v>2</v>
      </c>
      <c r="AB36" s="1">
        <v>0</v>
      </c>
      <c r="AC36" s="1">
        <v>19</v>
      </c>
      <c r="AD36" s="1">
        <v>1</v>
      </c>
      <c r="AE36" s="1">
        <v>1</v>
      </c>
      <c r="AF36" s="46">
        <v>245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14"/>
        <v>0</v>
      </c>
      <c r="E37" s="42">
        <f t="shared" si="15"/>
        <v>20</v>
      </c>
      <c r="F37" s="25">
        <f t="shared" si="5"/>
        <v>9</v>
      </c>
      <c r="G37" s="25">
        <f t="shared" si="16"/>
        <v>11</v>
      </c>
      <c r="H37" s="25">
        <f t="shared" si="17"/>
        <v>0</v>
      </c>
      <c r="I37" s="25">
        <f t="shared" si="18"/>
        <v>1</v>
      </c>
      <c r="J37" s="2">
        <f t="shared" si="19"/>
        <v>7</v>
      </c>
      <c r="K37" s="43">
        <f t="shared" si="9"/>
        <v>28</v>
      </c>
      <c r="L37" s="44">
        <f t="shared" si="20"/>
        <v>56</v>
      </c>
      <c r="M37" s="27">
        <f t="shared" si="21"/>
        <v>0.7142857142857143</v>
      </c>
      <c r="N37" s="45">
        <f t="shared" si="22"/>
        <v>60</v>
      </c>
      <c r="P37" s="41" t="s">
        <v>103</v>
      </c>
      <c r="Q37" s="68">
        <v>0</v>
      </c>
      <c r="R37" s="1">
        <v>0</v>
      </c>
      <c r="S37" s="1">
        <v>0</v>
      </c>
      <c r="T37" s="1">
        <v>0</v>
      </c>
      <c r="U37" s="1">
        <v>0</v>
      </c>
      <c r="V37" s="1">
        <v>1</v>
      </c>
      <c r="W37" s="1">
        <v>8</v>
      </c>
      <c r="X37" s="1">
        <v>11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1</v>
      </c>
      <c r="AE37" s="1">
        <v>7</v>
      </c>
      <c r="AF37" s="46">
        <v>28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14"/>
        <v>0</v>
      </c>
      <c r="E38" s="42">
        <f t="shared" si="15"/>
        <v>43</v>
      </c>
      <c r="F38" s="25">
        <f t="shared" si="5"/>
        <v>32</v>
      </c>
      <c r="G38" s="25">
        <f t="shared" si="16"/>
        <v>4</v>
      </c>
      <c r="H38" s="25">
        <f t="shared" si="17"/>
        <v>7</v>
      </c>
      <c r="I38" s="25">
        <f t="shared" si="18"/>
        <v>3</v>
      </c>
      <c r="J38" s="2">
        <f t="shared" si="19"/>
        <v>0</v>
      </c>
      <c r="K38" s="43">
        <f t="shared" si="9"/>
        <v>46</v>
      </c>
      <c r="L38" s="44">
        <f t="shared" si="20"/>
        <v>44</v>
      </c>
      <c r="M38" s="27">
        <f t="shared" si="21"/>
        <v>0.93478260869565222</v>
      </c>
      <c r="N38" s="45">
        <f t="shared" si="22"/>
        <v>10</v>
      </c>
      <c r="P38" s="41" t="s">
        <v>105</v>
      </c>
      <c r="Q38" s="68">
        <v>0</v>
      </c>
      <c r="R38" s="1">
        <v>0</v>
      </c>
      <c r="S38" s="1">
        <v>0</v>
      </c>
      <c r="T38" s="1">
        <v>0</v>
      </c>
      <c r="U38" s="1">
        <v>0</v>
      </c>
      <c r="V38" s="1">
        <v>26</v>
      </c>
      <c r="W38" s="1">
        <v>6</v>
      </c>
      <c r="X38" s="1">
        <v>4</v>
      </c>
      <c r="Y38" s="1">
        <v>7</v>
      </c>
      <c r="Z38" s="1">
        <v>0</v>
      </c>
      <c r="AA38" s="1">
        <v>0</v>
      </c>
      <c r="AB38" s="1">
        <v>0</v>
      </c>
      <c r="AC38" s="1">
        <v>3</v>
      </c>
      <c r="AD38" s="1">
        <v>0</v>
      </c>
      <c r="AE38" s="1">
        <v>0</v>
      </c>
      <c r="AF38" s="46">
        <v>46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14"/>
        <v>0</v>
      </c>
      <c r="E39" s="42">
        <f t="shared" si="15"/>
        <v>249</v>
      </c>
      <c r="F39" s="25">
        <f t="shared" si="5"/>
        <v>184</v>
      </c>
      <c r="G39" s="25">
        <f t="shared" si="16"/>
        <v>64</v>
      </c>
      <c r="H39" s="25">
        <f t="shared" si="17"/>
        <v>1</v>
      </c>
      <c r="I39" s="25">
        <f t="shared" si="18"/>
        <v>68</v>
      </c>
      <c r="J39" s="2">
        <f t="shared" si="19"/>
        <v>49</v>
      </c>
      <c r="K39" s="43">
        <f t="shared" si="9"/>
        <v>366</v>
      </c>
      <c r="L39" s="44">
        <f t="shared" si="20"/>
        <v>10</v>
      </c>
      <c r="M39" s="27">
        <f t="shared" si="21"/>
        <v>0.68032786885245899</v>
      </c>
      <c r="N39" s="45">
        <f t="shared" si="22"/>
        <v>62</v>
      </c>
      <c r="P39" s="41" t="s">
        <v>107</v>
      </c>
      <c r="Q39" s="68">
        <v>0</v>
      </c>
      <c r="R39" s="1">
        <v>0</v>
      </c>
      <c r="S39" s="1">
        <v>0</v>
      </c>
      <c r="T39" s="1">
        <v>0</v>
      </c>
      <c r="U39" s="1">
        <v>0</v>
      </c>
      <c r="V39" s="1">
        <v>4</v>
      </c>
      <c r="W39" s="1">
        <v>180</v>
      </c>
      <c r="X39" s="1">
        <v>64</v>
      </c>
      <c r="Y39" s="1">
        <v>1</v>
      </c>
      <c r="Z39" s="1">
        <v>0</v>
      </c>
      <c r="AA39" s="1">
        <v>0</v>
      </c>
      <c r="AB39" s="1">
        <v>1</v>
      </c>
      <c r="AC39" s="1">
        <v>23</v>
      </c>
      <c r="AD39" s="1">
        <v>44</v>
      </c>
      <c r="AE39" s="1">
        <v>49</v>
      </c>
      <c r="AF39" s="46">
        <v>366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14"/>
        <v>0</v>
      </c>
      <c r="E40" s="42">
        <f t="shared" si="15"/>
        <v>39</v>
      </c>
      <c r="F40" s="25">
        <f t="shared" si="5"/>
        <v>19</v>
      </c>
      <c r="G40" s="25">
        <f t="shared" si="16"/>
        <v>20</v>
      </c>
      <c r="H40" s="25">
        <f t="shared" si="17"/>
        <v>0</v>
      </c>
      <c r="I40" s="25">
        <f t="shared" si="18"/>
        <v>0</v>
      </c>
      <c r="J40" s="2">
        <f t="shared" si="19"/>
        <v>33</v>
      </c>
      <c r="K40" s="43">
        <f t="shared" si="9"/>
        <v>72</v>
      </c>
      <c r="L40" s="44">
        <f t="shared" si="20"/>
        <v>34</v>
      </c>
      <c r="M40" s="27">
        <f t="shared" si="21"/>
        <v>0.54166666666666663</v>
      </c>
      <c r="N40" s="45">
        <f t="shared" si="22"/>
        <v>71</v>
      </c>
      <c r="P40" s="41" t="s">
        <v>109</v>
      </c>
      <c r="Q40" s="68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19</v>
      </c>
      <c r="X40" s="1">
        <v>20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33</v>
      </c>
      <c r="AF40" s="46">
        <v>72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14"/>
        <v>0</v>
      </c>
      <c r="E41" s="42">
        <f t="shared" si="15"/>
        <v>20</v>
      </c>
      <c r="F41" s="25">
        <f t="shared" si="5"/>
        <v>12</v>
      </c>
      <c r="G41" s="25">
        <f t="shared" si="16"/>
        <v>8</v>
      </c>
      <c r="H41" s="25">
        <f t="shared" si="17"/>
        <v>0</v>
      </c>
      <c r="I41" s="25">
        <f t="shared" si="18"/>
        <v>2</v>
      </c>
      <c r="J41" s="2">
        <f t="shared" si="19"/>
        <v>0</v>
      </c>
      <c r="K41" s="43">
        <f t="shared" si="9"/>
        <v>22</v>
      </c>
      <c r="L41" s="44">
        <f t="shared" si="20"/>
        <v>65</v>
      </c>
      <c r="M41" s="27">
        <f t="shared" si="21"/>
        <v>0.90909090909090906</v>
      </c>
      <c r="N41" s="45">
        <f t="shared" si="22"/>
        <v>15</v>
      </c>
      <c r="P41" s="41" t="s">
        <v>111</v>
      </c>
      <c r="Q41" s="68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12</v>
      </c>
      <c r="X41" s="1">
        <v>8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2</v>
      </c>
      <c r="AE41" s="1">
        <v>0</v>
      </c>
      <c r="AF41" s="46">
        <v>22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14"/>
        <v>16</v>
      </c>
      <c r="E42" s="42">
        <f t="shared" si="15"/>
        <v>115</v>
      </c>
      <c r="F42" s="25">
        <f t="shared" si="5"/>
        <v>108</v>
      </c>
      <c r="G42" s="25">
        <f t="shared" si="16"/>
        <v>7</v>
      </c>
      <c r="H42" s="25">
        <f t="shared" si="17"/>
        <v>0</v>
      </c>
      <c r="I42" s="25">
        <f t="shared" si="18"/>
        <v>20</v>
      </c>
      <c r="J42" s="2">
        <f t="shared" si="19"/>
        <v>1</v>
      </c>
      <c r="K42" s="43">
        <f t="shared" si="9"/>
        <v>152</v>
      </c>
      <c r="L42" s="44">
        <f t="shared" si="20"/>
        <v>18</v>
      </c>
      <c r="M42" s="27">
        <f t="shared" si="21"/>
        <v>0.75657894736842102</v>
      </c>
      <c r="N42" s="45">
        <f t="shared" si="22"/>
        <v>51</v>
      </c>
      <c r="P42" s="41" t="s">
        <v>113</v>
      </c>
      <c r="Q42" s="68">
        <v>16</v>
      </c>
      <c r="R42" s="1">
        <v>0</v>
      </c>
      <c r="S42" s="1">
        <v>0</v>
      </c>
      <c r="T42" s="1">
        <v>0</v>
      </c>
      <c r="U42" s="1">
        <v>0</v>
      </c>
      <c r="V42" s="1">
        <v>1</v>
      </c>
      <c r="W42" s="1">
        <v>107</v>
      </c>
      <c r="X42" s="1">
        <v>7</v>
      </c>
      <c r="Y42" s="1">
        <v>0</v>
      </c>
      <c r="Z42" s="1">
        <v>0</v>
      </c>
      <c r="AA42" s="1">
        <v>0</v>
      </c>
      <c r="AB42" s="1">
        <v>8</v>
      </c>
      <c r="AC42" s="1">
        <v>9</v>
      </c>
      <c r="AD42" s="1">
        <v>3</v>
      </c>
      <c r="AE42" s="1">
        <v>1</v>
      </c>
      <c r="AF42" s="46">
        <v>152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14"/>
        <v>0</v>
      </c>
      <c r="E43" s="42">
        <f t="shared" si="15"/>
        <v>41</v>
      </c>
      <c r="F43" s="25">
        <f t="shared" si="5"/>
        <v>33</v>
      </c>
      <c r="G43" s="25">
        <f t="shared" si="16"/>
        <v>8</v>
      </c>
      <c r="H43" s="25">
        <f t="shared" si="17"/>
        <v>0</v>
      </c>
      <c r="I43" s="25">
        <f t="shared" si="18"/>
        <v>8</v>
      </c>
      <c r="J43" s="2">
        <f t="shared" si="19"/>
        <v>0</v>
      </c>
      <c r="K43" s="43">
        <f t="shared" si="9"/>
        <v>49</v>
      </c>
      <c r="L43" s="44">
        <f t="shared" si="20"/>
        <v>42</v>
      </c>
      <c r="M43" s="27">
        <f t="shared" si="21"/>
        <v>0.83673469387755106</v>
      </c>
      <c r="N43" s="45">
        <f t="shared" si="22"/>
        <v>37</v>
      </c>
      <c r="P43" s="41" t="s">
        <v>115</v>
      </c>
      <c r="Q43" s="68">
        <v>0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  <c r="W43" s="1">
        <v>32</v>
      </c>
      <c r="X43" s="1">
        <v>8</v>
      </c>
      <c r="Y43" s="1">
        <v>0</v>
      </c>
      <c r="Z43" s="1">
        <v>0</v>
      </c>
      <c r="AA43" s="1">
        <v>0</v>
      </c>
      <c r="AB43" s="1">
        <v>0</v>
      </c>
      <c r="AC43" s="1">
        <v>3</v>
      </c>
      <c r="AD43" s="1">
        <v>5</v>
      </c>
      <c r="AE43" s="1">
        <v>0</v>
      </c>
      <c r="AF43" s="46">
        <v>49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14"/>
        <v>0</v>
      </c>
      <c r="E44" s="42">
        <f t="shared" si="15"/>
        <v>56</v>
      </c>
      <c r="F44" s="25">
        <f t="shared" si="5"/>
        <v>23</v>
      </c>
      <c r="G44" s="25">
        <f t="shared" si="16"/>
        <v>31</v>
      </c>
      <c r="H44" s="25">
        <f t="shared" si="17"/>
        <v>2</v>
      </c>
      <c r="I44" s="25">
        <f t="shared" si="18"/>
        <v>31</v>
      </c>
      <c r="J44" s="2">
        <f t="shared" si="19"/>
        <v>3</v>
      </c>
      <c r="K44" s="43">
        <f t="shared" si="9"/>
        <v>90</v>
      </c>
      <c r="L44" s="44">
        <f t="shared" si="20"/>
        <v>23</v>
      </c>
      <c r="M44" s="27">
        <f t="shared" si="21"/>
        <v>0.62222222222222223</v>
      </c>
      <c r="N44" s="45">
        <f t="shared" si="22"/>
        <v>66</v>
      </c>
      <c r="P44" s="41" t="s">
        <v>117</v>
      </c>
      <c r="Q44" s="68">
        <v>0</v>
      </c>
      <c r="R44" s="1">
        <v>0</v>
      </c>
      <c r="S44" s="1">
        <v>0</v>
      </c>
      <c r="T44" s="1">
        <v>0</v>
      </c>
      <c r="U44" s="1">
        <v>0</v>
      </c>
      <c r="V44" s="1">
        <v>1</v>
      </c>
      <c r="W44" s="1">
        <v>22</v>
      </c>
      <c r="X44" s="1">
        <v>31</v>
      </c>
      <c r="Y44" s="1">
        <v>2</v>
      </c>
      <c r="Z44" s="1">
        <v>0</v>
      </c>
      <c r="AA44" s="1">
        <v>0</v>
      </c>
      <c r="AB44" s="1">
        <v>0</v>
      </c>
      <c r="AC44" s="1">
        <v>15</v>
      </c>
      <c r="AD44" s="1">
        <v>16</v>
      </c>
      <c r="AE44" s="1">
        <v>3</v>
      </c>
      <c r="AF44" s="46">
        <v>90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14"/>
        <v>0</v>
      </c>
      <c r="E45" s="42">
        <f t="shared" si="15"/>
        <v>26</v>
      </c>
      <c r="F45" s="25">
        <f t="shared" si="5"/>
        <v>25</v>
      </c>
      <c r="G45" s="25">
        <f t="shared" si="16"/>
        <v>1</v>
      </c>
      <c r="H45" s="25">
        <f t="shared" si="17"/>
        <v>0</v>
      </c>
      <c r="I45" s="25">
        <f t="shared" si="18"/>
        <v>0</v>
      </c>
      <c r="J45" s="2">
        <f t="shared" si="19"/>
        <v>1</v>
      </c>
      <c r="K45" s="43">
        <f t="shared" si="9"/>
        <v>27</v>
      </c>
      <c r="L45" s="44">
        <f t="shared" si="20"/>
        <v>58</v>
      </c>
      <c r="M45" s="27">
        <f t="shared" si="21"/>
        <v>0.96296296296296291</v>
      </c>
      <c r="N45" s="45">
        <f t="shared" si="22"/>
        <v>8</v>
      </c>
      <c r="P45" s="41" t="s">
        <v>119</v>
      </c>
      <c r="Q45" s="68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25</v>
      </c>
      <c r="X45" s="1">
        <v>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1</v>
      </c>
      <c r="AF45" s="46">
        <v>27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14"/>
        <v>0</v>
      </c>
      <c r="E46" s="42">
        <f t="shared" si="15"/>
        <v>12</v>
      </c>
      <c r="F46" s="25">
        <f t="shared" si="5"/>
        <v>10</v>
      </c>
      <c r="G46" s="25">
        <f t="shared" si="16"/>
        <v>2</v>
      </c>
      <c r="H46" s="25">
        <f t="shared" si="17"/>
        <v>0</v>
      </c>
      <c r="I46" s="25">
        <f t="shared" si="18"/>
        <v>19</v>
      </c>
      <c r="J46" s="2">
        <f t="shared" si="19"/>
        <v>0</v>
      </c>
      <c r="K46" s="43">
        <f t="shared" si="9"/>
        <v>31</v>
      </c>
      <c r="L46" s="44">
        <f t="shared" si="20"/>
        <v>53</v>
      </c>
      <c r="M46" s="27">
        <f t="shared" si="21"/>
        <v>0.38709677419354838</v>
      </c>
      <c r="N46" s="45">
        <f t="shared" si="22"/>
        <v>74</v>
      </c>
      <c r="P46" s="41" t="s">
        <v>121</v>
      </c>
      <c r="Q46" s="68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10</v>
      </c>
      <c r="X46" s="1">
        <v>2</v>
      </c>
      <c r="Y46" s="1">
        <v>0</v>
      </c>
      <c r="Z46" s="1">
        <v>0</v>
      </c>
      <c r="AA46" s="1">
        <v>0</v>
      </c>
      <c r="AB46" s="1">
        <v>0</v>
      </c>
      <c r="AC46" s="1">
        <v>1</v>
      </c>
      <c r="AD46" s="1">
        <v>18</v>
      </c>
      <c r="AE46" s="1">
        <v>0</v>
      </c>
      <c r="AF46" s="46">
        <v>31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14"/>
        <v>0</v>
      </c>
      <c r="E47" s="42">
        <f t="shared" si="15"/>
        <v>61</v>
      </c>
      <c r="F47" s="25">
        <f t="shared" si="5"/>
        <v>46</v>
      </c>
      <c r="G47" s="25">
        <f t="shared" si="16"/>
        <v>15</v>
      </c>
      <c r="H47" s="25">
        <f t="shared" si="17"/>
        <v>0</v>
      </c>
      <c r="I47" s="25">
        <f t="shared" si="18"/>
        <v>14</v>
      </c>
      <c r="J47" s="2">
        <f t="shared" si="19"/>
        <v>8</v>
      </c>
      <c r="K47" s="43">
        <f t="shared" si="9"/>
        <v>83</v>
      </c>
      <c r="L47" s="44">
        <f t="shared" si="20"/>
        <v>28</v>
      </c>
      <c r="M47" s="27">
        <f t="shared" si="21"/>
        <v>0.73493975903614461</v>
      </c>
      <c r="N47" s="45">
        <f t="shared" si="22"/>
        <v>55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1</v>
      </c>
      <c r="W47" s="1">
        <v>45</v>
      </c>
      <c r="X47" s="1">
        <v>15</v>
      </c>
      <c r="Y47" s="1">
        <v>0</v>
      </c>
      <c r="Z47" s="1">
        <v>0</v>
      </c>
      <c r="AA47" s="1">
        <v>0</v>
      </c>
      <c r="AB47" s="1">
        <v>0</v>
      </c>
      <c r="AC47" s="1">
        <v>14</v>
      </c>
      <c r="AD47" s="1">
        <v>0</v>
      </c>
      <c r="AE47" s="1">
        <v>8</v>
      </c>
      <c r="AF47" s="46">
        <v>83</v>
      </c>
    </row>
    <row r="48" spans="1:32" x14ac:dyDescent="0.15">
      <c r="A48" s="1" t="s">
        <v>124</v>
      </c>
      <c r="B48" s="1" t="s">
        <v>302</v>
      </c>
      <c r="C48" s="41" t="s">
        <v>125</v>
      </c>
      <c r="D48" s="24">
        <f t="shared" si="14"/>
        <v>0</v>
      </c>
      <c r="E48" s="42">
        <f t="shared" si="15"/>
        <v>44</v>
      </c>
      <c r="F48" s="25">
        <f t="shared" si="5"/>
        <v>19</v>
      </c>
      <c r="G48" s="25">
        <f t="shared" si="16"/>
        <v>25</v>
      </c>
      <c r="H48" s="25">
        <f t="shared" si="17"/>
        <v>0</v>
      </c>
      <c r="I48" s="25">
        <f t="shared" si="18"/>
        <v>20</v>
      </c>
      <c r="J48" s="2">
        <f t="shared" si="19"/>
        <v>14</v>
      </c>
      <c r="K48" s="43">
        <f t="shared" si="9"/>
        <v>78</v>
      </c>
      <c r="L48" s="44">
        <f t="shared" si="20"/>
        <v>31</v>
      </c>
      <c r="M48" s="27">
        <f t="shared" si="21"/>
        <v>0.5641025641025641</v>
      </c>
      <c r="N48" s="45">
        <f t="shared" si="22"/>
        <v>70</v>
      </c>
      <c r="P48" s="41" t="s">
        <v>125</v>
      </c>
      <c r="Q48" s="68">
        <v>0</v>
      </c>
      <c r="R48" s="1">
        <v>0</v>
      </c>
      <c r="S48" s="1">
        <v>0</v>
      </c>
      <c r="T48" s="1">
        <v>0</v>
      </c>
      <c r="U48" s="1">
        <v>0</v>
      </c>
      <c r="V48" s="1">
        <v>1</v>
      </c>
      <c r="W48" s="1">
        <v>18</v>
      </c>
      <c r="X48" s="1">
        <v>25</v>
      </c>
      <c r="Y48" s="1">
        <v>0</v>
      </c>
      <c r="Z48" s="1">
        <v>0</v>
      </c>
      <c r="AA48" s="1">
        <v>0</v>
      </c>
      <c r="AB48" s="1">
        <v>0</v>
      </c>
      <c r="AC48" s="1">
        <v>15</v>
      </c>
      <c r="AD48" s="1">
        <v>5</v>
      </c>
      <c r="AE48" s="1">
        <v>14</v>
      </c>
      <c r="AF48" s="46">
        <v>78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si="14"/>
        <v>0</v>
      </c>
      <c r="E49" s="42">
        <f t="shared" si="15"/>
        <v>126</v>
      </c>
      <c r="F49" s="25">
        <f t="shared" si="5"/>
        <v>111</v>
      </c>
      <c r="G49" s="25">
        <f t="shared" si="16"/>
        <v>15</v>
      </c>
      <c r="H49" s="25">
        <f t="shared" si="17"/>
        <v>0</v>
      </c>
      <c r="I49" s="25">
        <f t="shared" si="18"/>
        <v>40</v>
      </c>
      <c r="J49" s="2">
        <f t="shared" si="19"/>
        <v>2</v>
      </c>
      <c r="K49" s="43">
        <f t="shared" si="9"/>
        <v>168</v>
      </c>
      <c r="L49" s="44">
        <f t="shared" si="20"/>
        <v>16</v>
      </c>
      <c r="M49" s="27">
        <f t="shared" si="21"/>
        <v>0.75</v>
      </c>
      <c r="N49" s="45">
        <f t="shared" si="22"/>
        <v>52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111</v>
      </c>
      <c r="X49" s="1">
        <v>15</v>
      </c>
      <c r="Y49" s="1">
        <v>0</v>
      </c>
      <c r="Z49" s="1">
        <v>0</v>
      </c>
      <c r="AA49" s="1">
        <v>2</v>
      </c>
      <c r="AB49" s="1">
        <v>0</v>
      </c>
      <c r="AC49" s="1">
        <v>0</v>
      </c>
      <c r="AD49" s="1">
        <v>40</v>
      </c>
      <c r="AE49" s="1">
        <v>0</v>
      </c>
      <c r="AF49" s="46">
        <v>168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0</v>
      </c>
      <c r="E50" s="42">
        <f t="shared" si="15"/>
        <v>30</v>
      </c>
      <c r="F50" s="25">
        <f t="shared" si="5"/>
        <v>23</v>
      </c>
      <c r="G50" s="25">
        <f t="shared" si="16"/>
        <v>7</v>
      </c>
      <c r="H50" s="25">
        <f t="shared" si="17"/>
        <v>0</v>
      </c>
      <c r="I50" s="25">
        <f t="shared" si="18"/>
        <v>2</v>
      </c>
      <c r="J50" s="2">
        <f t="shared" si="19"/>
        <v>3</v>
      </c>
      <c r="K50" s="43">
        <f t="shared" si="9"/>
        <v>35</v>
      </c>
      <c r="L50" s="44">
        <f t="shared" si="20"/>
        <v>52</v>
      </c>
      <c r="M50" s="27">
        <f t="shared" si="21"/>
        <v>0.8571428571428571</v>
      </c>
      <c r="N50" s="45">
        <f t="shared" si="22"/>
        <v>30</v>
      </c>
      <c r="P50" s="41" t="s">
        <v>129</v>
      </c>
      <c r="Q50" s="68">
        <v>0</v>
      </c>
      <c r="R50" s="1">
        <v>0</v>
      </c>
      <c r="S50" s="1">
        <v>0</v>
      </c>
      <c r="T50" s="1">
        <v>0</v>
      </c>
      <c r="U50" s="1">
        <v>0</v>
      </c>
      <c r="V50" s="1">
        <v>1</v>
      </c>
      <c r="W50" s="1">
        <v>22</v>
      </c>
      <c r="X50" s="1">
        <v>7</v>
      </c>
      <c r="Y50" s="1">
        <v>0</v>
      </c>
      <c r="Z50" s="1">
        <v>0</v>
      </c>
      <c r="AA50" s="1">
        <v>1</v>
      </c>
      <c r="AB50" s="1">
        <v>1</v>
      </c>
      <c r="AC50" s="1">
        <v>1</v>
      </c>
      <c r="AD50" s="1">
        <v>0</v>
      </c>
      <c r="AE50" s="1">
        <v>2</v>
      </c>
      <c r="AF50" s="46">
        <v>35</v>
      </c>
    </row>
    <row r="51" spans="1:32" x14ac:dyDescent="0.15">
      <c r="A51" s="69" t="s">
        <v>130</v>
      </c>
      <c r="B51" s="69" t="s">
        <v>296</v>
      </c>
      <c r="C51" s="70" t="s">
        <v>131</v>
      </c>
      <c r="D51" s="47"/>
      <c r="E51" s="48"/>
      <c r="F51" s="48"/>
      <c r="G51" s="48"/>
      <c r="H51" s="48"/>
      <c r="I51" s="48"/>
      <c r="J51" s="49"/>
      <c r="K51" s="49"/>
      <c r="L51" s="50"/>
      <c r="M51" s="51"/>
      <c r="N51" s="52"/>
      <c r="P51" s="70" t="s">
        <v>131</v>
      </c>
      <c r="Q51" s="75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74"/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ref="D52:D68" si="23">SUM(Q52:U52)</f>
        <v>0</v>
      </c>
      <c r="E52" s="42">
        <f t="shared" ref="E52:E68" si="24">SUM(F52:H52)</f>
        <v>41</v>
      </c>
      <c r="F52" s="25">
        <f t="shared" si="5"/>
        <v>34</v>
      </c>
      <c r="G52" s="25">
        <f t="shared" ref="G52:G68" si="25">X52</f>
        <v>7</v>
      </c>
      <c r="H52" s="25">
        <f t="shared" ref="H52:H68" si="26">Y52</f>
        <v>0</v>
      </c>
      <c r="I52" s="25">
        <f t="shared" ref="I52:I68" si="27">SUM(AB52:AD52)</f>
        <v>6</v>
      </c>
      <c r="J52" s="2">
        <f t="shared" ref="J52:J68" si="28">SUM(Z52:AA52,AE52)</f>
        <v>5</v>
      </c>
      <c r="K52" s="43">
        <f t="shared" si="9"/>
        <v>52</v>
      </c>
      <c r="L52" s="44">
        <f t="shared" ref="L52:L68" si="29">_xlfn.RANK.EQ(K52,$K$14:$K$99,0)</f>
        <v>38</v>
      </c>
      <c r="M52" s="27">
        <f t="shared" ref="M52:M68" si="30">E52/K52</f>
        <v>0.78846153846153844</v>
      </c>
      <c r="N52" s="45">
        <f t="shared" ref="N52:N68" si="31">_xlfn.RANK.EQ(M52,$M$14:$M$99,0)</f>
        <v>46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34</v>
      </c>
      <c r="X52" s="1">
        <v>7</v>
      </c>
      <c r="Y52" s="1">
        <v>0</v>
      </c>
      <c r="Z52" s="1">
        <v>4</v>
      </c>
      <c r="AA52" s="1">
        <v>1</v>
      </c>
      <c r="AB52" s="1">
        <v>0</v>
      </c>
      <c r="AC52" s="1">
        <v>0</v>
      </c>
      <c r="AD52" s="1">
        <v>6</v>
      </c>
      <c r="AE52" s="1">
        <v>0</v>
      </c>
      <c r="AF52" s="46">
        <v>52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23"/>
        <v>1</v>
      </c>
      <c r="E53" s="42">
        <f t="shared" si="24"/>
        <v>162</v>
      </c>
      <c r="F53" s="25">
        <f t="shared" si="5"/>
        <v>132</v>
      </c>
      <c r="G53" s="25">
        <f t="shared" si="25"/>
        <v>30</v>
      </c>
      <c r="H53" s="25">
        <f t="shared" si="26"/>
        <v>0</v>
      </c>
      <c r="I53" s="25">
        <f t="shared" si="27"/>
        <v>16</v>
      </c>
      <c r="J53" s="2">
        <f t="shared" si="28"/>
        <v>13</v>
      </c>
      <c r="K53" s="43">
        <f t="shared" si="9"/>
        <v>192</v>
      </c>
      <c r="L53" s="44">
        <f t="shared" si="29"/>
        <v>15</v>
      </c>
      <c r="M53" s="27">
        <f t="shared" si="30"/>
        <v>0.84375</v>
      </c>
      <c r="N53" s="45">
        <f t="shared" si="31"/>
        <v>32</v>
      </c>
      <c r="P53" s="41" t="s">
        <v>135</v>
      </c>
      <c r="Q53" s="68">
        <v>0</v>
      </c>
      <c r="R53" s="1">
        <v>1</v>
      </c>
      <c r="S53" s="1">
        <v>0</v>
      </c>
      <c r="T53" s="1">
        <v>0</v>
      </c>
      <c r="U53" s="1">
        <v>0</v>
      </c>
      <c r="V53" s="1">
        <v>0</v>
      </c>
      <c r="W53" s="1">
        <v>132</v>
      </c>
      <c r="X53" s="1">
        <v>30</v>
      </c>
      <c r="Y53" s="1">
        <v>0</v>
      </c>
      <c r="Z53" s="1">
        <v>0</v>
      </c>
      <c r="AA53" s="1">
        <v>0</v>
      </c>
      <c r="AB53" s="1">
        <v>0</v>
      </c>
      <c r="AC53" s="1">
        <v>4</v>
      </c>
      <c r="AD53" s="1">
        <v>12</v>
      </c>
      <c r="AE53" s="1">
        <v>13</v>
      </c>
      <c r="AF53" s="46">
        <v>192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23"/>
        <v>0</v>
      </c>
      <c r="E54" s="42">
        <f t="shared" si="24"/>
        <v>53</v>
      </c>
      <c r="F54" s="25">
        <f t="shared" si="5"/>
        <v>18</v>
      </c>
      <c r="G54" s="25">
        <f t="shared" si="25"/>
        <v>35</v>
      </c>
      <c r="H54" s="25">
        <f t="shared" si="26"/>
        <v>0</v>
      </c>
      <c r="I54" s="25">
        <f t="shared" si="27"/>
        <v>8</v>
      </c>
      <c r="J54" s="2">
        <f t="shared" si="28"/>
        <v>2</v>
      </c>
      <c r="K54" s="43">
        <f t="shared" si="9"/>
        <v>63</v>
      </c>
      <c r="L54" s="44">
        <f t="shared" si="29"/>
        <v>35</v>
      </c>
      <c r="M54" s="27">
        <f t="shared" si="30"/>
        <v>0.84126984126984128</v>
      </c>
      <c r="N54" s="45">
        <f t="shared" si="31"/>
        <v>33</v>
      </c>
      <c r="P54" s="41" t="s">
        <v>137</v>
      </c>
      <c r="Q54" s="68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18</v>
      </c>
      <c r="X54" s="1">
        <v>35</v>
      </c>
      <c r="Y54" s="1">
        <v>0</v>
      </c>
      <c r="Z54" s="1">
        <v>0</v>
      </c>
      <c r="AA54" s="1">
        <v>0</v>
      </c>
      <c r="AB54" s="1">
        <v>0</v>
      </c>
      <c r="AC54" s="1">
        <v>1</v>
      </c>
      <c r="AD54" s="1">
        <v>7</v>
      </c>
      <c r="AE54" s="1">
        <v>2</v>
      </c>
      <c r="AF54" s="46">
        <v>63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23"/>
        <v>0</v>
      </c>
      <c r="E55" s="42">
        <f t="shared" si="24"/>
        <v>40</v>
      </c>
      <c r="F55" s="25">
        <f t="shared" si="5"/>
        <v>40</v>
      </c>
      <c r="G55" s="25">
        <f t="shared" si="25"/>
        <v>0</v>
      </c>
      <c r="H55" s="25">
        <f t="shared" si="26"/>
        <v>0</v>
      </c>
      <c r="I55" s="25">
        <f t="shared" si="27"/>
        <v>10</v>
      </c>
      <c r="J55" s="2">
        <f t="shared" si="28"/>
        <v>0</v>
      </c>
      <c r="K55" s="43">
        <f t="shared" si="9"/>
        <v>50</v>
      </c>
      <c r="L55" s="44">
        <f t="shared" si="29"/>
        <v>41</v>
      </c>
      <c r="M55" s="27">
        <f t="shared" si="30"/>
        <v>0.8</v>
      </c>
      <c r="N55" s="45">
        <f t="shared" si="31"/>
        <v>43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40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2</v>
      </c>
      <c r="AD55" s="1">
        <v>8</v>
      </c>
      <c r="AE55" s="1">
        <v>0</v>
      </c>
      <c r="AF55" s="46">
        <v>50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23"/>
        <v>0</v>
      </c>
      <c r="E56" s="42">
        <f t="shared" si="24"/>
        <v>53</v>
      </c>
      <c r="F56" s="25">
        <f t="shared" si="5"/>
        <v>41</v>
      </c>
      <c r="G56" s="25">
        <f t="shared" si="25"/>
        <v>12</v>
      </c>
      <c r="H56" s="25">
        <f t="shared" si="26"/>
        <v>0</v>
      </c>
      <c r="I56" s="25">
        <f t="shared" si="27"/>
        <v>6</v>
      </c>
      <c r="J56" s="2">
        <f t="shared" si="28"/>
        <v>0</v>
      </c>
      <c r="K56" s="43">
        <f t="shared" si="9"/>
        <v>59</v>
      </c>
      <c r="L56" s="44">
        <f t="shared" si="29"/>
        <v>36</v>
      </c>
      <c r="M56" s="27">
        <f t="shared" si="30"/>
        <v>0.89830508474576276</v>
      </c>
      <c r="N56" s="45">
        <f t="shared" si="31"/>
        <v>19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2</v>
      </c>
      <c r="W56" s="1">
        <v>39</v>
      </c>
      <c r="X56" s="1">
        <v>12</v>
      </c>
      <c r="Y56" s="1">
        <v>0</v>
      </c>
      <c r="Z56" s="1">
        <v>0</v>
      </c>
      <c r="AA56" s="1">
        <v>0</v>
      </c>
      <c r="AB56" s="1">
        <v>0</v>
      </c>
      <c r="AC56" s="1">
        <v>2</v>
      </c>
      <c r="AD56" s="1">
        <v>4</v>
      </c>
      <c r="AE56" s="1">
        <v>0</v>
      </c>
      <c r="AF56" s="46">
        <v>59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23"/>
        <v>0</v>
      </c>
      <c r="E57" s="42">
        <f t="shared" si="24"/>
        <v>76</v>
      </c>
      <c r="F57" s="25">
        <f t="shared" si="5"/>
        <v>71</v>
      </c>
      <c r="G57" s="25">
        <f t="shared" si="25"/>
        <v>5</v>
      </c>
      <c r="H57" s="25">
        <f t="shared" si="26"/>
        <v>0</v>
      </c>
      <c r="I57" s="25">
        <f t="shared" si="27"/>
        <v>10</v>
      </c>
      <c r="J57" s="2">
        <f t="shared" si="28"/>
        <v>0</v>
      </c>
      <c r="K57" s="43">
        <f t="shared" si="9"/>
        <v>86</v>
      </c>
      <c r="L57" s="44">
        <f t="shared" si="29"/>
        <v>26</v>
      </c>
      <c r="M57" s="27">
        <f t="shared" si="30"/>
        <v>0.88372093023255816</v>
      </c>
      <c r="N57" s="45">
        <f t="shared" si="31"/>
        <v>22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3</v>
      </c>
      <c r="W57" s="1">
        <v>68</v>
      </c>
      <c r="X57" s="1">
        <v>5</v>
      </c>
      <c r="Y57" s="1">
        <v>0</v>
      </c>
      <c r="Z57" s="1">
        <v>0</v>
      </c>
      <c r="AA57" s="1">
        <v>0</v>
      </c>
      <c r="AB57" s="1">
        <v>1</v>
      </c>
      <c r="AC57" s="1">
        <v>1</v>
      </c>
      <c r="AD57" s="1">
        <v>8</v>
      </c>
      <c r="AE57" s="1">
        <v>0</v>
      </c>
      <c r="AF57" s="46">
        <v>86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23"/>
        <v>0</v>
      </c>
      <c r="E58" s="42">
        <f t="shared" si="24"/>
        <v>87</v>
      </c>
      <c r="F58" s="25">
        <f t="shared" si="5"/>
        <v>48</v>
      </c>
      <c r="G58" s="25">
        <f t="shared" si="25"/>
        <v>39</v>
      </c>
      <c r="H58" s="25">
        <f t="shared" si="26"/>
        <v>0</v>
      </c>
      <c r="I58" s="25">
        <f t="shared" si="27"/>
        <v>24</v>
      </c>
      <c r="J58" s="2">
        <f t="shared" si="28"/>
        <v>6</v>
      </c>
      <c r="K58" s="43">
        <f t="shared" si="9"/>
        <v>117</v>
      </c>
      <c r="L58" s="44">
        <f t="shared" si="29"/>
        <v>21</v>
      </c>
      <c r="M58" s="27">
        <f t="shared" si="30"/>
        <v>0.74358974358974361</v>
      </c>
      <c r="N58" s="45">
        <f t="shared" si="31"/>
        <v>53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2</v>
      </c>
      <c r="W58" s="1">
        <v>46</v>
      </c>
      <c r="X58" s="1">
        <v>39</v>
      </c>
      <c r="Y58" s="1">
        <v>0</v>
      </c>
      <c r="Z58" s="1">
        <v>0</v>
      </c>
      <c r="AA58" s="1">
        <v>0</v>
      </c>
      <c r="AB58" s="1">
        <v>0</v>
      </c>
      <c r="AC58" s="1">
        <v>7</v>
      </c>
      <c r="AD58" s="1">
        <v>17</v>
      </c>
      <c r="AE58" s="1">
        <v>6</v>
      </c>
      <c r="AF58" s="46">
        <v>117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23"/>
        <v>0</v>
      </c>
      <c r="E59" s="42">
        <f t="shared" si="24"/>
        <v>26</v>
      </c>
      <c r="F59" s="25">
        <f t="shared" si="5"/>
        <v>24</v>
      </c>
      <c r="G59" s="25">
        <f t="shared" si="25"/>
        <v>2</v>
      </c>
      <c r="H59" s="25">
        <f t="shared" si="26"/>
        <v>0</v>
      </c>
      <c r="I59" s="25">
        <f t="shared" si="27"/>
        <v>9</v>
      </c>
      <c r="J59" s="2">
        <f t="shared" si="28"/>
        <v>7</v>
      </c>
      <c r="K59" s="43">
        <f t="shared" si="9"/>
        <v>42</v>
      </c>
      <c r="L59" s="44">
        <f t="shared" si="29"/>
        <v>48</v>
      </c>
      <c r="M59" s="27">
        <f t="shared" si="30"/>
        <v>0.61904761904761907</v>
      </c>
      <c r="N59" s="45">
        <f t="shared" si="31"/>
        <v>67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24</v>
      </c>
      <c r="X59" s="1">
        <v>2</v>
      </c>
      <c r="Y59" s="1">
        <v>0</v>
      </c>
      <c r="Z59" s="1">
        <v>0</v>
      </c>
      <c r="AA59" s="1">
        <v>0</v>
      </c>
      <c r="AB59" s="1">
        <v>0</v>
      </c>
      <c r="AC59" s="1">
        <v>6</v>
      </c>
      <c r="AD59" s="1">
        <v>3</v>
      </c>
      <c r="AE59" s="1">
        <v>7</v>
      </c>
      <c r="AF59" s="46">
        <v>42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23"/>
        <v>0</v>
      </c>
      <c r="E60" s="42">
        <f t="shared" si="24"/>
        <v>26</v>
      </c>
      <c r="F60" s="25">
        <f t="shared" si="5"/>
        <v>15</v>
      </c>
      <c r="G60" s="25">
        <f t="shared" si="25"/>
        <v>11</v>
      </c>
      <c r="H60" s="25">
        <f t="shared" si="26"/>
        <v>0</v>
      </c>
      <c r="I60" s="25">
        <f t="shared" si="27"/>
        <v>0</v>
      </c>
      <c r="J60" s="2">
        <f t="shared" si="28"/>
        <v>0</v>
      </c>
      <c r="K60" s="43">
        <f t="shared" si="9"/>
        <v>26</v>
      </c>
      <c r="L60" s="44">
        <f t="shared" si="29"/>
        <v>60</v>
      </c>
      <c r="M60" s="27">
        <f t="shared" si="30"/>
        <v>1</v>
      </c>
      <c r="N60" s="45">
        <f t="shared" si="31"/>
        <v>1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15</v>
      </c>
      <c r="X60" s="1">
        <v>11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46">
        <v>26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23"/>
        <v>0</v>
      </c>
      <c r="E61" s="42">
        <f t="shared" si="24"/>
        <v>441</v>
      </c>
      <c r="F61" s="25">
        <f t="shared" si="5"/>
        <v>362</v>
      </c>
      <c r="G61" s="25">
        <f t="shared" si="25"/>
        <v>79</v>
      </c>
      <c r="H61" s="25">
        <f t="shared" si="26"/>
        <v>0</v>
      </c>
      <c r="I61" s="25">
        <f t="shared" si="27"/>
        <v>88</v>
      </c>
      <c r="J61" s="2">
        <f t="shared" si="28"/>
        <v>15</v>
      </c>
      <c r="K61" s="43">
        <f t="shared" si="9"/>
        <v>544</v>
      </c>
      <c r="L61" s="44">
        <f t="shared" si="29"/>
        <v>6</v>
      </c>
      <c r="M61" s="27">
        <f t="shared" si="30"/>
        <v>0.81066176470588236</v>
      </c>
      <c r="N61" s="45">
        <f t="shared" si="31"/>
        <v>41</v>
      </c>
      <c r="P61" s="41" t="s">
        <v>151</v>
      </c>
      <c r="Q61" s="68">
        <v>0</v>
      </c>
      <c r="R61" s="1">
        <v>0</v>
      </c>
      <c r="S61" s="1">
        <v>0</v>
      </c>
      <c r="T61" s="1">
        <v>0</v>
      </c>
      <c r="U61" s="1">
        <v>0</v>
      </c>
      <c r="V61" s="1">
        <v>3</v>
      </c>
      <c r="W61" s="1">
        <v>359</v>
      </c>
      <c r="X61" s="1">
        <v>79</v>
      </c>
      <c r="Y61" s="1">
        <v>0</v>
      </c>
      <c r="Z61" s="1">
        <v>0</v>
      </c>
      <c r="AA61" s="1">
        <v>2</v>
      </c>
      <c r="AB61" s="1">
        <v>2</v>
      </c>
      <c r="AC61" s="1">
        <v>32</v>
      </c>
      <c r="AD61" s="1">
        <v>54</v>
      </c>
      <c r="AE61" s="1">
        <v>13</v>
      </c>
      <c r="AF61" s="46">
        <v>544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3"/>
        <v>0</v>
      </c>
      <c r="E62" s="42">
        <f t="shared" si="24"/>
        <v>21</v>
      </c>
      <c r="F62" s="25">
        <f t="shared" si="5"/>
        <v>18</v>
      </c>
      <c r="G62" s="25">
        <f t="shared" si="25"/>
        <v>3</v>
      </c>
      <c r="H62" s="25">
        <f t="shared" si="26"/>
        <v>0</v>
      </c>
      <c r="I62" s="25">
        <f t="shared" si="27"/>
        <v>3</v>
      </c>
      <c r="J62" s="2">
        <f t="shared" si="28"/>
        <v>0</v>
      </c>
      <c r="K62" s="43">
        <f t="shared" si="9"/>
        <v>24</v>
      </c>
      <c r="L62" s="44">
        <f t="shared" si="29"/>
        <v>63</v>
      </c>
      <c r="M62" s="27">
        <f t="shared" si="30"/>
        <v>0.875</v>
      </c>
      <c r="N62" s="45">
        <f t="shared" si="31"/>
        <v>24</v>
      </c>
      <c r="P62" s="41" t="s">
        <v>153</v>
      </c>
      <c r="Q62" s="68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18</v>
      </c>
      <c r="X62" s="1">
        <v>3</v>
      </c>
      <c r="Y62" s="1">
        <v>0</v>
      </c>
      <c r="Z62" s="1">
        <v>0</v>
      </c>
      <c r="AA62" s="1">
        <v>0</v>
      </c>
      <c r="AB62" s="1">
        <v>0</v>
      </c>
      <c r="AC62" s="1">
        <v>1</v>
      </c>
      <c r="AD62" s="1">
        <v>2</v>
      </c>
      <c r="AE62" s="1">
        <v>0</v>
      </c>
      <c r="AF62" s="46">
        <v>24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3"/>
        <v>0</v>
      </c>
      <c r="E63" s="42">
        <f t="shared" si="24"/>
        <v>2</v>
      </c>
      <c r="F63" s="25">
        <f t="shared" si="5"/>
        <v>2</v>
      </c>
      <c r="G63" s="25">
        <f t="shared" si="25"/>
        <v>0</v>
      </c>
      <c r="H63" s="25">
        <f t="shared" si="26"/>
        <v>0</v>
      </c>
      <c r="I63" s="25">
        <f t="shared" si="27"/>
        <v>0</v>
      </c>
      <c r="J63" s="2">
        <f t="shared" si="28"/>
        <v>0</v>
      </c>
      <c r="K63" s="43">
        <f t="shared" si="9"/>
        <v>2</v>
      </c>
      <c r="L63" s="44">
        <f t="shared" si="29"/>
        <v>75</v>
      </c>
      <c r="M63" s="27">
        <f t="shared" si="30"/>
        <v>1</v>
      </c>
      <c r="N63" s="45">
        <f t="shared" si="31"/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2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2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3"/>
        <v>0</v>
      </c>
      <c r="E64" s="42">
        <f t="shared" si="24"/>
        <v>21</v>
      </c>
      <c r="F64" s="25">
        <f t="shared" si="5"/>
        <v>16</v>
      </c>
      <c r="G64" s="25">
        <f t="shared" si="25"/>
        <v>5</v>
      </c>
      <c r="H64" s="25">
        <f t="shared" si="26"/>
        <v>0</v>
      </c>
      <c r="I64" s="25">
        <f t="shared" si="27"/>
        <v>4</v>
      </c>
      <c r="J64" s="2">
        <f t="shared" si="28"/>
        <v>0</v>
      </c>
      <c r="K64" s="43">
        <f t="shared" si="9"/>
        <v>25</v>
      </c>
      <c r="L64" s="44">
        <f t="shared" si="29"/>
        <v>62</v>
      </c>
      <c r="M64" s="27">
        <f t="shared" si="30"/>
        <v>0.84</v>
      </c>
      <c r="N64" s="45">
        <f t="shared" si="31"/>
        <v>35</v>
      </c>
      <c r="P64" s="41" t="s">
        <v>157</v>
      </c>
      <c r="Q64" s="68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16</v>
      </c>
      <c r="X64" s="1">
        <v>5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4</v>
      </c>
      <c r="AE64" s="1">
        <v>0</v>
      </c>
      <c r="AF64" s="46">
        <v>25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3"/>
        <v>0</v>
      </c>
      <c r="E65" s="42">
        <f t="shared" si="24"/>
        <v>56</v>
      </c>
      <c r="F65" s="25">
        <f t="shared" si="5"/>
        <v>47</v>
      </c>
      <c r="G65" s="25">
        <f t="shared" si="25"/>
        <v>8</v>
      </c>
      <c r="H65" s="25">
        <f t="shared" si="26"/>
        <v>1</v>
      </c>
      <c r="I65" s="25">
        <f t="shared" si="27"/>
        <v>16</v>
      </c>
      <c r="J65" s="2">
        <f t="shared" si="28"/>
        <v>1</v>
      </c>
      <c r="K65" s="43">
        <f t="shared" si="9"/>
        <v>73</v>
      </c>
      <c r="L65" s="44">
        <f t="shared" si="29"/>
        <v>33</v>
      </c>
      <c r="M65" s="27">
        <f t="shared" si="30"/>
        <v>0.76712328767123283</v>
      </c>
      <c r="N65" s="45">
        <f t="shared" si="31"/>
        <v>50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47</v>
      </c>
      <c r="X65" s="1">
        <v>8</v>
      </c>
      <c r="Y65" s="1">
        <v>1</v>
      </c>
      <c r="Z65" s="1">
        <v>0</v>
      </c>
      <c r="AA65" s="1">
        <v>1</v>
      </c>
      <c r="AB65" s="1">
        <v>0</v>
      </c>
      <c r="AC65" s="1">
        <v>1</v>
      </c>
      <c r="AD65" s="1">
        <v>15</v>
      </c>
      <c r="AE65" s="1">
        <v>0</v>
      </c>
      <c r="AF65" s="46">
        <v>73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3"/>
        <v>0</v>
      </c>
      <c r="E66" s="42">
        <f t="shared" si="24"/>
        <v>2</v>
      </c>
      <c r="F66" s="25">
        <f t="shared" si="5"/>
        <v>2</v>
      </c>
      <c r="G66" s="25">
        <f t="shared" si="25"/>
        <v>0</v>
      </c>
      <c r="H66" s="25">
        <f t="shared" si="26"/>
        <v>0</v>
      </c>
      <c r="I66" s="25">
        <f t="shared" si="27"/>
        <v>2</v>
      </c>
      <c r="J66" s="2">
        <f t="shared" si="28"/>
        <v>0</v>
      </c>
      <c r="K66" s="43">
        <f t="shared" si="9"/>
        <v>4</v>
      </c>
      <c r="L66" s="44">
        <f t="shared" si="29"/>
        <v>73</v>
      </c>
      <c r="M66" s="27">
        <f t="shared" si="30"/>
        <v>0.5</v>
      </c>
      <c r="N66" s="45">
        <f t="shared" si="31"/>
        <v>72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2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2</v>
      </c>
      <c r="AD66" s="1">
        <v>0</v>
      </c>
      <c r="AE66" s="1">
        <v>0</v>
      </c>
      <c r="AF66" s="46">
        <v>4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3"/>
        <v>0</v>
      </c>
      <c r="E67" s="42">
        <f t="shared" si="24"/>
        <v>25</v>
      </c>
      <c r="F67" s="25">
        <f t="shared" si="5"/>
        <v>25</v>
      </c>
      <c r="G67" s="25">
        <f t="shared" si="25"/>
        <v>0</v>
      </c>
      <c r="H67" s="25">
        <f t="shared" si="26"/>
        <v>0</v>
      </c>
      <c r="I67" s="25">
        <f t="shared" si="27"/>
        <v>2</v>
      </c>
      <c r="J67" s="2">
        <f t="shared" si="28"/>
        <v>0</v>
      </c>
      <c r="K67" s="43">
        <f t="shared" si="9"/>
        <v>27</v>
      </c>
      <c r="L67" s="44">
        <f t="shared" si="29"/>
        <v>58</v>
      </c>
      <c r="M67" s="27">
        <f t="shared" si="30"/>
        <v>0.92592592592592593</v>
      </c>
      <c r="N67" s="45">
        <f t="shared" si="31"/>
        <v>13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25</v>
      </c>
      <c r="X67" s="1">
        <v>0</v>
      </c>
      <c r="Y67" s="1">
        <v>0</v>
      </c>
      <c r="Z67" s="1">
        <v>0</v>
      </c>
      <c r="AA67" s="1">
        <v>0</v>
      </c>
      <c r="AB67" s="1">
        <v>1</v>
      </c>
      <c r="AC67" s="1">
        <v>1</v>
      </c>
      <c r="AD67" s="1">
        <v>0</v>
      </c>
      <c r="AE67" s="1">
        <v>0</v>
      </c>
      <c r="AF67" s="46">
        <v>27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3"/>
        <v>27</v>
      </c>
      <c r="E68" s="42">
        <f t="shared" si="24"/>
        <v>555</v>
      </c>
      <c r="F68" s="25">
        <f t="shared" si="5"/>
        <v>342</v>
      </c>
      <c r="G68" s="25">
        <f t="shared" si="25"/>
        <v>212</v>
      </c>
      <c r="H68" s="25">
        <f t="shared" si="26"/>
        <v>1</v>
      </c>
      <c r="I68" s="25">
        <f t="shared" si="27"/>
        <v>97</v>
      </c>
      <c r="J68" s="2">
        <f t="shared" si="28"/>
        <v>111</v>
      </c>
      <c r="K68" s="43">
        <f t="shared" si="9"/>
        <v>790</v>
      </c>
      <c r="L68" s="44">
        <f t="shared" si="29"/>
        <v>2</v>
      </c>
      <c r="M68" s="27">
        <f t="shared" si="30"/>
        <v>0.70253164556962022</v>
      </c>
      <c r="N68" s="45">
        <f t="shared" si="31"/>
        <v>61</v>
      </c>
      <c r="P68" s="41" t="s">
        <v>165</v>
      </c>
      <c r="Q68" s="68">
        <v>4</v>
      </c>
      <c r="R68" s="1">
        <v>2</v>
      </c>
      <c r="S68" s="1">
        <v>0</v>
      </c>
      <c r="T68" s="1">
        <v>0</v>
      </c>
      <c r="U68" s="1">
        <v>21</v>
      </c>
      <c r="V68" s="1">
        <v>15</v>
      </c>
      <c r="W68" s="1">
        <v>327</v>
      </c>
      <c r="X68" s="1">
        <v>212</v>
      </c>
      <c r="Y68" s="1">
        <v>1</v>
      </c>
      <c r="Z68" s="1">
        <v>0</v>
      </c>
      <c r="AA68" s="1">
        <v>1</v>
      </c>
      <c r="AB68" s="1">
        <v>4</v>
      </c>
      <c r="AC68" s="1">
        <v>75</v>
      </c>
      <c r="AD68" s="1">
        <v>18</v>
      </c>
      <c r="AE68" s="1">
        <v>110</v>
      </c>
      <c r="AF68" s="46">
        <v>790</v>
      </c>
    </row>
    <row r="69" spans="1:32" x14ac:dyDescent="0.15">
      <c r="A69" s="69" t="s">
        <v>166</v>
      </c>
      <c r="B69" s="69" t="s">
        <v>296</v>
      </c>
      <c r="C69" s="70" t="s">
        <v>167</v>
      </c>
      <c r="D69" s="47"/>
      <c r="E69" s="48"/>
      <c r="F69" s="48"/>
      <c r="G69" s="48"/>
      <c r="H69" s="48"/>
      <c r="I69" s="48"/>
      <c r="J69" s="49"/>
      <c r="K69" s="49"/>
      <c r="L69" s="50"/>
      <c r="M69" s="51"/>
      <c r="N69" s="52"/>
      <c r="P69" s="70" t="s">
        <v>167</v>
      </c>
      <c r="Q69" s="75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74"/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>SUM(Q70:U70)</f>
        <v>1</v>
      </c>
      <c r="E70" s="42">
        <f>SUM(F70:H70)</f>
        <v>44</v>
      </c>
      <c r="F70" s="25">
        <f t="shared" si="5"/>
        <v>36</v>
      </c>
      <c r="G70" s="25">
        <f>X70</f>
        <v>8</v>
      </c>
      <c r="H70" s="25">
        <f>Y70</f>
        <v>0</v>
      </c>
      <c r="I70" s="25">
        <f>SUM(AB70:AD70)</f>
        <v>8</v>
      </c>
      <c r="J70" s="2">
        <f>SUM(Z70:AA70,AE70)</f>
        <v>0</v>
      </c>
      <c r="K70" s="43">
        <f t="shared" si="9"/>
        <v>53</v>
      </c>
      <c r="L70" s="44">
        <f>_xlfn.RANK.EQ(K70,$K$14:$K$99,0)</f>
        <v>37</v>
      </c>
      <c r="M70" s="27">
        <f>E70/K70</f>
        <v>0.83018867924528306</v>
      </c>
      <c r="N70" s="45">
        <f>_xlfn.RANK.EQ(M70,$M$14:$M$99,0)</f>
        <v>39</v>
      </c>
      <c r="P70" s="41" t="s">
        <v>169</v>
      </c>
      <c r="Q70" s="68">
        <v>1</v>
      </c>
      <c r="R70" s="1">
        <v>0</v>
      </c>
      <c r="S70" s="1">
        <v>0</v>
      </c>
      <c r="T70" s="1">
        <v>0</v>
      </c>
      <c r="U70" s="1">
        <v>0</v>
      </c>
      <c r="V70" s="1">
        <v>3</v>
      </c>
      <c r="W70" s="1">
        <v>33</v>
      </c>
      <c r="X70" s="1">
        <v>8</v>
      </c>
      <c r="Y70" s="1">
        <v>0</v>
      </c>
      <c r="Z70" s="1">
        <v>0</v>
      </c>
      <c r="AA70" s="1">
        <v>0</v>
      </c>
      <c r="AB70" s="1">
        <v>0</v>
      </c>
      <c r="AC70" s="1">
        <v>2</v>
      </c>
      <c r="AD70" s="1">
        <v>6</v>
      </c>
      <c r="AE70" s="1">
        <v>0</v>
      </c>
      <c r="AF70" s="46">
        <v>53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1</v>
      </c>
      <c r="E71" s="42">
        <f>SUM(F71:H71)</f>
        <v>562</v>
      </c>
      <c r="F71" s="25">
        <f t="shared" si="5"/>
        <v>316</v>
      </c>
      <c r="G71" s="25">
        <f>X71</f>
        <v>244</v>
      </c>
      <c r="H71" s="25">
        <f>Y71</f>
        <v>2</v>
      </c>
      <c r="I71" s="25">
        <f>SUM(AB71:AD71)</f>
        <v>132</v>
      </c>
      <c r="J71" s="2">
        <f>SUM(Z71:AA71,AE71)</f>
        <v>11</v>
      </c>
      <c r="K71" s="43">
        <f t="shared" si="9"/>
        <v>706</v>
      </c>
      <c r="L71" s="44">
        <f>_xlfn.RANK.EQ(K71,$K$14:$K$99,0)</f>
        <v>3</v>
      </c>
      <c r="M71" s="27">
        <f>E71/K71</f>
        <v>0.79603399433427757</v>
      </c>
      <c r="N71" s="45">
        <f>_xlfn.RANK.EQ(M71,$M$14:$M$99,0)</f>
        <v>45</v>
      </c>
      <c r="P71" s="41" t="s">
        <v>171</v>
      </c>
      <c r="Q71" s="68">
        <v>0</v>
      </c>
      <c r="R71" s="1">
        <v>1</v>
      </c>
      <c r="S71" s="1">
        <v>0</v>
      </c>
      <c r="T71" s="1">
        <v>0</v>
      </c>
      <c r="U71" s="1">
        <v>0</v>
      </c>
      <c r="V71" s="1">
        <v>7</v>
      </c>
      <c r="W71" s="1">
        <v>309</v>
      </c>
      <c r="X71" s="1">
        <v>244</v>
      </c>
      <c r="Y71" s="1">
        <v>2</v>
      </c>
      <c r="Z71" s="1">
        <v>0</v>
      </c>
      <c r="AA71" s="1">
        <v>9</v>
      </c>
      <c r="AB71" s="1">
        <v>0</v>
      </c>
      <c r="AC71" s="1">
        <v>21</v>
      </c>
      <c r="AD71" s="1">
        <v>111</v>
      </c>
      <c r="AE71" s="1">
        <v>2</v>
      </c>
      <c r="AF71" s="46">
        <v>706</v>
      </c>
    </row>
    <row r="72" spans="1:32" x14ac:dyDescent="0.15">
      <c r="A72" s="69" t="s">
        <v>172</v>
      </c>
      <c r="B72" s="69" t="s">
        <v>296</v>
      </c>
      <c r="C72" s="70" t="s">
        <v>173</v>
      </c>
      <c r="D72" s="47"/>
      <c r="E72" s="48"/>
      <c r="F72" s="48"/>
      <c r="G72" s="48"/>
      <c r="H72" s="48"/>
      <c r="I72" s="48"/>
      <c r="J72" s="49"/>
      <c r="K72" s="49"/>
      <c r="L72" s="50"/>
      <c r="M72" s="51"/>
      <c r="N72" s="52"/>
      <c r="P72" s="70" t="s">
        <v>173</v>
      </c>
      <c r="Q72" s="75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74"/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4</v>
      </c>
      <c r="E73" s="42">
        <f>SUM(F73:H73)</f>
        <v>222</v>
      </c>
      <c r="F73" s="25">
        <f t="shared" si="5"/>
        <v>189</v>
      </c>
      <c r="G73" s="25">
        <f>X73</f>
        <v>32</v>
      </c>
      <c r="H73" s="25">
        <f>Y73</f>
        <v>1</v>
      </c>
      <c r="I73" s="25">
        <f>SUM(AB73:AD73)</f>
        <v>60</v>
      </c>
      <c r="J73" s="2">
        <f>SUM(Z73:AA73,AE73)</f>
        <v>18</v>
      </c>
      <c r="K73" s="43">
        <f t="shared" si="9"/>
        <v>304</v>
      </c>
      <c r="L73" s="44">
        <f>_xlfn.RANK.EQ(K73,$K$14:$K$99,0)</f>
        <v>11</v>
      </c>
      <c r="M73" s="27">
        <f>E73/K73</f>
        <v>0.73026315789473684</v>
      </c>
      <c r="N73" s="45">
        <f>_xlfn.RANK.EQ(M73,$M$14:$M$99,0)</f>
        <v>58</v>
      </c>
      <c r="P73" s="41" t="s">
        <v>175</v>
      </c>
      <c r="Q73" s="68">
        <v>4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189</v>
      </c>
      <c r="X73" s="1">
        <v>32</v>
      </c>
      <c r="Y73" s="1">
        <v>1</v>
      </c>
      <c r="Z73" s="1">
        <v>0</v>
      </c>
      <c r="AA73" s="1">
        <v>1</v>
      </c>
      <c r="AB73" s="1">
        <v>0</v>
      </c>
      <c r="AC73" s="1">
        <v>40</v>
      </c>
      <c r="AD73" s="1">
        <v>20</v>
      </c>
      <c r="AE73" s="1">
        <v>17</v>
      </c>
      <c r="AF73" s="46">
        <v>304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24</v>
      </c>
      <c r="F74" s="25">
        <f t="shared" si="5"/>
        <v>23</v>
      </c>
      <c r="G74" s="25">
        <f>X74</f>
        <v>1</v>
      </c>
      <c r="H74" s="25">
        <f>Y74</f>
        <v>0</v>
      </c>
      <c r="I74" s="25">
        <f>SUM(AB74:AD74)</f>
        <v>2</v>
      </c>
      <c r="J74" s="2">
        <f>SUM(Z74:AA74,AE74)</f>
        <v>0</v>
      </c>
      <c r="K74" s="43">
        <f t="shared" si="9"/>
        <v>26</v>
      </c>
      <c r="L74" s="44">
        <f>_xlfn.RANK.EQ(K74,$K$14:$K$99,0)</f>
        <v>60</v>
      </c>
      <c r="M74" s="27">
        <f>E74/K74</f>
        <v>0.92307692307692313</v>
      </c>
      <c r="N74" s="45">
        <f>_xlfn.RANK.EQ(M74,$M$14:$M$99,0)</f>
        <v>14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23</v>
      </c>
      <c r="X74" s="1">
        <v>1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2</v>
      </c>
      <c r="AE74" s="1">
        <v>0</v>
      </c>
      <c r="AF74" s="46">
        <v>26</v>
      </c>
    </row>
    <row r="75" spans="1:32" x14ac:dyDescent="0.15">
      <c r="A75" s="69" t="s">
        <v>178</v>
      </c>
      <c r="B75" s="69" t="s">
        <v>296</v>
      </c>
      <c r="C75" s="70" t="s">
        <v>179</v>
      </c>
      <c r="D75" s="47"/>
      <c r="E75" s="48"/>
      <c r="F75" s="48"/>
      <c r="G75" s="48"/>
      <c r="H75" s="48"/>
      <c r="I75" s="48"/>
      <c r="J75" s="49"/>
      <c r="K75" s="49"/>
      <c r="L75" s="50"/>
      <c r="M75" s="51"/>
      <c r="N75" s="52"/>
      <c r="P75" s="70" t="s">
        <v>179</v>
      </c>
      <c r="Q75" s="75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74"/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ref="D76:D84" si="32">SUM(Q76:U76)</f>
        <v>1</v>
      </c>
      <c r="E76" s="42">
        <f t="shared" ref="E76:E84" si="33">SUM(F76:H76)</f>
        <v>11</v>
      </c>
      <c r="F76" s="25">
        <f t="shared" si="5"/>
        <v>10</v>
      </c>
      <c r="G76" s="25">
        <f t="shared" ref="G76:G84" si="34">X76</f>
        <v>1</v>
      </c>
      <c r="H76" s="25">
        <f t="shared" ref="H76:H84" si="35">Y76</f>
        <v>0</v>
      </c>
      <c r="I76" s="25">
        <f t="shared" ref="I76:I84" si="36">SUM(AB76:AD76)</f>
        <v>1</v>
      </c>
      <c r="J76" s="2">
        <f t="shared" ref="J76:J84" si="37">SUM(Z76:AA76,AE76)</f>
        <v>0</v>
      </c>
      <c r="K76" s="43">
        <f t="shared" si="9"/>
        <v>13</v>
      </c>
      <c r="L76" s="44">
        <f t="shared" ref="L76:L84" si="38">_xlfn.RANK.EQ(K76,$K$14:$K$99,0)</f>
        <v>69</v>
      </c>
      <c r="M76" s="27">
        <f t="shared" ref="M76:M84" si="39">E76/K76</f>
        <v>0.84615384615384615</v>
      </c>
      <c r="N76" s="45">
        <f t="shared" ref="N76:N84" si="40">_xlfn.RANK.EQ(M76,$M$14:$M$99,0)</f>
        <v>31</v>
      </c>
      <c r="P76" s="41" t="s">
        <v>181</v>
      </c>
      <c r="Q76" s="68">
        <v>1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10</v>
      </c>
      <c r="X76" s="1">
        <v>1</v>
      </c>
      <c r="Y76" s="1">
        <v>0</v>
      </c>
      <c r="Z76" s="1">
        <v>0</v>
      </c>
      <c r="AA76" s="1">
        <v>0</v>
      </c>
      <c r="AB76" s="1">
        <v>1</v>
      </c>
      <c r="AC76" s="1">
        <v>0</v>
      </c>
      <c r="AD76" s="1">
        <v>0</v>
      </c>
      <c r="AE76" s="1">
        <v>0</v>
      </c>
      <c r="AF76" s="46">
        <v>13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32"/>
        <v>0</v>
      </c>
      <c r="E77" s="42">
        <f t="shared" si="33"/>
        <v>80</v>
      </c>
      <c r="F77" s="25">
        <f t="shared" si="5"/>
        <v>45</v>
      </c>
      <c r="G77" s="25">
        <f t="shared" si="34"/>
        <v>35</v>
      </c>
      <c r="H77" s="25">
        <f t="shared" si="35"/>
        <v>0</v>
      </c>
      <c r="I77" s="25">
        <f t="shared" si="36"/>
        <v>9</v>
      </c>
      <c r="J77" s="2">
        <f t="shared" si="37"/>
        <v>1</v>
      </c>
      <c r="K77" s="43">
        <f t="shared" si="9"/>
        <v>90</v>
      </c>
      <c r="L77" s="44">
        <f t="shared" si="38"/>
        <v>23</v>
      </c>
      <c r="M77" s="27">
        <f t="shared" si="39"/>
        <v>0.88888888888888884</v>
      </c>
      <c r="N77" s="45">
        <f t="shared" si="40"/>
        <v>20</v>
      </c>
      <c r="P77" s="41" t="s">
        <v>183</v>
      </c>
      <c r="Q77" s="68">
        <v>0</v>
      </c>
      <c r="R77" s="1">
        <v>0</v>
      </c>
      <c r="S77" s="1">
        <v>0</v>
      </c>
      <c r="T77" s="1">
        <v>0</v>
      </c>
      <c r="U77" s="1">
        <v>0</v>
      </c>
      <c r="V77" s="1">
        <v>1</v>
      </c>
      <c r="W77" s="1">
        <v>44</v>
      </c>
      <c r="X77" s="1">
        <v>35</v>
      </c>
      <c r="Y77" s="1">
        <v>0</v>
      </c>
      <c r="Z77" s="1">
        <v>0</v>
      </c>
      <c r="AA77" s="1">
        <v>0</v>
      </c>
      <c r="AB77" s="1">
        <v>0</v>
      </c>
      <c r="AC77" s="1">
        <v>5</v>
      </c>
      <c r="AD77" s="1">
        <v>4</v>
      </c>
      <c r="AE77" s="1">
        <v>1</v>
      </c>
      <c r="AF77" s="46">
        <v>90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32"/>
        <v>0</v>
      </c>
      <c r="E78" s="42">
        <f t="shared" si="33"/>
        <v>15</v>
      </c>
      <c r="F78" s="25">
        <f t="shared" si="5"/>
        <v>10</v>
      </c>
      <c r="G78" s="25">
        <f t="shared" si="34"/>
        <v>5</v>
      </c>
      <c r="H78" s="25">
        <f t="shared" si="35"/>
        <v>0</v>
      </c>
      <c r="I78" s="25">
        <f t="shared" si="36"/>
        <v>1</v>
      </c>
      <c r="J78" s="2">
        <f t="shared" si="37"/>
        <v>0</v>
      </c>
      <c r="K78" s="43">
        <f t="shared" si="9"/>
        <v>16</v>
      </c>
      <c r="L78" s="44">
        <f t="shared" si="38"/>
        <v>66</v>
      </c>
      <c r="M78" s="27">
        <f t="shared" si="39"/>
        <v>0.9375</v>
      </c>
      <c r="N78" s="45">
        <f t="shared" si="40"/>
        <v>9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10</v>
      </c>
      <c r="X78" s="1">
        <v>5</v>
      </c>
      <c r="Y78" s="1">
        <v>0</v>
      </c>
      <c r="Z78" s="1">
        <v>0</v>
      </c>
      <c r="AA78" s="1">
        <v>0</v>
      </c>
      <c r="AB78" s="1">
        <v>0</v>
      </c>
      <c r="AC78" s="1">
        <v>1</v>
      </c>
      <c r="AD78" s="1">
        <v>0</v>
      </c>
      <c r="AE78" s="1">
        <v>0</v>
      </c>
      <c r="AF78" s="46">
        <v>16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32"/>
        <v>0</v>
      </c>
      <c r="E79" s="42">
        <f t="shared" si="33"/>
        <v>73</v>
      </c>
      <c r="F79" s="25">
        <f t="shared" ref="F79:F99" si="41">V79+W79</f>
        <v>70</v>
      </c>
      <c r="G79" s="25">
        <f t="shared" si="34"/>
        <v>3</v>
      </c>
      <c r="H79" s="25">
        <f t="shared" si="35"/>
        <v>0</v>
      </c>
      <c r="I79" s="25">
        <f t="shared" si="36"/>
        <v>7</v>
      </c>
      <c r="J79" s="2">
        <f t="shared" si="37"/>
        <v>3</v>
      </c>
      <c r="K79" s="43">
        <f t="shared" ref="K79:K99" si="42">SUM(D79,E79,I79:J79)</f>
        <v>83</v>
      </c>
      <c r="L79" s="44">
        <f t="shared" si="38"/>
        <v>28</v>
      </c>
      <c r="M79" s="27">
        <f t="shared" si="39"/>
        <v>0.87951807228915657</v>
      </c>
      <c r="N79" s="45">
        <f t="shared" si="40"/>
        <v>23</v>
      </c>
      <c r="P79" s="41" t="s">
        <v>187</v>
      </c>
      <c r="Q79" s="68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70</v>
      </c>
      <c r="X79" s="1">
        <v>3</v>
      </c>
      <c r="Y79" s="1">
        <v>0</v>
      </c>
      <c r="Z79" s="1">
        <v>0</v>
      </c>
      <c r="AA79" s="1">
        <v>0</v>
      </c>
      <c r="AB79" s="1">
        <v>0</v>
      </c>
      <c r="AC79" s="1">
        <v>3</v>
      </c>
      <c r="AD79" s="1">
        <v>4</v>
      </c>
      <c r="AE79" s="1">
        <v>3</v>
      </c>
      <c r="AF79" s="46">
        <v>83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32"/>
        <v>0</v>
      </c>
      <c r="E80" s="42">
        <f t="shared" si="33"/>
        <v>36</v>
      </c>
      <c r="F80" s="25">
        <f t="shared" si="41"/>
        <v>32</v>
      </c>
      <c r="G80" s="25">
        <f t="shared" si="34"/>
        <v>4</v>
      </c>
      <c r="H80" s="25">
        <f t="shared" si="35"/>
        <v>0</v>
      </c>
      <c r="I80" s="25">
        <f t="shared" si="36"/>
        <v>1</v>
      </c>
      <c r="J80" s="2">
        <f t="shared" si="37"/>
        <v>0</v>
      </c>
      <c r="K80" s="43">
        <f t="shared" si="42"/>
        <v>37</v>
      </c>
      <c r="L80" s="44">
        <f t="shared" si="38"/>
        <v>51</v>
      </c>
      <c r="M80" s="27">
        <f t="shared" si="39"/>
        <v>0.97297297297297303</v>
      </c>
      <c r="N80" s="45">
        <f t="shared" si="40"/>
        <v>7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32</v>
      </c>
      <c r="X80" s="1">
        <v>4</v>
      </c>
      <c r="Y80" s="1">
        <v>0</v>
      </c>
      <c r="Z80" s="1">
        <v>0</v>
      </c>
      <c r="AA80" s="1">
        <v>0</v>
      </c>
      <c r="AB80" s="1">
        <v>0</v>
      </c>
      <c r="AC80" s="1">
        <v>1</v>
      </c>
      <c r="AD80" s="1">
        <v>0</v>
      </c>
      <c r="AE80" s="1">
        <v>0</v>
      </c>
      <c r="AF80" s="46">
        <v>37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32"/>
        <v>0</v>
      </c>
      <c r="E81" s="42">
        <f t="shared" si="33"/>
        <v>211</v>
      </c>
      <c r="F81" s="25">
        <f t="shared" si="41"/>
        <v>139</v>
      </c>
      <c r="G81" s="25">
        <f t="shared" si="34"/>
        <v>59</v>
      </c>
      <c r="H81" s="25">
        <f t="shared" si="35"/>
        <v>13</v>
      </c>
      <c r="I81" s="25">
        <f t="shared" si="36"/>
        <v>18</v>
      </c>
      <c r="J81" s="2">
        <f t="shared" si="37"/>
        <v>5</v>
      </c>
      <c r="K81" s="43">
        <f t="shared" si="42"/>
        <v>234</v>
      </c>
      <c r="L81" s="44">
        <f t="shared" si="38"/>
        <v>14</v>
      </c>
      <c r="M81" s="27">
        <f t="shared" si="39"/>
        <v>0.90170940170940173</v>
      </c>
      <c r="N81" s="45">
        <f t="shared" si="40"/>
        <v>16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139</v>
      </c>
      <c r="X81" s="1">
        <v>59</v>
      </c>
      <c r="Y81" s="1">
        <v>13</v>
      </c>
      <c r="Z81" s="1">
        <v>0</v>
      </c>
      <c r="AA81" s="1">
        <v>0</v>
      </c>
      <c r="AB81" s="1">
        <v>0</v>
      </c>
      <c r="AC81" s="1">
        <v>11</v>
      </c>
      <c r="AD81" s="1">
        <v>7</v>
      </c>
      <c r="AE81" s="1">
        <v>5</v>
      </c>
      <c r="AF81" s="46">
        <v>234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32"/>
        <v>2</v>
      </c>
      <c r="E82" s="42">
        <f t="shared" si="33"/>
        <v>317</v>
      </c>
      <c r="F82" s="25">
        <f t="shared" si="41"/>
        <v>259</v>
      </c>
      <c r="G82" s="25">
        <f t="shared" si="34"/>
        <v>37</v>
      </c>
      <c r="H82" s="25">
        <f t="shared" si="35"/>
        <v>21</v>
      </c>
      <c r="I82" s="25">
        <f t="shared" si="36"/>
        <v>70</v>
      </c>
      <c r="J82" s="2">
        <f t="shared" si="37"/>
        <v>23</v>
      </c>
      <c r="K82" s="43">
        <f t="shared" si="42"/>
        <v>412</v>
      </c>
      <c r="L82" s="44">
        <f t="shared" si="38"/>
        <v>9</v>
      </c>
      <c r="M82" s="27">
        <f t="shared" si="39"/>
        <v>0.76941747572815533</v>
      </c>
      <c r="N82" s="45">
        <f t="shared" si="40"/>
        <v>49</v>
      </c>
      <c r="P82" s="41" t="s">
        <v>193</v>
      </c>
      <c r="Q82" s="68">
        <v>0</v>
      </c>
      <c r="R82" s="1">
        <v>2</v>
      </c>
      <c r="S82" s="1">
        <v>0</v>
      </c>
      <c r="T82" s="1">
        <v>0</v>
      </c>
      <c r="U82" s="1">
        <v>0</v>
      </c>
      <c r="V82" s="1">
        <v>1</v>
      </c>
      <c r="W82" s="1">
        <v>258</v>
      </c>
      <c r="X82" s="1">
        <v>37</v>
      </c>
      <c r="Y82" s="1">
        <v>21</v>
      </c>
      <c r="Z82" s="1">
        <v>0</v>
      </c>
      <c r="AA82" s="1">
        <v>1</v>
      </c>
      <c r="AB82" s="1">
        <v>2</v>
      </c>
      <c r="AC82" s="1">
        <v>42</v>
      </c>
      <c r="AD82" s="1">
        <v>26</v>
      </c>
      <c r="AE82" s="1">
        <v>22</v>
      </c>
      <c r="AF82" s="46">
        <v>412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32"/>
        <v>0</v>
      </c>
      <c r="E83" s="42">
        <f t="shared" si="33"/>
        <v>74</v>
      </c>
      <c r="F83" s="25">
        <f t="shared" si="41"/>
        <v>69</v>
      </c>
      <c r="G83" s="25">
        <f t="shared" si="34"/>
        <v>5</v>
      </c>
      <c r="H83" s="25">
        <f t="shared" si="35"/>
        <v>0</v>
      </c>
      <c r="I83" s="25">
        <f t="shared" si="36"/>
        <v>10</v>
      </c>
      <c r="J83" s="2">
        <f t="shared" si="37"/>
        <v>2</v>
      </c>
      <c r="K83" s="43">
        <f t="shared" si="42"/>
        <v>86</v>
      </c>
      <c r="L83" s="44">
        <f t="shared" si="38"/>
        <v>26</v>
      </c>
      <c r="M83" s="27">
        <f t="shared" si="39"/>
        <v>0.86046511627906974</v>
      </c>
      <c r="N83" s="45">
        <f t="shared" si="40"/>
        <v>28</v>
      </c>
      <c r="P83" s="41" t="s">
        <v>195</v>
      </c>
      <c r="Q83" s="68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69</v>
      </c>
      <c r="X83" s="1">
        <v>5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10</v>
      </c>
      <c r="AE83" s="1">
        <v>2</v>
      </c>
      <c r="AF83" s="46">
        <v>86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32"/>
        <v>1</v>
      </c>
      <c r="E84" s="42">
        <f t="shared" si="33"/>
        <v>84</v>
      </c>
      <c r="F84" s="25">
        <f t="shared" si="41"/>
        <v>76</v>
      </c>
      <c r="G84" s="25">
        <f t="shared" si="34"/>
        <v>8</v>
      </c>
      <c r="H84" s="25">
        <f t="shared" si="35"/>
        <v>0</v>
      </c>
      <c r="I84" s="25">
        <f t="shared" si="36"/>
        <v>15</v>
      </c>
      <c r="J84" s="2">
        <f t="shared" si="37"/>
        <v>0</v>
      </c>
      <c r="K84" s="43">
        <f t="shared" si="42"/>
        <v>100</v>
      </c>
      <c r="L84" s="44">
        <f t="shared" si="38"/>
        <v>22</v>
      </c>
      <c r="M84" s="27">
        <f t="shared" si="39"/>
        <v>0.84</v>
      </c>
      <c r="N84" s="45">
        <f t="shared" si="40"/>
        <v>35</v>
      </c>
      <c r="P84" s="41" t="s">
        <v>197</v>
      </c>
      <c r="Q84" s="68">
        <v>1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76</v>
      </c>
      <c r="X84" s="1">
        <v>8</v>
      </c>
      <c r="Y84" s="1">
        <v>0</v>
      </c>
      <c r="Z84" s="1">
        <v>0</v>
      </c>
      <c r="AA84" s="1">
        <v>0</v>
      </c>
      <c r="AB84" s="1">
        <v>0</v>
      </c>
      <c r="AC84" s="1">
        <v>2</v>
      </c>
      <c r="AD84" s="1">
        <v>13</v>
      </c>
      <c r="AE84" s="1">
        <v>0</v>
      </c>
      <c r="AF84" s="46">
        <v>100</v>
      </c>
    </row>
    <row r="85" spans="1:32" x14ac:dyDescent="0.15">
      <c r="A85" s="69" t="s">
        <v>198</v>
      </c>
      <c r="B85" s="69" t="s">
        <v>296</v>
      </c>
      <c r="C85" s="70" t="s">
        <v>199</v>
      </c>
      <c r="D85" s="47"/>
      <c r="E85" s="48"/>
      <c r="F85" s="48"/>
      <c r="G85" s="48"/>
      <c r="H85" s="48"/>
      <c r="I85" s="48"/>
      <c r="J85" s="49"/>
      <c r="K85" s="49"/>
      <c r="L85" s="50"/>
      <c r="M85" s="51"/>
      <c r="N85" s="52"/>
      <c r="P85" s="70" t="s">
        <v>199</v>
      </c>
      <c r="Q85" s="75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74"/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24</v>
      </c>
      <c r="F86" s="25">
        <f t="shared" si="41"/>
        <v>23</v>
      </c>
      <c r="G86" s="25">
        <f t="shared" ref="G86:H89" si="43">X86</f>
        <v>1</v>
      </c>
      <c r="H86" s="25">
        <f t="shared" si="43"/>
        <v>0</v>
      </c>
      <c r="I86" s="25">
        <f>SUM(AB86:AD86)</f>
        <v>5</v>
      </c>
      <c r="J86" s="2">
        <f>SUM(Z86:AA86,AE86)</f>
        <v>0</v>
      </c>
      <c r="K86" s="43">
        <f t="shared" si="42"/>
        <v>29</v>
      </c>
      <c r="L86" s="44">
        <f>_xlfn.RANK.EQ(K86,$K$14:$K$99,0)</f>
        <v>55</v>
      </c>
      <c r="M86" s="27">
        <f>E86/K86</f>
        <v>0.82758620689655171</v>
      </c>
      <c r="N86" s="45">
        <f>_xlfn.RANK.EQ(M86,$M$14:$M$99,0)</f>
        <v>40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23</v>
      </c>
      <c r="X86" s="1">
        <v>1</v>
      </c>
      <c r="Y86" s="1">
        <v>0</v>
      </c>
      <c r="Z86" s="1">
        <v>0</v>
      </c>
      <c r="AA86" s="1">
        <v>0</v>
      </c>
      <c r="AB86" s="1">
        <v>0</v>
      </c>
      <c r="AC86" s="1">
        <v>2</v>
      </c>
      <c r="AD86" s="1">
        <v>3</v>
      </c>
      <c r="AE86" s="1">
        <v>0</v>
      </c>
      <c r="AF86" s="46">
        <v>29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73</v>
      </c>
      <c r="F87" s="25">
        <f t="shared" si="41"/>
        <v>58</v>
      </c>
      <c r="G87" s="25">
        <f t="shared" si="43"/>
        <v>15</v>
      </c>
      <c r="H87" s="25">
        <f t="shared" si="43"/>
        <v>0</v>
      </c>
      <c r="I87" s="25">
        <f>SUM(AB87:AD87)</f>
        <v>7</v>
      </c>
      <c r="J87" s="2">
        <f>SUM(Z87:AA87,AE87)</f>
        <v>1</v>
      </c>
      <c r="K87" s="43">
        <f t="shared" si="42"/>
        <v>81</v>
      </c>
      <c r="L87" s="44">
        <f>_xlfn.RANK.EQ(K87,$K$14:$K$99,0)</f>
        <v>30</v>
      </c>
      <c r="M87" s="27">
        <f>E87/K87</f>
        <v>0.90123456790123457</v>
      </c>
      <c r="N87" s="45">
        <f>_xlfn.RANK.EQ(M87,$M$14:$M$99,0)</f>
        <v>17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1</v>
      </c>
      <c r="W87" s="1">
        <v>57</v>
      </c>
      <c r="X87" s="1">
        <v>15</v>
      </c>
      <c r="Y87" s="1">
        <v>0</v>
      </c>
      <c r="Z87" s="1">
        <v>0</v>
      </c>
      <c r="AA87" s="1">
        <v>0</v>
      </c>
      <c r="AB87" s="1">
        <v>0</v>
      </c>
      <c r="AC87" s="1">
        <v>7</v>
      </c>
      <c r="AD87" s="1">
        <v>0</v>
      </c>
      <c r="AE87" s="1">
        <v>1</v>
      </c>
      <c r="AF87" s="46">
        <v>81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1</v>
      </c>
      <c r="E88" s="55">
        <f>SUM(F88:H88)</f>
        <v>26</v>
      </c>
      <c r="F88" s="55">
        <f t="shared" si="41"/>
        <v>23</v>
      </c>
      <c r="G88" s="55">
        <f t="shared" si="43"/>
        <v>3</v>
      </c>
      <c r="H88" s="55">
        <f t="shared" si="43"/>
        <v>0</v>
      </c>
      <c r="I88" s="55">
        <f>SUM(AB88:AD88)</f>
        <v>1</v>
      </c>
      <c r="J88" s="56">
        <f>SUM(Z88:AA88,AE88)</f>
        <v>0</v>
      </c>
      <c r="K88" s="57">
        <f t="shared" si="42"/>
        <v>28</v>
      </c>
      <c r="L88" s="58">
        <f>_xlfn.RANK.EQ(K88,$K$14:$K$99,0)</f>
        <v>56</v>
      </c>
      <c r="M88" s="59">
        <f>E88/K88</f>
        <v>0.9285714285714286</v>
      </c>
      <c r="N88" s="60">
        <f>_xlfn.RANK.EQ(M88,$M$14:$M$99,0)</f>
        <v>11</v>
      </c>
      <c r="P88" s="53" t="s">
        <v>205</v>
      </c>
      <c r="Q88" s="79">
        <v>1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23</v>
      </c>
      <c r="X88" s="12">
        <v>3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1</v>
      </c>
      <c r="AE88" s="12">
        <v>0</v>
      </c>
      <c r="AF88" s="80">
        <v>28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>SUM(Q89:U89)</f>
        <v>0</v>
      </c>
      <c r="E89" s="42">
        <f>SUM(F89:H89)</f>
        <v>55</v>
      </c>
      <c r="F89" s="25">
        <f t="shared" si="41"/>
        <v>48</v>
      </c>
      <c r="G89" s="25">
        <f t="shared" si="43"/>
        <v>7</v>
      </c>
      <c r="H89" s="25">
        <f t="shared" si="43"/>
        <v>0</v>
      </c>
      <c r="I89" s="25">
        <f>SUM(AB89:AD89)</f>
        <v>19</v>
      </c>
      <c r="J89" s="2">
        <f>SUM(Z89:AA89,AE89)</f>
        <v>0</v>
      </c>
      <c r="K89" s="43">
        <f t="shared" si="42"/>
        <v>74</v>
      </c>
      <c r="L89" s="44">
        <f>_xlfn.RANK.EQ(K89,$K$14:$K$99,0)</f>
        <v>32</v>
      </c>
      <c r="M89" s="27">
        <f>E89/K89</f>
        <v>0.7432432432432432</v>
      </c>
      <c r="N89" s="45">
        <f>_xlfn.RANK.EQ(M89,$M$14:$M$99,0)</f>
        <v>54</v>
      </c>
      <c r="P89" s="41" t="s">
        <v>207</v>
      </c>
      <c r="Q89" s="68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48</v>
      </c>
      <c r="X89" s="1">
        <v>7</v>
      </c>
      <c r="Y89" s="1">
        <v>0</v>
      </c>
      <c r="Z89" s="1">
        <v>0</v>
      </c>
      <c r="AA89" s="1">
        <v>0</v>
      </c>
      <c r="AB89" s="1">
        <v>0</v>
      </c>
      <c r="AC89" s="1">
        <v>5</v>
      </c>
      <c r="AD89" s="1">
        <v>14</v>
      </c>
      <c r="AE89" s="1">
        <v>0</v>
      </c>
      <c r="AF89" s="46">
        <v>74</v>
      </c>
    </row>
    <row r="90" spans="1:32" x14ac:dyDescent="0.15">
      <c r="A90" s="69" t="s">
        <v>208</v>
      </c>
      <c r="B90" s="69" t="s">
        <v>296</v>
      </c>
      <c r="C90" s="70" t="s">
        <v>209</v>
      </c>
      <c r="D90" s="47"/>
      <c r="E90" s="48"/>
      <c r="F90" s="48"/>
      <c r="G90" s="48"/>
      <c r="H90" s="48"/>
      <c r="I90" s="48"/>
      <c r="J90" s="49"/>
      <c r="K90" s="49"/>
      <c r="L90" s="50"/>
      <c r="M90" s="51"/>
      <c r="N90" s="52"/>
      <c r="P90" s="70" t="s">
        <v>209</v>
      </c>
      <c r="Q90" s="75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74"/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ref="D91:D99" si="44">SUM(Q91:U91)</f>
        <v>6</v>
      </c>
      <c r="E91" s="42">
        <f t="shared" ref="E91:E99" si="45">SUM(F91:H91)</f>
        <v>492</v>
      </c>
      <c r="F91" s="25">
        <f t="shared" si="41"/>
        <v>336</v>
      </c>
      <c r="G91" s="25">
        <f t="shared" ref="G91:G99" si="46">X91</f>
        <v>140</v>
      </c>
      <c r="H91" s="25">
        <f t="shared" ref="H91:H99" si="47">Y91</f>
        <v>16</v>
      </c>
      <c r="I91" s="25">
        <f t="shared" ref="I91:I99" si="48">SUM(AB91:AD91)</f>
        <v>84</v>
      </c>
      <c r="J91" s="2">
        <f t="shared" ref="J91:J99" si="49">SUM(Z91:AA91,AE91)</f>
        <v>25</v>
      </c>
      <c r="K91" s="43">
        <f t="shared" si="42"/>
        <v>607</v>
      </c>
      <c r="L91" s="44">
        <f t="shared" ref="L91:L99" si="50">_xlfn.RANK.EQ(K91,$K$14:$K$99,0)</f>
        <v>4</v>
      </c>
      <c r="M91" s="27">
        <f t="shared" ref="M91:M99" si="51">E91/K91</f>
        <v>0.81054365733113676</v>
      </c>
      <c r="N91" s="45">
        <f t="shared" ref="N91:N99" si="52">_xlfn.RANK.EQ(M91,$M$14:$M$99,0)</f>
        <v>42</v>
      </c>
      <c r="P91" s="41" t="s">
        <v>211</v>
      </c>
      <c r="Q91" s="68">
        <v>5</v>
      </c>
      <c r="R91" s="1">
        <v>1</v>
      </c>
      <c r="S91" s="1">
        <v>0</v>
      </c>
      <c r="T91" s="1">
        <v>0</v>
      </c>
      <c r="U91" s="1">
        <v>0</v>
      </c>
      <c r="V91" s="1">
        <v>2</v>
      </c>
      <c r="W91" s="1">
        <v>334</v>
      </c>
      <c r="X91" s="1">
        <v>140</v>
      </c>
      <c r="Y91" s="1">
        <v>16</v>
      </c>
      <c r="Z91" s="1">
        <v>1</v>
      </c>
      <c r="AA91" s="1">
        <v>3</v>
      </c>
      <c r="AB91" s="1">
        <v>0</v>
      </c>
      <c r="AC91" s="1">
        <v>23</v>
      </c>
      <c r="AD91" s="1">
        <v>61</v>
      </c>
      <c r="AE91" s="1">
        <v>21</v>
      </c>
      <c r="AF91" s="46">
        <v>607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44"/>
        <v>0</v>
      </c>
      <c r="E92" s="42">
        <f t="shared" si="45"/>
        <v>37</v>
      </c>
      <c r="F92" s="25">
        <f t="shared" si="41"/>
        <v>34</v>
      </c>
      <c r="G92" s="25">
        <f t="shared" si="46"/>
        <v>3</v>
      </c>
      <c r="H92" s="25">
        <f t="shared" si="47"/>
        <v>0</v>
      </c>
      <c r="I92" s="25">
        <f t="shared" si="48"/>
        <v>7</v>
      </c>
      <c r="J92" s="2">
        <f t="shared" si="49"/>
        <v>0</v>
      </c>
      <c r="K92" s="43">
        <f t="shared" si="42"/>
        <v>44</v>
      </c>
      <c r="L92" s="44">
        <f t="shared" si="50"/>
        <v>45</v>
      </c>
      <c r="M92" s="27">
        <f t="shared" si="51"/>
        <v>0.84090909090909094</v>
      </c>
      <c r="N92" s="45">
        <f t="shared" si="52"/>
        <v>34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1</v>
      </c>
      <c r="W92" s="1">
        <v>33</v>
      </c>
      <c r="X92" s="1">
        <v>3</v>
      </c>
      <c r="Y92" s="1">
        <v>0</v>
      </c>
      <c r="Z92" s="1">
        <v>0</v>
      </c>
      <c r="AA92" s="1">
        <v>0</v>
      </c>
      <c r="AB92" s="1">
        <v>0</v>
      </c>
      <c r="AC92" s="1">
        <v>1</v>
      </c>
      <c r="AD92" s="1">
        <v>6</v>
      </c>
      <c r="AE92" s="1">
        <v>0</v>
      </c>
      <c r="AF92" s="46">
        <v>44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44"/>
        <v>1</v>
      </c>
      <c r="E93" s="42">
        <f t="shared" si="45"/>
        <v>128</v>
      </c>
      <c r="F93" s="25">
        <f t="shared" si="41"/>
        <v>98</v>
      </c>
      <c r="G93" s="25">
        <f t="shared" si="46"/>
        <v>27</v>
      </c>
      <c r="H93" s="25">
        <f t="shared" si="47"/>
        <v>3</v>
      </c>
      <c r="I93" s="25">
        <f t="shared" si="48"/>
        <v>23</v>
      </c>
      <c r="J93" s="2">
        <f t="shared" si="49"/>
        <v>2</v>
      </c>
      <c r="K93" s="43">
        <f t="shared" si="42"/>
        <v>154</v>
      </c>
      <c r="L93" s="44">
        <f t="shared" si="50"/>
        <v>17</v>
      </c>
      <c r="M93" s="27">
        <f t="shared" si="51"/>
        <v>0.83116883116883122</v>
      </c>
      <c r="N93" s="45">
        <f t="shared" si="52"/>
        <v>38</v>
      </c>
      <c r="P93" s="41" t="s">
        <v>215</v>
      </c>
      <c r="Q93" s="68">
        <v>1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98</v>
      </c>
      <c r="X93" s="1">
        <v>27</v>
      </c>
      <c r="Y93" s="1">
        <v>3</v>
      </c>
      <c r="Z93" s="1">
        <v>0</v>
      </c>
      <c r="AA93" s="1">
        <v>0</v>
      </c>
      <c r="AB93" s="1">
        <v>2</v>
      </c>
      <c r="AC93" s="1">
        <v>18</v>
      </c>
      <c r="AD93" s="1">
        <v>3</v>
      </c>
      <c r="AE93" s="1">
        <v>2</v>
      </c>
      <c r="AF93" s="46">
        <v>154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44"/>
        <v>1</v>
      </c>
      <c r="E94" s="42">
        <f t="shared" si="45"/>
        <v>108</v>
      </c>
      <c r="F94" s="25">
        <f t="shared" si="41"/>
        <v>95</v>
      </c>
      <c r="G94" s="25">
        <f t="shared" si="46"/>
        <v>13</v>
      </c>
      <c r="H94" s="25">
        <f t="shared" si="47"/>
        <v>0</v>
      </c>
      <c r="I94" s="25">
        <f t="shared" si="48"/>
        <v>32</v>
      </c>
      <c r="J94" s="2">
        <f t="shared" si="49"/>
        <v>6</v>
      </c>
      <c r="K94" s="43">
        <f t="shared" si="42"/>
        <v>147</v>
      </c>
      <c r="L94" s="44">
        <f t="shared" si="50"/>
        <v>19</v>
      </c>
      <c r="M94" s="27">
        <f t="shared" si="51"/>
        <v>0.73469387755102045</v>
      </c>
      <c r="N94" s="45">
        <f t="shared" si="52"/>
        <v>56</v>
      </c>
      <c r="P94" s="41" t="s">
        <v>217</v>
      </c>
      <c r="Q94" s="68">
        <v>1</v>
      </c>
      <c r="R94" s="1">
        <v>0</v>
      </c>
      <c r="S94" s="1">
        <v>0</v>
      </c>
      <c r="T94" s="1">
        <v>0</v>
      </c>
      <c r="U94" s="1">
        <v>0</v>
      </c>
      <c r="V94" s="1">
        <v>4</v>
      </c>
      <c r="W94" s="1">
        <v>91</v>
      </c>
      <c r="X94" s="1">
        <v>13</v>
      </c>
      <c r="Y94" s="1">
        <v>0</v>
      </c>
      <c r="Z94" s="1">
        <v>0</v>
      </c>
      <c r="AA94" s="1">
        <v>0</v>
      </c>
      <c r="AB94" s="1">
        <v>0</v>
      </c>
      <c r="AC94" s="1">
        <v>9</v>
      </c>
      <c r="AD94" s="1">
        <v>23</v>
      </c>
      <c r="AE94" s="1">
        <v>6</v>
      </c>
      <c r="AF94" s="46">
        <v>147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44"/>
        <v>0</v>
      </c>
      <c r="E95" s="42">
        <f t="shared" si="45"/>
        <v>18</v>
      </c>
      <c r="F95" s="25">
        <f t="shared" si="41"/>
        <v>16</v>
      </c>
      <c r="G95" s="25">
        <f t="shared" si="46"/>
        <v>2</v>
      </c>
      <c r="H95" s="25">
        <f t="shared" si="47"/>
        <v>0</v>
      </c>
      <c r="I95" s="25">
        <f t="shared" si="48"/>
        <v>5</v>
      </c>
      <c r="J95" s="2">
        <f t="shared" si="49"/>
        <v>0</v>
      </c>
      <c r="K95" s="43">
        <f t="shared" si="42"/>
        <v>23</v>
      </c>
      <c r="L95" s="44">
        <f t="shared" si="50"/>
        <v>64</v>
      </c>
      <c r="M95" s="27">
        <f t="shared" si="51"/>
        <v>0.78260869565217395</v>
      </c>
      <c r="N95" s="45">
        <f t="shared" si="52"/>
        <v>47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16</v>
      </c>
      <c r="X95" s="1">
        <v>2</v>
      </c>
      <c r="Y95" s="1">
        <v>0</v>
      </c>
      <c r="Z95" s="1">
        <v>0</v>
      </c>
      <c r="AA95" s="1">
        <v>0</v>
      </c>
      <c r="AB95" s="1">
        <v>0</v>
      </c>
      <c r="AC95" s="1">
        <v>2</v>
      </c>
      <c r="AD95" s="1">
        <v>3</v>
      </c>
      <c r="AE95" s="1">
        <v>0</v>
      </c>
      <c r="AF95" s="46">
        <v>23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44"/>
        <v>0</v>
      </c>
      <c r="E96" s="42">
        <f t="shared" si="45"/>
        <v>39</v>
      </c>
      <c r="F96" s="25">
        <f t="shared" si="41"/>
        <v>36</v>
      </c>
      <c r="G96" s="25">
        <f t="shared" si="46"/>
        <v>3</v>
      </c>
      <c r="H96" s="25">
        <f t="shared" si="47"/>
        <v>0</v>
      </c>
      <c r="I96" s="25">
        <f t="shared" si="48"/>
        <v>5</v>
      </c>
      <c r="J96" s="2">
        <f t="shared" si="49"/>
        <v>0</v>
      </c>
      <c r="K96" s="43">
        <f t="shared" si="42"/>
        <v>44</v>
      </c>
      <c r="L96" s="44">
        <f t="shared" si="50"/>
        <v>45</v>
      </c>
      <c r="M96" s="27">
        <f t="shared" si="51"/>
        <v>0.88636363636363635</v>
      </c>
      <c r="N96" s="45">
        <f t="shared" si="52"/>
        <v>21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36</v>
      </c>
      <c r="X96" s="1">
        <v>3</v>
      </c>
      <c r="Y96" s="1">
        <v>0</v>
      </c>
      <c r="Z96" s="1">
        <v>0</v>
      </c>
      <c r="AA96" s="1">
        <v>0</v>
      </c>
      <c r="AB96" s="1">
        <v>0</v>
      </c>
      <c r="AC96" s="1">
        <v>4</v>
      </c>
      <c r="AD96" s="1">
        <v>1</v>
      </c>
      <c r="AE96" s="1">
        <v>0</v>
      </c>
      <c r="AF96" s="46">
        <v>44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44"/>
        <v>0</v>
      </c>
      <c r="E97" s="42">
        <f t="shared" si="45"/>
        <v>105</v>
      </c>
      <c r="F97" s="25">
        <f t="shared" si="41"/>
        <v>104</v>
      </c>
      <c r="G97" s="25">
        <f t="shared" si="46"/>
        <v>1</v>
      </c>
      <c r="H97" s="25">
        <f t="shared" si="47"/>
        <v>0</v>
      </c>
      <c r="I97" s="25">
        <f t="shared" si="48"/>
        <v>15</v>
      </c>
      <c r="J97" s="2">
        <f t="shared" si="49"/>
        <v>0</v>
      </c>
      <c r="K97" s="43">
        <f t="shared" si="42"/>
        <v>120</v>
      </c>
      <c r="L97" s="44">
        <f t="shared" si="50"/>
        <v>20</v>
      </c>
      <c r="M97" s="27">
        <f t="shared" si="51"/>
        <v>0.875</v>
      </c>
      <c r="N97" s="45">
        <f t="shared" si="52"/>
        <v>24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104</v>
      </c>
      <c r="X97" s="1">
        <v>1</v>
      </c>
      <c r="Y97" s="1">
        <v>0</v>
      </c>
      <c r="Z97" s="1">
        <v>0</v>
      </c>
      <c r="AA97" s="1">
        <v>0</v>
      </c>
      <c r="AB97" s="1">
        <v>0</v>
      </c>
      <c r="AC97" s="1">
        <v>12</v>
      </c>
      <c r="AD97" s="1">
        <v>3</v>
      </c>
      <c r="AE97" s="1">
        <v>0</v>
      </c>
      <c r="AF97" s="46">
        <v>120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44"/>
        <v>0</v>
      </c>
      <c r="E98" s="42">
        <f t="shared" si="45"/>
        <v>1</v>
      </c>
      <c r="F98" s="25">
        <f t="shared" si="41"/>
        <v>0</v>
      </c>
      <c r="G98" s="25">
        <f t="shared" si="46"/>
        <v>1</v>
      </c>
      <c r="H98" s="25">
        <f t="shared" si="47"/>
        <v>0</v>
      </c>
      <c r="I98" s="25">
        <f t="shared" si="48"/>
        <v>6</v>
      </c>
      <c r="J98" s="2">
        <f t="shared" si="49"/>
        <v>0</v>
      </c>
      <c r="K98" s="43">
        <f t="shared" si="42"/>
        <v>7</v>
      </c>
      <c r="L98" s="44">
        <f t="shared" si="50"/>
        <v>72</v>
      </c>
      <c r="M98" s="27">
        <f t="shared" si="51"/>
        <v>0.14285714285714285</v>
      </c>
      <c r="N98" s="45">
        <f t="shared" si="52"/>
        <v>76</v>
      </c>
      <c r="P98" s="41" t="s">
        <v>225</v>
      </c>
      <c r="Q98" s="68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1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6</v>
      </c>
      <c r="AE98" s="1">
        <v>0</v>
      </c>
      <c r="AF98" s="46">
        <v>7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44"/>
        <v>1</v>
      </c>
      <c r="E99" s="42">
        <f t="shared" si="45"/>
        <v>25</v>
      </c>
      <c r="F99" s="25">
        <f t="shared" si="41"/>
        <v>22</v>
      </c>
      <c r="G99" s="32">
        <f t="shared" si="46"/>
        <v>3</v>
      </c>
      <c r="H99" s="32">
        <f t="shared" si="47"/>
        <v>0</v>
      </c>
      <c r="I99" s="32">
        <f t="shared" si="48"/>
        <v>11</v>
      </c>
      <c r="J99" s="31">
        <f t="shared" si="49"/>
        <v>2</v>
      </c>
      <c r="K99" s="43">
        <f t="shared" si="42"/>
        <v>39</v>
      </c>
      <c r="L99" s="61">
        <f t="shared" si="50"/>
        <v>50</v>
      </c>
      <c r="M99" s="34">
        <f t="shared" si="51"/>
        <v>0.64102564102564108</v>
      </c>
      <c r="N99" s="62">
        <f t="shared" si="52"/>
        <v>64</v>
      </c>
      <c r="P99" s="41" t="s">
        <v>227</v>
      </c>
      <c r="Q99" s="71">
        <v>1</v>
      </c>
      <c r="R99" s="63">
        <v>0</v>
      </c>
      <c r="S99" s="63">
        <v>0</v>
      </c>
      <c r="T99" s="63">
        <v>0</v>
      </c>
      <c r="U99" s="63">
        <v>0</v>
      </c>
      <c r="V99" s="63">
        <v>0</v>
      </c>
      <c r="W99" s="63">
        <v>22</v>
      </c>
      <c r="X99" s="63">
        <v>3</v>
      </c>
      <c r="Y99" s="63">
        <v>0</v>
      </c>
      <c r="Z99" s="63">
        <v>0</v>
      </c>
      <c r="AA99" s="63">
        <v>0</v>
      </c>
      <c r="AB99" s="63">
        <v>1</v>
      </c>
      <c r="AC99" s="63">
        <v>5</v>
      </c>
      <c r="AD99" s="63">
        <v>5</v>
      </c>
      <c r="AE99" s="63">
        <v>2</v>
      </c>
      <c r="AF99" s="64">
        <v>39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107</v>
      </c>
      <c r="E101" s="257">
        <f t="shared" ref="E101:K101" si="53">SUM(E12:E99)</f>
        <v>8329</v>
      </c>
      <c r="F101" s="257">
        <f t="shared" si="53"/>
        <v>5833</v>
      </c>
      <c r="G101" s="257">
        <f t="shared" si="53"/>
        <v>2412</v>
      </c>
      <c r="H101" s="257">
        <f t="shared" si="53"/>
        <v>84</v>
      </c>
      <c r="I101" s="257">
        <f t="shared" si="53"/>
        <v>2003</v>
      </c>
      <c r="J101" s="257">
        <f t="shared" si="53"/>
        <v>493</v>
      </c>
      <c r="K101" s="258">
        <f t="shared" si="53"/>
        <v>10932</v>
      </c>
    </row>
  </sheetData>
  <autoFilter ref="A13:AF13" xr:uid="{00000000-0009-0000-0000-00001F000000}">
    <sortState xmlns:xlrd2="http://schemas.microsoft.com/office/spreadsheetml/2017/richdata2" ref="A15:AF99">
      <sortCondition ref="A13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1F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/>
  </sheetPr>
  <dimension ref="A1:AL101"/>
  <sheetViews>
    <sheetView topLeftCell="A7" zoomScaleNormal="100" workbookViewId="0">
      <pane xSplit="3" ySplit="7" topLeftCell="D14" activePane="bottomRight" state="frozen"/>
      <selection activeCell="A7" sqref="A7"/>
      <selection pane="topRight" activeCell="D7" sqref="D7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62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20</v>
      </c>
      <c r="F7" s="18">
        <f t="shared" si="0"/>
        <v>18</v>
      </c>
      <c r="G7" s="18">
        <f t="shared" si="0"/>
        <v>2</v>
      </c>
      <c r="H7" s="18">
        <f t="shared" si="0"/>
        <v>0</v>
      </c>
      <c r="I7" s="18">
        <f t="shared" si="0"/>
        <v>3</v>
      </c>
      <c r="J7" s="18">
        <f t="shared" si="0"/>
        <v>1</v>
      </c>
      <c r="K7" s="19">
        <f>SUM(D7,F7:J7)</f>
        <v>24</v>
      </c>
      <c r="L7" s="20">
        <f>_xlfn.RANK.EQ(K7,$K$14:$K$99,0)</f>
        <v>65</v>
      </c>
      <c r="M7" s="21">
        <f>E7/K7</f>
        <v>0.83333333333333337</v>
      </c>
      <c r="N7" s="22">
        <f>_xlfn.RANK.EQ(M7,$M$14:$M$99,0)</f>
        <v>30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</v>
      </c>
      <c r="E8" s="103">
        <f>ROUND(SUMIF($B$14:$B$99,"G",E14:E99)/(COUNTIFS(B14:B99,"G",D14:D99,"&lt;&gt;")),1)</f>
        <v>65.400000000000006</v>
      </c>
      <c r="F8" s="103">
        <f>ROUND(SUMIF($B$14:$B$99,"G",F14:F99)/(COUNTIFS(B14:B99,"G",D14:D99,"&lt;&gt;")),1)</f>
        <v>53.5</v>
      </c>
      <c r="G8" s="103">
        <f>ROUND(SUMIF($B$14:$B$99,"G",G14:G99)/(COUNTIFS(B14:B99,"G",D14:D99,"&lt;&gt;")),1)</f>
        <v>11.7</v>
      </c>
      <c r="H8" s="103">
        <f>ROUND(SUMIF($B$14:$B$99,"G",H14:H99)/(COUNTIFS(B14:B99,"G",D14:D99,"&lt;&gt;")),1)</f>
        <v>0.3</v>
      </c>
      <c r="I8" s="103">
        <f>ROUND(SUMIF($B$14:$B$99,"G",I14:I99)/(COUNTIFS(B14:B99,"G",D14:D99,"&lt;&gt;")),1)</f>
        <v>11.9</v>
      </c>
      <c r="J8" s="103">
        <f>ROUND(SUMIF($B$14:$B$99,"G",J14:J99)/(COUNTIFS(B14:B99,"G",D14:D99,"&lt;&gt;")),1)</f>
        <v>1</v>
      </c>
      <c r="K8" s="100">
        <f>ROUND(SUM(D8,F8:J8),1)</f>
        <v>78.400000000000006</v>
      </c>
      <c r="L8" s="26"/>
      <c r="M8" s="27">
        <f t="shared" ref="M8:M9" si="1">E8/K8</f>
        <v>0.83418367346938782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1.5</v>
      </c>
      <c r="E9" s="106">
        <f t="shared" si="2"/>
        <v>108.8</v>
      </c>
      <c r="F9" s="106">
        <f t="shared" si="2"/>
        <v>73.599999999999994</v>
      </c>
      <c r="G9" s="106">
        <f t="shared" si="2"/>
        <v>34.5</v>
      </c>
      <c r="H9" s="106">
        <f t="shared" si="2"/>
        <v>0.6</v>
      </c>
      <c r="I9" s="106">
        <f t="shared" si="2"/>
        <v>28.8</v>
      </c>
      <c r="J9" s="106">
        <f t="shared" si="2"/>
        <v>4.0999999999999996</v>
      </c>
      <c r="K9" s="105">
        <f>ROUND(SUM(D9,F9:J9),1)</f>
        <v>143.1</v>
      </c>
      <c r="L9" s="33"/>
      <c r="M9" s="34">
        <f t="shared" si="1"/>
        <v>0.76030747728860937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2021年度（基準日：５月１日）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1</v>
      </c>
      <c r="E14" s="42">
        <f>SUM(F14:H14)</f>
        <v>387</v>
      </c>
      <c r="F14" s="25">
        <f>V14+W14</f>
        <v>251</v>
      </c>
      <c r="G14" s="25">
        <f>X14</f>
        <v>134</v>
      </c>
      <c r="H14" s="25">
        <f>Y14</f>
        <v>2</v>
      </c>
      <c r="I14" s="25">
        <f>SUM(AB14:AD14)</f>
        <v>111</v>
      </c>
      <c r="J14" s="2">
        <f>SUM(Z14:AA14,AE14)</f>
        <v>13</v>
      </c>
      <c r="K14" s="43">
        <f>SUM(D14,E14,I14:J14)</f>
        <v>512</v>
      </c>
      <c r="L14" s="44">
        <f>_xlfn.RANK.EQ(K14,$K$14:$K$99,0)</f>
        <v>7</v>
      </c>
      <c r="M14" s="27">
        <f>E14/K14</f>
        <v>0.755859375</v>
      </c>
      <c r="N14" s="45">
        <f>_xlfn.RANK.EQ(M14,$M$14:$M$99,0)</f>
        <v>51</v>
      </c>
      <c r="P14" s="41" t="s">
        <v>57</v>
      </c>
      <c r="Q14" s="68">
        <v>1</v>
      </c>
      <c r="R14" s="1">
        <v>0</v>
      </c>
      <c r="S14" s="1">
        <v>0</v>
      </c>
      <c r="T14" s="1">
        <v>0</v>
      </c>
      <c r="U14" s="1">
        <v>0</v>
      </c>
      <c r="V14" s="1">
        <v>4</v>
      </c>
      <c r="W14" s="1">
        <v>247</v>
      </c>
      <c r="X14" s="1">
        <v>134</v>
      </c>
      <c r="Y14" s="1">
        <v>2</v>
      </c>
      <c r="Z14" s="1">
        <v>1</v>
      </c>
      <c r="AA14" s="1">
        <v>3</v>
      </c>
      <c r="AB14" s="1">
        <v>0</v>
      </c>
      <c r="AC14" s="1">
        <v>23</v>
      </c>
      <c r="AD14" s="1">
        <v>88</v>
      </c>
      <c r="AE14" s="1">
        <v>9</v>
      </c>
      <c r="AF14" s="46">
        <v>512</v>
      </c>
    </row>
    <row r="15" spans="1:38" x14ac:dyDescent="0.15">
      <c r="A15" s="69" t="s">
        <v>58</v>
      </c>
      <c r="B15" s="69" t="s">
        <v>296</v>
      </c>
      <c r="C15" s="70" t="s">
        <v>59</v>
      </c>
      <c r="D15" s="47"/>
      <c r="E15" s="48"/>
      <c r="F15" s="48"/>
      <c r="G15" s="48"/>
      <c r="H15" s="48"/>
      <c r="I15" s="48"/>
      <c r="J15" s="49"/>
      <c r="K15" s="49"/>
      <c r="L15" s="50"/>
      <c r="M15" s="51"/>
      <c r="N15" s="52"/>
      <c r="P15" s="70" t="s">
        <v>59</v>
      </c>
      <c r="Q15" s="76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8"/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ref="D16:D23" si="3">SUM(Q16:U16)</f>
        <v>0</v>
      </c>
      <c r="E16" s="42">
        <f t="shared" ref="E16:E23" si="4">SUM(F16:H16)</f>
        <v>21</v>
      </c>
      <c r="F16" s="25">
        <f t="shared" ref="F16:F78" si="5">V16+W16</f>
        <v>8</v>
      </c>
      <c r="G16" s="25">
        <f t="shared" ref="G16:H23" si="6">X16</f>
        <v>13</v>
      </c>
      <c r="H16" s="25">
        <f t="shared" si="6"/>
        <v>0</v>
      </c>
      <c r="I16" s="25">
        <f t="shared" ref="I16:I23" si="7">SUM(AB16:AD16)</f>
        <v>7</v>
      </c>
      <c r="J16" s="2">
        <f t="shared" ref="J16:J23" si="8">SUM(Z16:AA16,AE16)</f>
        <v>0</v>
      </c>
      <c r="K16" s="43">
        <f t="shared" ref="K16:K78" si="9">SUM(D16,E16,I16:J16)</f>
        <v>28</v>
      </c>
      <c r="L16" s="44">
        <f t="shared" ref="L16:L23" si="10">_xlfn.RANK.EQ(K16,$K$14:$K$99,0)</f>
        <v>62</v>
      </c>
      <c r="M16" s="27">
        <f>E16/K16</f>
        <v>0.75</v>
      </c>
      <c r="N16" s="45">
        <f t="shared" ref="N16:N23" si="11">_xlfn.RANK.EQ(M16,$M$14:$M$99,0)</f>
        <v>53</v>
      </c>
      <c r="P16" s="41" t="s">
        <v>61</v>
      </c>
      <c r="Q16" s="68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8</v>
      </c>
      <c r="X16" s="1">
        <v>13</v>
      </c>
      <c r="Y16" s="1">
        <v>0</v>
      </c>
      <c r="Z16" s="1">
        <v>0</v>
      </c>
      <c r="AA16" s="1">
        <v>0</v>
      </c>
      <c r="AB16" s="1">
        <v>0</v>
      </c>
      <c r="AC16" s="1">
        <v>2</v>
      </c>
      <c r="AD16" s="1">
        <v>5</v>
      </c>
      <c r="AE16" s="1">
        <v>0</v>
      </c>
      <c r="AF16" s="46">
        <v>28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0</v>
      </c>
      <c r="F17" s="25">
        <f t="shared" si="5"/>
        <v>0</v>
      </c>
      <c r="G17" s="25">
        <f t="shared" si="6"/>
        <v>0</v>
      </c>
      <c r="H17" s="25">
        <f t="shared" si="6"/>
        <v>0</v>
      </c>
      <c r="I17" s="25">
        <f t="shared" si="7"/>
        <v>0</v>
      </c>
      <c r="J17" s="2">
        <f t="shared" si="8"/>
        <v>0</v>
      </c>
      <c r="K17" s="43">
        <f t="shared" si="9"/>
        <v>0</v>
      </c>
      <c r="L17" s="44">
        <f t="shared" si="10"/>
        <v>76</v>
      </c>
      <c r="M17" s="27">
        <v>0</v>
      </c>
      <c r="N17" s="45">
        <f t="shared" si="11"/>
        <v>76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6">
        <v>0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0</v>
      </c>
      <c r="E18" s="42">
        <f t="shared" si="4"/>
        <v>9</v>
      </c>
      <c r="F18" s="25">
        <f t="shared" si="5"/>
        <v>6</v>
      </c>
      <c r="G18" s="25">
        <f t="shared" si="6"/>
        <v>3</v>
      </c>
      <c r="H18" s="25">
        <f t="shared" si="6"/>
        <v>0</v>
      </c>
      <c r="I18" s="25">
        <f t="shared" si="7"/>
        <v>2</v>
      </c>
      <c r="J18" s="2">
        <f t="shared" si="8"/>
        <v>0</v>
      </c>
      <c r="K18" s="43">
        <f t="shared" si="9"/>
        <v>11</v>
      </c>
      <c r="L18" s="44">
        <f t="shared" si="10"/>
        <v>71</v>
      </c>
      <c r="M18" s="27">
        <f t="shared" ref="M18:M23" si="12">E18/K18</f>
        <v>0.81818181818181823</v>
      </c>
      <c r="N18" s="45">
        <f t="shared" si="11"/>
        <v>38</v>
      </c>
      <c r="P18" s="41" t="s">
        <v>65</v>
      </c>
      <c r="Q18" s="68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6</v>
      </c>
      <c r="X18" s="1">
        <v>3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2</v>
      </c>
      <c r="AE18" s="1">
        <v>0</v>
      </c>
      <c r="AF18" s="46">
        <v>11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0</v>
      </c>
      <c r="E19" s="42">
        <f t="shared" si="4"/>
        <v>4</v>
      </c>
      <c r="F19" s="25">
        <f t="shared" si="5"/>
        <v>4</v>
      </c>
      <c r="G19" s="25">
        <f t="shared" si="6"/>
        <v>0</v>
      </c>
      <c r="H19" s="25">
        <f t="shared" si="6"/>
        <v>0</v>
      </c>
      <c r="I19" s="25">
        <f t="shared" si="7"/>
        <v>3</v>
      </c>
      <c r="J19" s="2">
        <f t="shared" si="8"/>
        <v>2</v>
      </c>
      <c r="K19" s="43">
        <f t="shared" si="9"/>
        <v>9</v>
      </c>
      <c r="L19" s="44">
        <f t="shared" si="10"/>
        <v>72</v>
      </c>
      <c r="M19" s="27">
        <f t="shared" si="12"/>
        <v>0.44444444444444442</v>
      </c>
      <c r="N19" s="45">
        <f t="shared" si="11"/>
        <v>75</v>
      </c>
      <c r="P19" s="41" t="s">
        <v>67</v>
      </c>
      <c r="Q19" s="68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4</v>
      </c>
      <c r="X19" s="1">
        <v>0</v>
      </c>
      <c r="Y19" s="1">
        <v>0</v>
      </c>
      <c r="Z19" s="1">
        <v>0</v>
      </c>
      <c r="AA19" s="1">
        <v>2</v>
      </c>
      <c r="AB19" s="1">
        <v>0</v>
      </c>
      <c r="AC19" s="1">
        <v>0</v>
      </c>
      <c r="AD19" s="1">
        <v>3</v>
      </c>
      <c r="AE19" s="1">
        <v>0</v>
      </c>
      <c r="AF19" s="46">
        <v>9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8</v>
      </c>
      <c r="F20" s="25">
        <f t="shared" si="5"/>
        <v>7</v>
      </c>
      <c r="G20" s="25">
        <f t="shared" si="6"/>
        <v>1</v>
      </c>
      <c r="H20" s="25">
        <f t="shared" si="6"/>
        <v>0</v>
      </c>
      <c r="I20" s="25">
        <f t="shared" si="7"/>
        <v>0</v>
      </c>
      <c r="J20" s="2">
        <f t="shared" si="8"/>
        <v>5</v>
      </c>
      <c r="K20" s="43">
        <f t="shared" si="9"/>
        <v>13</v>
      </c>
      <c r="L20" s="44">
        <f t="shared" si="10"/>
        <v>70</v>
      </c>
      <c r="M20" s="27">
        <f t="shared" si="12"/>
        <v>0.61538461538461542</v>
      </c>
      <c r="N20" s="45">
        <f t="shared" si="11"/>
        <v>67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7</v>
      </c>
      <c r="X20" s="1">
        <v>1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5</v>
      </c>
      <c r="AF20" s="46">
        <v>13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0</v>
      </c>
      <c r="E21" s="42">
        <f t="shared" si="4"/>
        <v>82</v>
      </c>
      <c r="F21" s="25">
        <f t="shared" si="5"/>
        <v>77</v>
      </c>
      <c r="G21" s="25">
        <f t="shared" si="6"/>
        <v>5</v>
      </c>
      <c r="H21" s="25">
        <f t="shared" si="6"/>
        <v>0</v>
      </c>
      <c r="I21" s="25">
        <f t="shared" si="7"/>
        <v>6</v>
      </c>
      <c r="J21" s="2">
        <f t="shared" si="8"/>
        <v>0</v>
      </c>
      <c r="K21" s="43">
        <f t="shared" si="9"/>
        <v>88</v>
      </c>
      <c r="L21" s="44">
        <f t="shared" si="10"/>
        <v>27</v>
      </c>
      <c r="M21" s="27">
        <f t="shared" si="12"/>
        <v>0.93181818181818177</v>
      </c>
      <c r="N21" s="45">
        <f t="shared" si="11"/>
        <v>6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77</v>
      </c>
      <c r="X21" s="1">
        <v>5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6</v>
      </c>
      <c r="AE21" s="1">
        <v>0</v>
      </c>
      <c r="AF21" s="46">
        <v>88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0</v>
      </c>
      <c r="E22" s="42">
        <f t="shared" si="4"/>
        <v>23</v>
      </c>
      <c r="F22" s="25">
        <f t="shared" si="5"/>
        <v>15</v>
      </c>
      <c r="G22" s="25">
        <f t="shared" si="6"/>
        <v>8</v>
      </c>
      <c r="H22" s="25">
        <f t="shared" si="6"/>
        <v>0</v>
      </c>
      <c r="I22" s="25">
        <f t="shared" si="7"/>
        <v>8</v>
      </c>
      <c r="J22" s="2">
        <f t="shared" si="8"/>
        <v>0</v>
      </c>
      <c r="K22" s="43">
        <f t="shared" si="9"/>
        <v>31</v>
      </c>
      <c r="L22" s="44">
        <f t="shared" si="10"/>
        <v>57</v>
      </c>
      <c r="M22" s="27">
        <f t="shared" si="12"/>
        <v>0.74193548387096775</v>
      </c>
      <c r="N22" s="45">
        <f t="shared" si="11"/>
        <v>55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15</v>
      </c>
      <c r="X22" s="1">
        <v>8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7</v>
      </c>
      <c r="AE22" s="1">
        <v>0</v>
      </c>
      <c r="AF22" s="46">
        <v>31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6</v>
      </c>
      <c r="E23" s="42">
        <f t="shared" si="4"/>
        <v>501</v>
      </c>
      <c r="F23" s="25">
        <f t="shared" si="5"/>
        <v>287</v>
      </c>
      <c r="G23" s="25">
        <f t="shared" si="6"/>
        <v>214</v>
      </c>
      <c r="H23" s="25">
        <f t="shared" si="6"/>
        <v>0</v>
      </c>
      <c r="I23" s="25">
        <f t="shared" si="7"/>
        <v>89</v>
      </c>
      <c r="J23" s="2">
        <f t="shared" si="8"/>
        <v>5</v>
      </c>
      <c r="K23" s="43">
        <f t="shared" si="9"/>
        <v>601</v>
      </c>
      <c r="L23" s="44">
        <f t="shared" si="10"/>
        <v>4</v>
      </c>
      <c r="M23" s="27">
        <f t="shared" si="12"/>
        <v>0.83361064891846925</v>
      </c>
      <c r="N23" s="45">
        <f t="shared" si="11"/>
        <v>29</v>
      </c>
      <c r="P23" s="41" t="s">
        <v>75</v>
      </c>
      <c r="Q23" s="68">
        <v>5</v>
      </c>
      <c r="R23" s="1">
        <v>1</v>
      </c>
      <c r="S23" s="1">
        <v>0</v>
      </c>
      <c r="T23" s="1">
        <v>0</v>
      </c>
      <c r="U23" s="1">
        <v>0</v>
      </c>
      <c r="V23" s="1">
        <v>10</v>
      </c>
      <c r="W23" s="1">
        <v>277</v>
      </c>
      <c r="X23" s="1">
        <v>214</v>
      </c>
      <c r="Y23" s="1">
        <v>0</v>
      </c>
      <c r="Z23" s="1">
        <v>0</v>
      </c>
      <c r="AA23" s="1">
        <v>1</v>
      </c>
      <c r="AB23" s="1">
        <v>2</v>
      </c>
      <c r="AC23" s="1">
        <v>53</v>
      </c>
      <c r="AD23" s="1">
        <v>34</v>
      </c>
      <c r="AE23" s="1">
        <v>4</v>
      </c>
      <c r="AF23" s="46">
        <v>601</v>
      </c>
    </row>
    <row r="24" spans="1:32" x14ac:dyDescent="0.15">
      <c r="A24" s="69" t="s">
        <v>76</v>
      </c>
      <c r="B24" s="69" t="s">
        <v>296</v>
      </c>
      <c r="C24" s="70" t="s">
        <v>77</v>
      </c>
      <c r="D24" s="47"/>
      <c r="E24" s="48"/>
      <c r="F24" s="48"/>
      <c r="G24" s="48"/>
      <c r="H24" s="48"/>
      <c r="I24" s="48"/>
      <c r="J24" s="49"/>
      <c r="K24" s="49"/>
      <c r="L24" s="50"/>
      <c r="M24" s="51"/>
      <c r="N24" s="52"/>
      <c r="P24" s="70" t="s">
        <v>77</v>
      </c>
      <c r="Q24" s="75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74"/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>SUM(Q25:U25)</f>
        <v>0</v>
      </c>
      <c r="E25" s="42">
        <f>SUM(F25:H25)</f>
        <v>33</v>
      </c>
      <c r="F25" s="25">
        <f t="shared" si="5"/>
        <v>30</v>
      </c>
      <c r="G25" s="25">
        <f t="shared" ref="G25:H29" si="13">X25</f>
        <v>3</v>
      </c>
      <c r="H25" s="25">
        <f t="shared" si="13"/>
        <v>0</v>
      </c>
      <c r="I25" s="25">
        <f>SUM(AB25:AD25)</f>
        <v>3</v>
      </c>
      <c r="J25" s="2">
        <f>SUM(Z25:AA25,AE25)</f>
        <v>0</v>
      </c>
      <c r="K25" s="43">
        <f t="shared" si="9"/>
        <v>36</v>
      </c>
      <c r="L25" s="44">
        <f>_xlfn.RANK.EQ(K25,$K$14:$K$99,0)</f>
        <v>50</v>
      </c>
      <c r="M25" s="27">
        <f>E25/K25</f>
        <v>0.91666666666666663</v>
      </c>
      <c r="N25" s="45">
        <f>_xlfn.RANK.EQ(M25,$M$14:$M$99,0)</f>
        <v>9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30</v>
      </c>
      <c r="X25" s="1">
        <v>3</v>
      </c>
      <c r="Y25" s="1">
        <v>0</v>
      </c>
      <c r="Z25" s="1">
        <v>0</v>
      </c>
      <c r="AA25" s="1">
        <v>0</v>
      </c>
      <c r="AB25" s="1">
        <v>0</v>
      </c>
      <c r="AC25" s="1">
        <v>3</v>
      </c>
      <c r="AD25" s="1">
        <v>0</v>
      </c>
      <c r="AE25" s="1">
        <v>0</v>
      </c>
      <c r="AF25" s="46">
        <v>36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>SUM(Q26:U26)</f>
        <v>0</v>
      </c>
      <c r="E26" s="42">
        <f>SUM(F26:H26)</f>
        <v>40</v>
      </c>
      <c r="F26" s="25">
        <f t="shared" si="5"/>
        <v>25</v>
      </c>
      <c r="G26" s="25">
        <f t="shared" si="13"/>
        <v>15</v>
      </c>
      <c r="H26" s="25">
        <f t="shared" si="13"/>
        <v>0</v>
      </c>
      <c r="I26" s="25">
        <f>SUM(AB26:AD26)</f>
        <v>8</v>
      </c>
      <c r="J26" s="2">
        <f>SUM(Z26:AA26,AE26)</f>
        <v>0</v>
      </c>
      <c r="K26" s="43">
        <f t="shared" si="9"/>
        <v>48</v>
      </c>
      <c r="L26" s="44">
        <f>_xlfn.RANK.EQ(K26,$K$14:$K$99,0)</f>
        <v>44</v>
      </c>
      <c r="M26" s="27">
        <f>E26/K26</f>
        <v>0.83333333333333337</v>
      </c>
      <c r="N26" s="45">
        <f>_xlfn.RANK.EQ(M26,$M$14:$M$99,0)</f>
        <v>30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25</v>
      </c>
      <c r="X26" s="1">
        <v>15</v>
      </c>
      <c r="Y26" s="1">
        <v>0</v>
      </c>
      <c r="Z26" s="1">
        <v>0</v>
      </c>
      <c r="AA26" s="1">
        <v>0</v>
      </c>
      <c r="AB26" s="1">
        <v>0</v>
      </c>
      <c r="AC26" s="1">
        <v>1</v>
      </c>
      <c r="AD26" s="1">
        <v>7</v>
      </c>
      <c r="AE26" s="1">
        <v>0</v>
      </c>
      <c r="AF26" s="46">
        <v>48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>SUM(Q27:U27)</f>
        <v>0</v>
      </c>
      <c r="E27" s="42">
        <f>SUM(F27:H27)</f>
        <v>2</v>
      </c>
      <c r="F27" s="25">
        <f t="shared" si="5"/>
        <v>0</v>
      </c>
      <c r="G27" s="25">
        <f t="shared" si="13"/>
        <v>2</v>
      </c>
      <c r="H27" s="25">
        <f t="shared" si="13"/>
        <v>0</v>
      </c>
      <c r="I27" s="25">
        <f>SUM(AB27:AD27)</f>
        <v>1</v>
      </c>
      <c r="J27" s="2">
        <f>SUM(Z27:AA27,AE27)</f>
        <v>0</v>
      </c>
      <c r="K27" s="43">
        <f t="shared" si="9"/>
        <v>3</v>
      </c>
      <c r="L27" s="44">
        <f>_xlfn.RANK.EQ(K27,$K$14:$K$99,0)</f>
        <v>75</v>
      </c>
      <c r="M27" s="27">
        <f>E27/K27</f>
        <v>0.66666666666666663</v>
      </c>
      <c r="N27" s="45">
        <f>_xlfn.RANK.EQ(M27,$M$14:$M$99,0)</f>
        <v>60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2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1</v>
      </c>
      <c r="AE27" s="1">
        <v>0</v>
      </c>
      <c r="AF27" s="46">
        <v>3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>SUM(Q28:U28)</f>
        <v>0</v>
      </c>
      <c r="E28" s="42">
        <f>SUM(F28:H28)</f>
        <v>17</v>
      </c>
      <c r="F28" s="25">
        <f t="shared" si="5"/>
        <v>13</v>
      </c>
      <c r="G28" s="25">
        <f t="shared" si="13"/>
        <v>4</v>
      </c>
      <c r="H28" s="25">
        <f t="shared" si="13"/>
        <v>0</v>
      </c>
      <c r="I28" s="25">
        <f>SUM(AB28:AD28)</f>
        <v>5</v>
      </c>
      <c r="J28" s="2">
        <f>SUM(Z28:AA28,AE28)</f>
        <v>0</v>
      </c>
      <c r="K28" s="43">
        <f t="shared" si="9"/>
        <v>22</v>
      </c>
      <c r="L28" s="44">
        <f>_xlfn.RANK.EQ(K28,$K$14:$K$99,0)</f>
        <v>67</v>
      </c>
      <c r="M28" s="27">
        <f>E28/K28</f>
        <v>0.77272727272727271</v>
      </c>
      <c r="N28" s="45">
        <f>_xlfn.RANK.EQ(M28,$M$14:$M$99,0)</f>
        <v>45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13</v>
      </c>
      <c r="X28" s="1">
        <v>4</v>
      </c>
      <c r="Y28" s="1">
        <v>0</v>
      </c>
      <c r="Z28" s="1">
        <v>0</v>
      </c>
      <c r="AA28" s="1">
        <v>0</v>
      </c>
      <c r="AB28" s="1">
        <v>0</v>
      </c>
      <c r="AC28" s="1">
        <v>4</v>
      </c>
      <c r="AD28" s="1">
        <v>1</v>
      </c>
      <c r="AE28" s="1">
        <v>0</v>
      </c>
      <c r="AF28" s="46">
        <v>22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>SUM(Q29:U29)</f>
        <v>0</v>
      </c>
      <c r="E29" s="42">
        <f>SUM(F29:H29)</f>
        <v>281</v>
      </c>
      <c r="F29" s="25">
        <f t="shared" si="5"/>
        <v>248</v>
      </c>
      <c r="G29" s="25">
        <f t="shared" si="13"/>
        <v>33</v>
      </c>
      <c r="H29" s="25">
        <f t="shared" si="13"/>
        <v>0</v>
      </c>
      <c r="I29" s="25">
        <f>SUM(AB29:AD29)</f>
        <v>141</v>
      </c>
      <c r="J29" s="2">
        <f>SUM(Z29:AA29,AE29)</f>
        <v>2</v>
      </c>
      <c r="K29" s="43">
        <f t="shared" si="9"/>
        <v>424</v>
      </c>
      <c r="L29" s="44">
        <f>_xlfn.RANK.EQ(K29,$K$14:$K$99,0)</f>
        <v>8</v>
      </c>
      <c r="M29" s="27">
        <f>E29/K29</f>
        <v>0.66273584905660377</v>
      </c>
      <c r="N29" s="45">
        <f>_xlfn.RANK.EQ(M29,$M$14:$M$99,0)</f>
        <v>62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248</v>
      </c>
      <c r="X29" s="1">
        <v>33</v>
      </c>
      <c r="Y29" s="1">
        <v>0</v>
      </c>
      <c r="Z29" s="1">
        <v>2</v>
      </c>
      <c r="AA29" s="1">
        <v>0</v>
      </c>
      <c r="AB29" s="1">
        <v>0</v>
      </c>
      <c r="AC29" s="1">
        <v>54</v>
      </c>
      <c r="AD29" s="1">
        <v>87</v>
      </c>
      <c r="AE29" s="1">
        <v>0</v>
      </c>
      <c r="AF29" s="46">
        <v>424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ref="D31:D50" si="14">SUM(Q31:U31)</f>
        <v>0</v>
      </c>
      <c r="E31" s="42">
        <f t="shared" ref="E31:E50" si="15">SUM(F31:H31)</f>
        <v>13</v>
      </c>
      <c r="F31" s="25">
        <f t="shared" si="5"/>
        <v>10</v>
      </c>
      <c r="G31" s="25">
        <f t="shared" ref="G31:G50" si="16">X31</f>
        <v>3</v>
      </c>
      <c r="H31" s="25">
        <f t="shared" ref="H31:H50" si="17">Y31</f>
        <v>0</v>
      </c>
      <c r="I31" s="25">
        <f t="shared" ref="I31:I50" si="18">SUM(AB31:AD31)</f>
        <v>1</v>
      </c>
      <c r="J31" s="2">
        <f t="shared" ref="J31:J50" si="19">SUM(Z31:AA31,AE31)</f>
        <v>0</v>
      </c>
      <c r="K31" s="43">
        <f t="shared" si="9"/>
        <v>14</v>
      </c>
      <c r="L31" s="44">
        <f t="shared" ref="L31:L50" si="20">_xlfn.RANK.EQ(K31,$K$14:$K$99,0)</f>
        <v>69</v>
      </c>
      <c r="M31" s="27">
        <f t="shared" ref="M31:M50" si="21">E31/K31</f>
        <v>0.9285714285714286</v>
      </c>
      <c r="N31" s="45">
        <f t="shared" ref="N31:N50" si="22">_xlfn.RANK.EQ(M31,$M$14:$M$99,0)</f>
        <v>7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1</v>
      </c>
      <c r="W31" s="1">
        <v>9</v>
      </c>
      <c r="X31" s="1">
        <v>3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1</v>
      </c>
      <c r="AE31" s="1">
        <v>0</v>
      </c>
      <c r="AF31" s="46">
        <v>14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14"/>
        <v>1</v>
      </c>
      <c r="E32" s="42">
        <f t="shared" si="15"/>
        <v>88</v>
      </c>
      <c r="F32" s="25">
        <f t="shared" si="5"/>
        <v>64</v>
      </c>
      <c r="G32" s="25">
        <f t="shared" si="16"/>
        <v>24</v>
      </c>
      <c r="H32" s="25">
        <f t="shared" si="17"/>
        <v>0</v>
      </c>
      <c r="I32" s="25">
        <f t="shared" si="18"/>
        <v>6</v>
      </c>
      <c r="J32" s="2">
        <f t="shared" si="19"/>
        <v>1</v>
      </c>
      <c r="K32" s="43">
        <f t="shared" si="9"/>
        <v>96</v>
      </c>
      <c r="L32" s="44">
        <f t="shared" si="20"/>
        <v>25</v>
      </c>
      <c r="M32" s="27">
        <f t="shared" si="21"/>
        <v>0.91666666666666663</v>
      </c>
      <c r="N32" s="45">
        <f t="shared" si="22"/>
        <v>9</v>
      </c>
      <c r="P32" s="41" t="s">
        <v>93</v>
      </c>
      <c r="Q32" s="68">
        <v>0</v>
      </c>
      <c r="R32" s="1">
        <v>1</v>
      </c>
      <c r="S32" s="1">
        <v>0</v>
      </c>
      <c r="T32" s="1">
        <v>0</v>
      </c>
      <c r="U32" s="1">
        <v>0</v>
      </c>
      <c r="V32" s="1">
        <v>0</v>
      </c>
      <c r="W32" s="1">
        <v>64</v>
      </c>
      <c r="X32" s="1">
        <v>24</v>
      </c>
      <c r="Y32" s="1">
        <v>0</v>
      </c>
      <c r="Z32" s="1">
        <v>0</v>
      </c>
      <c r="AA32" s="1">
        <v>1</v>
      </c>
      <c r="AB32" s="1">
        <v>0</v>
      </c>
      <c r="AC32" s="1">
        <v>2</v>
      </c>
      <c r="AD32" s="1">
        <v>4</v>
      </c>
      <c r="AE32" s="1">
        <v>0</v>
      </c>
      <c r="AF32" s="46">
        <v>96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14"/>
        <v>0</v>
      </c>
      <c r="E33" s="42">
        <f t="shared" si="15"/>
        <v>29</v>
      </c>
      <c r="F33" s="25">
        <f t="shared" si="5"/>
        <v>21</v>
      </c>
      <c r="G33" s="25">
        <f t="shared" si="16"/>
        <v>6</v>
      </c>
      <c r="H33" s="25">
        <f t="shared" si="17"/>
        <v>2</v>
      </c>
      <c r="I33" s="25">
        <f t="shared" si="18"/>
        <v>20</v>
      </c>
      <c r="J33" s="2">
        <f t="shared" si="19"/>
        <v>13</v>
      </c>
      <c r="K33" s="43">
        <f t="shared" si="9"/>
        <v>62</v>
      </c>
      <c r="L33" s="44">
        <f t="shared" si="20"/>
        <v>36</v>
      </c>
      <c r="M33" s="27">
        <f t="shared" si="21"/>
        <v>0.46774193548387094</v>
      </c>
      <c r="N33" s="45">
        <f t="shared" si="22"/>
        <v>74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2</v>
      </c>
      <c r="W33" s="1">
        <v>19</v>
      </c>
      <c r="X33" s="1">
        <v>6</v>
      </c>
      <c r="Y33" s="1">
        <v>2</v>
      </c>
      <c r="Z33" s="1">
        <v>0</v>
      </c>
      <c r="AA33" s="1">
        <v>0</v>
      </c>
      <c r="AB33" s="1">
        <v>1</v>
      </c>
      <c r="AC33" s="1">
        <v>3</v>
      </c>
      <c r="AD33" s="1">
        <v>16</v>
      </c>
      <c r="AE33" s="1">
        <v>13</v>
      </c>
      <c r="AF33" s="46">
        <v>62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14"/>
        <v>0</v>
      </c>
      <c r="E34" s="42">
        <f t="shared" si="15"/>
        <v>217</v>
      </c>
      <c r="F34" s="25">
        <f t="shared" si="5"/>
        <v>157</v>
      </c>
      <c r="G34" s="25">
        <f t="shared" si="16"/>
        <v>60</v>
      </c>
      <c r="H34" s="25">
        <f t="shared" si="17"/>
        <v>0</v>
      </c>
      <c r="I34" s="25">
        <f t="shared" si="18"/>
        <v>38</v>
      </c>
      <c r="J34" s="2">
        <f t="shared" si="19"/>
        <v>26</v>
      </c>
      <c r="K34" s="43">
        <f t="shared" si="9"/>
        <v>281</v>
      </c>
      <c r="L34" s="44">
        <f t="shared" si="20"/>
        <v>12</v>
      </c>
      <c r="M34" s="27">
        <f t="shared" si="21"/>
        <v>0.77224199288256223</v>
      </c>
      <c r="N34" s="45">
        <f t="shared" si="22"/>
        <v>46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157</v>
      </c>
      <c r="X34" s="1">
        <v>60</v>
      </c>
      <c r="Y34" s="1">
        <v>0</v>
      </c>
      <c r="Z34" s="1">
        <v>0</v>
      </c>
      <c r="AA34" s="1">
        <v>2</v>
      </c>
      <c r="AB34" s="1">
        <v>0</v>
      </c>
      <c r="AC34" s="1">
        <v>16</v>
      </c>
      <c r="AD34" s="1">
        <v>22</v>
      </c>
      <c r="AE34" s="1">
        <v>24</v>
      </c>
      <c r="AF34" s="46">
        <v>281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14"/>
        <v>28</v>
      </c>
      <c r="E35" s="42">
        <f t="shared" si="15"/>
        <v>900</v>
      </c>
      <c r="F35" s="25">
        <f t="shared" si="5"/>
        <v>382</v>
      </c>
      <c r="G35" s="25">
        <f t="shared" si="16"/>
        <v>515</v>
      </c>
      <c r="H35" s="25">
        <f t="shared" si="17"/>
        <v>3</v>
      </c>
      <c r="I35" s="25">
        <f t="shared" si="18"/>
        <v>453</v>
      </c>
      <c r="J35" s="2">
        <f t="shared" si="19"/>
        <v>8</v>
      </c>
      <c r="K35" s="43">
        <f t="shared" si="9"/>
        <v>1389</v>
      </c>
      <c r="L35" s="44">
        <f t="shared" si="20"/>
        <v>1</v>
      </c>
      <c r="M35" s="27">
        <f t="shared" si="21"/>
        <v>0.64794816414686829</v>
      </c>
      <c r="N35" s="45">
        <f t="shared" si="22"/>
        <v>63</v>
      </c>
      <c r="P35" s="41" t="s">
        <v>99</v>
      </c>
      <c r="Q35" s="68">
        <v>26</v>
      </c>
      <c r="R35" s="1">
        <v>1</v>
      </c>
      <c r="S35" s="1">
        <v>0</v>
      </c>
      <c r="T35" s="1">
        <v>1</v>
      </c>
      <c r="U35" s="1">
        <v>0</v>
      </c>
      <c r="V35" s="1">
        <v>16</v>
      </c>
      <c r="W35" s="1">
        <v>366</v>
      </c>
      <c r="X35" s="1">
        <v>515</v>
      </c>
      <c r="Y35" s="1">
        <v>3</v>
      </c>
      <c r="Z35" s="1">
        <v>0</v>
      </c>
      <c r="AA35" s="1">
        <v>8</v>
      </c>
      <c r="AB35" s="1">
        <v>1</v>
      </c>
      <c r="AC35" s="1">
        <v>35</v>
      </c>
      <c r="AD35" s="1">
        <v>417</v>
      </c>
      <c r="AE35" s="1">
        <v>0</v>
      </c>
      <c r="AF35" s="46">
        <v>1389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14"/>
        <v>16</v>
      </c>
      <c r="E36" s="42">
        <f t="shared" si="15"/>
        <v>210</v>
      </c>
      <c r="F36" s="25">
        <f t="shared" si="5"/>
        <v>137</v>
      </c>
      <c r="G36" s="25">
        <f t="shared" si="16"/>
        <v>73</v>
      </c>
      <c r="H36" s="25">
        <f t="shared" si="17"/>
        <v>0</v>
      </c>
      <c r="I36" s="25">
        <f t="shared" si="18"/>
        <v>20</v>
      </c>
      <c r="J36" s="2">
        <f t="shared" si="19"/>
        <v>0</v>
      </c>
      <c r="K36" s="43">
        <f t="shared" si="9"/>
        <v>246</v>
      </c>
      <c r="L36" s="44">
        <f t="shared" si="20"/>
        <v>13</v>
      </c>
      <c r="M36" s="27">
        <f t="shared" si="21"/>
        <v>0.85365853658536583</v>
      </c>
      <c r="N36" s="45">
        <f t="shared" si="22"/>
        <v>26</v>
      </c>
      <c r="P36" s="41" t="s">
        <v>101</v>
      </c>
      <c r="Q36" s="68">
        <v>14</v>
      </c>
      <c r="R36" s="1">
        <v>2</v>
      </c>
      <c r="S36" s="1">
        <v>0</v>
      </c>
      <c r="T36" s="1">
        <v>0</v>
      </c>
      <c r="U36" s="1">
        <v>0</v>
      </c>
      <c r="V36" s="1">
        <v>0</v>
      </c>
      <c r="W36" s="1">
        <v>137</v>
      </c>
      <c r="X36" s="1">
        <v>73</v>
      </c>
      <c r="Y36" s="1">
        <v>0</v>
      </c>
      <c r="Z36" s="1">
        <v>0</v>
      </c>
      <c r="AA36" s="1">
        <v>0</v>
      </c>
      <c r="AB36" s="1">
        <v>0</v>
      </c>
      <c r="AC36" s="1">
        <v>18</v>
      </c>
      <c r="AD36" s="1">
        <v>2</v>
      </c>
      <c r="AE36" s="1">
        <v>0</v>
      </c>
      <c r="AF36" s="46">
        <v>246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14"/>
        <v>0</v>
      </c>
      <c r="E37" s="42">
        <f t="shared" si="15"/>
        <v>18</v>
      </c>
      <c r="F37" s="25">
        <f t="shared" si="5"/>
        <v>8</v>
      </c>
      <c r="G37" s="25">
        <f t="shared" si="16"/>
        <v>0</v>
      </c>
      <c r="H37" s="25">
        <f t="shared" si="17"/>
        <v>10</v>
      </c>
      <c r="I37" s="25">
        <f t="shared" si="18"/>
        <v>10</v>
      </c>
      <c r="J37" s="2">
        <f t="shared" si="19"/>
        <v>4</v>
      </c>
      <c r="K37" s="43">
        <f t="shared" si="9"/>
        <v>32</v>
      </c>
      <c r="L37" s="44">
        <f t="shared" si="20"/>
        <v>55</v>
      </c>
      <c r="M37" s="27">
        <f t="shared" si="21"/>
        <v>0.5625</v>
      </c>
      <c r="N37" s="45">
        <f t="shared" si="22"/>
        <v>70</v>
      </c>
      <c r="P37" s="41" t="s">
        <v>103</v>
      </c>
      <c r="Q37" s="68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8</v>
      </c>
      <c r="X37" s="1">
        <v>0</v>
      </c>
      <c r="Y37" s="1">
        <v>10</v>
      </c>
      <c r="Z37" s="1">
        <v>0</v>
      </c>
      <c r="AA37" s="1">
        <v>0</v>
      </c>
      <c r="AB37" s="1">
        <v>0</v>
      </c>
      <c r="AC37" s="1">
        <v>4</v>
      </c>
      <c r="AD37" s="1">
        <v>6</v>
      </c>
      <c r="AE37" s="1">
        <v>4</v>
      </c>
      <c r="AF37" s="46">
        <v>32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14"/>
        <v>1</v>
      </c>
      <c r="E38" s="42">
        <f t="shared" si="15"/>
        <v>29</v>
      </c>
      <c r="F38" s="25">
        <f t="shared" si="5"/>
        <v>25</v>
      </c>
      <c r="G38" s="25">
        <f t="shared" si="16"/>
        <v>4</v>
      </c>
      <c r="H38" s="25">
        <f t="shared" si="17"/>
        <v>0</v>
      </c>
      <c r="I38" s="25">
        <f t="shared" si="18"/>
        <v>4</v>
      </c>
      <c r="J38" s="2">
        <f t="shared" si="19"/>
        <v>1</v>
      </c>
      <c r="K38" s="43">
        <f t="shared" si="9"/>
        <v>35</v>
      </c>
      <c r="L38" s="44">
        <f t="shared" si="20"/>
        <v>51</v>
      </c>
      <c r="M38" s="27">
        <f t="shared" si="21"/>
        <v>0.82857142857142863</v>
      </c>
      <c r="N38" s="45">
        <f t="shared" si="22"/>
        <v>34</v>
      </c>
      <c r="P38" s="41" t="s">
        <v>105</v>
      </c>
      <c r="Q38" s="68">
        <v>1</v>
      </c>
      <c r="R38" s="1">
        <v>0</v>
      </c>
      <c r="S38" s="1">
        <v>0</v>
      </c>
      <c r="T38" s="1">
        <v>0</v>
      </c>
      <c r="U38" s="1">
        <v>0</v>
      </c>
      <c r="V38" s="1">
        <v>22</v>
      </c>
      <c r="W38" s="1">
        <v>3</v>
      </c>
      <c r="X38" s="1">
        <v>4</v>
      </c>
      <c r="Y38" s="1">
        <v>0</v>
      </c>
      <c r="Z38" s="1">
        <v>0</v>
      </c>
      <c r="AA38" s="1">
        <v>1</v>
      </c>
      <c r="AB38" s="1">
        <v>0</v>
      </c>
      <c r="AC38" s="1">
        <v>0</v>
      </c>
      <c r="AD38" s="1">
        <v>4</v>
      </c>
      <c r="AE38" s="1">
        <v>0</v>
      </c>
      <c r="AF38" s="46">
        <v>35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14"/>
        <v>6</v>
      </c>
      <c r="E39" s="42">
        <f t="shared" si="15"/>
        <v>219</v>
      </c>
      <c r="F39" s="25">
        <f t="shared" si="5"/>
        <v>173</v>
      </c>
      <c r="G39" s="25">
        <f t="shared" si="16"/>
        <v>46</v>
      </c>
      <c r="H39" s="25">
        <f t="shared" si="17"/>
        <v>0</v>
      </c>
      <c r="I39" s="25">
        <f t="shared" si="18"/>
        <v>94</v>
      </c>
      <c r="J39" s="2">
        <f t="shared" si="19"/>
        <v>24</v>
      </c>
      <c r="K39" s="43">
        <f t="shared" si="9"/>
        <v>343</v>
      </c>
      <c r="L39" s="44">
        <f t="shared" si="20"/>
        <v>10</v>
      </c>
      <c r="M39" s="27">
        <f t="shared" si="21"/>
        <v>0.63848396501457727</v>
      </c>
      <c r="N39" s="45">
        <f t="shared" si="22"/>
        <v>64</v>
      </c>
      <c r="P39" s="41" t="s">
        <v>107</v>
      </c>
      <c r="Q39" s="68">
        <v>4</v>
      </c>
      <c r="R39" s="1">
        <v>0</v>
      </c>
      <c r="S39" s="1">
        <v>0</v>
      </c>
      <c r="T39" s="1">
        <v>0</v>
      </c>
      <c r="U39" s="1">
        <v>2</v>
      </c>
      <c r="V39" s="1">
        <v>2</v>
      </c>
      <c r="W39" s="1">
        <v>171</v>
      </c>
      <c r="X39" s="1">
        <v>46</v>
      </c>
      <c r="Y39" s="1">
        <v>0</v>
      </c>
      <c r="Z39" s="1">
        <v>0</v>
      </c>
      <c r="AA39" s="1">
        <v>0</v>
      </c>
      <c r="AB39" s="1">
        <v>0</v>
      </c>
      <c r="AC39" s="1">
        <v>52</v>
      </c>
      <c r="AD39" s="1">
        <v>42</v>
      </c>
      <c r="AE39" s="1">
        <v>24</v>
      </c>
      <c r="AF39" s="46">
        <v>343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14"/>
        <v>0</v>
      </c>
      <c r="E40" s="42">
        <f t="shared" si="15"/>
        <v>32</v>
      </c>
      <c r="F40" s="25">
        <f t="shared" si="5"/>
        <v>10</v>
      </c>
      <c r="G40" s="25">
        <f t="shared" si="16"/>
        <v>22</v>
      </c>
      <c r="H40" s="25">
        <f t="shared" si="17"/>
        <v>0</v>
      </c>
      <c r="I40" s="25">
        <f t="shared" si="18"/>
        <v>0</v>
      </c>
      <c r="J40" s="2">
        <f t="shared" si="19"/>
        <v>27</v>
      </c>
      <c r="K40" s="43">
        <f t="shared" si="9"/>
        <v>59</v>
      </c>
      <c r="L40" s="44">
        <f t="shared" si="20"/>
        <v>38</v>
      </c>
      <c r="M40" s="27">
        <f t="shared" si="21"/>
        <v>0.5423728813559322</v>
      </c>
      <c r="N40" s="45">
        <f t="shared" si="22"/>
        <v>73</v>
      </c>
      <c r="P40" s="41" t="s">
        <v>109</v>
      </c>
      <c r="Q40" s="68">
        <v>0</v>
      </c>
      <c r="R40" s="1">
        <v>0</v>
      </c>
      <c r="S40" s="1">
        <v>0</v>
      </c>
      <c r="T40" s="1">
        <v>0</v>
      </c>
      <c r="U40" s="1">
        <v>0</v>
      </c>
      <c r="V40" s="1">
        <v>1</v>
      </c>
      <c r="W40" s="1">
        <v>9</v>
      </c>
      <c r="X40" s="1">
        <v>22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27</v>
      </c>
      <c r="AF40" s="46">
        <v>59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14"/>
        <v>0</v>
      </c>
      <c r="E41" s="42">
        <f t="shared" si="15"/>
        <v>24</v>
      </c>
      <c r="F41" s="25">
        <f t="shared" si="5"/>
        <v>12</v>
      </c>
      <c r="G41" s="25">
        <f t="shared" si="16"/>
        <v>12</v>
      </c>
      <c r="H41" s="25">
        <f t="shared" si="17"/>
        <v>0</v>
      </c>
      <c r="I41" s="25">
        <f t="shared" si="18"/>
        <v>3</v>
      </c>
      <c r="J41" s="2">
        <f t="shared" si="19"/>
        <v>0</v>
      </c>
      <c r="K41" s="43">
        <f t="shared" si="9"/>
        <v>27</v>
      </c>
      <c r="L41" s="44">
        <f t="shared" si="20"/>
        <v>63</v>
      </c>
      <c r="M41" s="27">
        <f t="shared" si="21"/>
        <v>0.88888888888888884</v>
      </c>
      <c r="N41" s="45">
        <f t="shared" si="22"/>
        <v>17</v>
      </c>
      <c r="P41" s="41" t="s">
        <v>111</v>
      </c>
      <c r="Q41" s="68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12</v>
      </c>
      <c r="X41" s="1">
        <v>12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3</v>
      </c>
      <c r="AE41" s="1">
        <v>0</v>
      </c>
      <c r="AF41" s="46">
        <v>27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14"/>
        <v>7</v>
      </c>
      <c r="E42" s="42">
        <f t="shared" si="15"/>
        <v>73</v>
      </c>
      <c r="F42" s="25">
        <f t="shared" si="5"/>
        <v>60</v>
      </c>
      <c r="G42" s="25">
        <f t="shared" si="16"/>
        <v>13</v>
      </c>
      <c r="H42" s="25">
        <f t="shared" si="17"/>
        <v>0</v>
      </c>
      <c r="I42" s="25">
        <f t="shared" si="18"/>
        <v>36</v>
      </c>
      <c r="J42" s="2">
        <f t="shared" si="19"/>
        <v>0</v>
      </c>
      <c r="K42" s="43">
        <f t="shared" si="9"/>
        <v>116</v>
      </c>
      <c r="L42" s="44">
        <f t="shared" si="20"/>
        <v>19</v>
      </c>
      <c r="M42" s="27">
        <f t="shared" si="21"/>
        <v>0.62931034482758619</v>
      </c>
      <c r="N42" s="45">
        <f t="shared" si="22"/>
        <v>66</v>
      </c>
      <c r="P42" s="41" t="s">
        <v>113</v>
      </c>
      <c r="Q42" s="68">
        <v>7</v>
      </c>
      <c r="R42" s="1">
        <v>0</v>
      </c>
      <c r="S42" s="1">
        <v>0</v>
      </c>
      <c r="T42" s="1">
        <v>0</v>
      </c>
      <c r="U42" s="1">
        <v>0</v>
      </c>
      <c r="V42" s="1">
        <v>1</v>
      </c>
      <c r="W42" s="1">
        <v>59</v>
      </c>
      <c r="X42" s="1">
        <v>13</v>
      </c>
      <c r="Y42" s="1">
        <v>0</v>
      </c>
      <c r="Z42" s="1">
        <v>0</v>
      </c>
      <c r="AA42" s="1">
        <v>0</v>
      </c>
      <c r="AB42" s="1">
        <v>0</v>
      </c>
      <c r="AC42" s="1">
        <v>8</v>
      </c>
      <c r="AD42" s="1">
        <v>28</v>
      </c>
      <c r="AE42" s="1">
        <v>0</v>
      </c>
      <c r="AF42" s="46">
        <v>116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14"/>
        <v>0</v>
      </c>
      <c r="E43" s="42">
        <f t="shared" si="15"/>
        <v>32</v>
      </c>
      <c r="F43" s="25">
        <f t="shared" si="5"/>
        <v>23</v>
      </c>
      <c r="G43" s="25">
        <f t="shared" si="16"/>
        <v>9</v>
      </c>
      <c r="H43" s="25">
        <f t="shared" si="17"/>
        <v>0</v>
      </c>
      <c r="I43" s="25">
        <f t="shared" si="18"/>
        <v>16</v>
      </c>
      <c r="J43" s="2">
        <f t="shared" si="19"/>
        <v>0</v>
      </c>
      <c r="K43" s="43">
        <f t="shared" si="9"/>
        <v>48</v>
      </c>
      <c r="L43" s="44">
        <f t="shared" si="20"/>
        <v>44</v>
      </c>
      <c r="M43" s="27">
        <f t="shared" si="21"/>
        <v>0.66666666666666663</v>
      </c>
      <c r="N43" s="45">
        <f t="shared" si="22"/>
        <v>60</v>
      </c>
      <c r="P43" s="41" t="s">
        <v>115</v>
      </c>
      <c r="Q43" s="68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23</v>
      </c>
      <c r="X43" s="1">
        <v>9</v>
      </c>
      <c r="Y43" s="1">
        <v>0</v>
      </c>
      <c r="Z43" s="1">
        <v>0</v>
      </c>
      <c r="AA43" s="1">
        <v>0</v>
      </c>
      <c r="AB43" s="1">
        <v>0</v>
      </c>
      <c r="AC43" s="1">
        <v>1</v>
      </c>
      <c r="AD43" s="1">
        <v>15</v>
      </c>
      <c r="AE43" s="1">
        <v>0</v>
      </c>
      <c r="AF43" s="46">
        <v>48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14"/>
        <v>0</v>
      </c>
      <c r="E44" s="42">
        <f t="shared" si="15"/>
        <v>48</v>
      </c>
      <c r="F44" s="25">
        <f t="shared" si="5"/>
        <v>13</v>
      </c>
      <c r="G44" s="25">
        <f t="shared" si="16"/>
        <v>35</v>
      </c>
      <c r="H44" s="25">
        <f t="shared" si="17"/>
        <v>0</v>
      </c>
      <c r="I44" s="25">
        <f t="shared" si="18"/>
        <v>29</v>
      </c>
      <c r="J44" s="2">
        <f t="shared" si="19"/>
        <v>5</v>
      </c>
      <c r="K44" s="43">
        <f t="shared" si="9"/>
        <v>82</v>
      </c>
      <c r="L44" s="44">
        <f t="shared" si="20"/>
        <v>30</v>
      </c>
      <c r="M44" s="27">
        <f t="shared" si="21"/>
        <v>0.58536585365853655</v>
      </c>
      <c r="N44" s="45">
        <f t="shared" si="22"/>
        <v>69</v>
      </c>
      <c r="P44" s="41" t="s">
        <v>117</v>
      </c>
      <c r="Q44" s="68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13</v>
      </c>
      <c r="X44" s="1">
        <v>35</v>
      </c>
      <c r="Y44" s="1">
        <v>0</v>
      </c>
      <c r="Z44" s="1">
        <v>0</v>
      </c>
      <c r="AA44" s="1">
        <v>0</v>
      </c>
      <c r="AB44" s="1">
        <v>1</v>
      </c>
      <c r="AC44" s="1">
        <v>17</v>
      </c>
      <c r="AD44" s="1">
        <v>11</v>
      </c>
      <c r="AE44" s="1">
        <v>5</v>
      </c>
      <c r="AF44" s="46">
        <v>82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14"/>
        <v>0</v>
      </c>
      <c r="E45" s="42">
        <f t="shared" si="15"/>
        <v>23</v>
      </c>
      <c r="F45" s="25">
        <f t="shared" si="5"/>
        <v>22</v>
      </c>
      <c r="G45" s="25">
        <f t="shared" si="16"/>
        <v>1</v>
      </c>
      <c r="H45" s="25">
        <f t="shared" si="17"/>
        <v>0</v>
      </c>
      <c r="I45" s="25">
        <f t="shared" si="18"/>
        <v>0</v>
      </c>
      <c r="J45" s="2">
        <f t="shared" si="19"/>
        <v>3</v>
      </c>
      <c r="K45" s="43">
        <f t="shared" si="9"/>
        <v>26</v>
      </c>
      <c r="L45" s="44">
        <f t="shared" si="20"/>
        <v>64</v>
      </c>
      <c r="M45" s="27">
        <f t="shared" si="21"/>
        <v>0.88461538461538458</v>
      </c>
      <c r="N45" s="45">
        <f t="shared" si="22"/>
        <v>19</v>
      </c>
      <c r="P45" s="41" t="s">
        <v>119</v>
      </c>
      <c r="Q45" s="68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22</v>
      </c>
      <c r="X45" s="1">
        <v>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3</v>
      </c>
      <c r="AF45" s="46">
        <v>26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14"/>
        <v>0</v>
      </c>
      <c r="E46" s="42">
        <f t="shared" si="15"/>
        <v>24</v>
      </c>
      <c r="F46" s="25">
        <f t="shared" si="5"/>
        <v>19</v>
      </c>
      <c r="G46" s="25">
        <f t="shared" si="16"/>
        <v>4</v>
      </c>
      <c r="H46" s="25">
        <f t="shared" si="17"/>
        <v>1</v>
      </c>
      <c r="I46" s="25">
        <f t="shared" si="18"/>
        <v>5</v>
      </c>
      <c r="J46" s="2">
        <f t="shared" si="19"/>
        <v>0</v>
      </c>
      <c r="K46" s="43">
        <f t="shared" si="9"/>
        <v>29</v>
      </c>
      <c r="L46" s="44">
        <f t="shared" si="20"/>
        <v>61</v>
      </c>
      <c r="M46" s="27">
        <f t="shared" si="21"/>
        <v>0.82758620689655171</v>
      </c>
      <c r="N46" s="45">
        <f t="shared" si="22"/>
        <v>36</v>
      </c>
      <c r="P46" s="41" t="s">
        <v>121</v>
      </c>
      <c r="Q46" s="68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19</v>
      </c>
      <c r="X46" s="1">
        <v>4</v>
      </c>
      <c r="Y46" s="1">
        <v>1</v>
      </c>
      <c r="Z46" s="1">
        <v>0</v>
      </c>
      <c r="AA46" s="1">
        <v>0</v>
      </c>
      <c r="AB46" s="1">
        <v>0</v>
      </c>
      <c r="AC46" s="1">
        <v>0</v>
      </c>
      <c r="AD46" s="1">
        <v>5</v>
      </c>
      <c r="AE46" s="1">
        <v>0</v>
      </c>
      <c r="AF46" s="46">
        <v>29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14"/>
        <v>0</v>
      </c>
      <c r="E47" s="42">
        <f t="shared" si="15"/>
        <v>67</v>
      </c>
      <c r="F47" s="25">
        <f t="shared" si="5"/>
        <v>52</v>
      </c>
      <c r="G47" s="25">
        <f t="shared" si="16"/>
        <v>15</v>
      </c>
      <c r="H47" s="25">
        <f t="shared" si="17"/>
        <v>0</v>
      </c>
      <c r="I47" s="25">
        <f t="shared" si="18"/>
        <v>19</v>
      </c>
      <c r="J47" s="2">
        <f t="shared" si="19"/>
        <v>0</v>
      </c>
      <c r="K47" s="43">
        <f t="shared" si="9"/>
        <v>86</v>
      </c>
      <c r="L47" s="44">
        <f t="shared" si="20"/>
        <v>28</v>
      </c>
      <c r="M47" s="27">
        <f t="shared" si="21"/>
        <v>0.77906976744186052</v>
      </c>
      <c r="N47" s="45">
        <f t="shared" si="22"/>
        <v>44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2</v>
      </c>
      <c r="W47" s="1">
        <v>50</v>
      </c>
      <c r="X47" s="1">
        <v>15</v>
      </c>
      <c r="Y47" s="1">
        <v>0</v>
      </c>
      <c r="Z47" s="1">
        <v>0</v>
      </c>
      <c r="AA47" s="1">
        <v>0</v>
      </c>
      <c r="AB47" s="1">
        <v>0</v>
      </c>
      <c r="AC47" s="1">
        <v>16</v>
      </c>
      <c r="AD47" s="1">
        <v>3</v>
      </c>
      <c r="AE47" s="1">
        <v>0</v>
      </c>
      <c r="AF47" s="46">
        <v>86</v>
      </c>
    </row>
    <row r="48" spans="1:32" x14ac:dyDescent="0.15">
      <c r="A48" s="1" t="s">
        <v>124</v>
      </c>
      <c r="B48" s="1" t="s">
        <v>302</v>
      </c>
      <c r="C48" s="41" t="s">
        <v>125</v>
      </c>
      <c r="D48" s="24">
        <f t="shared" si="14"/>
        <v>0</v>
      </c>
      <c r="E48" s="42">
        <f t="shared" si="15"/>
        <v>56</v>
      </c>
      <c r="F48" s="25">
        <f t="shared" si="5"/>
        <v>17</v>
      </c>
      <c r="G48" s="25">
        <f t="shared" si="16"/>
        <v>39</v>
      </c>
      <c r="H48" s="25">
        <f t="shared" si="17"/>
        <v>0</v>
      </c>
      <c r="I48" s="25">
        <f t="shared" si="18"/>
        <v>45</v>
      </c>
      <c r="J48" s="2">
        <f t="shared" si="19"/>
        <v>0</v>
      </c>
      <c r="K48" s="43">
        <f t="shared" si="9"/>
        <v>101</v>
      </c>
      <c r="L48" s="44">
        <f t="shared" si="20"/>
        <v>23</v>
      </c>
      <c r="M48" s="27">
        <f t="shared" si="21"/>
        <v>0.5544554455445545</v>
      </c>
      <c r="N48" s="45">
        <f t="shared" si="22"/>
        <v>72</v>
      </c>
      <c r="P48" s="41" t="s">
        <v>125</v>
      </c>
      <c r="Q48" s="68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17</v>
      </c>
      <c r="X48" s="1">
        <v>39</v>
      </c>
      <c r="Y48" s="1">
        <v>0</v>
      </c>
      <c r="Z48" s="1">
        <v>0</v>
      </c>
      <c r="AA48" s="1">
        <v>0</v>
      </c>
      <c r="AB48" s="1">
        <v>1</v>
      </c>
      <c r="AC48" s="1">
        <v>7</v>
      </c>
      <c r="AD48" s="1">
        <v>37</v>
      </c>
      <c r="AE48" s="1">
        <v>0</v>
      </c>
      <c r="AF48" s="46">
        <v>101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si="14"/>
        <v>0</v>
      </c>
      <c r="E49" s="42">
        <f t="shared" si="15"/>
        <v>111</v>
      </c>
      <c r="F49" s="25">
        <f t="shared" si="5"/>
        <v>96</v>
      </c>
      <c r="G49" s="25">
        <f t="shared" si="16"/>
        <v>15</v>
      </c>
      <c r="H49" s="25">
        <f t="shared" si="17"/>
        <v>0</v>
      </c>
      <c r="I49" s="25">
        <f t="shared" si="18"/>
        <v>41</v>
      </c>
      <c r="J49" s="2">
        <f t="shared" si="19"/>
        <v>1</v>
      </c>
      <c r="K49" s="43">
        <f t="shared" si="9"/>
        <v>153</v>
      </c>
      <c r="L49" s="44">
        <f t="shared" si="20"/>
        <v>16</v>
      </c>
      <c r="M49" s="27">
        <f t="shared" si="21"/>
        <v>0.72549019607843135</v>
      </c>
      <c r="N49" s="45">
        <f t="shared" si="22"/>
        <v>58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96</v>
      </c>
      <c r="X49" s="1">
        <v>15</v>
      </c>
      <c r="Y49" s="1">
        <v>0</v>
      </c>
      <c r="Z49" s="1">
        <v>0</v>
      </c>
      <c r="AA49" s="1">
        <v>1</v>
      </c>
      <c r="AB49" s="1">
        <v>0</v>
      </c>
      <c r="AC49" s="1">
        <v>0</v>
      </c>
      <c r="AD49" s="1">
        <v>41</v>
      </c>
      <c r="AE49" s="1">
        <v>0</v>
      </c>
      <c r="AF49" s="46">
        <v>153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0</v>
      </c>
      <c r="E50" s="42">
        <f t="shared" si="15"/>
        <v>47</v>
      </c>
      <c r="F50" s="25">
        <f t="shared" si="5"/>
        <v>36</v>
      </c>
      <c r="G50" s="25">
        <f t="shared" si="16"/>
        <v>11</v>
      </c>
      <c r="H50" s="25">
        <f t="shared" si="17"/>
        <v>0</v>
      </c>
      <c r="I50" s="25">
        <f t="shared" si="18"/>
        <v>5</v>
      </c>
      <c r="J50" s="2">
        <f t="shared" si="19"/>
        <v>0</v>
      </c>
      <c r="K50" s="43">
        <f t="shared" si="9"/>
        <v>52</v>
      </c>
      <c r="L50" s="44">
        <f t="shared" si="20"/>
        <v>42</v>
      </c>
      <c r="M50" s="27">
        <f t="shared" si="21"/>
        <v>0.90384615384615385</v>
      </c>
      <c r="N50" s="45">
        <f t="shared" si="22"/>
        <v>12</v>
      </c>
      <c r="P50" s="41" t="s">
        <v>129</v>
      </c>
      <c r="Q50" s="68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36</v>
      </c>
      <c r="X50" s="1">
        <v>11</v>
      </c>
      <c r="Y50" s="1">
        <v>0</v>
      </c>
      <c r="Z50" s="1">
        <v>0</v>
      </c>
      <c r="AA50" s="1">
        <v>0</v>
      </c>
      <c r="AB50" s="1">
        <v>0</v>
      </c>
      <c r="AC50" s="1">
        <v>5</v>
      </c>
      <c r="AD50" s="1">
        <v>0</v>
      </c>
      <c r="AE50" s="1">
        <v>0</v>
      </c>
      <c r="AF50" s="46">
        <v>52</v>
      </c>
    </row>
    <row r="51" spans="1:32" x14ac:dyDescent="0.15">
      <c r="A51" s="69" t="s">
        <v>130</v>
      </c>
      <c r="B51" s="69" t="s">
        <v>296</v>
      </c>
      <c r="C51" s="70" t="s">
        <v>131</v>
      </c>
      <c r="D51" s="47"/>
      <c r="E51" s="48"/>
      <c r="F51" s="48"/>
      <c r="G51" s="48"/>
      <c r="H51" s="48"/>
      <c r="I51" s="48"/>
      <c r="J51" s="49"/>
      <c r="K51" s="49"/>
      <c r="L51" s="50"/>
      <c r="M51" s="51"/>
      <c r="N51" s="52"/>
      <c r="P51" s="70" t="s">
        <v>131</v>
      </c>
      <c r="Q51" s="75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74"/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ref="D52:D68" si="23">SUM(Q52:U52)</f>
        <v>0</v>
      </c>
      <c r="E52" s="42">
        <f t="shared" ref="E52:E68" si="24">SUM(F52:H52)</f>
        <v>45</v>
      </c>
      <c r="F52" s="25">
        <f t="shared" si="5"/>
        <v>33</v>
      </c>
      <c r="G52" s="25">
        <f t="shared" ref="G52:G68" si="25">X52</f>
        <v>12</v>
      </c>
      <c r="H52" s="25">
        <f t="shared" ref="H52:H68" si="26">Y52</f>
        <v>0</v>
      </c>
      <c r="I52" s="25">
        <f t="shared" ref="I52:I68" si="27">SUM(AB52:AD52)</f>
        <v>5</v>
      </c>
      <c r="J52" s="2">
        <f t="shared" ref="J52:J68" si="28">SUM(Z52:AA52,AE52)</f>
        <v>0</v>
      </c>
      <c r="K52" s="43">
        <f t="shared" si="9"/>
        <v>50</v>
      </c>
      <c r="L52" s="44">
        <f t="shared" ref="L52:L68" si="29">_xlfn.RANK.EQ(K52,$K$14:$K$99,0)</f>
        <v>43</v>
      </c>
      <c r="M52" s="27">
        <f t="shared" ref="M52:M65" si="30">E52/K52</f>
        <v>0.9</v>
      </c>
      <c r="N52" s="45">
        <f t="shared" ref="N52:N68" si="31">_xlfn.RANK.EQ(M52,$M$14:$M$99,0)</f>
        <v>14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33</v>
      </c>
      <c r="X52" s="1">
        <v>12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5</v>
      </c>
      <c r="AE52" s="1">
        <v>0</v>
      </c>
      <c r="AF52" s="46">
        <v>50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23"/>
        <v>0</v>
      </c>
      <c r="E53" s="42">
        <f t="shared" si="24"/>
        <v>206</v>
      </c>
      <c r="F53" s="25">
        <f t="shared" si="5"/>
        <v>176</v>
      </c>
      <c r="G53" s="25">
        <f t="shared" si="25"/>
        <v>30</v>
      </c>
      <c r="H53" s="25">
        <f t="shared" si="26"/>
        <v>0</v>
      </c>
      <c r="I53" s="25">
        <f t="shared" si="27"/>
        <v>20</v>
      </c>
      <c r="J53" s="2">
        <f t="shared" si="28"/>
        <v>3</v>
      </c>
      <c r="K53" s="43">
        <f t="shared" si="9"/>
        <v>229</v>
      </c>
      <c r="L53" s="44">
        <f t="shared" si="29"/>
        <v>15</v>
      </c>
      <c r="M53" s="27">
        <f t="shared" si="30"/>
        <v>0.89956331877729256</v>
      </c>
      <c r="N53" s="45">
        <f t="shared" si="31"/>
        <v>15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176</v>
      </c>
      <c r="X53" s="1">
        <v>30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20</v>
      </c>
      <c r="AE53" s="1">
        <v>3</v>
      </c>
      <c r="AF53" s="46">
        <v>229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23"/>
        <v>0</v>
      </c>
      <c r="E54" s="42">
        <f t="shared" si="24"/>
        <v>52</v>
      </c>
      <c r="F54" s="25">
        <f t="shared" si="5"/>
        <v>22</v>
      </c>
      <c r="G54" s="25">
        <f t="shared" si="25"/>
        <v>30</v>
      </c>
      <c r="H54" s="25">
        <f t="shared" si="26"/>
        <v>0</v>
      </c>
      <c r="I54" s="25">
        <f t="shared" si="27"/>
        <v>6</v>
      </c>
      <c r="J54" s="2">
        <f t="shared" si="28"/>
        <v>1</v>
      </c>
      <c r="K54" s="43">
        <f t="shared" si="9"/>
        <v>59</v>
      </c>
      <c r="L54" s="44">
        <f t="shared" si="29"/>
        <v>38</v>
      </c>
      <c r="M54" s="27">
        <f t="shared" si="30"/>
        <v>0.88135593220338981</v>
      </c>
      <c r="N54" s="45">
        <f t="shared" si="31"/>
        <v>20</v>
      </c>
      <c r="P54" s="41" t="s">
        <v>137</v>
      </c>
      <c r="Q54" s="68">
        <v>0</v>
      </c>
      <c r="R54" s="1">
        <v>0</v>
      </c>
      <c r="S54" s="1">
        <v>0</v>
      </c>
      <c r="T54" s="1">
        <v>0</v>
      </c>
      <c r="U54" s="1">
        <v>0</v>
      </c>
      <c r="V54" s="1">
        <v>1</v>
      </c>
      <c r="W54" s="1">
        <v>21</v>
      </c>
      <c r="X54" s="1">
        <v>30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6</v>
      </c>
      <c r="AE54" s="1">
        <v>1</v>
      </c>
      <c r="AF54" s="46">
        <v>59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23"/>
        <v>0</v>
      </c>
      <c r="E55" s="42">
        <f t="shared" si="24"/>
        <v>19</v>
      </c>
      <c r="F55" s="25">
        <f t="shared" si="5"/>
        <v>19</v>
      </c>
      <c r="G55" s="25">
        <f t="shared" si="25"/>
        <v>0</v>
      </c>
      <c r="H55" s="25">
        <f t="shared" si="26"/>
        <v>0</v>
      </c>
      <c r="I55" s="25">
        <f t="shared" si="27"/>
        <v>11</v>
      </c>
      <c r="J55" s="2">
        <f t="shared" si="28"/>
        <v>0</v>
      </c>
      <c r="K55" s="43">
        <f t="shared" si="9"/>
        <v>30</v>
      </c>
      <c r="L55" s="44">
        <f t="shared" si="29"/>
        <v>58</v>
      </c>
      <c r="M55" s="27">
        <f t="shared" si="30"/>
        <v>0.6333333333333333</v>
      </c>
      <c r="N55" s="45">
        <f t="shared" si="31"/>
        <v>65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19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11</v>
      </c>
      <c r="AE55" s="1">
        <v>0</v>
      </c>
      <c r="AF55" s="46">
        <v>30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23"/>
        <v>0</v>
      </c>
      <c r="E56" s="42">
        <f t="shared" si="24"/>
        <v>57</v>
      </c>
      <c r="F56" s="25">
        <f t="shared" si="5"/>
        <v>37</v>
      </c>
      <c r="G56" s="25">
        <f t="shared" si="25"/>
        <v>20</v>
      </c>
      <c r="H56" s="25">
        <f t="shared" si="26"/>
        <v>0</v>
      </c>
      <c r="I56" s="25">
        <f t="shared" si="27"/>
        <v>5</v>
      </c>
      <c r="J56" s="2">
        <f t="shared" si="28"/>
        <v>0</v>
      </c>
      <c r="K56" s="43">
        <f t="shared" si="9"/>
        <v>62</v>
      </c>
      <c r="L56" s="44">
        <f t="shared" si="29"/>
        <v>36</v>
      </c>
      <c r="M56" s="27">
        <f t="shared" si="30"/>
        <v>0.91935483870967738</v>
      </c>
      <c r="N56" s="45">
        <f t="shared" si="31"/>
        <v>8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37</v>
      </c>
      <c r="X56" s="1">
        <v>20</v>
      </c>
      <c r="Y56" s="1">
        <v>0</v>
      </c>
      <c r="Z56" s="1">
        <v>0</v>
      </c>
      <c r="AA56" s="1">
        <v>0</v>
      </c>
      <c r="AB56" s="1">
        <v>0</v>
      </c>
      <c r="AC56" s="1">
        <v>1</v>
      </c>
      <c r="AD56" s="1">
        <v>4</v>
      </c>
      <c r="AE56" s="1">
        <v>0</v>
      </c>
      <c r="AF56" s="46">
        <v>62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23"/>
        <v>0</v>
      </c>
      <c r="E57" s="42">
        <f t="shared" si="24"/>
        <v>77</v>
      </c>
      <c r="F57" s="25">
        <f t="shared" si="5"/>
        <v>74</v>
      </c>
      <c r="G57" s="25">
        <f t="shared" si="25"/>
        <v>3</v>
      </c>
      <c r="H57" s="25">
        <f t="shared" si="26"/>
        <v>0</v>
      </c>
      <c r="I57" s="25">
        <f t="shared" si="27"/>
        <v>16</v>
      </c>
      <c r="J57" s="2">
        <f t="shared" si="28"/>
        <v>0</v>
      </c>
      <c r="K57" s="43">
        <f t="shared" si="9"/>
        <v>93</v>
      </c>
      <c r="L57" s="44">
        <f t="shared" si="29"/>
        <v>26</v>
      </c>
      <c r="M57" s="27">
        <f t="shared" si="30"/>
        <v>0.82795698924731187</v>
      </c>
      <c r="N57" s="45">
        <f t="shared" si="31"/>
        <v>35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74</v>
      </c>
      <c r="X57" s="1">
        <v>3</v>
      </c>
      <c r="Y57" s="1">
        <v>0</v>
      </c>
      <c r="Z57" s="1">
        <v>0</v>
      </c>
      <c r="AA57" s="1">
        <v>0</v>
      </c>
      <c r="AB57" s="1">
        <v>0</v>
      </c>
      <c r="AC57" s="1">
        <v>7</v>
      </c>
      <c r="AD57" s="1">
        <v>9</v>
      </c>
      <c r="AE57" s="1">
        <v>0</v>
      </c>
      <c r="AF57" s="46">
        <v>93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23"/>
        <v>0</v>
      </c>
      <c r="E58" s="42">
        <f t="shared" si="24"/>
        <v>85</v>
      </c>
      <c r="F58" s="25">
        <f t="shared" si="5"/>
        <v>48</v>
      </c>
      <c r="G58" s="25">
        <f t="shared" si="25"/>
        <v>37</v>
      </c>
      <c r="H58" s="25">
        <f t="shared" si="26"/>
        <v>0</v>
      </c>
      <c r="I58" s="25">
        <f t="shared" si="27"/>
        <v>28</v>
      </c>
      <c r="J58" s="2">
        <f t="shared" si="28"/>
        <v>2</v>
      </c>
      <c r="K58" s="43">
        <f t="shared" si="9"/>
        <v>115</v>
      </c>
      <c r="L58" s="44">
        <f t="shared" si="29"/>
        <v>20</v>
      </c>
      <c r="M58" s="27">
        <f t="shared" si="30"/>
        <v>0.73913043478260865</v>
      </c>
      <c r="N58" s="45">
        <f t="shared" si="31"/>
        <v>56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1</v>
      </c>
      <c r="W58" s="1">
        <v>47</v>
      </c>
      <c r="X58" s="1">
        <v>37</v>
      </c>
      <c r="Y58" s="1">
        <v>0</v>
      </c>
      <c r="Z58" s="1">
        <v>0</v>
      </c>
      <c r="AA58" s="1">
        <v>0</v>
      </c>
      <c r="AB58" s="1">
        <v>0</v>
      </c>
      <c r="AC58" s="1">
        <v>13</v>
      </c>
      <c r="AD58" s="1">
        <v>15</v>
      </c>
      <c r="AE58" s="1">
        <v>2</v>
      </c>
      <c r="AF58" s="46">
        <v>115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23"/>
        <v>1</v>
      </c>
      <c r="E59" s="42">
        <f t="shared" si="24"/>
        <v>58</v>
      </c>
      <c r="F59" s="25">
        <f t="shared" si="5"/>
        <v>36</v>
      </c>
      <c r="G59" s="25">
        <f t="shared" si="25"/>
        <v>22</v>
      </c>
      <c r="H59" s="25">
        <f t="shared" si="26"/>
        <v>0</v>
      </c>
      <c r="I59" s="25">
        <f t="shared" si="27"/>
        <v>6</v>
      </c>
      <c r="J59" s="2">
        <f t="shared" si="28"/>
        <v>0</v>
      </c>
      <c r="K59" s="43">
        <f t="shared" si="9"/>
        <v>65</v>
      </c>
      <c r="L59" s="44">
        <f t="shared" si="29"/>
        <v>35</v>
      </c>
      <c r="M59" s="27">
        <f t="shared" si="30"/>
        <v>0.89230769230769236</v>
      </c>
      <c r="N59" s="45">
        <f t="shared" si="31"/>
        <v>16</v>
      </c>
      <c r="P59" s="41" t="s">
        <v>147</v>
      </c>
      <c r="Q59" s="68">
        <v>1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36</v>
      </c>
      <c r="X59" s="1">
        <v>22</v>
      </c>
      <c r="Y59" s="1">
        <v>0</v>
      </c>
      <c r="Z59" s="1">
        <v>0</v>
      </c>
      <c r="AA59" s="1">
        <v>0</v>
      </c>
      <c r="AB59" s="1">
        <v>0</v>
      </c>
      <c r="AC59" s="1">
        <v>2</v>
      </c>
      <c r="AD59" s="1">
        <v>4</v>
      </c>
      <c r="AE59" s="1">
        <v>0</v>
      </c>
      <c r="AF59" s="46">
        <v>65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23"/>
        <v>0</v>
      </c>
      <c r="E60" s="42">
        <f t="shared" si="24"/>
        <v>40</v>
      </c>
      <c r="F60" s="25">
        <f t="shared" si="5"/>
        <v>21</v>
      </c>
      <c r="G60" s="25">
        <f t="shared" si="25"/>
        <v>19</v>
      </c>
      <c r="H60" s="25">
        <f t="shared" si="26"/>
        <v>0</v>
      </c>
      <c r="I60" s="25">
        <f t="shared" si="27"/>
        <v>2</v>
      </c>
      <c r="J60" s="2">
        <f t="shared" si="28"/>
        <v>4</v>
      </c>
      <c r="K60" s="43">
        <f t="shared" si="9"/>
        <v>46</v>
      </c>
      <c r="L60" s="44">
        <f t="shared" si="29"/>
        <v>47</v>
      </c>
      <c r="M60" s="27">
        <f t="shared" si="30"/>
        <v>0.86956521739130432</v>
      </c>
      <c r="N60" s="45">
        <f t="shared" si="31"/>
        <v>22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21</v>
      </c>
      <c r="X60" s="1">
        <v>19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2</v>
      </c>
      <c r="AE60" s="1">
        <v>4</v>
      </c>
      <c r="AF60" s="46">
        <v>46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23"/>
        <v>1</v>
      </c>
      <c r="E61" s="42">
        <f t="shared" si="24"/>
        <v>447</v>
      </c>
      <c r="F61" s="25">
        <f t="shared" si="5"/>
        <v>331</v>
      </c>
      <c r="G61" s="25">
        <f t="shared" si="25"/>
        <v>116</v>
      </c>
      <c r="H61" s="25">
        <f t="shared" si="26"/>
        <v>0</v>
      </c>
      <c r="I61" s="25">
        <f t="shared" si="27"/>
        <v>100</v>
      </c>
      <c r="J61" s="2">
        <f t="shared" si="28"/>
        <v>17</v>
      </c>
      <c r="K61" s="43">
        <f t="shared" si="9"/>
        <v>565</v>
      </c>
      <c r="L61" s="44">
        <f t="shared" si="29"/>
        <v>6</v>
      </c>
      <c r="M61" s="27">
        <f t="shared" si="30"/>
        <v>0.79115044247787614</v>
      </c>
      <c r="N61" s="45">
        <f t="shared" si="31"/>
        <v>42</v>
      </c>
      <c r="P61" s="41" t="s">
        <v>151</v>
      </c>
      <c r="Q61" s="68">
        <v>1</v>
      </c>
      <c r="R61" s="1">
        <v>0</v>
      </c>
      <c r="S61" s="1">
        <v>0</v>
      </c>
      <c r="T61" s="1">
        <v>0</v>
      </c>
      <c r="U61" s="1">
        <v>0</v>
      </c>
      <c r="V61" s="1">
        <v>2</v>
      </c>
      <c r="W61" s="1">
        <v>329</v>
      </c>
      <c r="X61" s="1">
        <v>116</v>
      </c>
      <c r="Y61" s="1">
        <v>0</v>
      </c>
      <c r="Z61" s="1">
        <v>0</v>
      </c>
      <c r="AA61" s="1">
        <v>5</v>
      </c>
      <c r="AB61" s="1">
        <v>1</v>
      </c>
      <c r="AC61" s="1">
        <v>24</v>
      </c>
      <c r="AD61" s="1">
        <v>75</v>
      </c>
      <c r="AE61" s="1">
        <v>12</v>
      </c>
      <c r="AF61" s="46">
        <v>565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3"/>
        <v>0</v>
      </c>
      <c r="E62" s="42">
        <f t="shared" si="24"/>
        <v>31</v>
      </c>
      <c r="F62" s="25">
        <f t="shared" si="5"/>
        <v>26</v>
      </c>
      <c r="G62" s="25">
        <f t="shared" si="25"/>
        <v>5</v>
      </c>
      <c r="H62" s="25">
        <f t="shared" si="26"/>
        <v>0</v>
      </c>
      <c r="I62" s="25">
        <f t="shared" si="27"/>
        <v>4</v>
      </c>
      <c r="J62" s="2">
        <f t="shared" si="28"/>
        <v>0</v>
      </c>
      <c r="K62" s="43">
        <f t="shared" si="9"/>
        <v>35</v>
      </c>
      <c r="L62" s="44">
        <f t="shared" si="29"/>
        <v>51</v>
      </c>
      <c r="M62" s="27">
        <f t="shared" si="30"/>
        <v>0.88571428571428568</v>
      </c>
      <c r="N62" s="45">
        <f t="shared" si="31"/>
        <v>18</v>
      </c>
      <c r="P62" s="41" t="s">
        <v>153</v>
      </c>
      <c r="Q62" s="68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26</v>
      </c>
      <c r="X62" s="1">
        <v>5</v>
      </c>
      <c r="Y62" s="1">
        <v>0</v>
      </c>
      <c r="Z62" s="1">
        <v>0</v>
      </c>
      <c r="AA62" s="1">
        <v>0</v>
      </c>
      <c r="AB62" s="1">
        <v>0</v>
      </c>
      <c r="AC62" s="1">
        <v>3</v>
      </c>
      <c r="AD62" s="1">
        <v>1</v>
      </c>
      <c r="AE62" s="1">
        <v>0</v>
      </c>
      <c r="AF62" s="46">
        <v>35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3"/>
        <v>0</v>
      </c>
      <c r="E63" s="42">
        <f t="shared" si="24"/>
        <v>4</v>
      </c>
      <c r="F63" s="25">
        <f t="shared" si="5"/>
        <v>4</v>
      </c>
      <c r="G63" s="25">
        <f t="shared" si="25"/>
        <v>0</v>
      </c>
      <c r="H63" s="25">
        <f t="shared" si="26"/>
        <v>0</v>
      </c>
      <c r="I63" s="25">
        <f t="shared" si="27"/>
        <v>0</v>
      </c>
      <c r="J63" s="2">
        <f t="shared" si="28"/>
        <v>0</v>
      </c>
      <c r="K63" s="43">
        <f t="shared" si="9"/>
        <v>4</v>
      </c>
      <c r="L63" s="44">
        <f t="shared" si="29"/>
        <v>74</v>
      </c>
      <c r="M63" s="27">
        <f t="shared" si="30"/>
        <v>1</v>
      </c>
      <c r="N63" s="45">
        <f t="shared" si="31"/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4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4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3"/>
        <v>0</v>
      </c>
      <c r="E64" s="42">
        <f t="shared" si="24"/>
        <v>28</v>
      </c>
      <c r="F64" s="25">
        <f t="shared" si="5"/>
        <v>12</v>
      </c>
      <c r="G64" s="25">
        <f t="shared" si="25"/>
        <v>16</v>
      </c>
      <c r="H64" s="25">
        <f t="shared" si="26"/>
        <v>0</v>
      </c>
      <c r="I64" s="25">
        <f t="shared" si="27"/>
        <v>2</v>
      </c>
      <c r="J64" s="2">
        <f t="shared" si="28"/>
        <v>0</v>
      </c>
      <c r="K64" s="43">
        <f t="shared" si="9"/>
        <v>30</v>
      </c>
      <c r="L64" s="44">
        <f t="shared" si="29"/>
        <v>58</v>
      </c>
      <c r="M64" s="27">
        <f t="shared" si="30"/>
        <v>0.93333333333333335</v>
      </c>
      <c r="N64" s="45">
        <f t="shared" si="31"/>
        <v>4</v>
      </c>
      <c r="P64" s="41" t="s">
        <v>157</v>
      </c>
      <c r="Q64" s="68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12</v>
      </c>
      <c r="X64" s="1">
        <v>16</v>
      </c>
      <c r="Y64" s="1">
        <v>0</v>
      </c>
      <c r="Z64" s="1">
        <v>0</v>
      </c>
      <c r="AA64" s="1">
        <v>0</v>
      </c>
      <c r="AB64" s="1">
        <v>0</v>
      </c>
      <c r="AC64" s="1">
        <v>1</v>
      </c>
      <c r="AD64" s="1">
        <v>1</v>
      </c>
      <c r="AE64" s="1">
        <v>0</v>
      </c>
      <c r="AF64" s="46">
        <v>30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3"/>
        <v>0</v>
      </c>
      <c r="E65" s="42">
        <f t="shared" si="24"/>
        <v>53</v>
      </c>
      <c r="F65" s="25">
        <f t="shared" si="5"/>
        <v>34</v>
      </c>
      <c r="G65" s="25">
        <f t="shared" si="25"/>
        <v>18</v>
      </c>
      <c r="H65" s="25">
        <f t="shared" si="26"/>
        <v>1</v>
      </c>
      <c r="I65" s="25">
        <f t="shared" si="27"/>
        <v>15</v>
      </c>
      <c r="J65" s="2">
        <f t="shared" si="28"/>
        <v>1</v>
      </c>
      <c r="K65" s="43">
        <f t="shared" si="9"/>
        <v>69</v>
      </c>
      <c r="L65" s="44">
        <f t="shared" si="29"/>
        <v>34</v>
      </c>
      <c r="M65" s="27">
        <f t="shared" si="30"/>
        <v>0.76811594202898548</v>
      </c>
      <c r="N65" s="45">
        <f t="shared" si="31"/>
        <v>48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2</v>
      </c>
      <c r="W65" s="1">
        <v>32</v>
      </c>
      <c r="X65" s="1">
        <v>18</v>
      </c>
      <c r="Y65" s="1">
        <v>1</v>
      </c>
      <c r="Z65" s="1">
        <v>0</v>
      </c>
      <c r="AA65" s="1">
        <v>1</v>
      </c>
      <c r="AB65" s="1">
        <v>0</v>
      </c>
      <c r="AC65" s="1">
        <v>0</v>
      </c>
      <c r="AD65" s="1">
        <v>15</v>
      </c>
      <c r="AE65" s="1">
        <v>0</v>
      </c>
      <c r="AF65" s="46">
        <v>69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3"/>
        <v>0</v>
      </c>
      <c r="E66" s="42">
        <f t="shared" si="24"/>
        <v>0</v>
      </c>
      <c r="F66" s="25">
        <f t="shared" si="5"/>
        <v>0</v>
      </c>
      <c r="G66" s="25">
        <f t="shared" si="25"/>
        <v>0</v>
      </c>
      <c r="H66" s="25">
        <f t="shared" si="26"/>
        <v>0</v>
      </c>
      <c r="I66" s="25">
        <f t="shared" si="27"/>
        <v>0</v>
      </c>
      <c r="J66" s="2">
        <f t="shared" si="28"/>
        <v>0</v>
      </c>
      <c r="K66" s="43">
        <f t="shared" si="9"/>
        <v>0</v>
      </c>
      <c r="L66" s="44">
        <f t="shared" si="29"/>
        <v>76</v>
      </c>
      <c r="M66" s="27">
        <v>0</v>
      </c>
      <c r="N66" s="45">
        <f t="shared" si="31"/>
        <v>76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46">
        <v>0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3"/>
        <v>0</v>
      </c>
      <c r="E67" s="42">
        <f t="shared" si="24"/>
        <v>32</v>
      </c>
      <c r="F67" s="25">
        <f t="shared" si="5"/>
        <v>32</v>
      </c>
      <c r="G67" s="25">
        <f t="shared" si="25"/>
        <v>0</v>
      </c>
      <c r="H67" s="25">
        <f t="shared" si="26"/>
        <v>0</v>
      </c>
      <c r="I67" s="25">
        <f t="shared" si="27"/>
        <v>1</v>
      </c>
      <c r="J67" s="2">
        <f t="shared" si="28"/>
        <v>0</v>
      </c>
      <c r="K67" s="43">
        <f t="shared" si="9"/>
        <v>33</v>
      </c>
      <c r="L67" s="44">
        <f t="shared" si="29"/>
        <v>53</v>
      </c>
      <c r="M67" s="27">
        <f>E67/K67</f>
        <v>0.96969696969696972</v>
      </c>
      <c r="N67" s="45">
        <f t="shared" si="31"/>
        <v>2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32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1</v>
      </c>
      <c r="AE67" s="1">
        <v>0</v>
      </c>
      <c r="AF67" s="46">
        <v>33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3"/>
        <v>32</v>
      </c>
      <c r="E68" s="42">
        <f t="shared" si="24"/>
        <v>642</v>
      </c>
      <c r="F68" s="25">
        <f t="shared" si="5"/>
        <v>419</v>
      </c>
      <c r="G68" s="25">
        <f t="shared" si="25"/>
        <v>222</v>
      </c>
      <c r="H68" s="25">
        <f t="shared" si="26"/>
        <v>1</v>
      </c>
      <c r="I68" s="25">
        <f t="shared" si="27"/>
        <v>114</v>
      </c>
      <c r="J68" s="2">
        <f t="shared" si="28"/>
        <v>86</v>
      </c>
      <c r="K68" s="43">
        <f t="shared" si="9"/>
        <v>874</v>
      </c>
      <c r="L68" s="44">
        <f t="shared" si="29"/>
        <v>2</v>
      </c>
      <c r="M68" s="27">
        <f>E68/K68</f>
        <v>0.73455377574370706</v>
      </c>
      <c r="N68" s="45">
        <f t="shared" si="31"/>
        <v>57</v>
      </c>
      <c r="P68" s="41" t="s">
        <v>165</v>
      </c>
      <c r="Q68" s="68">
        <v>7</v>
      </c>
      <c r="R68" s="1">
        <v>0</v>
      </c>
      <c r="S68" s="1">
        <v>0</v>
      </c>
      <c r="T68" s="1">
        <v>0</v>
      </c>
      <c r="U68" s="1">
        <v>25</v>
      </c>
      <c r="V68" s="1">
        <v>13</v>
      </c>
      <c r="W68" s="1">
        <v>406</v>
      </c>
      <c r="X68" s="1">
        <v>222</v>
      </c>
      <c r="Y68" s="1">
        <v>1</v>
      </c>
      <c r="Z68" s="1">
        <v>0</v>
      </c>
      <c r="AA68" s="1">
        <v>6</v>
      </c>
      <c r="AB68" s="1">
        <v>5</v>
      </c>
      <c r="AC68" s="1">
        <v>88</v>
      </c>
      <c r="AD68" s="1">
        <v>21</v>
      </c>
      <c r="AE68" s="1">
        <v>80</v>
      </c>
      <c r="AF68" s="46">
        <v>874</v>
      </c>
    </row>
    <row r="69" spans="1:32" x14ac:dyDescent="0.15">
      <c r="A69" s="69" t="s">
        <v>166</v>
      </c>
      <c r="B69" s="69" t="s">
        <v>296</v>
      </c>
      <c r="C69" s="70" t="s">
        <v>167</v>
      </c>
      <c r="D69" s="47"/>
      <c r="E69" s="48"/>
      <c r="F69" s="48"/>
      <c r="G69" s="48"/>
      <c r="H69" s="48"/>
      <c r="I69" s="48"/>
      <c r="J69" s="49"/>
      <c r="K69" s="49"/>
      <c r="L69" s="50"/>
      <c r="M69" s="51"/>
      <c r="N69" s="52"/>
      <c r="P69" s="70" t="s">
        <v>167</v>
      </c>
      <c r="Q69" s="75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74"/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>SUM(Q70:U70)</f>
        <v>0</v>
      </c>
      <c r="E70" s="42">
        <f>SUM(F70:H70)</f>
        <v>41</v>
      </c>
      <c r="F70" s="25">
        <f t="shared" si="5"/>
        <v>32</v>
      </c>
      <c r="G70" s="25">
        <f>X70</f>
        <v>8</v>
      </c>
      <c r="H70" s="25">
        <f>Y70</f>
        <v>1</v>
      </c>
      <c r="I70" s="25">
        <f>SUM(AB70:AD70)</f>
        <v>6</v>
      </c>
      <c r="J70" s="2">
        <f>SUM(Z70:AA70,AE70)</f>
        <v>1</v>
      </c>
      <c r="K70" s="43">
        <f t="shared" si="9"/>
        <v>48</v>
      </c>
      <c r="L70" s="44">
        <f>_xlfn.RANK.EQ(K70,$K$14:$K$99,0)</f>
        <v>44</v>
      </c>
      <c r="M70" s="27">
        <f>E70/K70</f>
        <v>0.85416666666666663</v>
      </c>
      <c r="N70" s="45">
        <f>_xlfn.RANK.EQ(M70,$M$14:$M$99,0)</f>
        <v>25</v>
      </c>
      <c r="P70" s="41" t="s">
        <v>169</v>
      </c>
      <c r="Q70" s="68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32</v>
      </c>
      <c r="X70" s="1">
        <v>8</v>
      </c>
      <c r="Y70" s="1">
        <v>1</v>
      </c>
      <c r="Z70" s="1">
        <v>0</v>
      </c>
      <c r="AA70" s="1">
        <v>1</v>
      </c>
      <c r="AB70" s="1">
        <v>0</v>
      </c>
      <c r="AC70" s="1">
        <v>4</v>
      </c>
      <c r="AD70" s="1">
        <v>2</v>
      </c>
      <c r="AE70" s="1">
        <v>0</v>
      </c>
      <c r="AF70" s="46">
        <v>48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3</v>
      </c>
      <c r="E71" s="42">
        <f>SUM(F71:H71)</f>
        <v>564</v>
      </c>
      <c r="F71" s="25">
        <f t="shared" si="5"/>
        <v>307</v>
      </c>
      <c r="G71" s="25">
        <f>X71</f>
        <v>255</v>
      </c>
      <c r="H71" s="25">
        <f>Y71</f>
        <v>2</v>
      </c>
      <c r="I71" s="25">
        <f>SUM(AB71:AD71)</f>
        <v>172</v>
      </c>
      <c r="J71" s="2">
        <f>SUM(Z71:AA71,AE71)</f>
        <v>10</v>
      </c>
      <c r="K71" s="43">
        <f t="shared" si="9"/>
        <v>749</v>
      </c>
      <c r="L71" s="44">
        <f>_xlfn.RANK.EQ(K71,$K$14:$K$99,0)</f>
        <v>3</v>
      </c>
      <c r="M71" s="27">
        <f>E71/K71</f>
        <v>0.75300400534045397</v>
      </c>
      <c r="N71" s="45">
        <f>_xlfn.RANK.EQ(M71,$M$14:$M$99,0)</f>
        <v>52</v>
      </c>
      <c r="P71" s="41" t="s">
        <v>171</v>
      </c>
      <c r="Q71" s="68">
        <v>1</v>
      </c>
      <c r="R71" s="1">
        <v>1</v>
      </c>
      <c r="S71" s="1">
        <v>1</v>
      </c>
      <c r="T71" s="1">
        <v>0</v>
      </c>
      <c r="U71" s="1">
        <v>0</v>
      </c>
      <c r="V71" s="1">
        <v>4</v>
      </c>
      <c r="W71" s="1">
        <v>303</v>
      </c>
      <c r="X71" s="1">
        <v>255</v>
      </c>
      <c r="Y71" s="1">
        <v>2</v>
      </c>
      <c r="Z71" s="1">
        <v>1</v>
      </c>
      <c r="AA71" s="1">
        <v>9</v>
      </c>
      <c r="AB71" s="1">
        <v>1</v>
      </c>
      <c r="AC71" s="1">
        <v>28</v>
      </c>
      <c r="AD71" s="1">
        <v>143</v>
      </c>
      <c r="AE71" s="1">
        <v>0</v>
      </c>
      <c r="AF71" s="46">
        <v>749</v>
      </c>
    </row>
    <row r="72" spans="1:32" x14ac:dyDescent="0.15">
      <c r="A72" s="69" t="s">
        <v>172</v>
      </c>
      <c r="B72" s="69" t="s">
        <v>296</v>
      </c>
      <c r="C72" s="70" t="s">
        <v>173</v>
      </c>
      <c r="D72" s="47"/>
      <c r="E72" s="48"/>
      <c r="F72" s="48"/>
      <c r="G72" s="48"/>
      <c r="H72" s="48"/>
      <c r="I72" s="48"/>
      <c r="J72" s="49"/>
      <c r="K72" s="49"/>
      <c r="L72" s="50"/>
      <c r="M72" s="51"/>
      <c r="N72" s="52"/>
      <c r="P72" s="70" t="s">
        <v>173</v>
      </c>
      <c r="Q72" s="75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74"/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0</v>
      </c>
      <c r="E73" s="42">
        <f>SUM(F73:H73)</f>
        <v>226</v>
      </c>
      <c r="F73" s="25">
        <f t="shared" si="5"/>
        <v>203</v>
      </c>
      <c r="G73" s="25">
        <f>X73</f>
        <v>21</v>
      </c>
      <c r="H73" s="25">
        <f>Y73</f>
        <v>2</v>
      </c>
      <c r="I73" s="25">
        <f>SUM(AB73:AD73)</f>
        <v>70</v>
      </c>
      <c r="J73" s="2">
        <f>SUM(Z73:AA73,AE73)</f>
        <v>6</v>
      </c>
      <c r="K73" s="43">
        <f t="shared" si="9"/>
        <v>302</v>
      </c>
      <c r="L73" s="44">
        <f>_xlfn.RANK.EQ(K73,$K$14:$K$99,0)</f>
        <v>11</v>
      </c>
      <c r="M73" s="27">
        <f>E73/K73</f>
        <v>0.7483443708609272</v>
      </c>
      <c r="N73" s="45">
        <f>_xlfn.RANK.EQ(M73,$M$14:$M$99,0)</f>
        <v>54</v>
      </c>
      <c r="P73" s="41" t="s">
        <v>175</v>
      </c>
      <c r="Q73" s="68">
        <v>0</v>
      </c>
      <c r="R73" s="1">
        <v>0</v>
      </c>
      <c r="S73" s="1">
        <v>0</v>
      </c>
      <c r="T73" s="1">
        <v>0</v>
      </c>
      <c r="U73" s="1">
        <v>0</v>
      </c>
      <c r="V73" s="1">
        <v>1</v>
      </c>
      <c r="W73" s="1">
        <v>202</v>
      </c>
      <c r="X73" s="1">
        <v>21</v>
      </c>
      <c r="Y73" s="1">
        <v>2</v>
      </c>
      <c r="Z73" s="1">
        <v>0</v>
      </c>
      <c r="AA73" s="1">
        <v>0</v>
      </c>
      <c r="AB73" s="1">
        <v>1</v>
      </c>
      <c r="AC73" s="1">
        <v>38</v>
      </c>
      <c r="AD73" s="1">
        <v>31</v>
      </c>
      <c r="AE73" s="1">
        <v>6</v>
      </c>
      <c r="AF73" s="46">
        <v>302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25</v>
      </c>
      <c r="F74" s="25">
        <f t="shared" si="5"/>
        <v>24</v>
      </c>
      <c r="G74" s="25">
        <f>X74</f>
        <v>1</v>
      </c>
      <c r="H74" s="25">
        <f>Y74</f>
        <v>0</v>
      </c>
      <c r="I74" s="25">
        <f>SUM(AB74:AD74)</f>
        <v>4</v>
      </c>
      <c r="J74" s="2">
        <f>SUM(Z74:AA74,AE74)</f>
        <v>1</v>
      </c>
      <c r="K74" s="43">
        <f t="shared" si="9"/>
        <v>30</v>
      </c>
      <c r="L74" s="44">
        <f>_xlfn.RANK.EQ(K74,$K$14:$K$99,0)</f>
        <v>58</v>
      </c>
      <c r="M74" s="27">
        <f>E74/K74</f>
        <v>0.83333333333333337</v>
      </c>
      <c r="N74" s="45">
        <f>_xlfn.RANK.EQ(M74,$M$14:$M$99,0)</f>
        <v>30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24</v>
      </c>
      <c r="X74" s="1">
        <v>1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4</v>
      </c>
      <c r="AE74" s="1">
        <v>0</v>
      </c>
      <c r="AF74" s="46">
        <v>30</v>
      </c>
    </row>
    <row r="75" spans="1:32" x14ac:dyDescent="0.15">
      <c r="A75" s="69" t="s">
        <v>178</v>
      </c>
      <c r="B75" s="69" t="s">
        <v>296</v>
      </c>
      <c r="C75" s="70" t="s">
        <v>179</v>
      </c>
      <c r="D75" s="47"/>
      <c r="E75" s="48"/>
      <c r="F75" s="48"/>
      <c r="G75" s="48"/>
      <c r="H75" s="48"/>
      <c r="I75" s="48"/>
      <c r="J75" s="49"/>
      <c r="K75" s="49"/>
      <c r="L75" s="50"/>
      <c r="M75" s="51"/>
      <c r="N75" s="52"/>
      <c r="P75" s="70" t="s">
        <v>179</v>
      </c>
      <c r="Q75" s="75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74"/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ref="D76:D84" si="32">SUM(Q76:U76)</f>
        <v>0</v>
      </c>
      <c r="E76" s="42">
        <f t="shared" ref="E76:E84" si="33">SUM(F76:H76)</f>
        <v>14</v>
      </c>
      <c r="F76" s="25">
        <f t="shared" si="5"/>
        <v>12</v>
      </c>
      <c r="G76" s="25">
        <f t="shared" ref="G76:G84" si="34">X76</f>
        <v>2</v>
      </c>
      <c r="H76" s="25">
        <f t="shared" ref="H76:H84" si="35">Y76</f>
        <v>0</v>
      </c>
      <c r="I76" s="25">
        <f t="shared" ref="I76:I84" si="36">SUM(AB76:AD76)</f>
        <v>9</v>
      </c>
      <c r="J76" s="2">
        <f t="shared" ref="J76:J84" si="37">SUM(Z76:AA76,AE76)</f>
        <v>0</v>
      </c>
      <c r="K76" s="43">
        <f t="shared" si="9"/>
        <v>23</v>
      </c>
      <c r="L76" s="44">
        <f t="shared" ref="L76:L84" si="38">_xlfn.RANK.EQ(K76,$K$14:$K$99,0)</f>
        <v>66</v>
      </c>
      <c r="M76" s="27">
        <f t="shared" ref="M76:M84" si="39">E76/K76</f>
        <v>0.60869565217391308</v>
      </c>
      <c r="N76" s="45">
        <f t="shared" ref="N76:N84" si="40">_xlfn.RANK.EQ(M76,$M$14:$M$99,0)</f>
        <v>68</v>
      </c>
      <c r="P76" s="41" t="s">
        <v>181</v>
      </c>
      <c r="Q76" s="68">
        <v>0</v>
      </c>
      <c r="R76" s="1">
        <v>0</v>
      </c>
      <c r="S76" s="1">
        <v>0</v>
      </c>
      <c r="T76" s="1">
        <v>0</v>
      </c>
      <c r="U76" s="1">
        <v>0</v>
      </c>
      <c r="V76" s="1">
        <v>1</v>
      </c>
      <c r="W76" s="1">
        <v>11</v>
      </c>
      <c r="X76" s="1">
        <v>2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9</v>
      </c>
      <c r="AE76" s="1">
        <v>0</v>
      </c>
      <c r="AF76" s="46">
        <v>23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32"/>
        <v>0</v>
      </c>
      <c r="E77" s="42">
        <f t="shared" si="33"/>
        <v>74</v>
      </c>
      <c r="F77" s="25">
        <f t="shared" si="5"/>
        <v>41</v>
      </c>
      <c r="G77" s="25">
        <f t="shared" si="34"/>
        <v>33</v>
      </c>
      <c r="H77" s="25">
        <f t="shared" si="35"/>
        <v>0</v>
      </c>
      <c r="I77" s="25">
        <f t="shared" si="36"/>
        <v>8</v>
      </c>
      <c r="J77" s="2">
        <f t="shared" si="37"/>
        <v>0</v>
      </c>
      <c r="K77" s="43">
        <f t="shared" si="9"/>
        <v>82</v>
      </c>
      <c r="L77" s="44">
        <f t="shared" si="38"/>
        <v>30</v>
      </c>
      <c r="M77" s="27">
        <f t="shared" si="39"/>
        <v>0.90243902439024393</v>
      </c>
      <c r="N77" s="45">
        <f t="shared" si="40"/>
        <v>13</v>
      </c>
      <c r="P77" s="41" t="s">
        <v>183</v>
      </c>
      <c r="Q77" s="68">
        <v>0</v>
      </c>
      <c r="R77" s="1">
        <v>0</v>
      </c>
      <c r="S77" s="1">
        <v>0</v>
      </c>
      <c r="T77" s="1">
        <v>0</v>
      </c>
      <c r="U77" s="1">
        <v>0</v>
      </c>
      <c r="V77" s="1">
        <v>1</v>
      </c>
      <c r="W77" s="1">
        <v>40</v>
      </c>
      <c r="X77" s="1">
        <v>33</v>
      </c>
      <c r="Y77" s="1">
        <v>0</v>
      </c>
      <c r="Z77" s="1">
        <v>0</v>
      </c>
      <c r="AA77" s="1">
        <v>0</v>
      </c>
      <c r="AB77" s="1">
        <v>0</v>
      </c>
      <c r="AC77" s="1">
        <v>4</v>
      </c>
      <c r="AD77" s="1">
        <v>4</v>
      </c>
      <c r="AE77" s="1">
        <v>0</v>
      </c>
      <c r="AF77" s="46">
        <v>82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32"/>
        <v>0</v>
      </c>
      <c r="E78" s="42">
        <f t="shared" si="33"/>
        <v>14</v>
      </c>
      <c r="F78" s="25">
        <f t="shared" si="5"/>
        <v>12</v>
      </c>
      <c r="G78" s="25">
        <f t="shared" si="34"/>
        <v>2</v>
      </c>
      <c r="H78" s="25">
        <f t="shared" si="35"/>
        <v>0</v>
      </c>
      <c r="I78" s="25">
        <f t="shared" si="36"/>
        <v>1</v>
      </c>
      <c r="J78" s="2">
        <f t="shared" si="37"/>
        <v>0</v>
      </c>
      <c r="K78" s="43">
        <f t="shared" si="9"/>
        <v>15</v>
      </c>
      <c r="L78" s="44">
        <f t="shared" si="38"/>
        <v>68</v>
      </c>
      <c r="M78" s="27">
        <f t="shared" si="39"/>
        <v>0.93333333333333335</v>
      </c>
      <c r="N78" s="45">
        <f t="shared" si="40"/>
        <v>4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12</v>
      </c>
      <c r="X78" s="1">
        <v>2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1</v>
      </c>
      <c r="AE78" s="1">
        <v>0</v>
      </c>
      <c r="AF78" s="46">
        <v>15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32"/>
        <v>0</v>
      </c>
      <c r="E79" s="42">
        <f t="shared" si="33"/>
        <v>73</v>
      </c>
      <c r="F79" s="25">
        <f t="shared" ref="F79:F99" si="41">V79+W79</f>
        <v>68</v>
      </c>
      <c r="G79" s="25">
        <f t="shared" si="34"/>
        <v>5</v>
      </c>
      <c r="H79" s="25">
        <f t="shared" si="35"/>
        <v>0</v>
      </c>
      <c r="I79" s="25">
        <f t="shared" si="36"/>
        <v>12</v>
      </c>
      <c r="J79" s="2">
        <f t="shared" si="37"/>
        <v>0</v>
      </c>
      <c r="K79" s="43">
        <f t="shared" ref="K79:K99" si="42">SUM(D79,E79,I79:J79)</f>
        <v>85</v>
      </c>
      <c r="L79" s="44">
        <f t="shared" si="38"/>
        <v>29</v>
      </c>
      <c r="M79" s="27">
        <f t="shared" si="39"/>
        <v>0.85882352941176465</v>
      </c>
      <c r="N79" s="45">
        <f t="shared" si="40"/>
        <v>24</v>
      </c>
      <c r="P79" s="41" t="s">
        <v>187</v>
      </c>
      <c r="Q79" s="68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68</v>
      </c>
      <c r="X79" s="1">
        <v>5</v>
      </c>
      <c r="Y79" s="1">
        <v>0</v>
      </c>
      <c r="Z79" s="1">
        <v>0</v>
      </c>
      <c r="AA79" s="1">
        <v>0</v>
      </c>
      <c r="AB79" s="1">
        <v>0</v>
      </c>
      <c r="AC79" s="1">
        <v>9</v>
      </c>
      <c r="AD79" s="1">
        <v>3</v>
      </c>
      <c r="AE79" s="1">
        <v>0</v>
      </c>
      <c r="AF79" s="46">
        <v>85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32"/>
        <v>0</v>
      </c>
      <c r="E80" s="42">
        <f t="shared" si="33"/>
        <v>31</v>
      </c>
      <c r="F80" s="25">
        <f t="shared" si="41"/>
        <v>29</v>
      </c>
      <c r="G80" s="25">
        <f t="shared" si="34"/>
        <v>2</v>
      </c>
      <c r="H80" s="25">
        <f t="shared" si="35"/>
        <v>0</v>
      </c>
      <c r="I80" s="25">
        <f t="shared" si="36"/>
        <v>5</v>
      </c>
      <c r="J80" s="2">
        <f t="shared" si="37"/>
        <v>1</v>
      </c>
      <c r="K80" s="43">
        <f t="shared" si="42"/>
        <v>37</v>
      </c>
      <c r="L80" s="44">
        <f t="shared" si="38"/>
        <v>49</v>
      </c>
      <c r="M80" s="27">
        <f t="shared" si="39"/>
        <v>0.83783783783783783</v>
      </c>
      <c r="N80" s="45">
        <f t="shared" si="40"/>
        <v>28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1</v>
      </c>
      <c r="W80" s="1">
        <v>28</v>
      </c>
      <c r="X80" s="1">
        <v>2</v>
      </c>
      <c r="Y80" s="1">
        <v>0</v>
      </c>
      <c r="Z80" s="1">
        <v>0</v>
      </c>
      <c r="AA80" s="1">
        <v>1</v>
      </c>
      <c r="AB80" s="1">
        <v>0</v>
      </c>
      <c r="AC80" s="1">
        <v>3</v>
      </c>
      <c r="AD80" s="1">
        <v>2</v>
      </c>
      <c r="AE80" s="1">
        <v>0</v>
      </c>
      <c r="AF80" s="46">
        <v>37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32"/>
        <v>0</v>
      </c>
      <c r="E81" s="42">
        <f t="shared" si="33"/>
        <v>201</v>
      </c>
      <c r="F81" s="25">
        <f t="shared" si="41"/>
        <v>114</v>
      </c>
      <c r="G81" s="25">
        <f t="shared" si="34"/>
        <v>85</v>
      </c>
      <c r="H81" s="25">
        <f t="shared" si="35"/>
        <v>2</v>
      </c>
      <c r="I81" s="25">
        <f t="shared" si="36"/>
        <v>28</v>
      </c>
      <c r="J81" s="2">
        <f t="shared" si="37"/>
        <v>3</v>
      </c>
      <c r="K81" s="43">
        <f t="shared" si="42"/>
        <v>232</v>
      </c>
      <c r="L81" s="44">
        <f t="shared" si="38"/>
        <v>14</v>
      </c>
      <c r="M81" s="27">
        <f t="shared" si="39"/>
        <v>0.86637931034482762</v>
      </c>
      <c r="N81" s="45">
        <f t="shared" si="40"/>
        <v>23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3</v>
      </c>
      <c r="W81" s="1">
        <v>111</v>
      </c>
      <c r="X81" s="1">
        <v>85</v>
      </c>
      <c r="Y81" s="1">
        <v>2</v>
      </c>
      <c r="Z81" s="1">
        <v>0</v>
      </c>
      <c r="AA81" s="1">
        <v>1</v>
      </c>
      <c r="AB81" s="1">
        <v>0</v>
      </c>
      <c r="AC81" s="1">
        <v>19</v>
      </c>
      <c r="AD81" s="1">
        <v>9</v>
      </c>
      <c r="AE81" s="1">
        <v>2</v>
      </c>
      <c r="AF81" s="46">
        <v>232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32"/>
        <v>7</v>
      </c>
      <c r="E82" s="42">
        <f t="shared" si="33"/>
        <v>293</v>
      </c>
      <c r="F82" s="25">
        <f t="shared" si="41"/>
        <v>240</v>
      </c>
      <c r="G82" s="25">
        <f t="shared" si="34"/>
        <v>37</v>
      </c>
      <c r="H82" s="25">
        <f t="shared" si="35"/>
        <v>16</v>
      </c>
      <c r="I82" s="25">
        <f t="shared" si="36"/>
        <v>67</v>
      </c>
      <c r="J82" s="2">
        <f t="shared" si="37"/>
        <v>17</v>
      </c>
      <c r="K82" s="43">
        <f t="shared" si="42"/>
        <v>384</v>
      </c>
      <c r="L82" s="44">
        <f t="shared" si="38"/>
        <v>9</v>
      </c>
      <c r="M82" s="27">
        <f t="shared" si="39"/>
        <v>0.76302083333333337</v>
      </c>
      <c r="N82" s="45">
        <f t="shared" si="40"/>
        <v>50</v>
      </c>
      <c r="P82" s="41" t="s">
        <v>193</v>
      </c>
      <c r="Q82" s="68">
        <v>2</v>
      </c>
      <c r="R82" s="1">
        <v>5</v>
      </c>
      <c r="S82" s="1">
        <v>0</v>
      </c>
      <c r="T82" s="1">
        <v>0</v>
      </c>
      <c r="U82" s="1">
        <v>0</v>
      </c>
      <c r="V82" s="1">
        <v>1</v>
      </c>
      <c r="W82" s="1">
        <v>239</v>
      </c>
      <c r="X82" s="1">
        <v>37</v>
      </c>
      <c r="Y82" s="1">
        <v>16</v>
      </c>
      <c r="Z82" s="1">
        <v>2</v>
      </c>
      <c r="AA82" s="1">
        <v>3</v>
      </c>
      <c r="AB82" s="1">
        <v>0</v>
      </c>
      <c r="AC82" s="1">
        <v>40</v>
      </c>
      <c r="AD82" s="1">
        <v>27</v>
      </c>
      <c r="AE82" s="1">
        <v>12</v>
      </c>
      <c r="AF82" s="46">
        <v>384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32"/>
        <v>0</v>
      </c>
      <c r="E83" s="42">
        <f t="shared" si="33"/>
        <v>81</v>
      </c>
      <c r="F83" s="25">
        <f t="shared" si="41"/>
        <v>78</v>
      </c>
      <c r="G83" s="25">
        <f t="shared" si="34"/>
        <v>3</v>
      </c>
      <c r="H83" s="25">
        <f t="shared" si="35"/>
        <v>0</v>
      </c>
      <c r="I83" s="25">
        <f t="shared" si="36"/>
        <v>21</v>
      </c>
      <c r="J83" s="2">
        <f t="shared" si="37"/>
        <v>4</v>
      </c>
      <c r="K83" s="43">
        <f t="shared" si="42"/>
        <v>106</v>
      </c>
      <c r="L83" s="44">
        <f t="shared" si="38"/>
        <v>22</v>
      </c>
      <c r="M83" s="27">
        <f t="shared" si="39"/>
        <v>0.76415094339622647</v>
      </c>
      <c r="N83" s="45">
        <f t="shared" si="40"/>
        <v>49</v>
      </c>
      <c r="P83" s="41" t="s">
        <v>195</v>
      </c>
      <c r="Q83" s="68">
        <v>0</v>
      </c>
      <c r="R83" s="1">
        <v>0</v>
      </c>
      <c r="S83" s="1">
        <v>0</v>
      </c>
      <c r="T83" s="1">
        <v>0</v>
      </c>
      <c r="U83" s="1">
        <v>0</v>
      </c>
      <c r="V83" s="1">
        <v>3</v>
      </c>
      <c r="W83" s="1">
        <v>75</v>
      </c>
      <c r="X83" s="1">
        <v>3</v>
      </c>
      <c r="Y83" s="1">
        <v>0</v>
      </c>
      <c r="Z83" s="1">
        <v>0</v>
      </c>
      <c r="AA83" s="1">
        <v>0</v>
      </c>
      <c r="AB83" s="1">
        <v>1</v>
      </c>
      <c r="AC83" s="1">
        <v>9</v>
      </c>
      <c r="AD83" s="1">
        <v>11</v>
      </c>
      <c r="AE83" s="1">
        <v>4</v>
      </c>
      <c r="AF83" s="46">
        <v>106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32"/>
        <v>0</v>
      </c>
      <c r="E84" s="42">
        <f t="shared" si="33"/>
        <v>92</v>
      </c>
      <c r="F84" s="25">
        <f t="shared" si="41"/>
        <v>84</v>
      </c>
      <c r="G84" s="25">
        <f t="shared" si="34"/>
        <v>8</v>
      </c>
      <c r="H84" s="25">
        <f t="shared" si="35"/>
        <v>0</v>
      </c>
      <c r="I84" s="25">
        <f t="shared" si="36"/>
        <v>9</v>
      </c>
      <c r="J84" s="2">
        <f t="shared" si="37"/>
        <v>0</v>
      </c>
      <c r="K84" s="43">
        <f t="shared" si="42"/>
        <v>101</v>
      </c>
      <c r="L84" s="44">
        <f t="shared" si="38"/>
        <v>23</v>
      </c>
      <c r="M84" s="27">
        <f t="shared" si="39"/>
        <v>0.91089108910891092</v>
      </c>
      <c r="N84" s="45">
        <f t="shared" si="40"/>
        <v>11</v>
      </c>
      <c r="P84" s="41" t="s">
        <v>197</v>
      </c>
      <c r="Q84" s="68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84</v>
      </c>
      <c r="X84" s="1">
        <v>8</v>
      </c>
      <c r="Y84" s="1">
        <v>0</v>
      </c>
      <c r="Z84" s="1">
        <v>0</v>
      </c>
      <c r="AA84" s="1">
        <v>0</v>
      </c>
      <c r="AB84" s="1">
        <v>0</v>
      </c>
      <c r="AC84" s="1">
        <v>2</v>
      </c>
      <c r="AD84" s="1">
        <v>7</v>
      </c>
      <c r="AE84" s="1">
        <v>0</v>
      </c>
      <c r="AF84" s="46">
        <v>101</v>
      </c>
    </row>
    <row r="85" spans="1:32" x14ac:dyDescent="0.15">
      <c r="A85" s="69" t="s">
        <v>198</v>
      </c>
      <c r="B85" s="69" t="s">
        <v>296</v>
      </c>
      <c r="C85" s="70" t="s">
        <v>199</v>
      </c>
      <c r="D85" s="47"/>
      <c r="E85" s="48"/>
      <c r="F85" s="48"/>
      <c r="G85" s="48"/>
      <c r="H85" s="48"/>
      <c r="I85" s="48"/>
      <c r="J85" s="49"/>
      <c r="K85" s="49"/>
      <c r="L85" s="50"/>
      <c r="M85" s="51"/>
      <c r="N85" s="52"/>
      <c r="P85" s="70" t="s">
        <v>199</v>
      </c>
      <c r="Q85" s="75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74"/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44</v>
      </c>
      <c r="F86" s="25">
        <f t="shared" si="41"/>
        <v>43</v>
      </c>
      <c r="G86" s="25">
        <f t="shared" ref="G86:H89" si="43">X86</f>
        <v>1</v>
      </c>
      <c r="H86" s="25">
        <f t="shared" si="43"/>
        <v>0</v>
      </c>
      <c r="I86" s="25">
        <f>SUM(AB86:AD86)</f>
        <v>2</v>
      </c>
      <c r="J86" s="2">
        <f>SUM(Z86:AA86,AE86)</f>
        <v>0</v>
      </c>
      <c r="K86" s="43">
        <f t="shared" si="42"/>
        <v>46</v>
      </c>
      <c r="L86" s="44">
        <f>_xlfn.RANK.EQ(K86,$K$14:$K$99,0)</f>
        <v>47</v>
      </c>
      <c r="M86" s="27">
        <f>E86/K86</f>
        <v>0.95652173913043481</v>
      </c>
      <c r="N86" s="45">
        <f>_xlfn.RANK.EQ(M86,$M$14:$M$99,0)</f>
        <v>3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43</v>
      </c>
      <c r="X86" s="1">
        <v>1</v>
      </c>
      <c r="Y86" s="1">
        <v>0</v>
      </c>
      <c r="Z86" s="1">
        <v>0</v>
      </c>
      <c r="AA86" s="1">
        <v>0</v>
      </c>
      <c r="AB86" s="1">
        <v>0</v>
      </c>
      <c r="AC86" s="1">
        <v>2</v>
      </c>
      <c r="AD86" s="1">
        <v>0</v>
      </c>
      <c r="AE86" s="1">
        <v>0</v>
      </c>
      <c r="AF86" s="46">
        <v>46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65</v>
      </c>
      <c r="F87" s="25">
        <f t="shared" si="41"/>
        <v>52</v>
      </c>
      <c r="G87" s="25">
        <f t="shared" si="43"/>
        <v>13</v>
      </c>
      <c r="H87" s="25">
        <f t="shared" si="43"/>
        <v>0</v>
      </c>
      <c r="I87" s="25">
        <f>SUM(AB87:AD87)</f>
        <v>13</v>
      </c>
      <c r="J87" s="2">
        <f>SUM(Z87:AA87,AE87)</f>
        <v>3</v>
      </c>
      <c r="K87" s="43">
        <f t="shared" si="42"/>
        <v>81</v>
      </c>
      <c r="L87" s="44">
        <f>_xlfn.RANK.EQ(K87,$K$14:$K$99,0)</f>
        <v>32</v>
      </c>
      <c r="M87" s="27">
        <f>E87/K87</f>
        <v>0.80246913580246915</v>
      </c>
      <c r="N87" s="45">
        <f>_xlfn.RANK.EQ(M87,$M$14:$M$99,0)</f>
        <v>41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52</v>
      </c>
      <c r="X87" s="1">
        <v>13</v>
      </c>
      <c r="Y87" s="1">
        <v>0</v>
      </c>
      <c r="Z87" s="1">
        <v>0</v>
      </c>
      <c r="AA87" s="1">
        <v>1</v>
      </c>
      <c r="AB87" s="1">
        <v>0</v>
      </c>
      <c r="AC87" s="1">
        <v>11</v>
      </c>
      <c r="AD87" s="1">
        <v>2</v>
      </c>
      <c r="AE87" s="1">
        <v>2</v>
      </c>
      <c r="AF87" s="46">
        <v>81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20</v>
      </c>
      <c r="F88" s="55">
        <f t="shared" si="41"/>
        <v>18</v>
      </c>
      <c r="G88" s="55">
        <f t="shared" si="43"/>
        <v>2</v>
      </c>
      <c r="H88" s="55">
        <f t="shared" si="43"/>
        <v>0</v>
      </c>
      <c r="I88" s="55">
        <f>SUM(AB88:AD88)</f>
        <v>3</v>
      </c>
      <c r="J88" s="56">
        <f>SUM(Z88:AA88,AE88)</f>
        <v>1</v>
      </c>
      <c r="K88" s="57">
        <f t="shared" si="42"/>
        <v>24</v>
      </c>
      <c r="L88" s="58">
        <f>_xlfn.RANK.EQ(K88,$K$14:$K$99,0)</f>
        <v>65</v>
      </c>
      <c r="M88" s="59">
        <f>E88/K88</f>
        <v>0.83333333333333337</v>
      </c>
      <c r="N88" s="60">
        <f>_xlfn.RANK.EQ(M88,$M$14:$M$99,0)</f>
        <v>30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18</v>
      </c>
      <c r="X88" s="12">
        <v>2</v>
      </c>
      <c r="Y88" s="12">
        <v>0</v>
      </c>
      <c r="Z88" s="12">
        <v>0</v>
      </c>
      <c r="AA88" s="12">
        <v>0</v>
      </c>
      <c r="AB88" s="12">
        <v>1</v>
      </c>
      <c r="AC88" s="12">
        <v>0</v>
      </c>
      <c r="AD88" s="12">
        <v>2</v>
      </c>
      <c r="AE88" s="12">
        <v>1</v>
      </c>
      <c r="AF88" s="80">
        <v>24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>SUM(Q89:U89)</f>
        <v>0</v>
      </c>
      <c r="E89" s="42">
        <f>SUM(F89:H89)</f>
        <v>55</v>
      </c>
      <c r="F89" s="25">
        <f t="shared" si="41"/>
        <v>50</v>
      </c>
      <c r="G89" s="25">
        <f t="shared" si="43"/>
        <v>5</v>
      </c>
      <c r="H89" s="25">
        <f t="shared" si="43"/>
        <v>0</v>
      </c>
      <c r="I89" s="25">
        <f>SUM(AB89:AD89)</f>
        <v>21</v>
      </c>
      <c r="J89" s="2">
        <f>SUM(Z89:AA89,AE89)</f>
        <v>0</v>
      </c>
      <c r="K89" s="43">
        <f t="shared" si="42"/>
        <v>76</v>
      </c>
      <c r="L89" s="44">
        <f>_xlfn.RANK.EQ(K89,$K$14:$K$99,0)</f>
        <v>33</v>
      </c>
      <c r="M89" s="27">
        <f>E89/K89</f>
        <v>0.72368421052631582</v>
      </c>
      <c r="N89" s="45">
        <f>_xlfn.RANK.EQ(M89,$M$14:$M$99,0)</f>
        <v>59</v>
      </c>
      <c r="P89" s="41" t="s">
        <v>207</v>
      </c>
      <c r="Q89" s="68">
        <v>0</v>
      </c>
      <c r="R89" s="1">
        <v>0</v>
      </c>
      <c r="S89" s="1">
        <v>0</v>
      </c>
      <c r="T89" s="1">
        <v>0</v>
      </c>
      <c r="U89" s="1">
        <v>0</v>
      </c>
      <c r="V89" s="1">
        <v>1</v>
      </c>
      <c r="W89" s="1">
        <v>49</v>
      </c>
      <c r="X89" s="1">
        <v>5</v>
      </c>
      <c r="Y89" s="1">
        <v>0</v>
      </c>
      <c r="Z89" s="1">
        <v>0</v>
      </c>
      <c r="AA89" s="1">
        <v>0</v>
      </c>
      <c r="AB89" s="1">
        <v>0</v>
      </c>
      <c r="AC89" s="1">
        <v>2</v>
      </c>
      <c r="AD89" s="1">
        <v>19</v>
      </c>
      <c r="AE89" s="1">
        <v>0</v>
      </c>
      <c r="AF89" s="46">
        <v>76</v>
      </c>
    </row>
    <row r="90" spans="1:32" x14ac:dyDescent="0.15">
      <c r="A90" s="69" t="s">
        <v>208</v>
      </c>
      <c r="B90" s="69" t="s">
        <v>296</v>
      </c>
      <c r="C90" s="70" t="s">
        <v>209</v>
      </c>
      <c r="D90" s="47"/>
      <c r="E90" s="48"/>
      <c r="F90" s="48"/>
      <c r="G90" s="48"/>
      <c r="H90" s="48"/>
      <c r="I90" s="48"/>
      <c r="J90" s="49"/>
      <c r="K90" s="49"/>
      <c r="L90" s="50"/>
      <c r="M90" s="51"/>
      <c r="N90" s="52"/>
      <c r="P90" s="70" t="s">
        <v>209</v>
      </c>
      <c r="Q90" s="75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74"/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ref="D91:D99" si="44">SUM(Q91:U91)</f>
        <v>3</v>
      </c>
      <c r="E91" s="42">
        <f t="shared" ref="E91:E99" si="45">SUM(F91:H91)</f>
        <v>470</v>
      </c>
      <c r="F91" s="25">
        <f t="shared" si="41"/>
        <v>283</v>
      </c>
      <c r="G91" s="25">
        <f t="shared" ref="G91:G99" si="46">X91</f>
        <v>186</v>
      </c>
      <c r="H91" s="25">
        <f t="shared" ref="H91:H99" si="47">Y91</f>
        <v>1</v>
      </c>
      <c r="I91" s="25">
        <f t="shared" ref="I91:I99" si="48">SUM(AB91:AD91)</f>
        <v>91</v>
      </c>
      <c r="J91" s="2">
        <f t="shared" ref="J91:J99" si="49">SUM(Z91:AA91,AE91)</f>
        <v>7</v>
      </c>
      <c r="K91" s="43">
        <f t="shared" si="42"/>
        <v>571</v>
      </c>
      <c r="L91" s="44">
        <f t="shared" ref="L91:L99" si="50">_xlfn.RANK.EQ(K91,$K$14:$K$99,0)</f>
        <v>5</v>
      </c>
      <c r="M91" s="27">
        <f t="shared" ref="M91:M99" si="51">E91/K91</f>
        <v>0.82311733800350262</v>
      </c>
      <c r="N91" s="45">
        <f t="shared" ref="N91:N99" si="52">_xlfn.RANK.EQ(M91,$M$14:$M$99,0)</f>
        <v>37</v>
      </c>
      <c r="P91" s="41" t="s">
        <v>211</v>
      </c>
      <c r="Q91" s="68">
        <v>3</v>
      </c>
      <c r="R91" s="1">
        <v>0</v>
      </c>
      <c r="S91" s="1">
        <v>0</v>
      </c>
      <c r="T91" s="1">
        <v>0</v>
      </c>
      <c r="U91" s="1">
        <v>0</v>
      </c>
      <c r="V91" s="1">
        <v>4</v>
      </c>
      <c r="W91" s="1">
        <v>279</v>
      </c>
      <c r="X91" s="1">
        <v>186</v>
      </c>
      <c r="Y91" s="1">
        <v>1</v>
      </c>
      <c r="Z91" s="1">
        <v>0</v>
      </c>
      <c r="AA91" s="1">
        <v>0</v>
      </c>
      <c r="AB91" s="1">
        <v>1</v>
      </c>
      <c r="AC91" s="1">
        <v>37</v>
      </c>
      <c r="AD91" s="1">
        <v>53</v>
      </c>
      <c r="AE91" s="1">
        <v>7</v>
      </c>
      <c r="AF91" s="46">
        <v>571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44"/>
        <v>0</v>
      </c>
      <c r="E92" s="42">
        <f t="shared" si="45"/>
        <v>26</v>
      </c>
      <c r="F92" s="25">
        <f t="shared" si="41"/>
        <v>24</v>
      </c>
      <c r="G92" s="25">
        <f t="shared" si="46"/>
        <v>2</v>
      </c>
      <c r="H92" s="25">
        <f t="shared" si="47"/>
        <v>0</v>
      </c>
      <c r="I92" s="25">
        <f t="shared" si="48"/>
        <v>7</v>
      </c>
      <c r="J92" s="2">
        <f t="shared" si="49"/>
        <v>0</v>
      </c>
      <c r="K92" s="43">
        <f t="shared" si="42"/>
        <v>33</v>
      </c>
      <c r="L92" s="44">
        <f t="shared" si="50"/>
        <v>53</v>
      </c>
      <c r="M92" s="27">
        <f t="shared" si="51"/>
        <v>0.78787878787878785</v>
      </c>
      <c r="N92" s="45">
        <f t="shared" si="52"/>
        <v>43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24</v>
      </c>
      <c r="X92" s="1">
        <v>2</v>
      </c>
      <c r="Y92" s="1">
        <v>0</v>
      </c>
      <c r="Z92" s="1">
        <v>0</v>
      </c>
      <c r="AA92" s="1">
        <v>0</v>
      </c>
      <c r="AB92" s="1">
        <v>0</v>
      </c>
      <c r="AC92" s="1">
        <v>3</v>
      </c>
      <c r="AD92" s="1">
        <v>4</v>
      </c>
      <c r="AE92" s="1">
        <v>0</v>
      </c>
      <c r="AF92" s="46">
        <v>33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44"/>
        <v>0</v>
      </c>
      <c r="E93" s="42">
        <f t="shared" si="45"/>
        <v>113</v>
      </c>
      <c r="F93" s="25">
        <f t="shared" si="41"/>
        <v>80</v>
      </c>
      <c r="G93" s="25">
        <f t="shared" si="46"/>
        <v>27</v>
      </c>
      <c r="H93" s="25">
        <f t="shared" si="47"/>
        <v>6</v>
      </c>
      <c r="I93" s="25">
        <f t="shared" si="48"/>
        <v>25</v>
      </c>
      <c r="J93" s="2">
        <f t="shared" si="49"/>
        <v>2</v>
      </c>
      <c r="K93" s="43">
        <f t="shared" si="42"/>
        <v>140</v>
      </c>
      <c r="L93" s="44">
        <f t="shared" si="50"/>
        <v>17</v>
      </c>
      <c r="M93" s="27">
        <f t="shared" si="51"/>
        <v>0.80714285714285716</v>
      </c>
      <c r="N93" s="45">
        <f t="shared" si="52"/>
        <v>40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80</v>
      </c>
      <c r="X93" s="1">
        <v>27</v>
      </c>
      <c r="Y93" s="1">
        <v>6</v>
      </c>
      <c r="Z93" s="1">
        <v>0</v>
      </c>
      <c r="AA93" s="1">
        <v>2</v>
      </c>
      <c r="AB93" s="1">
        <v>0</v>
      </c>
      <c r="AC93" s="1">
        <v>16</v>
      </c>
      <c r="AD93" s="1">
        <v>9</v>
      </c>
      <c r="AE93" s="1">
        <v>0</v>
      </c>
      <c r="AF93" s="46">
        <v>140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44"/>
        <v>0</v>
      </c>
      <c r="E94" s="42">
        <f t="shared" si="45"/>
        <v>107</v>
      </c>
      <c r="F94" s="25">
        <f t="shared" si="41"/>
        <v>90</v>
      </c>
      <c r="G94" s="25">
        <f t="shared" si="46"/>
        <v>17</v>
      </c>
      <c r="H94" s="25">
        <f t="shared" si="47"/>
        <v>0</v>
      </c>
      <c r="I94" s="25">
        <f t="shared" si="48"/>
        <v>30</v>
      </c>
      <c r="J94" s="2">
        <f t="shared" si="49"/>
        <v>2</v>
      </c>
      <c r="K94" s="43">
        <f t="shared" si="42"/>
        <v>139</v>
      </c>
      <c r="L94" s="44">
        <f t="shared" si="50"/>
        <v>18</v>
      </c>
      <c r="M94" s="27">
        <f t="shared" si="51"/>
        <v>0.76978417266187049</v>
      </c>
      <c r="N94" s="45">
        <f t="shared" si="52"/>
        <v>47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1</v>
      </c>
      <c r="W94" s="1">
        <v>89</v>
      </c>
      <c r="X94" s="1">
        <v>17</v>
      </c>
      <c r="Y94" s="1">
        <v>0</v>
      </c>
      <c r="Z94" s="1">
        <v>0</v>
      </c>
      <c r="AA94" s="1">
        <v>0</v>
      </c>
      <c r="AB94" s="1">
        <v>0</v>
      </c>
      <c r="AC94" s="1">
        <v>3</v>
      </c>
      <c r="AD94" s="1">
        <v>27</v>
      </c>
      <c r="AE94" s="1">
        <v>2</v>
      </c>
      <c r="AF94" s="46">
        <v>139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44"/>
        <v>0</v>
      </c>
      <c r="E95" s="42">
        <f t="shared" si="45"/>
        <v>26</v>
      </c>
      <c r="F95" s="25">
        <f t="shared" si="41"/>
        <v>24</v>
      </c>
      <c r="G95" s="25">
        <f t="shared" si="46"/>
        <v>2</v>
      </c>
      <c r="H95" s="25">
        <f t="shared" si="47"/>
        <v>0</v>
      </c>
      <c r="I95" s="25">
        <f t="shared" si="48"/>
        <v>4</v>
      </c>
      <c r="J95" s="2">
        <f t="shared" si="49"/>
        <v>2</v>
      </c>
      <c r="K95" s="43">
        <f t="shared" si="42"/>
        <v>32</v>
      </c>
      <c r="L95" s="44">
        <f t="shared" si="50"/>
        <v>55</v>
      </c>
      <c r="M95" s="27">
        <f t="shared" si="51"/>
        <v>0.8125</v>
      </c>
      <c r="N95" s="45">
        <f t="shared" si="52"/>
        <v>39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24</v>
      </c>
      <c r="X95" s="1">
        <v>2</v>
      </c>
      <c r="Y95" s="1">
        <v>0</v>
      </c>
      <c r="Z95" s="1">
        <v>1</v>
      </c>
      <c r="AA95" s="1">
        <v>0</v>
      </c>
      <c r="AB95" s="1">
        <v>0</v>
      </c>
      <c r="AC95" s="1">
        <v>0</v>
      </c>
      <c r="AD95" s="1">
        <v>4</v>
      </c>
      <c r="AE95" s="1">
        <v>1</v>
      </c>
      <c r="AF95" s="46">
        <v>32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44"/>
        <v>0</v>
      </c>
      <c r="E96" s="42">
        <f t="shared" si="45"/>
        <v>46</v>
      </c>
      <c r="F96" s="25">
        <f t="shared" si="41"/>
        <v>30</v>
      </c>
      <c r="G96" s="25">
        <f t="shared" si="46"/>
        <v>16</v>
      </c>
      <c r="H96" s="25">
        <f t="shared" si="47"/>
        <v>0</v>
      </c>
      <c r="I96" s="25">
        <f t="shared" si="48"/>
        <v>6</v>
      </c>
      <c r="J96" s="2">
        <f t="shared" si="49"/>
        <v>2</v>
      </c>
      <c r="K96" s="43">
        <f t="shared" si="42"/>
        <v>54</v>
      </c>
      <c r="L96" s="44">
        <f t="shared" si="50"/>
        <v>41</v>
      </c>
      <c r="M96" s="27">
        <f t="shared" si="51"/>
        <v>0.85185185185185186</v>
      </c>
      <c r="N96" s="45">
        <f t="shared" si="52"/>
        <v>27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2</v>
      </c>
      <c r="W96" s="1">
        <v>28</v>
      </c>
      <c r="X96" s="1">
        <v>16</v>
      </c>
      <c r="Y96" s="1">
        <v>0</v>
      </c>
      <c r="Z96" s="1">
        <v>0</v>
      </c>
      <c r="AA96" s="1">
        <v>2</v>
      </c>
      <c r="AB96" s="1">
        <v>0</v>
      </c>
      <c r="AC96" s="1">
        <v>4</v>
      </c>
      <c r="AD96" s="1">
        <v>2</v>
      </c>
      <c r="AE96" s="1">
        <v>0</v>
      </c>
      <c r="AF96" s="46">
        <v>54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44"/>
        <v>0</v>
      </c>
      <c r="E97" s="42">
        <f t="shared" si="45"/>
        <v>95</v>
      </c>
      <c r="F97" s="25">
        <f t="shared" si="41"/>
        <v>75</v>
      </c>
      <c r="G97" s="25">
        <f t="shared" si="46"/>
        <v>20</v>
      </c>
      <c r="H97" s="25">
        <f t="shared" si="47"/>
        <v>0</v>
      </c>
      <c r="I97" s="25">
        <f t="shared" si="48"/>
        <v>12</v>
      </c>
      <c r="J97" s="2">
        <f t="shared" si="49"/>
        <v>1</v>
      </c>
      <c r="K97" s="43">
        <f t="shared" si="42"/>
        <v>108</v>
      </c>
      <c r="L97" s="44">
        <f t="shared" si="50"/>
        <v>21</v>
      </c>
      <c r="M97" s="27">
        <f t="shared" si="51"/>
        <v>0.87962962962962965</v>
      </c>
      <c r="N97" s="45">
        <f t="shared" si="52"/>
        <v>21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75</v>
      </c>
      <c r="X97" s="1">
        <v>20</v>
      </c>
      <c r="Y97" s="1">
        <v>0</v>
      </c>
      <c r="Z97" s="1">
        <v>0</v>
      </c>
      <c r="AA97" s="1">
        <v>0</v>
      </c>
      <c r="AB97" s="1">
        <v>0</v>
      </c>
      <c r="AC97" s="1">
        <v>8</v>
      </c>
      <c r="AD97" s="1">
        <v>4</v>
      </c>
      <c r="AE97" s="1">
        <v>1</v>
      </c>
      <c r="AF97" s="46">
        <v>108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44"/>
        <v>0</v>
      </c>
      <c r="E98" s="42">
        <f t="shared" si="45"/>
        <v>5</v>
      </c>
      <c r="F98" s="25">
        <f t="shared" si="41"/>
        <v>0</v>
      </c>
      <c r="G98" s="25">
        <f t="shared" si="46"/>
        <v>5</v>
      </c>
      <c r="H98" s="25">
        <f t="shared" si="47"/>
        <v>0</v>
      </c>
      <c r="I98" s="25">
        <f t="shared" si="48"/>
        <v>1</v>
      </c>
      <c r="J98" s="2">
        <f t="shared" si="49"/>
        <v>0</v>
      </c>
      <c r="K98" s="43">
        <f t="shared" si="42"/>
        <v>6</v>
      </c>
      <c r="L98" s="44">
        <f t="shared" si="50"/>
        <v>73</v>
      </c>
      <c r="M98" s="27">
        <f t="shared" si="51"/>
        <v>0.83333333333333337</v>
      </c>
      <c r="N98" s="45">
        <f t="shared" si="52"/>
        <v>30</v>
      </c>
      <c r="P98" s="41" t="s">
        <v>225</v>
      </c>
      <c r="Q98" s="68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5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1</v>
      </c>
      <c r="AE98" s="1">
        <v>0</v>
      </c>
      <c r="AF98" s="46">
        <v>6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44"/>
        <v>0</v>
      </c>
      <c r="E99" s="42">
        <f t="shared" si="45"/>
        <v>32</v>
      </c>
      <c r="F99" s="25">
        <f t="shared" si="41"/>
        <v>25</v>
      </c>
      <c r="G99" s="32">
        <f t="shared" si="46"/>
        <v>7</v>
      </c>
      <c r="H99" s="32">
        <f t="shared" si="47"/>
        <v>0</v>
      </c>
      <c r="I99" s="32">
        <f t="shared" si="48"/>
        <v>25</v>
      </c>
      <c r="J99" s="31">
        <f t="shared" si="49"/>
        <v>0</v>
      </c>
      <c r="K99" s="43">
        <f t="shared" si="42"/>
        <v>57</v>
      </c>
      <c r="L99" s="61">
        <f t="shared" si="50"/>
        <v>40</v>
      </c>
      <c r="M99" s="34">
        <f t="shared" si="51"/>
        <v>0.56140350877192979</v>
      </c>
      <c r="N99" s="62">
        <f t="shared" si="52"/>
        <v>71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1</v>
      </c>
      <c r="W99" s="63">
        <v>24</v>
      </c>
      <c r="X99" s="63">
        <v>7</v>
      </c>
      <c r="Y99" s="63">
        <v>0</v>
      </c>
      <c r="Z99" s="63">
        <v>0</v>
      </c>
      <c r="AA99" s="63">
        <v>0</v>
      </c>
      <c r="AB99" s="63">
        <v>1</v>
      </c>
      <c r="AC99" s="63">
        <v>1</v>
      </c>
      <c r="AD99" s="63">
        <v>23</v>
      </c>
      <c r="AE99" s="63">
        <v>0</v>
      </c>
      <c r="AF99" s="64">
        <v>57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113</v>
      </c>
      <c r="E101" s="257">
        <f t="shared" ref="E101:K101" si="53">SUM(E12:E99)</f>
        <v>8377</v>
      </c>
      <c r="F101" s="257">
        <f t="shared" si="53"/>
        <v>5670</v>
      </c>
      <c r="G101" s="257">
        <f t="shared" si="53"/>
        <v>2657</v>
      </c>
      <c r="H101" s="257">
        <f t="shared" si="53"/>
        <v>50</v>
      </c>
      <c r="I101" s="257">
        <f t="shared" si="53"/>
        <v>2216</v>
      </c>
      <c r="J101" s="257">
        <f t="shared" si="53"/>
        <v>317</v>
      </c>
      <c r="K101" s="258">
        <f t="shared" si="53"/>
        <v>11023</v>
      </c>
    </row>
  </sheetData>
  <autoFilter ref="A13:AF13" xr:uid="{00000000-0009-0000-0000-000020000000}">
    <sortState xmlns:xlrd2="http://schemas.microsoft.com/office/spreadsheetml/2017/richdata2" ref="A15:AF99">
      <sortCondition ref="A13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20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62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28</v>
      </c>
      <c r="F7" s="18">
        <f t="shared" si="0"/>
        <v>27</v>
      </c>
      <c r="G7" s="18">
        <f t="shared" si="0"/>
        <v>1</v>
      </c>
      <c r="H7" s="18">
        <f t="shared" si="0"/>
        <v>0</v>
      </c>
      <c r="I7" s="18">
        <f t="shared" si="0"/>
        <v>5</v>
      </c>
      <c r="J7" s="18">
        <f t="shared" si="0"/>
        <v>1</v>
      </c>
      <c r="K7" s="19">
        <f>SUM(D7,F7:J7)</f>
        <v>34</v>
      </c>
      <c r="L7" s="20">
        <f>_xlfn.RANK.EQ(K7,$K$14:$K$99,0)</f>
        <v>55</v>
      </c>
      <c r="M7" s="21">
        <f>E7/K7</f>
        <v>0.82352941176470584</v>
      </c>
      <c r="N7" s="22">
        <f>_xlfn.RANK.EQ(M7,$M$14:$M$99,0)</f>
        <v>37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0.2</v>
      </c>
      <c r="E8" s="103">
        <f>ROUND(SUMIF($B$14:$B$99,"G",E14:E99)/(COUNTIFS(B14:B99,"G",D14:D99,"&lt;&gt;")),1)</f>
        <v>64.2</v>
      </c>
      <c r="F8" s="103">
        <f>ROUND(SUMIF($B$14:$B$99,"G",F14:F99)/(COUNTIFS(B14:B99,"G",D14:D99,"&lt;&gt;")),1)</f>
        <v>50.6</v>
      </c>
      <c r="G8" s="103">
        <f>ROUND(SUMIF($B$14:$B$99,"G",G14:G99)/(COUNTIFS(B14:B99,"G",D14:D99,"&lt;&gt;")),1)</f>
        <v>13.4</v>
      </c>
      <c r="H8" s="103">
        <f>ROUND(SUMIF($B$14:$B$99,"G",H14:H99)/(COUNTIFS(B14:B99,"G",D14:D99,"&lt;&gt;")),1)</f>
        <v>0.2</v>
      </c>
      <c r="I8" s="103">
        <f>ROUND(SUMIF($B$14:$B$99,"G",I14:I99)/(COUNTIFS(B14:B99,"G",D14:D99,"&lt;&gt;")),1)</f>
        <v>9.5</v>
      </c>
      <c r="J8" s="103">
        <f>ROUND(SUMIF($B$14:$B$99,"G",J14:J99)/(COUNTIFS(B14:B99,"G",D14:D99,"&lt;&gt;")),1)</f>
        <v>0.6</v>
      </c>
      <c r="K8" s="100">
        <f>ROUND(SUM(D8,F8:J8),1)</f>
        <v>74.5</v>
      </c>
      <c r="L8" s="26"/>
      <c r="M8" s="27">
        <f t="shared" ref="M8:M9" si="1">E8/K8</f>
        <v>0.86174496644295306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1.7</v>
      </c>
      <c r="E9" s="106">
        <f t="shared" si="2"/>
        <v>110.3</v>
      </c>
      <c r="F9" s="106">
        <f t="shared" si="2"/>
        <v>74.2</v>
      </c>
      <c r="G9" s="106">
        <f t="shared" si="2"/>
        <v>35.5</v>
      </c>
      <c r="H9" s="106">
        <f t="shared" si="2"/>
        <v>0.6</v>
      </c>
      <c r="I9" s="106">
        <f t="shared" si="2"/>
        <v>30.6</v>
      </c>
      <c r="J9" s="106">
        <f t="shared" si="2"/>
        <v>1.2</v>
      </c>
      <c r="K9" s="105">
        <f>ROUND(SUM(D9,F9:J9),1)</f>
        <v>143.80000000000001</v>
      </c>
      <c r="L9" s="33"/>
      <c r="M9" s="34">
        <f t="shared" si="1"/>
        <v>0.76703755215577185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2022年度（基準日：５月１日）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1</v>
      </c>
      <c r="E14" s="42">
        <f>SUM(F14:H14)</f>
        <v>433</v>
      </c>
      <c r="F14" s="25">
        <f>V14+W14</f>
        <v>274</v>
      </c>
      <c r="G14" s="25">
        <f>X14</f>
        <v>154</v>
      </c>
      <c r="H14" s="25">
        <f>Y14</f>
        <v>5</v>
      </c>
      <c r="I14" s="25">
        <f>SUM(AB14:AD14)</f>
        <v>112</v>
      </c>
      <c r="J14" s="2">
        <f>SUM(Z14:AA14,AE14)</f>
        <v>4</v>
      </c>
      <c r="K14" s="43">
        <f>SUM(D14,E14,I14:J14)</f>
        <v>550</v>
      </c>
      <c r="L14" s="44">
        <f>_xlfn.RANK.EQ(K14,$K$14:$K$99,0)</f>
        <v>6</v>
      </c>
      <c r="M14" s="27">
        <f>E14/K14</f>
        <v>0.78727272727272724</v>
      </c>
      <c r="N14" s="45">
        <f>_xlfn.RANK.EQ(M14,$M$14:$M$99,0)</f>
        <v>46</v>
      </c>
      <c r="P14" s="41" t="s">
        <v>57</v>
      </c>
      <c r="Q14" s="68">
        <v>1</v>
      </c>
      <c r="R14" s="1">
        <v>0</v>
      </c>
      <c r="S14" s="1">
        <v>0</v>
      </c>
      <c r="T14" s="1">
        <v>0</v>
      </c>
      <c r="U14" s="1">
        <v>0</v>
      </c>
      <c r="V14" s="1">
        <v>2</v>
      </c>
      <c r="W14" s="1">
        <v>272</v>
      </c>
      <c r="X14" s="1">
        <v>154</v>
      </c>
      <c r="Y14" s="1">
        <v>5</v>
      </c>
      <c r="Z14" s="1">
        <v>1</v>
      </c>
      <c r="AA14" s="1">
        <v>3</v>
      </c>
      <c r="AB14" s="1">
        <v>0</v>
      </c>
      <c r="AC14" s="1">
        <v>25</v>
      </c>
      <c r="AD14" s="1">
        <v>87</v>
      </c>
      <c r="AE14" s="1">
        <v>0</v>
      </c>
      <c r="AF14" s="46">
        <v>550</v>
      </c>
    </row>
    <row r="15" spans="1:38" x14ac:dyDescent="0.15">
      <c r="A15" s="69" t="s">
        <v>58</v>
      </c>
      <c r="B15" s="69" t="s">
        <v>296</v>
      </c>
      <c r="C15" s="70" t="s">
        <v>59</v>
      </c>
      <c r="D15" s="47"/>
      <c r="E15" s="48"/>
      <c r="F15" s="48"/>
      <c r="G15" s="48"/>
      <c r="H15" s="48"/>
      <c r="I15" s="48"/>
      <c r="J15" s="49"/>
      <c r="K15" s="49"/>
      <c r="L15" s="50"/>
      <c r="M15" s="51"/>
      <c r="N15" s="52"/>
      <c r="P15" s="70" t="s">
        <v>59</v>
      </c>
      <c r="Q15" s="76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8"/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ref="D16:D23" si="3">SUM(Q16:U16)</f>
        <v>0</v>
      </c>
      <c r="E16" s="42">
        <f t="shared" ref="E16:E23" si="4">SUM(F16:H16)</f>
        <v>14</v>
      </c>
      <c r="F16" s="25">
        <f t="shared" ref="F16:F78" si="5">V16+W16</f>
        <v>5</v>
      </c>
      <c r="G16" s="25">
        <f t="shared" ref="G16:H23" si="6">X16</f>
        <v>9</v>
      </c>
      <c r="H16" s="25">
        <f t="shared" si="6"/>
        <v>0</v>
      </c>
      <c r="I16" s="25">
        <f t="shared" ref="I16:I23" si="7">SUM(AB16:AD16)</f>
        <v>4</v>
      </c>
      <c r="J16" s="2">
        <f t="shared" ref="J16:J23" si="8">SUM(Z16:AA16,AE16)</f>
        <v>0</v>
      </c>
      <c r="K16" s="43">
        <f t="shared" ref="K16:K78" si="9">SUM(D16,E16,I16:J16)</f>
        <v>18</v>
      </c>
      <c r="L16" s="44">
        <f t="shared" ref="L16:L23" si="10">_xlfn.RANK.EQ(K16,$K$14:$K$99,0)</f>
        <v>67</v>
      </c>
      <c r="M16" s="27">
        <f>E16/K16</f>
        <v>0.77777777777777779</v>
      </c>
      <c r="N16" s="45">
        <f t="shared" ref="N16:N23" si="11">_xlfn.RANK.EQ(M16,$M$14:$M$99,0)</f>
        <v>50</v>
      </c>
      <c r="P16" s="41" t="s">
        <v>61</v>
      </c>
      <c r="Q16" s="68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5</v>
      </c>
      <c r="X16" s="1">
        <v>9</v>
      </c>
      <c r="Y16" s="1">
        <v>0</v>
      </c>
      <c r="Z16" s="1">
        <v>0</v>
      </c>
      <c r="AA16" s="1">
        <v>0</v>
      </c>
      <c r="AB16" s="1">
        <v>0</v>
      </c>
      <c r="AC16" s="1">
        <v>2</v>
      </c>
      <c r="AD16" s="1">
        <v>2</v>
      </c>
      <c r="AE16" s="1">
        <v>0</v>
      </c>
      <c r="AF16" s="46">
        <v>18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0</v>
      </c>
      <c r="F17" s="25">
        <f t="shared" si="5"/>
        <v>0</v>
      </c>
      <c r="G17" s="25">
        <f t="shared" si="6"/>
        <v>0</v>
      </c>
      <c r="H17" s="25">
        <f t="shared" si="6"/>
        <v>0</v>
      </c>
      <c r="I17" s="25">
        <f t="shared" si="7"/>
        <v>0</v>
      </c>
      <c r="J17" s="2">
        <f t="shared" si="8"/>
        <v>0</v>
      </c>
      <c r="K17" s="43">
        <f t="shared" si="9"/>
        <v>0</v>
      </c>
      <c r="L17" s="44">
        <f t="shared" si="10"/>
        <v>77</v>
      </c>
      <c r="M17" s="27">
        <v>0</v>
      </c>
      <c r="N17" s="45">
        <f t="shared" si="11"/>
        <v>77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6">
        <v>0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0</v>
      </c>
      <c r="E18" s="42">
        <f t="shared" si="4"/>
        <v>7</v>
      </c>
      <c r="F18" s="25">
        <f t="shared" si="5"/>
        <v>5</v>
      </c>
      <c r="G18" s="25">
        <f t="shared" si="6"/>
        <v>1</v>
      </c>
      <c r="H18" s="25">
        <f t="shared" si="6"/>
        <v>1</v>
      </c>
      <c r="I18" s="25">
        <f t="shared" si="7"/>
        <v>0</v>
      </c>
      <c r="J18" s="2">
        <f t="shared" si="8"/>
        <v>0</v>
      </c>
      <c r="K18" s="43">
        <f t="shared" si="9"/>
        <v>7</v>
      </c>
      <c r="L18" s="44">
        <f t="shared" si="10"/>
        <v>72</v>
      </c>
      <c r="M18" s="27">
        <f t="shared" ref="M18:M23" si="12">E18/K18</f>
        <v>1</v>
      </c>
      <c r="N18" s="45">
        <f t="shared" si="11"/>
        <v>1</v>
      </c>
      <c r="P18" s="41" t="s">
        <v>65</v>
      </c>
      <c r="Q18" s="68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5</v>
      </c>
      <c r="X18" s="1">
        <v>1</v>
      </c>
      <c r="Y18" s="1">
        <v>1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46">
        <v>7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0</v>
      </c>
      <c r="E19" s="42">
        <f t="shared" si="4"/>
        <v>8</v>
      </c>
      <c r="F19" s="25">
        <f t="shared" si="5"/>
        <v>8</v>
      </c>
      <c r="G19" s="25">
        <f t="shared" si="6"/>
        <v>0</v>
      </c>
      <c r="H19" s="25">
        <f t="shared" si="6"/>
        <v>0</v>
      </c>
      <c r="I19" s="25">
        <f t="shared" si="7"/>
        <v>4</v>
      </c>
      <c r="J19" s="2">
        <f t="shared" si="8"/>
        <v>1</v>
      </c>
      <c r="K19" s="43">
        <f t="shared" si="9"/>
        <v>13</v>
      </c>
      <c r="L19" s="44">
        <f t="shared" si="10"/>
        <v>71</v>
      </c>
      <c r="M19" s="27">
        <f t="shared" si="12"/>
        <v>0.61538461538461542</v>
      </c>
      <c r="N19" s="45">
        <f t="shared" si="11"/>
        <v>68</v>
      </c>
      <c r="P19" s="41" t="s">
        <v>67</v>
      </c>
      <c r="Q19" s="68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8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4</v>
      </c>
      <c r="AE19" s="1">
        <v>0</v>
      </c>
      <c r="AF19" s="46">
        <v>13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14</v>
      </c>
      <c r="F20" s="25">
        <f t="shared" si="5"/>
        <v>13</v>
      </c>
      <c r="G20" s="25">
        <f t="shared" si="6"/>
        <v>1</v>
      </c>
      <c r="H20" s="25">
        <f t="shared" si="6"/>
        <v>0</v>
      </c>
      <c r="I20" s="25">
        <f t="shared" si="7"/>
        <v>3</v>
      </c>
      <c r="J20" s="2">
        <f t="shared" si="8"/>
        <v>0</v>
      </c>
      <c r="K20" s="43">
        <f t="shared" si="9"/>
        <v>17</v>
      </c>
      <c r="L20" s="44">
        <f t="shared" si="10"/>
        <v>68</v>
      </c>
      <c r="M20" s="27">
        <f t="shared" si="12"/>
        <v>0.82352941176470584</v>
      </c>
      <c r="N20" s="45">
        <f t="shared" si="11"/>
        <v>37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13</v>
      </c>
      <c r="X20" s="1">
        <v>1</v>
      </c>
      <c r="Y20" s="1">
        <v>0</v>
      </c>
      <c r="Z20" s="1">
        <v>0</v>
      </c>
      <c r="AA20" s="1">
        <v>0</v>
      </c>
      <c r="AB20" s="1">
        <v>0</v>
      </c>
      <c r="AC20" s="1">
        <v>3</v>
      </c>
      <c r="AD20" s="1">
        <v>0</v>
      </c>
      <c r="AE20" s="1">
        <v>0</v>
      </c>
      <c r="AF20" s="46">
        <v>17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0</v>
      </c>
      <c r="E21" s="42">
        <f t="shared" si="4"/>
        <v>63</v>
      </c>
      <c r="F21" s="25">
        <f t="shared" si="5"/>
        <v>61</v>
      </c>
      <c r="G21" s="25">
        <f t="shared" si="6"/>
        <v>2</v>
      </c>
      <c r="H21" s="25">
        <f t="shared" si="6"/>
        <v>0</v>
      </c>
      <c r="I21" s="25">
        <f t="shared" si="7"/>
        <v>6</v>
      </c>
      <c r="J21" s="2">
        <f t="shared" si="8"/>
        <v>0</v>
      </c>
      <c r="K21" s="43">
        <f t="shared" si="9"/>
        <v>69</v>
      </c>
      <c r="L21" s="44">
        <f t="shared" si="10"/>
        <v>33</v>
      </c>
      <c r="M21" s="27">
        <f t="shared" si="12"/>
        <v>0.91304347826086951</v>
      </c>
      <c r="N21" s="45">
        <f t="shared" si="11"/>
        <v>18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61</v>
      </c>
      <c r="X21" s="1">
        <v>2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6</v>
      </c>
      <c r="AE21" s="1">
        <v>0</v>
      </c>
      <c r="AF21" s="46">
        <v>69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0</v>
      </c>
      <c r="E22" s="42">
        <f t="shared" si="4"/>
        <v>32</v>
      </c>
      <c r="F22" s="25">
        <f t="shared" si="5"/>
        <v>26</v>
      </c>
      <c r="G22" s="25">
        <f t="shared" si="6"/>
        <v>4</v>
      </c>
      <c r="H22" s="25">
        <f t="shared" si="6"/>
        <v>2</v>
      </c>
      <c r="I22" s="25">
        <f t="shared" si="7"/>
        <v>18</v>
      </c>
      <c r="J22" s="2">
        <f t="shared" si="8"/>
        <v>0</v>
      </c>
      <c r="K22" s="43">
        <f t="shared" si="9"/>
        <v>50</v>
      </c>
      <c r="L22" s="44">
        <f t="shared" si="10"/>
        <v>44</v>
      </c>
      <c r="M22" s="27">
        <f t="shared" si="12"/>
        <v>0.64</v>
      </c>
      <c r="N22" s="45">
        <f t="shared" si="11"/>
        <v>66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26</v>
      </c>
      <c r="X22" s="1">
        <v>4</v>
      </c>
      <c r="Y22" s="1">
        <v>2</v>
      </c>
      <c r="Z22" s="1">
        <v>0</v>
      </c>
      <c r="AA22" s="1">
        <v>0</v>
      </c>
      <c r="AB22" s="1">
        <v>0</v>
      </c>
      <c r="AC22" s="1">
        <v>1</v>
      </c>
      <c r="AD22" s="1">
        <v>17</v>
      </c>
      <c r="AE22" s="1">
        <v>0</v>
      </c>
      <c r="AF22" s="46">
        <v>50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0</v>
      </c>
      <c r="E23" s="42">
        <f t="shared" si="4"/>
        <v>483</v>
      </c>
      <c r="F23" s="25">
        <f t="shared" si="5"/>
        <v>264</v>
      </c>
      <c r="G23" s="25">
        <f t="shared" si="6"/>
        <v>219</v>
      </c>
      <c r="H23" s="25">
        <f t="shared" si="6"/>
        <v>0</v>
      </c>
      <c r="I23" s="25">
        <f t="shared" si="7"/>
        <v>76</v>
      </c>
      <c r="J23" s="2">
        <f t="shared" si="8"/>
        <v>5</v>
      </c>
      <c r="K23" s="43">
        <f t="shared" si="9"/>
        <v>564</v>
      </c>
      <c r="L23" s="44">
        <f t="shared" si="10"/>
        <v>5</v>
      </c>
      <c r="M23" s="27">
        <f t="shared" si="12"/>
        <v>0.8563829787234043</v>
      </c>
      <c r="N23" s="45">
        <f t="shared" si="11"/>
        <v>32</v>
      </c>
      <c r="P23" s="41" t="s">
        <v>75</v>
      </c>
      <c r="Q23" s="68">
        <v>0</v>
      </c>
      <c r="R23" s="1">
        <v>0</v>
      </c>
      <c r="S23" s="1">
        <v>0</v>
      </c>
      <c r="T23" s="1">
        <v>0</v>
      </c>
      <c r="U23" s="1">
        <v>0</v>
      </c>
      <c r="V23" s="1">
        <v>15</v>
      </c>
      <c r="W23" s="1">
        <v>249</v>
      </c>
      <c r="X23" s="1">
        <v>219</v>
      </c>
      <c r="Y23" s="1">
        <v>0</v>
      </c>
      <c r="Z23" s="1">
        <v>0</v>
      </c>
      <c r="AA23" s="1">
        <v>5</v>
      </c>
      <c r="AB23" s="1">
        <v>0</v>
      </c>
      <c r="AC23" s="1">
        <v>60</v>
      </c>
      <c r="AD23" s="1">
        <v>16</v>
      </c>
      <c r="AE23" s="1">
        <v>0</v>
      </c>
      <c r="AF23" s="46">
        <v>564</v>
      </c>
    </row>
    <row r="24" spans="1:32" x14ac:dyDescent="0.15">
      <c r="A24" s="69" t="s">
        <v>76</v>
      </c>
      <c r="B24" s="69" t="s">
        <v>296</v>
      </c>
      <c r="C24" s="70" t="s">
        <v>77</v>
      </c>
      <c r="D24" s="47"/>
      <c r="E24" s="48"/>
      <c r="F24" s="48"/>
      <c r="G24" s="48"/>
      <c r="H24" s="48"/>
      <c r="I24" s="48"/>
      <c r="J24" s="49"/>
      <c r="K24" s="49"/>
      <c r="L24" s="50"/>
      <c r="M24" s="51"/>
      <c r="N24" s="52"/>
      <c r="P24" s="70" t="s">
        <v>77</v>
      </c>
      <c r="Q24" s="75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74"/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>SUM(Q25:U25)</f>
        <v>0</v>
      </c>
      <c r="E25" s="42">
        <f>SUM(F25:H25)</f>
        <v>44</v>
      </c>
      <c r="F25" s="25">
        <f t="shared" si="5"/>
        <v>42</v>
      </c>
      <c r="G25" s="25">
        <f t="shared" ref="G25:H29" si="13">X25</f>
        <v>2</v>
      </c>
      <c r="H25" s="25">
        <f t="shared" si="13"/>
        <v>0</v>
      </c>
      <c r="I25" s="25">
        <f>SUM(AB25:AD25)</f>
        <v>4</v>
      </c>
      <c r="J25" s="2">
        <f>SUM(Z25:AA25,AE25)</f>
        <v>0</v>
      </c>
      <c r="K25" s="43">
        <f t="shared" si="9"/>
        <v>48</v>
      </c>
      <c r="L25" s="44">
        <f>_xlfn.RANK.EQ(K25,$K$14:$K$99,0)</f>
        <v>45</v>
      </c>
      <c r="M25" s="27">
        <f>E25/K25</f>
        <v>0.91666666666666663</v>
      </c>
      <c r="N25" s="45">
        <f>_xlfn.RANK.EQ(M25,$M$14:$M$99,0)</f>
        <v>17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42</v>
      </c>
      <c r="X25" s="1">
        <v>2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4</v>
      </c>
      <c r="AE25" s="1">
        <v>0</v>
      </c>
      <c r="AF25" s="46">
        <v>48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>SUM(Q26:U26)</f>
        <v>0</v>
      </c>
      <c r="E26" s="42">
        <f>SUM(F26:H26)</f>
        <v>48</v>
      </c>
      <c r="F26" s="25">
        <f t="shared" si="5"/>
        <v>42</v>
      </c>
      <c r="G26" s="25">
        <f t="shared" si="13"/>
        <v>6</v>
      </c>
      <c r="H26" s="25">
        <f t="shared" si="13"/>
        <v>0</v>
      </c>
      <c r="I26" s="25">
        <f>SUM(AB26:AD26)</f>
        <v>4</v>
      </c>
      <c r="J26" s="2">
        <f>SUM(Z26:AA26,AE26)</f>
        <v>0</v>
      </c>
      <c r="K26" s="43">
        <f t="shared" si="9"/>
        <v>52</v>
      </c>
      <c r="L26" s="44">
        <f>_xlfn.RANK.EQ(K26,$K$14:$K$99,0)</f>
        <v>42</v>
      </c>
      <c r="M26" s="27">
        <f>E26/K26</f>
        <v>0.92307692307692313</v>
      </c>
      <c r="N26" s="45">
        <f>_xlfn.RANK.EQ(M26,$M$14:$M$99,0)</f>
        <v>15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42</v>
      </c>
      <c r="X26" s="1">
        <v>6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4</v>
      </c>
      <c r="AE26" s="1">
        <v>0</v>
      </c>
      <c r="AF26" s="46">
        <v>52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>SUM(Q27:U27)</f>
        <v>0</v>
      </c>
      <c r="E27" s="42">
        <f>SUM(F27:H27)</f>
        <v>2</v>
      </c>
      <c r="F27" s="25">
        <f t="shared" si="5"/>
        <v>1</v>
      </c>
      <c r="G27" s="25">
        <f t="shared" si="13"/>
        <v>0</v>
      </c>
      <c r="H27" s="25">
        <f t="shared" si="13"/>
        <v>1</v>
      </c>
      <c r="I27" s="25">
        <f>SUM(AB27:AD27)</f>
        <v>2</v>
      </c>
      <c r="J27" s="2">
        <f>SUM(Z27:AA27,AE27)</f>
        <v>0</v>
      </c>
      <c r="K27" s="43">
        <f t="shared" si="9"/>
        <v>4</v>
      </c>
      <c r="L27" s="44">
        <f>_xlfn.RANK.EQ(K27,$K$14:$K$99,0)</f>
        <v>73</v>
      </c>
      <c r="M27" s="27">
        <f>E27/K27</f>
        <v>0.5</v>
      </c>
      <c r="N27" s="45">
        <f>_xlfn.RANK.EQ(M27,$M$14:$M$99,0)</f>
        <v>74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1</v>
      </c>
      <c r="W27" s="1">
        <v>0</v>
      </c>
      <c r="X27" s="1">
        <v>0</v>
      </c>
      <c r="Y27" s="1">
        <v>1</v>
      </c>
      <c r="Z27" s="1">
        <v>0</v>
      </c>
      <c r="AA27" s="1">
        <v>0</v>
      </c>
      <c r="AB27" s="1">
        <v>0</v>
      </c>
      <c r="AC27" s="1">
        <v>0</v>
      </c>
      <c r="AD27" s="1">
        <v>2</v>
      </c>
      <c r="AE27" s="1">
        <v>0</v>
      </c>
      <c r="AF27" s="46">
        <v>4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>SUM(Q28:U28)</f>
        <v>0</v>
      </c>
      <c r="E28" s="42">
        <f>SUM(F28:H28)</f>
        <v>13</v>
      </c>
      <c r="F28" s="25">
        <f t="shared" si="5"/>
        <v>11</v>
      </c>
      <c r="G28" s="25">
        <f t="shared" si="13"/>
        <v>2</v>
      </c>
      <c r="H28" s="25">
        <f t="shared" si="13"/>
        <v>0</v>
      </c>
      <c r="I28" s="25">
        <f>SUM(AB28:AD28)</f>
        <v>1</v>
      </c>
      <c r="J28" s="2">
        <f>SUM(Z28:AA28,AE28)</f>
        <v>0</v>
      </c>
      <c r="K28" s="43">
        <f t="shared" si="9"/>
        <v>14</v>
      </c>
      <c r="L28" s="44">
        <f>_xlfn.RANK.EQ(K28,$K$14:$K$99,0)</f>
        <v>70</v>
      </c>
      <c r="M28" s="27">
        <f>E28/K28</f>
        <v>0.9285714285714286</v>
      </c>
      <c r="N28" s="45">
        <f>_xlfn.RANK.EQ(M28,$M$14:$M$99,0)</f>
        <v>14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11</v>
      </c>
      <c r="X28" s="1">
        <v>2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1</v>
      </c>
      <c r="AE28" s="1">
        <v>0</v>
      </c>
      <c r="AF28" s="46">
        <v>14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>SUM(Q29:U29)</f>
        <v>0</v>
      </c>
      <c r="E29" s="42">
        <f>SUM(F29:H29)</f>
        <v>294</v>
      </c>
      <c r="F29" s="25">
        <f t="shared" si="5"/>
        <v>271</v>
      </c>
      <c r="G29" s="25">
        <f t="shared" si="13"/>
        <v>23</v>
      </c>
      <c r="H29" s="25">
        <f t="shared" si="13"/>
        <v>0</v>
      </c>
      <c r="I29" s="25">
        <f>SUM(AB29:AD29)</f>
        <v>145</v>
      </c>
      <c r="J29" s="2">
        <f>SUM(Z29:AA29,AE29)</f>
        <v>0</v>
      </c>
      <c r="K29" s="43">
        <f t="shared" si="9"/>
        <v>439</v>
      </c>
      <c r="L29" s="44">
        <f>_xlfn.RANK.EQ(K29,$K$14:$K$99,0)</f>
        <v>8</v>
      </c>
      <c r="M29" s="27">
        <f>E29/K29</f>
        <v>0.66970387243735763</v>
      </c>
      <c r="N29" s="45">
        <f>_xlfn.RANK.EQ(M29,$M$14:$M$99,0)</f>
        <v>63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4</v>
      </c>
      <c r="W29" s="1">
        <v>267</v>
      </c>
      <c r="X29" s="1">
        <v>23</v>
      </c>
      <c r="Y29" s="1">
        <v>0</v>
      </c>
      <c r="Z29" s="1">
        <v>0</v>
      </c>
      <c r="AA29" s="1">
        <v>0</v>
      </c>
      <c r="AB29" s="1">
        <v>0</v>
      </c>
      <c r="AC29" s="1">
        <v>31</v>
      </c>
      <c r="AD29" s="1">
        <v>114</v>
      </c>
      <c r="AE29" s="1">
        <v>0</v>
      </c>
      <c r="AF29" s="46">
        <v>439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ref="D31:D50" si="14">SUM(Q31:U31)</f>
        <v>0</v>
      </c>
      <c r="E31" s="42">
        <f t="shared" ref="E31:E50" si="15">SUM(F31:H31)</f>
        <v>17</v>
      </c>
      <c r="F31" s="25">
        <f t="shared" si="5"/>
        <v>16</v>
      </c>
      <c r="G31" s="25">
        <f t="shared" ref="G31:G50" si="16">X31</f>
        <v>1</v>
      </c>
      <c r="H31" s="25">
        <f t="shared" ref="H31:H50" si="17">Y31</f>
        <v>0</v>
      </c>
      <c r="I31" s="25">
        <f t="shared" ref="I31:I50" si="18">SUM(AB31:AD31)</f>
        <v>3</v>
      </c>
      <c r="J31" s="2">
        <f t="shared" ref="J31:J50" si="19">SUM(Z31:AA31,AE31)</f>
        <v>0</v>
      </c>
      <c r="K31" s="43">
        <f t="shared" si="9"/>
        <v>20</v>
      </c>
      <c r="L31" s="44">
        <f t="shared" ref="L31:L50" si="20">_xlfn.RANK.EQ(K31,$K$14:$K$99,0)</f>
        <v>65</v>
      </c>
      <c r="M31" s="27">
        <f t="shared" ref="M31:M50" si="21">E31/K31</f>
        <v>0.85</v>
      </c>
      <c r="N31" s="45">
        <f t="shared" ref="N31:N50" si="22">_xlfn.RANK.EQ(M31,$M$14:$M$99,0)</f>
        <v>34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16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3</v>
      </c>
      <c r="AE31" s="1">
        <v>0</v>
      </c>
      <c r="AF31" s="46">
        <v>20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14"/>
        <v>1</v>
      </c>
      <c r="E32" s="42">
        <f t="shared" si="15"/>
        <v>67</v>
      </c>
      <c r="F32" s="25">
        <f t="shared" si="5"/>
        <v>46</v>
      </c>
      <c r="G32" s="25">
        <f t="shared" si="16"/>
        <v>21</v>
      </c>
      <c r="H32" s="25">
        <f t="shared" si="17"/>
        <v>0</v>
      </c>
      <c r="I32" s="25">
        <f t="shared" si="18"/>
        <v>3</v>
      </c>
      <c r="J32" s="2">
        <f t="shared" si="19"/>
        <v>1</v>
      </c>
      <c r="K32" s="43">
        <f t="shared" si="9"/>
        <v>72</v>
      </c>
      <c r="L32" s="44">
        <f t="shared" si="20"/>
        <v>30</v>
      </c>
      <c r="M32" s="27">
        <f t="shared" si="21"/>
        <v>0.93055555555555558</v>
      </c>
      <c r="N32" s="45">
        <f t="shared" si="22"/>
        <v>13</v>
      </c>
      <c r="P32" s="41" t="s">
        <v>93</v>
      </c>
      <c r="Q32" s="68">
        <v>1</v>
      </c>
      <c r="R32" s="1">
        <v>0</v>
      </c>
      <c r="S32" s="1">
        <v>0</v>
      </c>
      <c r="T32" s="1">
        <v>0</v>
      </c>
      <c r="U32" s="1">
        <v>0</v>
      </c>
      <c r="V32" s="1">
        <v>1</v>
      </c>
      <c r="W32" s="1">
        <v>45</v>
      </c>
      <c r="X32" s="1">
        <v>21</v>
      </c>
      <c r="Y32" s="1">
        <v>0</v>
      </c>
      <c r="Z32" s="1">
        <v>1</v>
      </c>
      <c r="AA32" s="1">
        <v>0</v>
      </c>
      <c r="AB32" s="1">
        <v>0</v>
      </c>
      <c r="AC32" s="1">
        <v>0</v>
      </c>
      <c r="AD32" s="1">
        <v>3</v>
      </c>
      <c r="AE32" s="1">
        <v>0</v>
      </c>
      <c r="AF32" s="46">
        <v>72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14"/>
        <v>0</v>
      </c>
      <c r="E33" s="42">
        <f t="shared" si="15"/>
        <v>33</v>
      </c>
      <c r="F33" s="25">
        <f t="shared" si="5"/>
        <v>27</v>
      </c>
      <c r="G33" s="25">
        <f t="shared" si="16"/>
        <v>5</v>
      </c>
      <c r="H33" s="25">
        <f t="shared" si="17"/>
        <v>1</v>
      </c>
      <c r="I33" s="25">
        <f t="shared" si="18"/>
        <v>9</v>
      </c>
      <c r="J33" s="2">
        <f t="shared" si="19"/>
        <v>16</v>
      </c>
      <c r="K33" s="43">
        <f t="shared" si="9"/>
        <v>58</v>
      </c>
      <c r="L33" s="44">
        <f t="shared" si="20"/>
        <v>38</v>
      </c>
      <c r="M33" s="27">
        <f t="shared" si="21"/>
        <v>0.56896551724137934</v>
      </c>
      <c r="N33" s="45">
        <f t="shared" si="22"/>
        <v>72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27</v>
      </c>
      <c r="X33" s="1">
        <v>5</v>
      </c>
      <c r="Y33" s="1">
        <v>1</v>
      </c>
      <c r="Z33" s="1">
        <v>0</v>
      </c>
      <c r="AA33" s="1">
        <v>0</v>
      </c>
      <c r="AB33" s="1">
        <v>0</v>
      </c>
      <c r="AC33" s="1">
        <v>2</v>
      </c>
      <c r="AD33" s="1">
        <v>7</v>
      </c>
      <c r="AE33" s="1">
        <v>16</v>
      </c>
      <c r="AF33" s="46">
        <v>58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14"/>
        <v>0</v>
      </c>
      <c r="E34" s="42">
        <f t="shared" si="15"/>
        <v>197</v>
      </c>
      <c r="F34" s="25">
        <f t="shared" si="5"/>
        <v>135</v>
      </c>
      <c r="G34" s="25">
        <f t="shared" si="16"/>
        <v>62</v>
      </c>
      <c r="H34" s="25">
        <f t="shared" si="17"/>
        <v>0</v>
      </c>
      <c r="I34" s="25">
        <f t="shared" si="18"/>
        <v>54</v>
      </c>
      <c r="J34" s="2">
        <f t="shared" si="19"/>
        <v>1</v>
      </c>
      <c r="K34" s="43">
        <f t="shared" si="9"/>
        <v>252</v>
      </c>
      <c r="L34" s="44">
        <f t="shared" si="20"/>
        <v>14</v>
      </c>
      <c r="M34" s="27">
        <f t="shared" si="21"/>
        <v>0.78174603174603174</v>
      </c>
      <c r="N34" s="45">
        <f t="shared" si="22"/>
        <v>48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3</v>
      </c>
      <c r="W34" s="1">
        <v>132</v>
      </c>
      <c r="X34" s="1">
        <v>62</v>
      </c>
      <c r="Y34" s="1">
        <v>0</v>
      </c>
      <c r="Z34" s="1">
        <v>0</v>
      </c>
      <c r="AA34" s="1">
        <v>1</v>
      </c>
      <c r="AB34" s="1">
        <v>1</v>
      </c>
      <c r="AC34" s="1">
        <v>24</v>
      </c>
      <c r="AD34" s="1">
        <v>29</v>
      </c>
      <c r="AE34" s="1">
        <v>0</v>
      </c>
      <c r="AF34" s="46">
        <v>252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14"/>
        <v>27</v>
      </c>
      <c r="E35" s="42">
        <f t="shared" si="15"/>
        <v>958</v>
      </c>
      <c r="F35" s="25">
        <f t="shared" si="5"/>
        <v>418</v>
      </c>
      <c r="G35" s="25">
        <f t="shared" si="16"/>
        <v>538</v>
      </c>
      <c r="H35" s="25">
        <f t="shared" si="17"/>
        <v>2</v>
      </c>
      <c r="I35" s="25">
        <f t="shared" si="18"/>
        <v>451</v>
      </c>
      <c r="J35" s="2">
        <f t="shared" si="19"/>
        <v>4</v>
      </c>
      <c r="K35" s="43">
        <f t="shared" si="9"/>
        <v>1440</v>
      </c>
      <c r="L35" s="44">
        <f t="shared" si="20"/>
        <v>1</v>
      </c>
      <c r="M35" s="27">
        <f t="shared" si="21"/>
        <v>0.66527777777777775</v>
      </c>
      <c r="N35" s="45">
        <f t="shared" si="22"/>
        <v>64</v>
      </c>
      <c r="P35" s="41" t="s">
        <v>99</v>
      </c>
      <c r="Q35" s="68">
        <v>27</v>
      </c>
      <c r="R35" s="1">
        <v>0</v>
      </c>
      <c r="S35" s="1">
        <v>0</v>
      </c>
      <c r="T35" s="1">
        <v>0</v>
      </c>
      <c r="U35" s="1">
        <v>0</v>
      </c>
      <c r="V35" s="1">
        <v>17</v>
      </c>
      <c r="W35" s="1">
        <v>401</v>
      </c>
      <c r="X35" s="1">
        <v>538</v>
      </c>
      <c r="Y35" s="1">
        <v>2</v>
      </c>
      <c r="Z35" s="1">
        <v>0</v>
      </c>
      <c r="AA35" s="1">
        <v>4</v>
      </c>
      <c r="AB35" s="1">
        <v>0</v>
      </c>
      <c r="AC35" s="1">
        <v>51</v>
      </c>
      <c r="AD35" s="1">
        <v>400</v>
      </c>
      <c r="AE35" s="1">
        <v>0</v>
      </c>
      <c r="AF35" s="46">
        <v>1440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14"/>
        <v>5</v>
      </c>
      <c r="E36" s="42">
        <f t="shared" si="15"/>
        <v>258</v>
      </c>
      <c r="F36" s="25">
        <f t="shared" si="5"/>
        <v>185</v>
      </c>
      <c r="G36" s="25">
        <f t="shared" si="16"/>
        <v>73</v>
      </c>
      <c r="H36" s="25">
        <f t="shared" si="17"/>
        <v>0</v>
      </c>
      <c r="I36" s="25">
        <f t="shared" si="18"/>
        <v>4</v>
      </c>
      <c r="J36" s="2">
        <f t="shared" si="19"/>
        <v>0</v>
      </c>
      <c r="K36" s="43">
        <f t="shared" si="9"/>
        <v>267</v>
      </c>
      <c r="L36" s="44">
        <f t="shared" si="20"/>
        <v>12</v>
      </c>
      <c r="M36" s="27">
        <f t="shared" si="21"/>
        <v>0.9662921348314607</v>
      </c>
      <c r="N36" s="45">
        <f t="shared" si="22"/>
        <v>5</v>
      </c>
      <c r="P36" s="41" t="s">
        <v>101</v>
      </c>
      <c r="Q36" s="68">
        <v>2</v>
      </c>
      <c r="R36" s="1">
        <v>3</v>
      </c>
      <c r="S36" s="1">
        <v>0</v>
      </c>
      <c r="T36" s="1">
        <v>0</v>
      </c>
      <c r="U36" s="1">
        <v>0</v>
      </c>
      <c r="V36" s="1">
        <v>1</v>
      </c>
      <c r="W36" s="1">
        <v>184</v>
      </c>
      <c r="X36" s="1">
        <v>73</v>
      </c>
      <c r="Y36" s="1">
        <v>0</v>
      </c>
      <c r="Z36" s="1">
        <v>0</v>
      </c>
      <c r="AA36" s="1">
        <v>0</v>
      </c>
      <c r="AB36" s="1">
        <v>0</v>
      </c>
      <c r="AC36" s="1">
        <v>2</v>
      </c>
      <c r="AD36" s="1">
        <v>2</v>
      </c>
      <c r="AE36" s="1">
        <v>0</v>
      </c>
      <c r="AF36" s="46">
        <v>267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14"/>
        <v>0</v>
      </c>
      <c r="E37" s="42">
        <f t="shared" si="15"/>
        <v>8</v>
      </c>
      <c r="F37" s="25">
        <f t="shared" si="5"/>
        <v>2</v>
      </c>
      <c r="G37" s="25">
        <f t="shared" si="16"/>
        <v>0</v>
      </c>
      <c r="H37" s="25">
        <f t="shared" si="17"/>
        <v>6</v>
      </c>
      <c r="I37" s="25">
        <f t="shared" si="18"/>
        <v>9</v>
      </c>
      <c r="J37" s="2">
        <f t="shared" si="19"/>
        <v>7</v>
      </c>
      <c r="K37" s="43">
        <f t="shared" si="9"/>
        <v>24</v>
      </c>
      <c r="L37" s="44">
        <f t="shared" si="20"/>
        <v>62</v>
      </c>
      <c r="M37" s="27">
        <f t="shared" si="21"/>
        <v>0.33333333333333331</v>
      </c>
      <c r="N37" s="45">
        <f t="shared" si="22"/>
        <v>76</v>
      </c>
      <c r="P37" s="41" t="s">
        <v>103</v>
      </c>
      <c r="Q37" s="68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2</v>
      </c>
      <c r="X37" s="1">
        <v>0</v>
      </c>
      <c r="Y37" s="1">
        <v>6</v>
      </c>
      <c r="Z37" s="1">
        <v>0</v>
      </c>
      <c r="AA37" s="1">
        <v>0</v>
      </c>
      <c r="AB37" s="1">
        <v>0</v>
      </c>
      <c r="AC37" s="1">
        <v>2</v>
      </c>
      <c r="AD37" s="1">
        <v>7</v>
      </c>
      <c r="AE37" s="1">
        <v>7</v>
      </c>
      <c r="AF37" s="46">
        <v>24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14"/>
        <v>0</v>
      </c>
      <c r="E38" s="42">
        <f t="shared" si="15"/>
        <v>40</v>
      </c>
      <c r="F38" s="25">
        <f t="shared" si="5"/>
        <v>19</v>
      </c>
      <c r="G38" s="25">
        <f t="shared" si="16"/>
        <v>21</v>
      </c>
      <c r="H38" s="25">
        <f t="shared" si="17"/>
        <v>0</v>
      </c>
      <c r="I38" s="25">
        <f t="shared" si="18"/>
        <v>17</v>
      </c>
      <c r="J38" s="2">
        <f t="shared" si="19"/>
        <v>0</v>
      </c>
      <c r="K38" s="43">
        <f t="shared" si="9"/>
        <v>57</v>
      </c>
      <c r="L38" s="44">
        <f t="shared" si="20"/>
        <v>39</v>
      </c>
      <c r="M38" s="27">
        <f t="shared" si="21"/>
        <v>0.70175438596491224</v>
      </c>
      <c r="N38" s="45">
        <f t="shared" si="22"/>
        <v>60</v>
      </c>
      <c r="P38" s="41" t="s">
        <v>105</v>
      </c>
      <c r="Q38" s="68">
        <v>0</v>
      </c>
      <c r="R38" s="1">
        <v>0</v>
      </c>
      <c r="S38" s="1">
        <v>0</v>
      </c>
      <c r="T38" s="1">
        <v>0</v>
      </c>
      <c r="U38" s="1">
        <v>0</v>
      </c>
      <c r="V38" s="1">
        <v>16</v>
      </c>
      <c r="W38" s="1">
        <v>3</v>
      </c>
      <c r="X38" s="1">
        <v>21</v>
      </c>
      <c r="Y38" s="1">
        <v>0</v>
      </c>
      <c r="Z38" s="1">
        <v>0</v>
      </c>
      <c r="AA38" s="1">
        <v>0</v>
      </c>
      <c r="AB38" s="1">
        <v>1</v>
      </c>
      <c r="AC38" s="1">
        <v>5</v>
      </c>
      <c r="AD38" s="1">
        <v>11</v>
      </c>
      <c r="AE38" s="1">
        <v>0</v>
      </c>
      <c r="AF38" s="46">
        <v>57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14"/>
        <v>0</v>
      </c>
      <c r="E39" s="42">
        <f t="shared" si="15"/>
        <v>247</v>
      </c>
      <c r="F39" s="25">
        <f t="shared" si="5"/>
        <v>211</v>
      </c>
      <c r="G39" s="25">
        <f t="shared" si="16"/>
        <v>36</v>
      </c>
      <c r="H39" s="25">
        <f t="shared" si="17"/>
        <v>0</v>
      </c>
      <c r="I39" s="25">
        <f t="shared" si="18"/>
        <v>120</v>
      </c>
      <c r="J39" s="2">
        <f t="shared" si="19"/>
        <v>0</v>
      </c>
      <c r="K39" s="43">
        <f t="shared" si="9"/>
        <v>367</v>
      </c>
      <c r="L39" s="44">
        <f t="shared" si="20"/>
        <v>10</v>
      </c>
      <c r="M39" s="27">
        <f t="shared" si="21"/>
        <v>0.67302452316076289</v>
      </c>
      <c r="N39" s="45">
        <f t="shared" si="22"/>
        <v>62</v>
      </c>
      <c r="P39" s="41" t="s">
        <v>107</v>
      </c>
      <c r="Q39" s="68">
        <v>0</v>
      </c>
      <c r="R39" s="1">
        <v>0</v>
      </c>
      <c r="S39" s="1">
        <v>0</v>
      </c>
      <c r="T39" s="1">
        <v>0</v>
      </c>
      <c r="U39" s="1">
        <v>0</v>
      </c>
      <c r="V39" s="1">
        <v>5</v>
      </c>
      <c r="W39" s="1">
        <v>206</v>
      </c>
      <c r="X39" s="1">
        <v>36</v>
      </c>
      <c r="Y39" s="1">
        <v>0</v>
      </c>
      <c r="Z39" s="1">
        <v>0</v>
      </c>
      <c r="AA39" s="1">
        <v>0</v>
      </c>
      <c r="AB39" s="1">
        <v>0</v>
      </c>
      <c r="AC39" s="1">
        <v>42</v>
      </c>
      <c r="AD39" s="1">
        <v>78</v>
      </c>
      <c r="AE39" s="1">
        <v>0</v>
      </c>
      <c r="AF39" s="46">
        <v>367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14"/>
        <v>0</v>
      </c>
      <c r="E40" s="42">
        <f t="shared" si="15"/>
        <v>28</v>
      </c>
      <c r="F40" s="25">
        <f t="shared" si="5"/>
        <v>15</v>
      </c>
      <c r="G40" s="25">
        <f t="shared" si="16"/>
        <v>13</v>
      </c>
      <c r="H40" s="25">
        <f t="shared" si="17"/>
        <v>0</v>
      </c>
      <c r="I40" s="25">
        <f t="shared" si="18"/>
        <v>18</v>
      </c>
      <c r="J40" s="2">
        <f t="shared" si="19"/>
        <v>0</v>
      </c>
      <c r="K40" s="43">
        <f t="shared" si="9"/>
        <v>46</v>
      </c>
      <c r="L40" s="44">
        <f t="shared" si="20"/>
        <v>47</v>
      </c>
      <c r="M40" s="27">
        <f t="shared" si="21"/>
        <v>0.60869565217391308</v>
      </c>
      <c r="N40" s="45">
        <f t="shared" si="22"/>
        <v>69</v>
      </c>
      <c r="P40" s="41" t="s">
        <v>109</v>
      </c>
      <c r="Q40" s="68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15</v>
      </c>
      <c r="X40" s="1">
        <v>13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18</v>
      </c>
      <c r="AE40" s="1">
        <v>0</v>
      </c>
      <c r="AF40" s="46">
        <v>46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14"/>
        <v>0</v>
      </c>
      <c r="E41" s="42">
        <f t="shared" si="15"/>
        <v>21</v>
      </c>
      <c r="F41" s="25">
        <f t="shared" si="5"/>
        <v>15</v>
      </c>
      <c r="G41" s="25">
        <f t="shared" si="16"/>
        <v>6</v>
      </c>
      <c r="H41" s="25">
        <f t="shared" si="17"/>
        <v>0</v>
      </c>
      <c r="I41" s="25">
        <f t="shared" si="18"/>
        <v>3</v>
      </c>
      <c r="J41" s="2">
        <f t="shared" si="19"/>
        <v>0</v>
      </c>
      <c r="K41" s="43">
        <f t="shared" si="9"/>
        <v>24</v>
      </c>
      <c r="L41" s="44">
        <f t="shared" si="20"/>
        <v>62</v>
      </c>
      <c r="M41" s="27">
        <f t="shared" si="21"/>
        <v>0.875</v>
      </c>
      <c r="N41" s="45">
        <f t="shared" si="22"/>
        <v>26</v>
      </c>
      <c r="P41" s="41" t="s">
        <v>111</v>
      </c>
      <c r="Q41" s="68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15</v>
      </c>
      <c r="X41" s="1">
        <v>6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3</v>
      </c>
      <c r="AE41" s="1">
        <v>0</v>
      </c>
      <c r="AF41" s="46">
        <v>24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14"/>
        <v>12</v>
      </c>
      <c r="E42" s="42">
        <f t="shared" si="15"/>
        <v>85</v>
      </c>
      <c r="F42" s="25">
        <f t="shared" si="5"/>
        <v>67</v>
      </c>
      <c r="G42" s="25">
        <f t="shared" si="16"/>
        <v>18</v>
      </c>
      <c r="H42" s="25">
        <f t="shared" si="17"/>
        <v>0</v>
      </c>
      <c r="I42" s="25">
        <f t="shared" si="18"/>
        <v>35</v>
      </c>
      <c r="J42" s="2">
        <f t="shared" si="19"/>
        <v>0</v>
      </c>
      <c r="K42" s="43">
        <f t="shared" si="9"/>
        <v>132</v>
      </c>
      <c r="L42" s="44">
        <f t="shared" si="20"/>
        <v>19</v>
      </c>
      <c r="M42" s="27">
        <f t="shared" si="21"/>
        <v>0.64393939393939392</v>
      </c>
      <c r="N42" s="45">
        <f t="shared" si="22"/>
        <v>65</v>
      </c>
      <c r="P42" s="41" t="s">
        <v>113</v>
      </c>
      <c r="Q42" s="68">
        <v>12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67</v>
      </c>
      <c r="X42" s="1">
        <v>18</v>
      </c>
      <c r="Y42" s="1">
        <v>0</v>
      </c>
      <c r="Z42" s="1">
        <v>0</v>
      </c>
      <c r="AA42" s="1">
        <v>0</v>
      </c>
      <c r="AB42" s="1">
        <v>0</v>
      </c>
      <c r="AC42" s="1">
        <v>11</v>
      </c>
      <c r="AD42" s="1">
        <v>24</v>
      </c>
      <c r="AE42" s="1">
        <v>0</v>
      </c>
      <c r="AF42" s="46">
        <v>132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14"/>
        <v>0</v>
      </c>
      <c r="E43" s="42">
        <f t="shared" si="15"/>
        <v>67</v>
      </c>
      <c r="F43" s="25">
        <f t="shared" si="5"/>
        <v>64</v>
      </c>
      <c r="G43" s="25">
        <f t="shared" si="16"/>
        <v>3</v>
      </c>
      <c r="H43" s="25">
        <f t="shared" si="17"/>
        <v>0</v>
      </c>
      <c r="I43" s="25">
        <f t="shared" si="18"/>
        <v>6</v>
      </c>
      <c r="J43" s="2">
        <f t="shared" si="19"/>
        <v>0</v>
      </c>
      <c r="K43" s="43">
        <f t="shared" si="9"/>
        <v>73</v>
      </c>
      <c r="L43" s="44">
        <f t="shared" si="20"/>
        <v>29</v>
      </c>
      <c r="M43" s="27">
        <f t="shared" si="21"/>
        <v>0.9178082191780822</v>
      </c>
      <c r="N43" s="45">
        <f t="shared" si="22"/>
        <v>16</v>
      </c>
      <c r="P43" s="41" t="s">
        <v>115</v>
      </c>
      <c r="Q43" s="68">
        <v>0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  <c r="W43" s="1">
        <v>63</v>
      </c>
      <c r="X43" s="1">
        <v>3</v>
      </c>
      <c r="Y43" s="1">
        <v>0</v>
      </c>
      <c r="Z43" s="1">
        <v>0</v>
      </c>
      <c r="AA43" s="1">
        <v>0</v>
      </c>
      <c r="AB43" s="1">
        <v>0</v>
      </c>
      <c r="AC43" s="1">
        <v>3</v>
      </c>
      <c r="AD43" s="1">
        <v>3</v>
      </c>
      <c r="AE43" s="1">
        <v>0</v>
      </c>
      <c r="AF43" s="46">
        <v>73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14"/>
        <v>1</v>
      </c>
      <c r="E44" s="42">
        <f t="shared" si="15"/>
        <v>54</v>
      </c>
      <c r="F44" s="25">
        <f t="shared" si="5"/>
        <v>18</v>
      </c>
      <c r="G44" s="25">
        <f t="shared" si="16"/>
        <v>36</v>
      </c>
      <c r="H44" s="25">
        <f t="shared" si="17"/>
        <v>0</v>
      </c>
      <c r="I44" s="25">
        <f t="shared" si="18"/>
        <v>36</v>
      </c>
      <c r="J44" s="2">
        <f t="shared" si="19"/>
        <v>3</v>
      </c>
      <c r="K44" s="43">
        <f t="shared" si="9"/>
        <v>94</v>
      </c>
      <c r="L44" s="44">
        <f t="shared" si="20"/>
        <v>26</v>
      </c>
      <c r="M44" s="27">
        <f t="shared" si="21"/>
        <v>0.57446808510638303</v>
      </c>
      <c r="N44" s="45">
        <f t="shared" si="22"/>
        <v>70</v>
      </c>
      <c r="P44" s="41" t="s">
        <v>117</v>
      </c>
      <c r="Q44" s="68">
        <v>1</v>
      </c>
      <c r="R44" s="1">
        <v>0</v>
      </c>
      <c r="S44" s="1">
        <v>0</v>
      </c>
      <c r="T44" s="1">
        <v>0</v>
      </c>
      <c r="U44" s="1">
        <v>0</v>
      </c>
      <c r="V44" s="1">
        <v>4</v>
      </c>
      <c r="W44" s="1">
        <v>14</v>
      </c>
      <c r="X44" s="1">
        <v>36</v>
      </c>
      <c r="Y44" s="1">
        <v>0</v>
      </c>
      <c r="Z44" s="1">
        <v>0</v>
      </c>
      <c r="AA44" s="1">
        <v>0</v>
      </c>
      <c r="AB44" s="1">
        <v>0</v>
      </c>
      <c r="AC44" s="1">
        <v>20</v>
      </c>
      <c r="AD44" s="1">
        <v>16</v>
      </c>
      <c r="AE44" s="1">
        <v>3</v>
      </c>
      <c r="AF44" s="46">
        <v>94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14"/>
        <v>0</v>
      </c>
      <c r="E45" s="42">
        <f t="shared" si="15"/>
        <v>20</v>
      </c>
      <c r="F45" s="25">
        <f t="shared" si="5"/>
        <v>20</v>
      </c>
      <c r="G45" s="25">
        <f t="shared" si="16"/>
        <v>0</v>
      </c>
      <c r="H45" s="25">
        <f t="shared" si="17"/>
        <v>0</v>
      </c>
      <c r="I45" s="25">
        <f t="shared" si="18"/>
        <v>6</v>
      </c>
      <c r="J45" s="2">
        <f t="shared" si="19"/>
        <v>0</v>
      </c>
      <c r="K45" s="43">
        <f t="shared" si="9"/>
        <v>26</v>
      </c>
      <c r="L45" s="44">
        <f t="shared" si="20"/>
        <v>61</v>
      </c>
      <c r="M45" s="27">
        <f t="shared" si="21"/>
        <v>0.76923076923076927</v>
      </c>
      <c r="N45" s="45">
        <f t="shared" si="22"/>
        <v>52</v>
      </c>
      <c r="P45" s="41" t="s">
        <v>119</v>
      </c>
      <c r="Q45" s="68">
        <v>0</v>
      </c>
      <c r="R45" s="1">
        <v>0</v>
      </c>
      <c r="S45" s="1">
        <v>0</v>
      </c>
      <c r="T45" s="1">
        <v>0</v>
      </c>
      <c r="U45" s="1">
        <v>0</v>
      </c>
      <c r="V45" s="1">
        <v>1</v>
      </c>
      <c r="W45" s="1">
        <v>19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6</v>
      </c>
      <c r="AE45" s="1">
        <v>0</v>
      </c>
      <c r="AF45" s="46">
        <v>26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14"/>
        <v>0</v>
      </c>
      <c r="E46" s="42">
        <f t="shared" si="15"/>
        <v>26</v>
      </c>
      <c r="F46" s="25">
        <f t="shared" si="5"/>
        <v>17</v>
      </c>
      <c r="G46" s="25">
        <f t="shared" si="16"/>
        <v>8</v>
      </c>
      <c r="H46" s="25">
        <f t="shared" si="17"/>
        <v>1</v>
      </c>
      <c r="I46" s="25">
        <f t="shared" si="18"/>
        <v>4</v>
      </c>
      <c r="J46" s="2">
        <f t="shared" si="19"/>
        <v>0</v>
      </c>
      <c r="K46" s="43">
        <f t="shared" si="9"/>
        <v>30</v>
      </c>
      <c r="L46" s="44">
        <f t="shared" si="20"/>
        <v>60</v>
      </c>
      <c r="M46" s="27">
        <f t="shared" si="21"/>
        <v>0.8666666666666667</v>
      </c>
      <c r="N46" s="45">
        <f t="shared" si="22"/>
        <v>29</v>
      </c>
      <c r="P46" s="41" t="s">
        <v>121</v>
      </c>
      <c r="Q46" s="68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17</v>
      </c>
      <c r="X46" s="1">
        <v>8</v>
      </c>
      <c r="Y46" s="1">
        <v>1</v>
      </c>
      <c r="Z46" s="1">
        <v>0</v>
      </c>
      <c r="AA46" s="1">
        <v>0</v>
      </c>
      <c r="AB46" s="1">
        <v>0</v>
      </c>
      <c r="AC46" s="1">
        <v>4</v>
      </c>
      <c r="AD46" s="1">
        <v>0</v>
      </c>
      <c r="AE46" s="1">
        <v>0</v>
      </c>
      <c r="AF46" s="46">
        <v>30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14"/>
        <v>0</v>
      </c>
      <c r="E47" s="42">
        <f t="shared" si="15"/>
        <v>63</v>
      </c>
      <c r="F47" s="25">
        <f t="shared" si="5"/>
        <v>38</v>
      </c>
      <c r="G47" s="25">
        <f t="shared" si="16"/>
        <v>25</v>
      </c>
      <c r="H47" s="25">
        <f t="shared" si="17"/>
        <v>0</v>
      </c>
      <c r="I47" s="25">
        <f t="shared" si="18"/>
        <v>19</v>
      </c>
      <c r="J47" s="2">
        <f t="shared" si="19"/>
        <v>1</v>
      </c>
      <c r="K47" s="43">
        <f t="shared" si="9"/>
        <v>83</v>
      </c>
      <c r="L47" s="44">
        <f t="shared" si="20"/>
        <v>28</v>
      </c>
      <c r="M47" s="27">
        <f t="shared" si="21"/>
        <v>0.75903614457831325</v>
      </c>
      <c r="N47" s="45">
        <f t="shared" si="22"/>
        <v>54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2</v>
      </c>
      <c r="W47" s="1">
        <v>36</v>
      </c>
      <c r="X47" s="1">
        <v>25</v>
      </c>
      <c r="Y47" s="1">
        <v>0</v>
      </c>
      <c r="Z47" s="1">
        <v>0</v>
      </c>
      <c r="AA47" s="1">
        <v>1</v>
      </c>
      <c r="AB47" s="1">
        <v>1</v>
      </c>
      <c r="AC47" s="1">
        <v>12</v>
      </c>
      <c r="AD47" s="1">
        <v>6</v>
      </c>
      <c r="AE47" s="1">
        <v>0</v>
      </c>
      <c r="AF47" s="46">
        <v>83</v>
      </c>
    </row>
    <row r="48" spans="1:32" x14ac:dyDescent="0.15">
      <c r="A48" s="1" t="s">
        <v>124</v>
      </c>
      <c r="B48" s="1" t="s">
        <v>302</v>
      </c>
      <c r="C48" s="41" t="s">
        <v>125</v>
      </c>
      <c r="D48" s="24">
        <f t="shared" si="14"/>
        <v>0</v>
      </c>
      <c r="E48" s="42">
        <f t="shared" si="15"/>
        <v>56</v>
      </c>
      <c r="F48" s="25">
        <f t="shared" si="5"/>
        <v>22</v>
      </c>
      <c r="G48" s="25">
        <f t="shared" si="16"/>
        <v>34</v>
      </c>
      <c r="H48" s="25">
        <f t="shared" si="17"/>
        <v>0</v>
      </c>
      <c r="I48" s="25">
        <f t="shared" si="18"/>
        <v>43</v>
      </c>
      <c r="J48" s="2">
        <f t="shared" si="19"/>
        <v>0</v>
      </c>
      <c r="K48" s="43">
        <f t="shared" si="9"/>
        <v>99</v>
      </c>
      <c r="L48" s="44">
        <f t="shared" si="20"/>
        <v>23</v>
      </c>
      <c r="M48" s="27">
        <f t="shared" si="21"/>
        <v>0.56565656565656564</v>
      </c>
      <c r="N48" s="45">
        <f t="shared" si="22"/>
        <v>73</v>
      </c>
      <c r="P48" s="41" t="s">
        <v>125</v>
      </c>
      <c r="Q48" s="68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22</v>
      </c>
      <c r="X48" s="1">
        <v>34</v>
      </c>
      <c r="Y48" s="1">
        <v>0</v>
      </c>
      <c r="Z48" s="1">
        <v>0</v>
      </c>
      <c r="AA48" s="1">
        <v>0</v>
      </c>
      <c r="AB48" s="1">
        <v>0</v>
      </c>
      <c r="AC48" s="1">
        <v>15</v>
      </c>
      <c r="AD48" s="1">
        <v>28</v>
      </c>
      <c r="AE48" s="1">
        <v>0</v>
      </c>
      <c r="AF48" s="46">
        <v>99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si="14"/>
        <v>0</v>
      </c>
      <c r="E49" s="42">
        <f t="shared" si="15"/>
        <v>114</v>
      </c>
      <c r="F49" s="25">
        <f t="shared" si="5"/>
        <v>105</v>
      </c>
      <c r="G49" s="25">
        <f t="shared" si="16"/>
        <v>9</v>
      </c>
      <c r="H49" s="25">
        <f t="shared" si="17"/>
        <v>0</v>
      </c>
      <c r="I49" s="25">
        <f t="shared" si="18"/>
        <v>37</v>
      </c>
      <c r="J49" s="2">
        <f t="shared" si="19"/>
        <v>0</v>
      </c>
      <c r="K49" s="43">
        <f t="shared" si="9"/>
        <v>151</v>
      </c>
      <c r="L49" s="44">
        <f t="shared" si="20"/>
        <v>16</v>
      </c>
      <c r="M49" s="27">
        <f t="shared" si="21"/>
        <v>0.75496688741721851</v>
      </c>
      <c r="N49" s="45">
        <f t="shared" si="22"/>
        <v>55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1</v>
      </c>
      <c r="W49" s="1">
        <v>104</v>
      </c>
      <c r="X49" s="1">
        <v>9</v>
      </c>
      <c r="Y49" s="1">
        <v>0</v>
      </c>
      <c r="Z49" s="1">
        <v>0</v>
      </c>
      <c r="AA49" s="1">
        <v>0</v>
      </c>
      <c r="AB49" s="1">
        <v>0</v>
      </c>
      <c r="AC49" s="1">
        <v>1</v>
      </c>
      <c r="AD49" s="1">
        <v>36</v>
      </c>
      <c r="AE49" s="1">
        <v>0</v>
      </c>
      <c r="AF49" s="46">
        <v>151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0</v>
      </c>
      <c r="E50" s="42">
        <f t="shared" si="15"/>
        <v>41</v>
      </c>
      <c r="F50" s="25">
        <f t="shared" si="5"/>
        <v>30</v>
      </c>
      <c r="G50" s="25">
        <f t="shared" si="16"/>
        <v>11</v>
      </c>
      <c r="H50" s="25">
        <f t="shared" si="17"/>
        <v>0</v>
      </c>
      <c r="I50" s="25">
        <f t="shared" si="18"/>
        <v>3</v>
      </c>
      <c r="J50" s="2">
        <f t="shared" si="19"/>
        <v>1</v>
      </c>
      <c r="K50" s="43">
        <f t="shared" si="9"/>
        <v>45</v>
      </c>
      <c r="L50" s="44">
        <f t="shared" si="20"/>
        <v>48</v>
      </c>
      <c r="M50" s="27">
        <f t="shared" si="21"/>
        <v>0.91111111111111109</v>
      </c>
      <c r="N50" s="45">
        <f t="shared" si="22"/>
        <v>20</v>
      </c>
      <c r="P50" s="41" t="s">
        <v>129</v>
      </c>
      <c r="Q50" s="68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30</v>
      </c>
      <c r="X50" s="1">
        <v>11</v>
      </c>
      <c r="Y50" s="1">
        <v>0</v>
      </c>
      <c r="Z50" s="1">
        <v>0</v>
      </c>
      <c r="AA50" s="1">
        <v>1</v>
      </c>
      <c r="AB50" s="1">
        <v>0</v>
      </c>
      <c r="AC50" s="1">
        <v>2</v>
      </c>
      <c r="AD50" s="1">
        <v>1</v>
      </c>
      <c r="AE50" s="1">
        <v>0</v>
      </c>
      <c r="AF50" s="46">
        <v>45</v>
      </c>
    </row>
    <row r="51" spans="1:32" x14ac:dyDescent="0.15">
      <c r="A51" s="69" t="s">
        <v>130</v>
      </c>
      <c r="B51" s="69" t="s">
        <v>296</v>
      </c>
      <c r="C51" s="70" t="s">
        <v>131</v>
      </c>
      <c r="D51" s="47"/>
      <c r="E51" s="48"/>
      <c r="F51" s="48"/>
      <c r="G51" s="48"/>
      <c r="H51" s="48"/>
      <c r="I51" s="48"/>
      <c r="J51" s="49"/>
      <c r="K51" s="49"/>
      <c r="L51" s="50"/>
      <c r="M51" s="51"/>
      <c r="N51" s="52"/>
      <c r="P51" s="70" t="s">
        <v>131</v>
      </c>
      <c r="Q51" s="75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74"/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ref="D52:D68" si="23">SUM(Q52:U52)</f>
        <v>0</v>
      </c>
      <c r="E52" s="42">
        <f t="shared" ref="E52:E68" si="24">SUM(F52:H52)</f>
        <v>41</v>
      </c>
      <c r="F52" s="25">
        <f t="shared" si="5"/>
        <v>33</v>
      </c>
      <c r="G52" s="25">
        <f t="shared" ref="G52:G68" si="25">X52</f>
        <v>8</v>
      </c>
      <c r="H52" s="25">
        <f t="shared" ref="H52:H68" si="26">Y52</f>
        <v>0</v>
      </c>
      <c r="I52" s="25">
        <f t="shared" ref="I52:I68" si="27">SUM(AB52:AD52)</f>
        <v>9</v>
      </c>
      <c r="J52" s="2">
        <f t="shared" ref="J52:J68" si="28">SUM(Z52:AA52,AE52)</f>
        <v>2</v>
      </c>
      <c r="K52" s="43">
        <f t="shared" si="9"/>
        <v>52</v>
      </c>
      <c r="L52" s="44">
        <f t="shared" ref="L52:L68" si="29">_xlfn.RANK.EQ(K52,$K$14:$K$99,0)</f>
        <v>42</v>
      </c>
      <c r="M52" s="27">
        <f t="shared" ref="M52:M68" si="30">E52/K52</f>
        <v>0.78846153846153844</v>
      </c>
      <c r="N52" s="45">
        <f t="shared" ref="N52:N68" si="31">_xlfn.RANK.EQ(M52,$M$14:$M$99,0)</f>
        <v>45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33</v>
      </c>
      <c r="X52" s="1">
        <v>8</v>
      </c>
      <c r="Y52" s="1">
        <v>0</v>
      </c>
      <c r="Z52" s="1">
        <v>2</v>
      </c>
      <c r="AA52" s="1">
        <v>0</v>
      </c>
      <c r="AB52" s="1">
        <v>0</v>
      </c>
      <c r="AC52" s="1">
        <v>1</v>
      </c>
      <c r="AD52" s="1">
        <v>8</v>
      </c>
      <c r="AE52" s="1">
        <v>0</v>
      </c>
      <c r="AF52" s="46">
        <v>52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23"/>
        <v>2</v>
      </c>
      <c r="E53" s="42">
        <f t="shared" si="24"/>
        <v>143</v>
      </c>
      <c r="F53" s="25">
        <f t="shared" si="5"/>
        <v>105</v>
      </c>
      <c r="G53" s="25">
        <f t="shared" si="25"/>
        <v>38</v>
      </c>
      <c r="H53" s="25">
        <f t="shared" si="26"/>
        <v>0</v>
      </c>
      <c r="I53" s="25">
        <f t="shared" si="27"/>
        <v>23</v>
      </c>
      <c r="J53" s="2">
        <f t="shared" si="28"/>
        <v>0</v>
      </c>
      <c r="K53" s="43">
        <f t="shared" si="9"/>
        <v>168</v>
      </c>
      <c r="L53" s="44">
        <f t="shared" si="29"/>
        <v>15</v>
      </c>
      <c r="M53" s="27">
        <f t="shared" si="30"/>
        <v>0.85119047619047616</v>
      </c>
      <c r="N53" s="45">
        <f t="shared" si="31"/>
        <v>33</v>
      </c>
      <c r="P53" s="41" t="s">
        <v>135</v>
      </c>
      <c r="Q53" s="68">
        <v>2</v>
      </c>
      <c r="R53" s="1">
        <v>0</v>
      </c>
      <c r="S53" s="1">
        <v>0</v>
      </c>
      <c r="T53" s="1">
        <v>0</v>
      </c>
      <c r="U53" s="1">
        <v>0</v>
      </c>
      <c r="V53" s="1">
        <v>2</v>
      </c>
      <c r="W53" s="1">
        <v>103</v>
      </c>
      <c r="X53" s="1">
        <v>38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23</v>
      </c>
      <c r="AE53" s="1">
        <v>0</v>
      </c>
      <c r="AF53" s="46">
        <v>168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23"/>
        <v>0</v>
      </c>
      <c r="E54" s="42">
        <f t="shared" si="24"/>
        <v>48</v>
      </c>
      <c r="F54" s="25">
        <f t="shared" si="5"/>
        <v>23</v>
      </c>
      <c r="G54" s="25">
        <f t="shared" si="25"/>
        <v>25</v>
      </c>
      <c r="H54" s="25">
        <f t="shared" si="26"/>
        <v>0</v>
      </c>
      <c r="I54" s="25">
        <f t="shared" si="27"/>
        <v>13</v>
      </c>
      <c r="J54" s="2">
        <f t="shared" si="28"/>
        <v>0</v>
      </c>
      <c r="K54" s="43">
        <f t="shared" si="9"/>
        <v>61</v>
      </c>
      <c r="L54" s="44">
        <f t="shared" si="29"/>
        <v>36</v>
      </c>
      <c r="M54" s="27">
        <f t="shared" si="30"/>
        <v>0.78688524590163933</v>
      </c>
      <c r="N54" s="45">
        <f t="shared" si="31"/>
        <v>47</v>
      </c>
      <c r="P54" s="41" t="s">
        <v>137</v>
      </c>
      <c r="Q54" s="68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23</v>
      </c>
      <c r="X54" s="1">
        <v>25</v>
      </c>
      <c r="Y54" s="1">
        <v>0</v>
      </c>
      <c r="Z54" s="1">
        <v>0</v>
      </c>
      <c r="AA54" s="1">
        <v>0</v>
      </c>
      <c r="AB54" s="1">
        <v>0</v>
      </c>
      <c r="AC54" s="1">
        <v>5</v>
      </c>
      <c r="AD54" s="1">
        <v>8</v>
      </c>
      <c r="AE54" s="1">
        <v>0</v>
      </c>
      <c r="AF54" s="46">
        <v>61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23"/>
        <v>0</v>
      </c>
      <c r="E55" s="42">
        <f t="shared" si="24"/>
        <v>43</v>
      </c>
      <c r="F55" s="25">
        <f t="shared" si="5"/>
        <v>42</v>
      </c>
      <c r="G55" s="25">
        <f t="shared" si="25"/>
        <v>1</v>
      </c>
      <c r="H55" s="25">
        <f t="shared" si="26"/>
        <v>0</v>
      </c>
      <c r="I55" s="25">
        <f t="shared" si="27"/>
        <v>2</v>
      </c>
      <c r="J55" s="2">
        <f t="shared" si="28"/>
        <v>0</v>
      </c>
      <c r="K55" s="43">
        <f t="shared" si="9"/>
        <v>45</v>
      </c>
      <c r="L55" s="44">
        <f t="shared" si="29"/>
        <v>48</v>
      </c>
      <c r="M55" s="27">
        <f t="shared" si="30"/>
        <v>0.9555555555555556</v>
      </c>
      <c r="N55" s="45">
        <f t="shared" si="31"/>
        <v>6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42</v>
      </c>
      <c r="X55" s="1">
        <v>1</v>
      </c>
      <c r="Y55" s="1">
        <v>0</v>
      </c>
      <c r="Z55" s="1">
        <v>0</v>
      </c>
      <c r="AA55" s="1">
        <v>0</v>
      </c>
      <c r="AB55" s="1">
        <v>0</v>
      </c>
      <c r="AC55" s="1">
        <v>2</v>
      </c>
      <c r="AD55" s="1">
        <v>0</v>
      </c>
      <c r="AE55" s="1">
        <v>0</v>
      </c>
      <c r="AF55" s="46">
        <v>45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23"/>
        <v>0</v>
      </c>
      <c r="E56" s="42">
        <f t="shared" si="24"/>
        <v>57</v>
      </c>
      <c r="F56" s="25">
        <f t="shared" si="5"/>
        <v>28</v>
      </c>
      <c r="G56" s="25">
        <f t="shared" si="25"/>
        <v>29</v>
      </c>
      <c r="H56" s="25">
        <f t="shared" si="26"/>
        <v>0</v>
      </c>
      <c r="I56" s="25">
        <f t="shared" si="27"/>
        <v>6</v>
      </c>
      <c r="J56" s="2">
        <f t="shared" si="28"/>
        <v>0</v>
      </c>
      <c r="K56" s="43">
        <f t="shared" si="9"/>
        <v>63</v>
      </c>
      <c r="L56" s="44">
        <f t="shared" si="29"/>
        <v>35</v>
      </c>
      <c r="M56" s="27">
        <f t="shared" si="30"/>
        <v>0.90476190476190477</v>
      </c>
      <c r="N56" s="45">
        <f t="shared" si="31"/>
        <v>22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28</v>
      </c>
      <c r="X56" s="1">
        <v>29</v>
      </c>
      <c r="Y56" s="1">
        <v>0</v>
      </c>
      <c r="Z56" s="1">
        <v>0</v>
      </c>
      <c r="AA56" s="1">
        <v>0</v>
      </c>
      <c r="AB56" s="1">
        <v>0</v>
      </c>
      <c r="AC56" s="1">
        <v>4</v>
      </c>
      <c r="AD56" s="1">
        <v>2</v>
      </c>
      <c r="AE56" s="1">
        <v>0</v>
      </c>
      <c r="AF56" s="46">
        <v>63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23"/>
        <v>0</v>
      </c>
      <c r="E57" s="42">
        <f t="shared" si="24"/>
        <v>101</v>
      </c>
      <c r="F57" s="25">
        <f t="shared" si="5"/>
        <v>94</v>
      </c>
      <c r="G57" s="25">
        <f t="shared" si="25"/>
        <v>7</v>
      </c>
      <c r="H57" s="25">
        <f t="shared" si="26"/>
        <v>0</v>
      </c>
      <c r="I57" s="25">
        <f t="shared" si="27"/>
        <v>14</v>
      </c>
      <c r="J57" s="2">
        <f t="shared" si="28"/>
        <v>0</v>
      </c>
      <c r="K57" s="43">
        <f t="shared" si="9"/>
        <v>115</v>
      </c>
      <c r="L57" s="44">
        <f t="shared" si="29"/>
        <v>21</v>
      </c>
      <c r="M57" s="27">
        <f t="shared" si="30"/>
        <v>0.87826086956521743</v>
      </c>
      <c r="N57" s="45">
        <f t="shared" si="31"/>
        <v>24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94</v>
      </c>
      <c r="X57" s="1">
        <v>7</v>
      </c>
      <c r="Y57" s="1">
        <v>0</v>
      </c>
      <c r="Z57" s="1">
        <v>0</v>
      </c>
      <c r="AA57" s="1">
        <v>0</v>
      </c>
      <c r="AB57" s="1">
        <v>0</v>
      </c>
      <c r="AC57" s="1">
        <v>5</v>
      </c>
      <c r="AD57" s="1">
        <v>9</v>
      </c>
      <c r="AE57" s="1">
        <v>0</v>
      </c>
      <c r="AF57" s="46">
        <v>115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23"/>
        <v>1</v>
      </c>
      <c r="E58" s="42">
        <f t="shared" si="24"/>
        <v>96</v>
      </c>
      <c r="F58" s="25">
        <f t="shared" si="5"/>
        <v>50</v>
      </c>
      <c r="G58" s="25">
        <f t="shared" si="25"/>
        <v>46</v>
      </c>
      <c r="H58" s="25">
        <f t="shared" si="26"/>
        <v>0</v>
      </c>
      <c r="I58" s="25">
        <f t="shared" si="27"/>
        <v>12</v>
      </c>
      <c r="J58" s="2">
        <f t="shared" si="28"/>
        <v>0</v>
      </c>
      <c r="K58" s="43">
        <f t="shared" si="9"/>
        <v>109</v>
      </c>
      <c r="L58" s="44">
        <f t="shared" si="29"/>
        <v>22</v>
      </c>
      <c r="M58" s="27">
        <f t="shared" si="30"/>
        <v>0.88073394495412849</v>
      </c>
      <c r="N58" s="45">
        <f t="shared" si="31"/>
        <v>23</v>
      </c>
      <c r="P58" s="41" t="s">
        <v>145</v>
      </c>
      <c r="Q58" s="68">
        <v>1</v>
      </c>
      <c r="R58" s="1">
        <v>0</v>
      </c>
      <c r="S58" s="1">
        <v>0</v>
      </c>
      <c r="T58" s="1">
        <v>0</v>
      </c>
      <c r="U58" s="1">
        <v>0</v>
      </c>
      <c r="V58" s="1">
        <v>3</v>
      </c>
      <c r="W58" s="1">
        <v>47</v>
      </c>
      <c r="X58" s="1">
        <v>46</v>
      </c>
      <c r="Y58" s="1">
        <v>0</v>
      </c>
      <c r="Z58" s="1">
        <v>0</v>
      </c>
      <c r="AA58" s="1">
        <v>0</v>
      </c>
      <c r="AB58" s="1">
        <v>0</v>
      </c>
      <c r="AC58" s="1">
        <v>3</v>
      </c>
      <c r="AD58" s="1">
        <v>9</v>
      </c>
      <c r="AE58" s="1">
        <v>0</v>
      </c>
      <c r="AF58" s="46">
        <v>109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23"/>
        <v>0</v>
      </c>
      <c r="E59" s="42">
        <f t="shared" si="24"/>
        <v>27</v>
      </c>
      <c r="F59" s="25">
        <f t="shared" si="5"/>
        <v>21</v>
      </c>
      <c r="G59" s="25">
        <f t="shared" si="25"/>
        <v>6</v>
      </c>
      <c r="H59" s="25">
        <f t="shared" si="26"/>
        <v>0</v>
      </c>
      <c r="I59" s="25">
        <f t="shared" si="27"/>
        <v>12</v>
      </c>
      <c r="J59" s="2">
        <f t="shared" si="28"/>
        <v>0</v>
      </c>
      <c r="K59" s="43">
        <f t="shared" si="9"/>
        <v>39</v>
      </c>
      <c r="L59" s="44">
        <f t="shared" si="29"/>
        <v>53</v>
      </c>
      <c r="M59" s="27">
        <f t="shared" si="30"/>
        <v>0.69230769230769229</v>
      </c>
      <c r="N59" s="45">
        <f t="shared" si="31"/>
        <v>61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21</v>
      </c>
      <c r="X59" s="1">
        <v>6</v>
      </c>
      <c r="Y59" s="1">
        <v>0</v>
      </c>
      <c r="Z59" s="1">
        <v>0</v>
      </c>
      <c r="AA59" s="1">
        <v>0</v>
      </c>
      <c r="AB59" s="1">
        <v>0</v>
      </c>
      <c r="AC59" s="1">
        <v>4</v>
      </c>
      <c r="AD59" s="1">
        <v>8</v>
      </c>
      <c r="AE59" s="1">
        <v>0</v>
      </c>
      <c r="AF59" s="46">
        <v>39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23"/>
        <v>0</v>
      </c>
      <c r="E60" s="42">
        <f t="shared" si="24"/>
        <v>31</v>
      </c>
      <c r="F60" s="25">
        <f t="shared" si="5"/>
        <v>22</v>
      </c>
      <c r="G60" s="25">
        <f t="shared" si="25"/>
        <v>9</v>
      </c>
      <c r="H60" s="25">
        <f t="shared" si="26"/>
        <v>0</v>
      </c>
      <c r="I60" s="25">
        <f t="shared" si="27"/>
        <v>2</v>
      </c>
      <c r="J60" s="2">
        <f t="shared" si="28"/>
        <v>0</v>
      </c>
      <c r="K60" s="43">
        <f t="shared" si="9"/>
        <v>33</v>
      </c>
      <c r="L60" s="44">
        <f t="shared" si="29"/>
        <v>58</v>
      </c>
      <c r="M60" s="27">
        <f t="shared" si="30"/>
        <v>0.93939393939393945</v>
      </c>
      <c r="N60" s="45">
        <f t="shared" si="31"/>
        <v>9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22</v>
      </c>
      <c r="X60" s="1">
        <v>9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2</v>
      </c>
      <c r="AE60" s="1">
        <v>0</v>
      </c>
      <c r="AF60" s="46">
        <v>33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23"/>
        <v>2</v>
      </c>
      <c r="E61" s="42">
        <f t="shared" si="24"/>
        <v>407</v>
      </c>
      <c r="F61" s="25">
        <f t="shared" si="5"/>
        <v>316</v>
      </c>
      <c r="G61" s="25">
        <f t="shared" si="25"/>
        <v>90</v>
      </c>
      <c r="H61" s="25">
        <f t="shared" si="26"/>
        <v>1</v>
      </c>
      <c r="I61" s="25">
        <f t="shared" si="27"/>
        <v>111</v>
      </c>
      <c r="J61" s="2">
        <f t="shared" si="28"/>
        <v>8</v>
      </c>
      <c r="K61" s="43">
        <f t="shared" si="9"/>
        <v>528</v>
      </c>
      <c r="L61" s="44">
        <f t="shared" si="29"/>
        <v>7</v>
      </c>
      <c r="M61" s="27">
        <f t="shared" si="30"/>
        <v>0.77083333333333337</v>
      </c>
      <c r="N61" s="45">
        <f t="shared" si="31"/>
        <v>51</v>
      </c>
      <c r="P61" s="41" t="s">
        <v>151</v>
      </c>
      <c r="Q61" s="68">
        <v>2</v>
      </c>
      <c r="R61" s="1">
        <v>0</v>
      </c>
      <c r="S61" s="1">
        <v>0</v>
      </c>
      <c r="T61" s="1">
        <v>0</v>
      </c>
      <c r="U61" s="1">
        <v>0</v>
      </c>
      <c r="V61" s="1">
        <v>4</v>
      </c>
      <c r="W61" s="1">
        <v>312</v>
      </c>
      <c r="X61" s="1">
        <v>90</v>
      </c>
      <c r="Y61" s="1">
        <v>1</v>
      </c>
      <c r="Z61" s="1">
        <v>3</v>
      </c>
      <c r="AA61" s="1">
        <v>4</v>
      </c>
      <c r="AB61" s="1">
        <v>2</v>
      </c>
      <c r="AC61" s="1">
        <v>38</v>
      </c>
      <c r="AD61" s="1">
        <v>71</v>
      </c>
      <c r="AE61" s="1">
        <v>1</v>
      </c>
      <c r="AF61" s="46">
        <v>528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3"/>
        <v>0</v>
      </c>
      <c r="E62" s="42">
        <f t="shared" si="24"/>
        <v>40</v>
      </c>
      <c r="F62" s="25">
        <f t="shared" si="5"/>
        <v>36</v>
      </c>
      <c r="G62" s="25">
        <f t="shared" si="25"/>
        <v>4</v>
      </c>
      <c r="H62" s="25">
        <f t="shared" si="26"/>
        <v>0</v>
      </c>
      <c r="I62" s="25">
        <f t="shared" si="27"/>
        <v>4</v>
      </c>
      <c r="J62" s="2">
        <f t="shared" si="28"/>
        <v>0</v>
      </c>
      <c r="K62" s="43">
        <f t="shared" si="9"/>
        <v>44</v>
      </c>
      <c r="L62" s="44">
        <f t="shared" si="29"/>
        <v>50</v>
      </c>
      <c r="M62" s="27">
        <f t="shared" si="30"/>
        <v>0.90909090909090906</v>
      </c>
      <c r="N62" s="45">
        <f t="shared" si="31"/>
        <v>21</v>
      </c>
      <c r="P62" s="41" t="s">
        <v>153</v>
      </c>
      <c r="Q62" s="68">
        <v>0</v>
      </c>
      <c r="R62" s="1">
        <v>0</v>
      </c>
      <c r="S62" s="1">
        <v>0</v>
      </c>
      <c r="T62" s="1">
        <v>0</v>
      </c>
      <c r="U62" s="1">
        <v>0</v>
      </c>
      <c r="V62" s="1">
        <v>1</v>
      </c>
      <c r="W62" s="1">
        <v>35</v>
      </c>
      <c r="X62" s="1">
        <v>4</v>
      </c>
      <c r="Y62" s="1">
        <v>0</v>
      </c>
      <c r="Z62" s="1">
        <v>0</v>
      </c>
      <c r="AA62" s="1">
        <v>0</v>
      </c>
      <c r="AB62" s="1">
        <v>0</v>
      </c>
      <c r="AC62" s="1">
        <v>3</v>
      </c>
      <c r="AD62" s="1">
        <v>1</v>
      </c>
      <c r="AE62" s="1">
        <v>0</v>
      </c>
      <c r="AF62" s="46">
        <v>44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3"/>
        <v>0</v>
      </c>
      <c r="E63" s="42">
        <f t="shared" si="24"/>
        <v>2</v>
      </c>
      <c r="F63" s="25">
        <f t="shared" si="5"/>
        <v>2</v>
      </c>
      <c r="G63" s="25">
        <f t="shared" si="25"/>
        <v>0</v>
      </c>
      <c r="H63" s="25">
        <f t="shared" si="26"/>
        <v>0</v>
      </c>
      <c r="I63" s="25">
        <f t="shared" si="27"/>
        <v>0</v>
      </c>
      <c r="J63" s="2">
        <f t="shared" si="28"/>
        <v>0</v>
      </c>
      <c r="K63" s="43">
        <f t="shared" si="9"/>
        <v>2</v>
      </c>
      <c r="L63" s="44">
        <f t="shared" si="29"/>
        <v>74</v>
      </c>
      <c r="M63" s="27">
        <f t="shared" si="30"/>
        <v>1</v>
      </c>
      <c r="N63" s="45">
        <f t="shared" si="31"/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2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2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3"/>
        <v>0</v>
      </c>
      <c r="E64" s="42">
        <f t="shared" si="24"/>
        <v>28</v>
      </c>
      <c r="F64" s="25">
        <f t="shared" si="5"/>
        <v>6</v>
      </c>
      <c r="G64" s="25">
        <f t="shared" si="25"/>
        <v>22</v>
      </c>
      <c r="H64" s="25">
        <f t="shared" si="26"/>
        <v>0</v>
      </c>
      <c r="I64" s="25">
        <f t="shared" si="27"/>
        <v>6</v>
      </c>
      <c r="J64" s="2">
        <f t="shared" si="28"/>
        <v>0</v>
      </c>
      <c r="K64" s="43">
        <f t="shared" si="9"/>
        <v>34</v>
      </c>
      <c r="L64" s="44">
        <f t="shared" si="29"/>
        <v>55</v>
      </c>
      <c r="M64" s="27">
        <f t="shared" si="30"/>
        <v>0.82352941176470584</v>
      </c>
      <c r="N64" s="45">
        <f t="shared" si="31"/>
        <v>37</v>
      </c>
      <c r="P64" s="41" t="s">
        <v>157</v>
      </c>
      <c r="Q64" s="68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6</v>
      </c>
      <c r="X64" s="1">
        <v>22</v>
      </c>
      <c r="Y64" s="1">
        <v>0</v>
      </c>
      <c r="Z64" s="1">
        <v>0</v>
      </c>
      <c r="AA64" s="1">
        <v>0</v>
      </c>
      <c r="AB64" s="1">
        <v>0</v>
      </c>
      <c r="AC64" s="1">
        <v>1</v>
      </c>
      <c r="AD64" s="1">
        <v>5</v>
      </c>
      <c r="AE64" s="1">
        <v>0</v>
      </c>
      <c r="AF64" s="46">
        <v>34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3"/>
        <v>0</v>
      </c>
      <c r="E65" s="42">
        <f t="shared" si="24"/>
        <v>50</v>
      </c>
      <c r="F65" s="25">
        <f t="shared" si="5"/>
        <v>41</v>
      </c>
      <c r="G65" s="25">
        <f t="shared" si="25"/>
        <v>9</v>
      </c>
      <c r="H65" s="25">
        <f t="shared" si="26"/>
        <v>0</v>
      </c>
      <c r="I65" s="25">
        <f t="shared" si="27"/>
        <v>7</v>
      </c>
      <c r="J65" s="2">
        <f t="shared" si="28"/>
        <v>0</v>
      </c>
      <c r="K65" s="43">
        <f t="shared" si="9"/>
        <v>57</v>
      </c>
      <c r="L65" s="44">
        <f t="shared" si="29"/>
        <v>39</v>
      </c>
      <c r="M65" s="27">
        <f t="shared" si="30"/>
        <v>0.8771929824561403</v>
      </c>
      <c r="N65" s="45">
        <f t="shared" si="31"/>
        <v>25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2</v>
      </c>
      <c r="W65" s="1">
        <v>39</v>
      </c>
      <c r="X65" s="1">
        <v>9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7</v>
      </c>
      <c r="AE65" s="1">
        <v>0</v>
      </c>
      <c r="AF65" s="46">
        <v>57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3"/>
        <v>0</v>
      </c>
      <c r="E66" s="42">
        <f t="shared" si="24"/>
        <v>1</v>
      </c>
      <c r="F66" s="25">
        <f t="shared" si="5"/>
        <v>1</v>
      </c>
      <c r="G66" s="25">
        <f t="shared" si="25"/>
        <v>0</v>
      </c>
      <c r="H66" s="25">
        <f t="shared" si="26"/>
        <v>0</v>
      </c>
      <c r="I66" s="25">
        <f t="shared" si="27"/>
        <v>1</v>
      </c>
      <c r="J66" s="2">
        <f t="shared" si="28"/>
        <v>0</v>
      </c>
      <c r="K66" s="43">
        <f t="shared" si="9"/>
        <v>2</v>
      </c>
      <c r="L66" s="44">
        <f t="shared" si="29"/>
        <v>74</v>
      </c>
      <c r="M66" s="27">
        <f t="shared" si="30"/>
        <v>0.5</v>
      </c>
      <c r="N66" s="45">
        <f t="shared" si="31"/>
        <v>74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1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1</v>
      </c>
      <c r="AD66" s="1">
        <v>0</v>
      </c>
      <c r="AE66" s="1">
        <v>0</v>
      </c>
      <c r="AF66" s="46">
        <v>2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3"/>
        <v>0</v>
      </c>
      <c r="E67" s="42">
        <f t="shared" si="24"/>
        <v>32</v>
      </c>
      <c r="F67" s="25">
        <f t="shared" si="5"/>
        <v>32</v>
      </c>
      <c r="G67" s="25">
        <f t="shared" si="25"/>
        <v>0</v>
      </c>
      <c r="H67" s="25">
        <f t="shared" si="26"/>
        <v>0</v>
      </c>
      <c r="I67" s="25">
        <f t="shared" si="27"/>
        <v>1</v>
      </c>
      <c r="J67" s="2">
        <f t="shared" si="28"/>
        <v>0</v>
      </c>
      <c r="K67" s="43">
        <f t="shared" si="9"/>
        <v>33</v>
      </c>
      <c r="L67" s="44">
        <f t="shared" si="29"/>
        <v>58</v>
      </c>
      <c r="M67" s="27">
        <f t="shared" si="30"/>
        <v>0.96969696969696972</v>
      </c>
      <c r="N67" s="45">
        <f t="shared" si="31"/>
        <v>4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1</v>
      </c>
      <c r="W67" s="1">
        <v>31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1</v>
      </c>
      <c r="AD67" s="1">
        <v>0</v>
      </c>
      <c r="AE67" s="1">
        <v>0</v>
      </c>
      <c r="AF67" s="46">
        <v>33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3"/>
        <v>50</v>
      </c>
      <c r="E68" s="42">
        <f t="shared" si="24"/>
        <v>617</v>
      </c>
      <c r="F68" s="25">
        <f t="shared" si="5"/>
        <v>423</v>
      </c>
      <c r="G68" s="25">
        <f t="shared" si="25"/>
        <v>193</v>
      </c>
      <c r="H68" s="25">
        <f t="shared" si="26"/>
        <v>1</v>
      </c>
      <c r="I68" s="25">
        <f t="shared" si="27"/>
        <v>198</v>
      </c>
      <c r="J68" s="2">
        <f t="shared" si="28"/>
        <v>0</v>
      </c>
      <c r="K68" s="43">
        <f t="shared" si="9"/>
        <v>865</v>
      </c>
      <c r="L68" s="44">
        <f t="shared" si="29"/>
        <v>2</v>
      </c>
      <c r="M68" s="27">
        <f t="shared" si="30"/>
        <v>0.7132947976878613</v>
      </c>
      <c r="N68" s="45">
        <f t="shared" si="31"/>
        <v>58</v>
      </c>
      <c r="P68" s="41" t="s">
        <v>165</v>
      </c>
      <c r="Q68" s="68">
        <v>12</v>
      </c>
      <c r="R68" s="1">
        <v>1</v>
      </c>
      <c r="S68" s="1">
        <v>0</v>
      </c>
      <c r="T68" s="1">
        <v>0</v>
      </c>
      <c r="U68" s="1">
        <v>37</v>
      </c>
      <c r="V68" s="1">
        <v>4</v>
      </c>
      <c r="W68" s="1">
        <v>419</v>
      </c>
      <c r="X68" s="1">
        <v>193</v>
      </c>
      <c r="Y68" s="1">
        <v>1</v>
      </c>
      <c r="Z68" s="1">
        <v>0</v>
      </c>
      <c r="AA68" s="1">
        <v>0</v>
      </c>
      <c r="AB68" s="1">
        <v>3</v>
      </c>
      <c r="AC68" s="1">
        <v>78</v>
      </c>
      <c r="AD68" s="1">
        <v>117</v>
      </c>
      <c r="AE68" s="1">
        <v>0</v>
      </c>
      <c r="AF68" s="46">
        <v>865</v>
      </c>
    </row>
    <row r="69" spans="1:32" x14ac:dyDescent="0.15">
      <c r="A69" s="69" t="s">
        <v>166</v>
      </c>
      <c r="B69" s="69" t="s">
        <v>296</v>
      </c>
      <c r="C69" s="70" t="s">
        <v>167</v>
      </c>
      <c r="D69" s="47"/>
      <c r="E69" s="48"/>
      <c r="F69" s="48"/>
      <c r="G69" s="48"/>
      <c r="H69" s="48"/>
      <c r="I69" s="48"/>
      <c r="J69" s="49"/>
      <c r="K69" s="49"/>
      <c r="L69" s="50"/>
      <c r="M69" s="51"/>
      <c r="N69" s="52"/>
      <c r="P69" s="70" t="s">
        <v>167</v>
      </c>
      <c r="Q69" s="75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74"/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>SUM(Q70:U70)</f>
        <v>0</v>
      </c>
      <c r="E70" s="42">
        <f>SUM(F70:H70)</f>
        <v>46</v>
      </c>
      <c r="F70" s="25">
        <f t="shared" si="5"/>
        <v>40</v>
      </c>
      <c r="G70" s="25">
        <f>X70</f>
        <v>6</v>
      </c>
      <c r="H70" s="25">
        <f>Y70</f>
        <v>0</v>
      </c>
      <c r="I70" s="25">
        <f>SUM(AB70:AD70)</f>
        <v>6</v>
      </c>
      <c r="J70" s="2">
        <f>SUM(Z70:AA70,AE70)</f>
        <v>1</v>
      </c>
      <c r="K70" s="43">
        <f t="shared" si="9"/>
        <v>53</v>
      </c>
      <c r="L70" s="44">
        <f>_xlfn.RANK.EQ(K70,$K$14:$K$99,0)</f>
        <v>41</v>
      </c>
      <c r="M70" s="27">
        <f>E70/K70</f>
        <v>0.86792452830188682</v>
      </c>
      <c r="N70" s="45">
        <f>_xlfn.RANK.EQ(M70,$M$14:$M$99,0)</f>
        <v>28</v>
      </c>
      <c r="P70" s="41" t="s">
        <v>169</v>
      </c>
      <c r="Q70" s="68">
        <v>0</v>
      </c>
      <c r="R70" s="1">
        <v>0</v>
      </c>
      <c r="S70" s="1">
        <v>0</v>
      </c>
      <c r="T70" s="1">
        <v>0</v>
      </c>
      <c r="U70" s="1">
        <v>0</v>
      </c>
      <c r="V70" s="1">
        <v>1</v>
      </c>
      <c r="W70" s="1">
        <v>39</v>
      </c>
      <c r="X70" s="1">
        <v>6</v>
      </c>
      <c r="Y70" s="1">
        <v>0</v>
      </c>
      <c r="Z70" s="1">
        <v>0</v>
      </c>
      <c r="AA70" s="1">
        <v>1</v>
      </c>
      <c r="AB70" s="1">
        <v>1</v>
      </c>
      <c r="AC70" s="1">
        <v>1</v>
      </c>
      <c r="AD70" s="1">
        <v>4</v>
      </c>
      <c r="AE70" s="1">
        <v>0</v>
      </c>
      <c r="AF70" s="46">
        <v>53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5</v>
      </c>
      <c r="E71" s="42">
        <f>SUM(F71:H71)</f>
        <v>556</v>
      </c>
      <c r="F71" s="25">
        <f t="shared" si="5"/>
        <v>296</v>
      </c>
      <c r="G71" s="25">
        <f>X71</f>
        <v>260</v>
      </c>
      <c r="H71" s="25">
        <f>Y71</f>
        <v>0</v>
      </c>
      <c r="I71" s="25">
        <f>SUM(AB71:AD71)</f>
        <v>179</v>
      </c>
      <c r="J71" s="2">
        <f>SUM(Z71:AA71,AE71)</f>
        <v>6</v>
      </c>
      <c r="K71" s="43">
        <f t="shared" si="9"/>
        <v>746</v>
      </c>
      <c r="L71" s="44">
        <f>_xlfn.RANK.EQ(K71,$K$14:$K$99,0)</f>
        <v>3</v>
      </c>
      <c r="M71" s="27">
        <f>E71/K71</f>
        <v>0.74530831099195716</v>
      </c>
      <c r="N71" s="45">
        <f>_xlfn.RANK.EQ(M71,$M$14:$M$99,0)</f>
        <v>56</v>
      </c>
      <c r="P71" s="41" t="s">
        <v>171</v>
      </c>
      <c r="Q71" s="68">
        <v>4</v>
      </c>
      <c r="R71" s="1">
        <v>1</v>
      </c>
      <c r="S71" s="1">
        <v>0</v>
      </c>
      <c r="T71" s="1">
        <v>0</v>
      </c>
      <c r="U71" s="1">
        <v>0</v>
      </c>
      <c r="V71" s="1">
        <v>7</v>
      </c>
      <c r="W71" s="1">
        <v>289</v>
      </c>
      <c r="X71" s="1">
        <v>260</v>
      </c>
      <c r="Y71" s="1">
        <v>0</v>
      </c>
      <c r="Z71" s="1">
        <v>0</v>
      </c>
      <c r="AA71" s="1">
        <v>6</v>
      </c>
      <c r="AB71" s="1">
        <v>1</v>
      </c>
      <c r="AC71" s="1">
        <v>43</v>
      </c>
      <c r="AD71" s="1">
        <v>135</v>
      </c>
      <c r="AE71" s="1">
        <v>0</v>
      </c>
      <c r="AF71" s="46">
        <v>746</v>
      </c>
    </row>
    <row r="72" spans="1:32" x14ac:dyDescent="0.15">
      <c r="A72" s="69" t="s">
        <v>172</v>
      </c>
      <c r="B72" s="69" t="s">
        <v>296</v>
      </c>
      <c r="C72" s="70" t="s">
        <v>173</v>
      </c>
      <c r="D72" s="47"/>
      <c r="E72" s="48"/>
      <c r="F72" s="48"/>
      <c r="G72" s="48"/>
      <c r="H72" s="48"/>
      <c r="I72" s="48"/>
      <c r="J72" s="49"/>
      <c r="K72" s="49"/>
      <c r="L72" s="50"/>
      <c r="M72" s="51"/>
      <c r="N72" s="52"/>
      <c r="P72" s="70" t="s">
        <v>173</v>
      </c>
      <c r="Q72" s="75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74"/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0</v>
      </c>
      <c r="E73" s="42">
        <f>SUM(F73:H73)</f>
        <v>224</v>
      </c>
      <c r="F73" s="25">
        <f t="shared" si="5"/>
        <v>194</v>
      </c>
      <c r="G73" s="25">
        <f>X73</f>
        <v>29</v>
      </c>
      <c r="H73" s="25">
        <f>Y73</f>
        <v>1</v>
      </c>
      <c r="I73" s="25">
        <f>SUM(AB73:AD73)</f>
        <v>91</v>
      </c>
      <c r="J73" s="2">
        <f>SUM(Z73:AA73,AE73)</f>
        <v>0</v>
      </c>
      <c r="K73" s="43">
        <f t="shared" si="9"/>
        <v>315</v>
      </c>
      <c r="L73" s="44">
        <f>_xlfn.RANK.EQ(K73,$K$14:$K$99,0)</f>
        <v>11</v>
      </c>
      <c r="M73" s="27">
        <f>E73/K73</f>
        <v>0.71111111111111114</v>
      </c>
      <c r="N73" s="45">
        <f>_xlfn.RANK.EQ(M73,$M$14:$M$99,0)</f>
        <v>59</v>
      </c>
      <c r="P73" s="41" t="s">
        <v>175</v>
      </c>
      <c r="Q73" s="68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194</v>
      </c>
      <c r="X73" s="1">
        <v>29</v>
      </c>
      <c r="Y73" s="1">
        <v>1</v>
      </c>
      <c r="Z73" s="1">
        <v>0</v>
      </c>
      <c r="AA73" s="1">
        <v>0</v>
      </c>
      <c r="AB73" s="1">
        <v>1</v>
      </c>
      <c r="AC73" s="1">
        <v>40</v>
      </c>
      <c r="AD73" s="1">
        <v>50</v>
      </c>
      <c r="AE73" s="1">
        <v>0</v>
      </c>
      <c r="AF73" s="46">
        <v>315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31</v>
      </c>
      <c r="F74" s="25">
        <f t="shared" si="5"/>
        <v>28</v>
      </c>
      <c r="G74" s="25">
        <f>X74</f>
        <v>3</v>
      </c>
      <c r="H74" s="25">
        <f>Y74</f>
        <v>0</v>
      </c>
      <c r="I74" s="25">
        <f>SUM(AB74:AD74)</f>
        <v>3</v>
      </c>
      <c r="J74" s="2">
        <f>SUM(Z74:AA74,AE74)</f>
        <v>0</v>
      </c>
      <c r="K74" s="43">
        <f t="shared" si="9"/>
        <v>34</v>
      </c>
      <c r="L74" s="44">
        <f>_xlfn.RANK.EQ(K74,$K$14:$K$99,0)</f>
        <v>55</v>
      </c>
      <c r="M74" s="27">
        <f>E74/K74</f>
        <v>0.91176470588235292</v>
      </c>
      <c r="N74" s="45">
        <f>_xlfn.RANK.EQ(M74,$M$14:$M$99,0)</f>
        <v>19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28</v>
      </c>
      <c r="X74" s="1">
        <v>3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3</v>
      </c>
      <c r="AE74" s="1">
        <v>0</v>
      </c>
      <c r="AF74" s="46">
        <v>34</v>
      </c>
    </row>
    <row r="75" spans="1:32" x14ac:dyDescent="0.15">
      <c r="A75" s="69" t="s">
        <v>178</v>
      </c>
      <c r="B75" s="69" t="s">
        <v>296</v>
      </c>
      <c r="C75" s="70" t="s">
        <v>179</v>
      </c>
      <c r="D75" s="47"/>
      <c r="E75" s="48"/>
      <c r="F75" s="48"/>
      <c r="G75" s="48"/>
      <c r="H75" s="48"/>
      <c r="I75" s="48"/>
      <c r="J75" s="49"/>
      <c r="K75" s="49"/>
      <c r="L75" s="50"/>
      <c r="M75" s="51"/>
      <c r="N75" s="52"/>
      <c r="P75" s="70" t="s">
        <v>179</v>
      </c>
      <c r="Q75" s="75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74"/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ref="D76:D84" si="32">SUM(Q76:U76)</f>
        <v>0</v>
      </c>
      <c r="E76" s="42">
        <f t="shared" ref="E76:E84" si="33">SUM(F76:H76)</f>
        <v>12</v>
      </c>
      <c r="F76" s="25">
        <f t="shared" si="5"/>
        <v>6</v>
      </c>
      <c r="G76" s="25">
        <f t="shared" ref="G76:G84" si="34">X76</f>
        <v>6</v>
      </c>
      <c r="H76" s="25">
        <f t="shared" ref="H76:H84" si="35">Y76</f>
        <v>0</v>
      </c>
      <c r="I76" s="25">
        <f t="shared" ref="I76:I84" si="36">SUM(AB76:AD76)</f>
        <v>9</v>
      </c>
      <c r="J76" s="2">
        <f t="shared" ref="J76:J84" si="37">SUM(Z76:AA76,AE76)</f>
        <v>0</v>
      </c>
      <c r="K76" s="43">
        <f t="shared" si="9"/>
        <v>21</v>
      </c>
      <c r="L76" s="44">
        <f t="shared" ref="L76:L84" si="38">_xlfn.RANK.EQ(K76,$K$14:$K$99,0)</f>
        <v>64</v>
      </c>
      <c r="M76" s="27">
        <f t="shared" ref="M76:M84" si="39">E76/K76</f>
        <v>0.5714285714285714</v>
      </c>
      <c r="N76" s="45">
        <f t="shared" ref="N76:N84" si="40">_xlfn.RANK.EQ(M76,$M$14:$M$99,0)</f>
        <v>71</v>
      </c>
      <c r="P76" s="41" t="s">
        <v>181</v>
      </c>
      <c r="Q76" s="68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6</v>
      </c>
      <c r="X76" s="1">
        <v>6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9</v>
      </c>
      <c r="AE76" s="1">
        <v>0</v>
      </c>
      <c r="AF76" s="46">
        <v>21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32"/>
        <v>0</v>
      </c>
      <c r="E77" s="42">
        <f t="shared" si="33"/>
        <v>84</v>
      </c>
      <c r="F77" s="25">
        <f t="shared" si="5"/>
        <v>45</v>
      </c>
      <c r="G77" s="25">
        <f t="shared" si="34"/>
        <v>39</v>
      </c>
      <c r="H77" s="25">
        <f t="shared" si="35"/>
        <v>0</v>
      </c>
      <c r="I77" s="25">
        <f t="shared" si="36"/>
        <v>14</v>
      </c>
      <c r="J77" s="2">
        <f t="shared" si="37"/>
        <v>0</v>
      </c>
      <c r="K77" s="43">
        <f t="shared" si="9"/>
        <v>98</v>
      </c>
      <c r="L77" s="44">
        <f t="shared" si="38"/>
        <v>24</v>
      </c>
      <c r="M77" s="27">
        <f t="shared" si="39"/>
        <v>0.8571428571428571</v>
      </c>
      <c r="N77" s="45">
        <f t="shared" si="40"/>
        <v>31</v>
      </c>
      <c r="P77" s="41" t="s">
        <v>183</v>
      </c>
      <c r="Q77" s="68">
        <v>0</v>
      </c>
      <c r="R77" s="1">
        <v>0</v>
      </c>
      <c r="S77" s="1">
        <v>0</v>
      </c>
      <c r="T77" s="1">
        <v>0</v>
      </c>
      <c r="U77" s="1">
        <v>0</v>
      </c>
      <c r="V77" s="1">
        <v>3</v>
      </c>
      <c r="W77" s="1">
        <v>42</v>
      </c>
      <c r="X77" s="1">
        <v>39</v>
      </c>
      <c r="Y77" s="1">
        <v>0</v>
      </c>
      <c r="Z77" s="1">
        <v>0</v>
      </c>
      <c r="AA77" s="1">
        <v>0</v>
      </c>
      <c r="AB77" s="1">
        <v>0</v>
      </c>
      <c r="AC77" s="1">
        <v>2</v>
      </c>
      <c r="AD77" s="1">
        <v>12</v>
      </c>
      <c r="AE77" s="1">
        <v>0</v>
      </c>
      <c r="AF77" s="46">
        <v>98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32"/>
        <v>0</v>
      </c>
      <c r="E78" s="42">
        <f t="shared" si="33"/>
        <v>13</v>
      </c>
      <c r="F78" s="25">
        <f t="shared" si="5"/>
        <v>10</v>
      </c>
      <c r="G78" s="25">
        <f t="shared" si="34"/>
        <v>3</v>
      </c>
      <c r="H78" s="25">
        <f t="shared" si="35"/>
        <v>0</v>
      </c>
      <c r="I78" s="25">
        <f t="shared" si="36"/>
        <v>2</v>
      </c>
      <c r="J78" s="2">
        <f t="shared" si="37"/>
        <v>0</v>
      </c>
      <c r="K78" s="43">
        <f t="shared" si="9"/>
        <v>15</v>
      </c>
      <c r="L78" s="44">
        <f t="shared" si="38"/>
        <v>69</v>
      </c>
      <c r="M78" s="27">
        <f t="shared" si="39"/>
        <v>0.8666666666666667</v>
      </c>
      <c r="N78" s="45">
        <f t="shared" si="40"/>
        <v>29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1</v>
      </c>
      <c r="W78" s="1">
        <v>9</v>
      </c>
      <c r="X78" s="1">
        <v>3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2</v>
      </c>
      <c r="AE78" s="1">
        <v>0</v>
      </c>
      <c r="AF78" s="46">
        <v>15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32"/>
        <v>0</v>
      </c>
      <c r="E79" s="42">
        <f t="shared" si="33"/>
        <v>68</v>
      </c>
      <c r="F79" s="25">
        <f t="shared" ref="F79:F99" si="41">V79+W79</f>
        <v>49</v>
      </c>
      <c r="G79" s="25">
        <f t="shared" si="34"/>
        <v>19</v>
      </c>
      <c r="H79" s="25">
        <f t="shared" si="35"/>
        <v>0</v>
      </c>
      <c r="I79" s="25">
        <f t="shared" si="36"/>
        <v>4</v>
      </c>
      <c r="J79" s="2">
        <f t="shared" si="37"/>
        <v>0</v>
      </c>
      <c r="K79" s="43">
        <f t="shared" ref="K79:K99" si="42">SUM(D79,E79,I79:J79)</f>
        <v>72</v>
      </c>
      <c r="L79" s="44">
        <f t="shared" si="38"/>
        <v>30</v>
      </c>
      <c r="M79" s="27">
        <f t="shared" si="39"/>
        <v>0.94444444444444442</v>
      </c>
      <c r="N79" s="45">
        <f t="shared" si="40"/>
        <v>8</v>
      </c>
      <c r="P79" s="41" t="s">
        <v>187</v>
      </c>
      <c r="Q79" s="68">
        <v>0</v>
      </c>
      <c r="R79" s="1">
        <v>0</v>
      </c>
      <c r="S79" s="1">
        <v>0</v>
      </c>
      <c r="T79" s="1">
        <v>0</v>
      </c>
      <c r="U79" s="1">
        <v>0</v>
      </c>
      <c r="V79" s="1">
        <v>1</v>
      </c>
      <c r="W79" s="1">
        <v>48</v>
      </c>
      <c r="X79" s="1">
        <v>19</v>
      </c>
      <c r="Y79" s="1">
        <v>0</v>
      </c>
      <c r="Z79" s="1">
        <v>0</v>
      </c>
      <c r="AA79" s="1">
        <v>0</v>
      </c>
      <c r="AB79" s="1">
        <v>0</v>
      </c>
      <c r="AC79" s="1">
        <v>4</v>
      </c>
      <c r="AD79" s="1">
        <v>0</v>
      </c>
      <c r="AE79" s="1">
        <v>0</v>
      </c>
      <c r="AF79" s="46">
        <v>72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32"/>
        <v>0</v>
      </c>
      <c r="E80" s="42">
        <f t="shared" si="33"/>
        <v>33</v>
      </c>
      <c r="F80" s="25">
        <f t="shared" si="41"/>
        <v>25</v>
      </c>
      <c r="G80" s="25">
        <f t="shared" si="34"/>
        <v>8</v>
      </c>
      <c r="H80" s="25">
        <f t="shared" si="35"/>
        <v>0</v>
      </c>
      <c r="I80" s="25">
        <f t="shared" si="36"/>
        <v>8</v>
      </c>
      <c r="J80" s="2">
        <f t="shared" si="37"/>
        <v>0</v>
      </c>
      <c r="K80" s="43">
        <f t="shared" si="42"/>
        <v>41</v>
      </c>
      <c r="L80" s="44">
        <f t="shared" si="38"/>
        <v>52</v>
      </c>
      <c r="M80" s="27">
        <f t="shared" si="39"/>
        <v>0.80487804878048785</v>
      </c>
      <c r="N80" s="45">
        <f t="shared" si="40"/>
        <v>42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2</v>
      </c>
      <c r="W80" s="1">
        <v>23</v>
      </c>
      <c r="X80" s="1">
        <v>8</v>
      </c>
      <c r="Y80" s="1">
        <v>0</v>
      </c>
      <c r="Z80" s="1">
        <v>0</v>
      </c>
      <c r="AA80" s="1">
        <v>0</v>
      </c>
      <c r="AB80" s="1">
        <v>0</v>
      </c>
      <c r="AC80" s="1">
        <v>3</v>
      </c>
      <c r="AD80" s="1">
        <v>5</v>
      </c>
      <c r="AE80" s="1">
        <v>0</v>
      </c>
      <c r="AF80" s="46">
        <v>41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32"/>
        <v>0</v>
      </c>
      <c r="E81" s="42">
        <f t="shared" si="33"/>
        <v>200</v>
      </c>
      <c r="F81" s="25">
        <f t="shared" si="41"/>
        <v>91</v>
      </c>
      <c r="G81" s="25">
        <f t="shared" si="34"/>
        <v>108</v>
      </c>
      <c r="H81" s="25">
        <f t="shared" si="35"/>
        <v>1</v>
      </c>
      <c r="I81" s="25">
        <f t="shared" si="36"/>
        <v>62</v>
      </c>
      <c r="J81" s="2">
        <f t="shared" si="37"/>
        <v>0</v>
      </c>
      <c r="K81" s="43">
        <f t="shared" si="42"/>
        <v>262</v>
      </c>
      <c r="L81" s="44">
        <f t="shared" si="38"/>
        <v>13</v>
      </c>
      <c r="M81" s="27">
        <f t="shared" si="39"/>
        <v>0.76335877862595425</v>
      </c>
      <c r="N81" s="45">
        <f t="shared" si="40"/>
        <v>53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3</v>
      </c>
      <c r="W81" s="1">
        <v>88</v>
      </c>
      <c r="X81" s="1">
        <v>108</v>
      </c>
      <c r="Y81" s="1">
        <v>1</v>
      </c>
      <c r="Z81" s="1">
        <v>0</v>
      </c>
      <c r="AA81" s="1">
        <v>0</v>
      </c>
      <c r="AB81" s="1">
        <v>0</v>
      </c>
      <c r="AC81" s="1">
        <v>35</v>
      </c>
      <c r="AD81" s="1">
        <v>27</v>
      </c>
      <c r="AE81" s="1">
        <v>0</v>
      </c>
      <c r="AF81" s="46">
        <v>262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32"/>
        <v>5</v>
      </c>
      <c r="E82" s="42">
        <f t="shared" si="33"/>
        <v>320</v>
      </c>
      <c r="F82" s="25">
        <f t="shared" si="41"/>
        <v>247</v>
      </c>
      <c r="G82" s="25">
        <f t="shared" si="34"/>
        <v>52</v>
      </c>
      <c r="H82" s="25">
        <f t="shared" si="35"/>
        <v>21</v>
      </c>
      <c r="I82" s="25">
        <f t="shared" si="36"/>
        <v>54</v>
      </c>
      <c r="J82" s="2">
        <f t="shared" si="37"/>
        <v>13</v>
      </c>
      <c r="K82" s="43">
        <f t="shared" si="42"/>
        <v>392</v>
      </c>
      <c r="L82" s="44">
        <f t="shared" si="38"/>
        <v>9</v>
      </c>
      <c r="M82" s="27">
        <f t="shared" si="39"/>
        <v>0.81632653061224492</v>
      </c>
      <c r="N82" s="45">
        <f t="shared" si="40"/>
        <v>41</v>
      </c>
      <c r="P82" s="41" t="s">
        <v>193</v>
      </c>
      <c r="Q82" s="68">
        <v>1</v>
      </c>
      <c r="R82" s="1">
        <v>4</v>
      </c>
      <c r="S82" s="1">
        <v>0</v>
      </c>
      <c r="T82" s="1">
        <v>0</v>
      </c>
      <c r="U82" s="1">
        <v>0</v>
      </c>
      <c r="V82" s="1">
        <v>4</v>
      </c>
      <c r="W82" s="1">
        <v>243</v>
      </c>
      <c r="X82" s="1">
        <v>52</v>
      </c>
      <c r="Y82" s="1">
        <v>21</v>
      </c>
      <c r="Z82" s="1">
        <v>6</v>
      </c>
      <c r="AA82" s="1">
        <v>5</v>
      </c>
      <c r="AB82" s="1">
        <v>0</v>
      </c>
      <c r="AC82" s="1">
        <v>23</v>
      </c>
      <c r="AD82" s="1">
        <v>31</v>
      </c>
      <c r="AE82" s="1">
        <v>2</v>
      </c>
      <c r="AF82" s="46">
        <v>392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32"/>
        <v>1</v>
      </c>
      <c r="E83" s="42">
        <f t="shared" si="33"/>
        <v>75</v>
      </c>
      <c r="F83" s="25">
        <f t="shared" si="41"/>
        <v>65</v>
      </c>
      <c r="G83" s="25">
        <f t="shared" si="34"/>
        <v>10</v>
      </c>
      <c r="H83" s="25">
        <f t="shared" si="35"/>
        <v>0</v>
      </c>
      <c r="I83" s="25">
        <f t="shared" si="36"/>
        <v>20</v>
      </c>
      <c r="J83" s="2">
        <f t="shared" si="37"/>
        <v>0</v>
      </c>
      <c r="K83" s="43">
        <f t="shared" si="42"/>
        <v>96</v>
      </c>
      <c r="L83" s="44">
        <f t="shared" si="38"/>
        <v>25</v>
      </c>
      <c r="M83" s="27">
        <f t="shared" si="39"/>
        <v>0.78125</v>
      </c>
      <c r="N83" s="45">
        <f t="shared" si="40"/>
        <v>49</v>
      </c>
      <c r="P83" s="41" t="s">
        <v>195</v>
      </c>
      <c r="Q83" s="68">
        <v>1</v>
      </c>
      <c r="R83" s="1">
        <v>0</v>
      </c>
      <c r="S83" s="1">
        <v>0</v>
      </c>
      <c r="T83" s="1">
        <v>0</v>
      </c>
      <c r="U83" s="1">
        <v>0</v>
      </c>
      <c r="V83" s="1">
        <v>1</v>
      </c>
      <c r="W83" s="1">
        <v>64</v>
      </c>
      <c r="X83" s="1">
        <v>10</v>
      </c>
      <c r="Y83" s="1">
        <v>0</v>
      </c>
      <c r="Z83" s="1">
        <v>0</v>
      </c>
      <c r="AA83" s="1">
        <v>0</v>
      </c>
      <c r="AB83" s="1">
        <v>0</v>
      </c>
      <c r="AC83" s="1">
        <v>8</v>
      </c>
      <c r="AD83" s="1">
        <v>12</v>
      </c>
      <c r="AE83" s="1">
        <v>0</v>
      </c>
      <c r="AF83" s="46">
        <v>96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32"/>
        <v>0</v>
      </c>
      <c r="E84" s="42">
        <f t="shared" si="33"/>
        <v>96</v>
      </c>
      <c r="F84" s="25">
        <f t="shared" si="41"/>
        <v>85</v>
      </c>
      <c r="G84" s="25">
        <f t="shared" si="34"/>
        <v>11</v>
      </c>
      <c r="H84" s="25">
        <f t="shared" si="35"/>
        <v>0</v>
      </c>
      <c r="I84" s="25">
        <f t="shared" si="36"/>
        <v>20</v>
      </c>
      <c r="J84" s="2">
        <f t="shared" si="37"/>
        <v>0</v>
      </c>
      <c r="K84" s="43">
        <f t="shared" si="42"/>
        <v>116</v>
      </c>
      <c r="L84" s="44">
        <f t="shared" si="38"/>
        <v>20</v>
      </c>
      <c r="M84" s="27">
        <f t="shared" si="39"/>
        <v>0.82758620689655171</v>
      </c>
      <c r="N84" s="45">
        <f t="shared" si="40"/>
        <v>36</v>
      </c>
      <c r="P84" s="41" t="s">
        <v>197</v>
      </c>
      <c r="Q84" s="68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85</v>
      </c>
      <c r="X84" s="1">
        <v>11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20</v>
      </c>
      <c r="AE84" s="1">
        <v>0</v>
      </c>
      <c r="AF84" s="46">
        <v>116</v>
      </c>
    </row>
    <row r="85" spans="1:32" x14ac:dyDescent="0.15">
      <c r="A85" s="69" t="s">
        <v>198</v>
      </c>
      <c r="B85" s="69" t="s">
        <v>296</v>
      </c>
      <c r="C85" s="70" t="s">
        <v>199</v>
      </c>
      <c r="D85" s="47"/>
      <c r="E85" s="48"/>
      <c r="F85" s="48"/>
      <c r="G85" s="48"/>
      <c r="H85" s="48"/>
      <c r="I85" s="48"/>
      <c r="J85" s="49"/>
      <c r="K85" s="49"/>
      <c r="L85" s="50"/>
      <c r="M85" s="51"/>
      <c r="N85" s="52"/>
      <c r="P85" s="70" t="s">
        <v>199</v>
      </c>
      <c r="Q85" s="75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74"/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36</v>
      </c>
      <c r="F86" s="25">
        <f t="shared" si="41"/>
        <v>30</v>
      </c>
      <c r="G86" s="25">
        <f t="shared" ref="G86:H89" si="43">X86</f>
        <v>6</v>
      </c>
      <c r="H86" s="25">
        <f t="shared" si="43"/>
        <v>0</v>
      </c>
      <c r="I86" s="25">
        <f>SUM(AB86:AD86)</f>
        <v>8</v>
      </c>
      <c r="J86" s="2">
        <f>SUM(Z86:AA86,AE86)</f>
        <v>0</v>
      </c>
      <c r="K86" s="43">
        <f t="shared" si="42"/>
        <v>44</v>
      </c>
      <c r="L86" s="44">
        <f>_xlfn.RANK.EQ(K86,$K$14:$K$99,0)</f>
        <v>50</v>
      </c>
      <c r="M86" s="27">
        <f>E86/K86</f>
        <v>0.81818181818181823</v>
      </c>
      <c r="N86" s="45">
        <f>_xlfn.RANK.EQ(M86,$M$14:$M$99,0)</f>
        <v>40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30</v>
      </c>
      <c r="X86" s="1">
        <v>6</v>
      </c>
      <c r="Y86" s="1">
        <v>0</v>
      </c>
      <c r="Z86" s="1">
        <v>0</v>
      </c>
      <c r="AA86" s="1">
        <v>0</v>
      </c>
      <c r="AB86" s="1">
        <v>0</v>
      </c>
      <c r="AC86" s="1">
        <v>2</v>
      </c>
      <c r="AD86" s="1">
        <v>6</v>
      </c>
      <c r="AE86" s="1">
        <v>0</v>
      </c>
      <c r="AF86" s="46">
        <v>44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53</v>
      </c>
      <c r="F87" s="25">
        <f t="shared" si="41"/>
        <v>46</v>
      </c>
      <c r="G87" s="25">
        <f t="shared" si="43"/>
        <v>7</v>
      </c>
      <c r="H87" s="25">
        <f t="shared" si="43"/>
        <v>0</v>
      </c>
      <c r="I87" s="25">
        <f>SUM(AB87:AD87)</f>
        <v>14</v>
      </c>
      <c r="J87" s="2">
        <f>SUM(Z87:AA87,AE87)</f>
        <v>0</v>
      </c>
      <c r="K87" s="43">
        <f t="shared" si="42"/>
        <v>67</v>
      </c>
      <c r="L87" s="44">
        <f>_xlfn.RANK.EQ(K87,$K$14:$K$99,0)</f>
        <v>34</v>
      </c>
      <c r="M87" s="27">
        <f>E87/K87</f>
        <v>0.79104477611940294</v>
      </c>
      <c r="N87" s="45">
        <f>_xlfn.RANK.EQ(M87,$M$14:$M$99,0)</f>
        <v>44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46</v>
      </c>
      <c r="X87" s="1">
        <v>7</v>
      </c>
      <c r="Y87" s="1">
        <v>0</v>
      </c>
      <c r="Z87" s="1">
        <v>0</v>
      </c>
      <c r="AA87" s="1">
        <v>0</v>
      </c>
      <c r="AB87" s="1">
        <v>0</v>
      </c>
      <c r="AC87" s="1">
        <v>7</v>
      </c>
      <c r="AD87" s="1">
        <v>7</v>
      </c>
      <c r="AE87" s="1">
        <v>0</v>
      </c>
      <c r="AF87" s="46">
        <v>67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28</v>
      </c>
      <c r="F88" s="55">
        <f t="shared" si="41"/>
        <v>27</v>
      </c>
      <c r="G88" s="55">
        <f t="shared" si="43"/>
        <v>1</v>
      </c>
      <c r="H88" s="55">
        <f t="shared" si="43"/>
        <v>0</v>
      </c>
      <c r="I88" s="55">
        <f>SUM(AB88:AD88)</f>
        <v>5</v>
      </c>
      <c r="J88" s="56">
        <f>SUM(Z88:AA88,AE88)</f>
        <v>1</v>
      </c>
      <c r="K88" s="57">
        <f t="shared" si="42"/>
        <v>34</v>
      </c>
      <c r="L88" s="58">
        <f>_xlfn.RANK.EQ(K88,$K$14:$K$99,0)</f>
        <v>55</v>
      </c>
      <c r="M88" s="59">
        <f>E88/K88</f>
        <v>0.82352941176470584</v>
      </c>
      <c r="N88" s="60">
        <f>_xlfn.RANK.EQ(M88,$M$14:$M$99,0)</f>
        <v>37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1</v>
      </c>
      <c r="W88" s="12">
        <v>26</v>
      </c>
      <c r="X88" s="12">
        <v>1</v>
      </c>
      <c r="Y88" s="12">
        <v>0</v>
      </c>
      <c r="Z88" s="12">
        <v>0</v>
      </c>
      <c r="AA88" s="12">
        <v>1</v>
      </c>
      <c r="AB88" s="12">
        <v>0</v>
      </c>
      <c r="AC88" s="12">
        <v>1</v>
      </c>
      <c r="AD88" s="12">
        <v>4</v>
      </c>
      <c r="AE88" s="12">
        <v>0</v>
      </c>
      <c r="AF88" s="80">
        <v>34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>SUM(Q89:U89)</f>
        <v>0</v>
      </c>
      <c r="E89" s="42">
        <f>SUM(F89:H89)</f>
        <v>45</v>
      </c>
      <c r="F89" s="25">
        <f t="shared" si="41"/>
        <v>27</v>
      </c>
      <c r="G89" s="25">
        <f t="shared" si="43"/>
        <v>17</v>
      </c>
      <c r="H89" s="25">
        <f t="shared" si="43"/>
        <v>1</v>
      </c>
      <c r="I89" s="25">
        <f>SUM(AB89:AD89)</f>
        <v>27</v>
      </c>
      <c r="J89" s="2">
        <f>SUM(Z89:AA89,AE89)</f>
        <v>0</v>
      </c>
      <c r="K89" s="43">
        <f t="shared" si="42"/>
        <v>72</v>
      </c>
      <c r="L89" s="44">
        <f>_xlfn.RANK.EQ(K89,$K$14:$K$99,0)</f>
        <v>30</v>
      </c>
      <c r="M89" s="27">
        <f>E89/K89</f>
        <v>0.625</v>
      </c>
      <c r="N89" s="45">
        <f>_xlfn.RANK.EQ(M89,$M$14:$M$99,0)</f>
        <v>67</v>
      </c>
      <c r="P89" s="41" t="s">
        <v>207</v>
      </c>
      <c r="Q89" s="68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27</v>
      </c>
      <c r="X89" s="1">
        <v>17</v>
      </c>
      <c r="Y89" s="1">
        <v>1</v>
      </c>
      <c r="Z89" s="1">
        <v>0</v>
      </c>
      <c r="AA89" s="1">
        <v>0</v>
      </c>
      <c r="AB89" s="1">
        <v>1</v>
      </c>
      <c r="AC89" s="1">
        <v>1</v>
      </c>
      <c r="AD89" s="1">
        <v>25</v>
      </c>
      <c r="AE89" s="1">
        <v>0</v>
      </c>
      <c r="AF89" s="46">
        <v>72</v>
      </c>
    </row>
    <row r="90" spans="1:32" x14ac:dyDescent="0.15">
      <c r="A90" s="69" t="s">
        <v>208</v>
      </c>
      <c r="B90" s="69" t="s">
        <v>296</v>
      </c>
      <c r="C90" s="70" t="s">
        <v>209</v>
      </c>
      <c r="D90" s="47"/>
      <c r="E90" s="48"/>
      <c r="F90" s="48"/>
      <c r="G90" s="48"/>
      <c r="H90" s="48"/>
      <c r="I90" s="48"/>
      <c r="J90" s="49"/>
      <c r="K90" s="49"/>
      <c r="L90" s="50"/>
      <c r="M90" s="51"/>
      <c r="N90" s="52"/>
      <c r="P90" s="70" t="s">
        <v>209</v>
      </c>
      <c r="Q90" s="75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74"/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ref="D91:D99" si="44">SUM(Q91:U91)</f>
        <v>15</v>
      </c>
      <c r="E91" s="42">
        <f t="shared" ref="E91:E99" si="45">SUM(F91:H91)</f>
        <v>488</v>
      </c>
      <c r="F91" s="25">
        <f t="shared" si="41"/>
        <v>276</v>
      </c>
      <c r="G91" s="25">
        <f t="shared" ref="G91:G99" si="46">X91</f>
        <v>212</v>
      </c>
      <c r="H91" s="25">
        <f t="shared" ref="H91:H99" si="47">Y91</f>
        <v>0</v>
      </c>
      <c r="I91" s="25">
        <f t="shared" ref="I91:I99" si="48">SUM(AB91:AD91)</f>
        <v>82</v>
      </c>
      <c r="J91" s="2">
        <f t="shared" ref="J91:J99" si="49">SUM(Z91:AA91,AE91)</f>
        <v>4</v>
      </c>
      <c r="K91" s="43">
        <f t="shared" si="42"/>
        <v>589</v>
      </c>
      <c r="L91" s="44">
        <f t="shared" ref="L91:L99" si="50">_xlfn.RANK.EQ(K91,$K$14:$K$99,0)</f>
        <v>4</v>
      </c>
      <c r="M91" s="27">
        <f t="shared" ref="M91:M99" si="51">E91/K91</f>
        <v>0.82852292020373519</v>
      </c>
      <c r="N91" s="45">
        <f t="shared" ref="N91:N99" si="52">_xlfn.RANK.EQ(M91,$M$14:$M$99,0)</f>
        <v>35</v>
      </c>
      <c r="P91" s="41" t="s">
        <v>211</v>
      </c>
      <c r="Q91" s="68">
        <v>14</v>
      </c>
      <c r="R91" s="1">
        <v>1</v>
      </c>
      <c r="S91" s="1">
        <v>0</v>
      </c>
      <c r="T91" s="1">
        <v>0</v>
      </c>
      <c r="U91" s="1">
        <v>0</v>
      </c>
      <c r="V91" s="1">
        <v>13</v>
      </c>
      <c r="W91" s="1">
        <v>263</v>
      </c>
      <c r="X91" s="1">
        <v>212</v>
      </c>
      <c r="Y91" s="1">
        <v>0</v>
      </c>
      <c r="Z91" s="1">
        <v>4</v>
      </c>
      <c r="AA91" s="1">
        <v>0</v>
      </c>
      <c r="AB91" s="1">
        <v>5</v>
      </c>
      <c r="AC91" s="1">
        <v>34</v>
      </c>
      <c r="AD91" s="1">
        <v>43</v>
      </c>
      <c r="AE91" s="1">
        <v>0</v>
      </c>
      <c r="AF91" s="46">
        <v>589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44"/>
        <v>0</v>
      </c>
      <c r="E92" s="42">
        <f t="shared" si="45"/>
        <v>44</v>
      </c>
      <c r="F92" s="25">
        <f t="shared" si="41"/>
        <v>41</v>
      </c>
      <c r="G92" s="25">
        <f t="shared" si="46"/>
        <v>3</v>
      </c>
      <c r="H92" s="25">
        <f t="shared" si="47"/>
        <v>0</v>
      </c>
      <c r="I92" s="25">
        <f t="shared" si="48"/>
        <v>3</v>
      </c>
      <c r="J92" s="2">
        <f t="shared" si="49"/>
        <v>0</v>
      </c>
      <c r="K92" s="43">
        <f t="shared" si="42"/>
        <v>47</v>
      </c>
      <c r="L92" s="44">
        <f t="shared" si="50"/>
        <v>46</v>
      </c>
      <c r="M92" s="27">
        <f t="shared" si="51"/>
        <v>0.93617021276595747</v>
      </c>
      <c r="N92" s="45">
        <f t="shared" si="52"/>
        <v>10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41</v>
      </c>
      <c r="X92" s="1">
        <v>3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3</v>
      </c>
      <c r="AE92" s="1">
        <v>0</v>
      </c>
      <c r="AF92" s="46">
        <v>47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44"/>
        <v>0</v>
      </c>
      <c r="E93" s="42">
        <f t="shared" si="45"/>
        <v>136</v>
      </c>
      <c r="F93" s="25">
        <f t="shared" si="41"/>
        <v>93</v>
      </c>
      <c r="G93" s="25">
        <f t="shared" si="46"/>
        <v>41</v>
      </c>
      <c r="H93" s="25">
        <f t="shared" si="47"/>
        <v>2</v>
      </c>
      <c r="I93" s="25">
        <f t="shared" si="48"/>
        <v>9</v>
      </c>
      <c r="J93" s="2">
        <f t="shared" si="49"/>
        <v>1</v>
      </c>
      <c r="K93" s="43">
        <f t="shared" si="42"/>
        <v>146</v>
      </c>
      <c r="L93" s="44">
        <f t="shared" si="50"/>
        <v>18</v>
      </c>
      <c r="M93" s="27">
        <f t="shared" si="51"/>
        <v>0.93150684931506844</v>
      </c>
      <c r="N93" s="45">
        <f t="shared" si="52"/>
        <v>12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1</v>
      </c>
      <c r="W93" s="1">
        <v>92</v>
      </c>
      <c r="X93" s="1">
        <v>41</v>
      </c>
      <c r="Y93" s="1">
        <v>2</v>
      </c>
      <c r="Z93" s="1">
        <v>0</v>
      </c>
      <c r="AA93" s="1">
        <v>1</v>
      </c>
      <c r="AB93" s="1">
        <v>0</v>
      </c>
      <c r="AC93" s="1">
        <v>3</v>
      </c>
      <c r="AD93" s="1">
        <v>6</v>
      </c>
      <c r="AE93" s="1">
        <v>0</v>
      </c>
      <c r="AF93" s="46">
        <v>146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44"/>
        <v>0</v>
      </c>
      <c r="E94" s="42">
        <f t="shared" si="45"/>
        <v>107</v>
      </c>
      <c r="F94" s="25">
        <f t="shared" si="41"/>
        <v>79</v>
      </c>
      <c r="G94" s="25">
        <f t="shared" si="46"/>
        <v>28</v>
      </c>
      <c r="H94" s="25">
        <f t="shared" si="47"/>
        <v>0</v>
      </c>
      <c r="I94" s="25">
        <f t="shared" si="48"/>
        <v>30</v>
      </c>
      <c r="J94" s="2">
        <f t="shared" si="49"/>
        <v>10</v>
      </c>
      <c r="K94" s="43">
        <f t="shared" si="42"/>
        <v>147</v>
      </c>
      <c r="L94" s="44">
        <f t="shared" si="50"/>
        <v>17</v>
      </c>
      <c r="M94" s="27">
        <f t="shared" si="51"/>
        <v>0.72789115646258506</v>
      </c>
      <c r="N94" s="45">
        <f t="shared" si="52"/>
        <v>57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79</v>
      </c>
      <c r="X94" s="1">
        <v>28</v>
      </c>
      <c r="Y94" s="1">
        <v>0</v>
      </c>
      <c r="Z94" s="1">
        <v>1</v>
      </c>
      <c r="AA94" s="1">
        <v>9</v>
      </c>
      <c r="AB94" s="1">
        <v>0</v>
      </c>
      <c r="AC94" s="1">
        <v>3</v>
      </c>
      <c r="AD94" s="1">
        <v>27</v>
      </c>
      <c r="AE94" s="1">
        <v>0</v>
      </c>
      <c r="AF94" s="46">
        <v>147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44"/>
        <v>0</v>
      </c>
      <c r="E95" s="42">
        <f t="shared" si="45"/>
        <v>19</v>
      </c>
      <c r="F95" s="25">
        <f t="shared" si="41"/>
        <v>16</v>
      </c>
      <c r="G95" s="25">
        <f t="shared" si="46"/>
        <v>3</v>
      </c>
      <c r="H95" s="25">
        <f t="shared" si="47"/>
        <v>0</v>
      </c>
      <c r="I95" s="25">
        <f t="shared" si="48"/>
        <v>1</v>
      </c>
      <c r="J95" s="2">
        <f t="shared" si="49"/>
        <v>0</v>
      </c>
      <c r="K95" s="43">
        <f t="shared" si="42"/>
        <v>20</v>
      </c>
      <c r="L95" s="44">
        <f t="shared" si="50"/>
        <v>65</v>
      </c>
      <c r="M95" s="27">
        <f t="shared" si="51"/>
        <v>0.95</v>
      </c>
      <c r="N95" s="45">
        <f t="shared" si="52"/>
        <v>7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16</v>
      </c>
      <c r="X95" s="1">
        <v>3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1</v>
      </c>
      <c r="AE95" s="1">
        <v>0</v>
      </c>
      <c r="AF95" s="46">
        <v>20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44"/>
        <v>0</v>
      </c>
      <c r="E96" s="42">
        <f t="shared" si="45"/>
        <v>55</v>
      </c>
      <c r="F96" s="25">
        <f t="shared" si="41"/>
        <v>42</v>
      </c>
      <c r="G96" s="25">
        <f t="shared" si="46"/>
        <v>13</v>
      </c>
      <c r="H96" s="25">
        <f t="shared" si="47"/>
        <v>0</v>
      </c>
      <c r="I96" s="25">
        <f t="shared" si="48"/>
        <v>4</v>
      </c>
      <c r="J96" s="2">
        <f t="shared" si="49"/>
        <v>0</v>
      </c>
      <c r="K96" s="43">
        <f t="shared" si="42"/>
        <v>59</v>
      </c>
      <c r="L96" s="44">
        <f t="shared" si="50"/>
        <v>37</v>
      </c>
      <c r="M96" s="27">
        <f t="shared" si="51"/>
        <v>0.93220338983050843</v>
      </c>
      <c r="N96" s="45">
        <f t="shared" si="52"/>
        <v>11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3</v>
      </c>
      <c r="W96" s="1">
        <v>39</v>
      </c>
      <c r="X96" s="1">
        <v>13</v>
      </c>
      <c r="Y96" s="1">
        <v>0</v>
      </c>
      <c r="Z96" s="1">
        <v>0</v>
      </c>
      <c r="AA96" s="1">
        <v>0</v>
      </c>
      <c r="AB96" s="1">
        <v>0</v>
      </c>
      <c r="AC96" s="1">
        <v>1</v>
      </c>
      <c r="AD96" s="1">
        <v>3</v>
      </c>
      <c r="AE96" s="1">
        <v>0</v>
      </c>
      <c r="AF96" s="46">
        <v>59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44"/>
        <v>0</v>
      </c>
      <c r="E97" s="42">
        <f t="shared" si="45"/>
        <v>69</v>
      </c>
      <c r="F97" s="25">
        <f t="shared" si="41"/>
        <v>63</v>
      </c>
      <c r="G97" s="25">
        <f t="shared" si="46"/>
        <v>6</v>
      </c>
      <c r="H97" s="25">
        <f t="shared" si="47"/>
        <v>0</v>
      </c>
      <c r="I97" s="25">
        <f t="shared" si="48"/>
        <v>16</v>
      </c>
      <c r="J97" s="2">
        <f t="shared" si="49"/>
        <v>1</v>
      </c>
      <c r="K97" s="43">
        <f t="shared" si="42"/>
        <v>86</v>
      </c>
      <c r="L97" s="44">
        <f t="shared" si="50"/>
        <v>27</v>
      </c>
      <c r="M97" s="27">
        <f t="shared" si="51"/>
        <v>0.80232558139534882</v>
      </c>
      <c r="N97" s="45">
        <f t="shared" si="52"/>
        <v>43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2</v>
      </c>
      <c r="W97" s="1">
        <v>61</v>
      </c>
      <c r="X97" s="1">
        <v>6</v>
      </c>
      <c r="Y97" s="1">
        <v>0</v>
      </c>
      <c r="Z97" s="1">
        <v>0</v>
      </c>
      <c r="AA97" s="1">
        <v>0</v>
      </c>
      <c r="AB97" s="1">
        <v>0</v>
      </c>
      <c r="AC97" s="1">
        <v>11</v>
      </c>
      <c r="AD97" s="1">
        <v>5</v>
      </c>
      <c r="AE97" s="1">
        <v>1</v>
      </c>
      <c r="AF97" s="46">
        <v>86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44"/>
        <v>0</v>
      </c>
      <c r="E98" s="42">
        <f t="shared" si="45"/>
        <v>2</v>
      </c>
      <c r="F98" s="25">
        <f t="shared" si="41"/>
        <v>2</v>
      </c>
      <c r="G98" s="25">
        <f t="shared" si="46"/>
        <v>0</v>
      </c>
      <c r="H98" s="25">
        <f t="shared" si="47"/>
        <v>0</v>
      </c>
      <c r="I98" s="25">
        <f t="shared" si="48"/>
        <v>0</v>
      </c>
      <c r="J98" s="2">
        <f t="shared" si="49"/>
        <v>0</v>
      </c>
      <c r="K98" s="43">
        <f t="shared" si="42"/>
        <v>2</v>
      </c>
      <c r="L98" s="44">
        <f t="shared" si="50"/>
        <v>74</v>
      </c>
      <c r="M98" s="27">
        <f t="shared" si="51"/>
        <v>1</v>
      </c>
      <c r="N98" s="45">
        <f t="shared" si="52"/>
        <v>1</v>
      </c>
      <c r="P98" s="41" t="s">
        <v>225</v>
      </c>
      <c r="Q98" s="68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2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46">
        <v>2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44"/>
        <v>0</v>
      </c>
      <c r="E99" s="42">
        <f t="shared" si="45"/>
        <v>34</v>
      </c>
      <c r="F99" s="25">
        <f t="shared" si="41"/>
        <v>20</v>
      </c>
      <c r="G99" s="32">
        <f t="shared" si="46"/>
        <v>11</v>
      </c>
      <c r="H99" s="32">
        <f t="shared" si="47"/>
        <v>3</v>
      </c>
      <c r="I99" s="32">
        <f t="shared" si="48"/>
        <v>5</v>
      </c>
      <c r="J99" s="31">
        <f t="shared" si="49"/>
        <v>0</v>
      </c>
      <c r="K99" s="43">
        <f t="shared" si="42"/>
        <v>39</v>
      </c>
      <c r="L99" s="61">
        <f t="shared" si="50"/>
        <v>53</v>
      </c>
      <c r="M99" s="34">
        <f t="shared" si="51"/>
        <v>0.87179487179487181</v>
      </c>
      <c r="N99" s="62">
        <f t="shared" si="52"/>
        <v>27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1</v>
      </c>
      <c r="W99" s="63">
        <v>19</v>
      </c>
      <c r="X99" s="63">
        <v>11</v>
      </c>
      <c r="Y99" s="63">
        <v>3</v>
      </c>
      <c r="Z99" s="63">
        <v>0</v>
      </c>
      <c r="AA99" s="63">
        <v>0</v>
      </c>
      <c r="AB99" s="63">
        <v>0</v>
      </c>
      <c r="AC99" s="63">
        <v>2</v>
      </c>
      <c r="AD99" s="63">
        <v>3</v>
      </c>
      <c r="AE99" s="63">
        <v>0</v>
      </c>
      <c r="AF99" s="64">
        <v>39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128</v>
      </c>
      <c r="E101" s="257">
        <f t="shared" ref="E101:K101" si="53">SUM(E12:E99)</f>
        <v>8493</v>
      </c>
      <c r="F101" s="257">
        <f t="shared" si="53"/>
        <v>5711</v>
      </c>
      <c r="G101" s="257">
        <f t="shared" si="53"/>
        <v>2732</v>
      </c>
      <c r="H101" s="257">
        <f t="shared" si="53"/>
        <v>50</v>
      </c>
      <c r="I101" s="257">
        <f t="shared" si="53"/>
        <v>2356</v>
      </c>
      <c r="J101" s="257">
        <f t="shared" si="53"/>
        <v>91</v>
      </c>
      <c r="K101" s="258">
        <f t="shared" si="53"/>
        <v>11068</v>
      </c>
    </row>
  </sheetData>
  <autoFilter ref="A13:AF13" xr:uid="{00000000-0009-0000-0000-000021000000}">
    <sortState xmlns:xlrd2="http://schemas.microsoft.com/office/spreadsheetml/2017/richdata2" ref="A15:AF99">
      <sortCondition ref="A13"/>
    </sortState>
  </autoFilter>
  <mergeCells count="25">
    <mergeCell ref="N12:N13"/>
    <mergeCell ref="P12:P13"/>
    <mergeCell ref="Q12:AF12"/>
    <mergeCell ref="I12:I13"/>
    <mergeCell ref="J12:J13"/>
    <mergeCell ref="K12:K13"/>
    <mergeCell ref="L12:L13"/>
    <mergeCell ref="M12:M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21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31C6A-219D-4056-8C62-7EB2F3E4E52B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62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11</v>
      </c>
      <c r="F7" s="18">
        <f t="shared" si="0"/>
        <v>11</v>
      </c>
      <c r="G7" s="18">
        <f t="shared" si="0"/>
        <v>0</v>
      </c>
      <c r="H7" s="18">
        <f t="shared" si="0"/>
        <v>0</v>
      </c>
      <c r="I7" s="18">
        <f t="shared" si="0"/>
        <v>2</v>
      </c>
      <c r="J7" s="18">
        <f t="shared" si="0"/>
        <v>0</v>
      </c>
      <c r="K7" s="19">
        <f>SUM(D7,F7:J7)</f>
        <v>13</v>
      </c>
      <c r="L7" s="20">
        <f>_xlfn.RANK.EQ(K7,$K$14:$K$99,0)</f>
        <v>67</v>
      </c>
      <c r="M7" s="21">
        <f>E7/K7</f>
        <v>0.84615384615384615</v>
      </c>
      <c r="N7" s="22">
        <f>_xlfn.RANK.EQ(M7,$M$14:$M$99,0)</f>
        <v>37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</v>
      </c>
      <c r="E8" s="103">
        <f>ROUND(SUMIF($B$14:$B$99,"G",E14:E99)/(COUNTIFS(B14:B99,"G",D14:D99,"&lt;&gt;")),1)</f>
        <v>61.1</v>
      </c>
      <c r="F8" s="103">
        <f>ROUND(SUMIF($B$14:$B$99,"G",F14:F99)/(COUNTIFS(B14:B99,"G",D14:D99,"&lt;&gt;")),1)</f>
        <v>48.4</v>
      </c>
      <c r="G8" s="103">
        <f>ROUND(SUMIF($B$14:$B$99,"G",G14:G99)/(COUNTIFS(B14:B99,"G",D14:D99,"&lt;&gt;")),1)</f>
        <v>12.5</v>
      </c>
      <c r="H8" s="103">
        <f>ROUND(SUMIF($B$14:$B$99,"G",H14:H99)/(COUNTIFS(B14:B99,"G",D14:D99,"&lt;&gt;")),1)</f>
        <v>0.2</v>
      </c>
      <c r="I8" s="103">
        <f>ROUND(SUMIF($B$14:$B$99,"G",I14:I99)/(COUNTIFS(B14:B99,"G",D14:D99,"&lt;&gt;")),1)</f>
        <v>6.4</v>
      </c>
      <c r="J8" s="103">
        <f>ROUND(SUMIF($B$14:$B$99,"G",J14:J99)/(COUNTIFS(B14:B99,"G",D14:D99,"&lt;&gt;")),1)</f>
        <v>0.3</v>
      </c>
      <c r="K8" s="100">
        <f>ROUND(SUM(D8,F8:J8),1)</f>
        <v>67.8</v>
      </c>
      <c r="L8" s="26"/>
      <c r="M8" s="27">
        <f t="shared" ref="M8:M9" si="1">E8/K8</f>
        <v>0.90117994100294996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1.4</v>
      </c>
      <c r="E9" s="106">
        <f t="shared" si="2"/>
        <v>102.4</v>
      </c>
      <c r="F9" s="106">
        <f t="shared" si="2"/>
        <v>69.5</v>
      </c>
      <c r="G9" s="106">
        <f t="shared" si="2"/>
        <v>32.1</v>
      </c>
      <c r="H9" s="106">
        <f t="shared" si="2"/>
        <v>0.8</v>
      </c>
      <c r="I9" s="106">
        <f t="shared" si="2"/>
        <v>31.8</v>
      </c>
      <c r="J9" s="106">
        <f t="shared" si="2"/>
        <v>0.9</v>
      </c>
      <c r="K9" s="105">
        <f>ROUND(SUM(D9,F9:J9),1)</f>
        <v>136.5</v>
      </c>
      <c r="L9" s="33"/>
      <c r="M9" s="34">
        <f t="shared" si="1"/>
        <v>0.75018315018315018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2023年度（基準日：５月１日）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1</v>
      </c>
      <c r="E14" s="42">
        <f>SUM(F14:H14)</f>
        <v>371</v>
      </c>
      <c r="F14" s="25">
        <f>V14+W14</f>
        <v>234</v>
      </c>
      <c r="G14" s="25">
        <f>X14</f>
        <v>132</v>
      </c>
      <c r="H14" s="25">
        <f>Y14</f>
        <v>5</v>
      </c>
      <c r="I14" s="25">
        <f>SUM(AB14:AD14)</f>
        <v>120</v>
      </c>
      <c r="J14" s="2">
        <f>SUM(Z14:AA14,AE14)</f>
        <v>4</v>
      </c>
      <c r="K14" s="43">
        <f>SUM(D14,E14,I14:J14)</f>
        <v>496</v>
      </c>
      <c r="L14" s="44">
        <f>_xlfn.RANK.EQ(K14,$K$14:$K$99,0)</f>
        <v>5</v>
      </c>
      <c r="M14" s="27">
        <f>E14/K14</f>
        <v>0.74798387096774188</v>
      </c>
      <c r="N14" s="45">
        <f>_xlfn.RANK.EQ(M14,$M$14:$M$99,0)</f>
        <v>57</v>
      </c>
      <c r="P14" s="41" t="s">
        <v>57</v>
      </c>
      <c r="Q14" s="68">
        <v>1</v>
      </c>
      <c r="R14" s="1">
        <v>0</v>
      </c>
      <c r="S14" s="1">
        <v>0</v>
      </c>
      <c r="T14" s="1">
        <v>0</v>
      </c>
      <c r="U14" s="1">
        <v>0</v>
      </c>
      <c r="V14" s="1">
        <v>1</v>
      </c>
      <c r="W14" s="1">
        <v>233</v>
      </c>
      <c r="X14" s="1">
        <v>132</v>
      </c>
      <c r="Y14" s="1">
        <v>5</v>
      </c>
      <c r="Z14" s="1">
        <v>0</v>
      </c>
      <c r="AA14" s="1">
        <v>4</v>
      </c>
      <c r="AB14" s="1">
        <v>0</v>
      </c>
      <c r="AC14" s="1">
        <v>24</v>
      </c>
      <c r="AD14" s="1">
        <v>96</v>
      </c>
      <c r="AE14" s="1">
        <v>0</v>
      </c>
      <c r="AF14" s="46">
        <v>496</v>
      </c>
    </row>
    <row r="15" spans="1:38" x14ac:dyDescent="0.15">
      <c r="A15" s="69" t="s">
        <v>58</v>
      </c>
      <c r="B15" s="69" t="s">
        <v>296</v>
      </c>
      <c r="C15" s="70" t="s">
        <v>59</v>
      </c>
      <c r="D15" s="47"/>
      <c r="E15" s="48"/>
      <c r="F15" s="48"/>
      <c r="G15" s="48"/>
      <c r="H15" s="48"/>
      <c r="I15" s="48"/>
      <c r="J15" s="49"/>
      <c r="K15" s="49"/>
      <c r="L15" s="50"/>
      <c r="M15" s="51"/>
      <c r="N15" s="52"/>
      <c r="P15" s="70" t="s">
        <v>59</v>
      </c>
      <c r="Q15" s="76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8"/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ref="D16:D23" si="3">SUM(Q16:U16)</f>
        <v>0</v>
      </c>
      <c r="E16" s="42">
        <f t="shared" ref="E16:E23" si="4">SUM(F16:H16)</f>
        <v>17</v>
      </c>
      <c r="F16" s="25">
        <f t="shared" ref="F16:F78" si="5">V16+W16</f>
        <v>10</v>
      </c>
      <c r="G16" s="25">
        <f t="shared" ref="G16:H23" si="6">X16</f>
        <v>7</v>
      </c>
      <c r="H16" s="25">
        <f t="shared" si="6"/>
        <v>0</v>
      </c>
      <c r="I16" s="25">
        <f t="shared" ref="I16:I23" si="7">SUM(AB16:AD16)</f>
        <v>4</v>
      </c>
      <c r="J16" s="2">
        <f t="shared" ref="J16:J23" si="8">SUM(Z16:AA16,AE16)</f>
        <v>0</v>
      </c>
      <c r="K16" s="43">
        <f t="shared" ref="K16:K78" si="9">SUM(D16,E16,I16:J16)</f>
        <v>21</v>
      </c>
      <c r="L16" s="44">
        <f t="shared" ref="L16:L23" si="10">_xlfn.RANK.EQ(K16,$K$14:$K$99,0)</f>
        <v>64</v>
      </c>
      <c r="M16" s="27">
        <f>E16/K16</f>
        <v>0.80952380952380953</v>
      </c>
      <c r="N16" s="45">
        <f t="shared" ref="N16:N23" si="11">_xlfn.RANK.EQ(M16,$M$14:$M$99,0)</f>
        <v>45</v>
      </c>
      <c r="P16" s="41" t="s">
        <v>61</v>
      </c>
      <c r="Q16" s="68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10</v>
      </c>
      <c r="X16" s="1">
        <v>7</v>
      </c>
      <c r="Y16" s="1">
        <v>0</v>
      </c>
      <c r="Z16" s="1">
        <v>0</v>
      </c>
      <c r="AA16" s="1">
        <v>0</v>
      </c>
      <c r="AB16" s="1">
        <v>0</v>
      </c>
      <c r="AC16" s="1">
        <v>3</v>
      </c>
      <c r="AD16" s="1">
        <v>1</v>
      </c>
      <c r="AE16" s="1">
        <v>0</v>
      </c>
      <c r="AF16" s="46">
        <v>21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2</v>
      </c>
      <c r="F17" s="25">
        <f t="shared" si="5"/>
        <v>2</v>
      </c>
      <c r="G17" s="25">
        <f t="shared" si="6"/>
        <v>0</v>
      </c>
      <c r="H17" s="25">
        <f t="shared" si="6"/>
        <v>0</v>
      </c>
      <c r="I17" s="25">
        <f t="shared" si="7"/>
        <v>1</v>
      </c>
      <c r="J17" s="2">
        <f t="shared" si="8"/>
        <v>0</v>
      </c>
      <c r="K17" s="43">
        <f t="shared" si="9"/>
        <v>3</v>
      </c>
      <c r="L17" s="44">
        <f t="shared" si="10"/>
        <v>74</v>
      </c>
      <c r="M17" s="27">
        <v>0</v>
      </c>
      <c r="N17" s="45">
        <f t="shared" si="11"/>
        <v>76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2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1</v>
      </c>
      <c r="AE17" s="1">
        <v>0</v>
      </c>
      <c r="AF17" s="46">
        <v>3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0</v>
      </c>
      <c r="E18" s="42">
        <f t="shared" si="4"/>
        <v>7</v>
      </c>
      <c r="F18" s="25">
        <f t="shared" si="5"/>
        <v>2</v>
      </c>
      <c r="G18" s="25">
        <f t="shared" si="6"/>
        <v>5</v>
      </c>
      <c r="H18" s="25">
        <f t="shared" si="6"/>
        <v>0</v>
      </c>
      <c r="I18" s="25">
        <f t="shared" si="7"/>
        <v>5</v>
      </c>
      <c r="J18" s="2">
        <f t="shared" si="8"/>
        <v>0</v>
      </c>
      <c r="K18" s="43">
        <f t="shared" si="9"/>
        <v>12</v>
      </c>
      <c r="L18" s="44">
        <f t="shared" si="10"/>
        <v>70</v>
      </c>
      <c r="M18" s="27">
        <f t="shared" ref="M18:M23" si="12">E18/K18</f>
        <v>0.58333333333333337</v>
      </c>
      <c r="N18" s="45">
        <f t="shared" si="11"/>
        <v>69</v>
      </c>
      <c r="P18" s="41" t="s">
        <v>65</v>
      </c>
      <c r="Q18" s="68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2</v>
      </c>
      <c r="X18" s="1">
        <v>5</v>
      </c>
      <c r="Y18" s="1">
        <v>0</v>
      </c>
      <c r="Z18" s="1">
        <v>0</v>
      </c>
      <c r="AA18" s="1">
        <v>0</v>
      </c>
      <c r="AB18" s="1">
        <v>0</v>
      </c>
      <c r="AC18" s="1">
        <v>2</v>
      </c>
      <c r="AD18" s="1">
        <v>3</v>
      </c>
      <c r="AE18" s="1">
        <v>0</v>
      </c>
      <c r="AF18" s="46">
        <v>12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0</v>
      </c>
      <c r="E19" s="42">
        <f t="shared" si="4"/>
        <v>4</v>
      </c>
      <c r="F19" s="25">
        <f t="shared" si="5"/>
        <v>4</v>
      </c>
      <c r="G19" s="25">
        <f t="shared" si="6"/>
        <v>0</v>
      </c>
      <c r="H19" s="25">
        <f t="shared" si="6"/>
        <v>0</v>
      </c>
      <c r="I19" s="25">
        <f t="shared" si="7"/>
        <v>3</v>
      </c>
      <c r="J19" s="2">
        <f t="shared" si="8"/>
        <v>0</v>
      </c>
      <c r="K19" s="43">
        <f t="shared" si="9"/>
        <v>7</v>
      </c>
      <c r="L19" s="44">
        <f t="shared" si="10"/>
        <v>72</v>
      </c>
      <c r="M19" s="27">
        <f t="shared" si="12"/>
        <v>0.5714285714285714</v>
      </c>
      <c r="N19" s="45">
        <f t="shared" si="11"/>
        <v>72</v>
      </c>
      <c r="P19" s="41" t="s">
        <v>67</v>
      </c>
      <c r="Q19" s="68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4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3</v>
      </c>
      <c r="AE19" s="1">
        <v>0</v>
      </c>
      <c r="AF19" s="46">
        <v>7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13</v>
      </c>
      <c r="F20" s="25">
        <f t="shared" si="5"/>
        <v>12</v>
      </c>
      <c r="G20" s="25">
        <f t="shared" si="6"/>
        <v>1</v>
      </c>
      <c r="H20" s="25">
        <f t="shared" si="6"/>
        <v>0</v>
      </c>
      <c r="I20" s="25">
        <f t="shared" si="7"/>
        <v>0</v>
      </c>
      <c r="J20" s="2">
        <f t="shared" si="8"/>
        <v>0</v>
      </c>
      <c r="K20" s="43">
        <f t="shared" si="9"/>
        <v>13</v>
      </c>
      <c r="L20" s="44">
        <f t="shared" si="10"/>
        <v>67</v>
      </c>
      <c r="M20" s="27">
        <f t="shared" si="12"/>
        <v>1</v>
      </c>
      <c r="N20" s="45">
        <f t="shared" si="11"/>
        <v>1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12</v>
      </c>
      <c r="X20" s="1">
        <v>1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46">
        <v>13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0</v>
      </c>
      <c r="E21" s="42">
        <f t="shared" si="4"/>
        <v>62</v>
      </c>
      <c r="F21" s="25">
        <f t="shared" si="5"/>
        <v>60</v>
      </c>
      <c r="G21" s="25">
        <f t="shared" si="6"/>
        <v>2</v>
      </c>
      <c r="H21" s="25">
        <f t="shared" si="6"/>
        <v>0</v>
      </c>
      <c r="I21" s="25">
        <f t="shared" si="7"/>
        <v>6</v>
      </c>
      <c r="J21" s="2">
        <f t="shared" si="8"/>
        <v>0</v>
      </c>
      <c r="K21" s="43">
        <f t="shared" si="9"/>
        <v>68</v>
      </c>
      <c r="L21" s="44">
        <f t="shared" si="10"/>
        <v>33</v>
      </c>
      <c r="M21" s="27">
        <f t="shared" si="12"/>
        <v>0.91176470588235292</v>
      </c>
      <c r="N21" s="45">
        <f t="shared" si="11"/>
        <v>24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60</v>
      </c>
      <c r="X21" s="1">
        <v>2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6</v>
      </c>
      <c r="AE21" s="1">
        <v>0</v>
      </c>
      <c r="AF21" s="46">
        <v>68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0</v>
      </c>
      <c r="E22" s="42">
        <f t="shared" si="4"/>
        <v>26</v>
      </c>
      <c r="F22" s="25">
        <f t="shared" si="5"/>
        <v>18</v>
      </c>
      <c r="G22" s="25">
        <f t="shared" si="6"/>
        <v>6</v>
      </c>
      <c r="H22" s="25">
        <f t="shared" si="6"/>
        <v>2</v>
      </c>
      <c r="I22" s="25">
        <f t="shared" si="7"/>
        <v>4</v>
      </c>
      <c r="J22" s="2">
        <f t="shared" si="8"/>
        <v>0</v>
      </c>
      <c r="K22" s="43">
        <f t="shared" si="9"/>
        <v>30</v>
      </c>
      <c r="L22" s="44">
        <f t="shared" si="10"/>
        <v>57</v>
      </c>
      <c r="M22" s="27">
        <f t="shared" si="12"/>
        <v>0.8666666666666667</v>
      </c>
      <c r="N22" s="45">
        <f t="shared" si="11"/>
        <v>34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18</v>
      </c>
      <c r="X22" s="1">
        <v>6</v>
      </c>
      <c r="Y22" s="1">
        <v>2</v>
      </c>
      <c r="Z22" s="1">
        <v>0</v>
      </c>
      <c r="AA22" s="1">
        <v>0</v>
      </c>
      <c r="AB22" s="1">
        <v>0</v>
      </c>
      <c r="AC22" s="1">
        <v>0</v>
      </c>
      <c r="AD22" s="1">
        <v>4</v>
      </c>
      <c r="AE22" s="1">
        <v>0</v>
      </c>
      <c r="AF22" s="46">
        <v>30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1</v>
      </c>
      <c r="E23" s="42">
        <f t="shared" si="4"/>
        <v>380</v>
      </c>
      <c r="F23" s="25">
        <f t="shared" si="5"/>
        <v>204</v>
      </c>
      <c r="G23" s="25">
        <f t="shared" si="6"/>
        <v>176</v>
      </c>
      <c r="H23" s="25">
        <f t="shared" si="6"/>
        <v>0</v>
      </c>
      <c r="I23" s="25">
        <f t="shared" si="7"/>
        <v>69</v>
      </c>
      <c r="J23" s="2">
        <f t="shared" si="8"/>
        <v>2</v>
      </c>
      <c r="K23" s="43">
        <f t="shared" si="9"/>
        <v>452</v>
      </c>
      <c r="L23" s="44">
        <f t="shared" si="10"/>
        <v>6</v>
      </c>
      <c r="M23" s="27">
        <f t="shared" si="12"/>
        <v>0.84070796460176989</v>
      </c>
      <c r="N23" s="45">
        <f t="shared" si="11"/>
        <v>39</v>
      </c>
      <c r="P23" s="41" t="s">
        <v>75</v>
      </c>
      <c r="Q23" s="68">
        <v>0</v>
      </c>
      <c r="R23" s="1">
        <v>1</v>
      </c>
      <c r="S23" s="1">
        <v>0</v>
      </c>
      <c r="T23" s="1">
        <v>0</v>
      </c>
      <c r="U23" s="1">
        <v>0</v>
      </c>
      <c r="V23" s="1">
        <v>6</v>
      </c>
      <c r="W23" s="1">
        <v>198</v>
      </c>
      <c r="X23" s="1">
        <v>176</v>
      </c>
      <c r="Y23" s="1">
        <v>0</v>
      </c>
      <c r="Z23" s="1">
        <v>0</v>
      </c>
      <c r="AA23" s="1">
        <v>2</v>
      </c>
      <c r="AB23" s="1">
        <v>0</v>
      </c>
      <c r="AC23" s="1">
        <v>49</v>
      </c>
      <c r="AD23" s="1">
        <v>20</v>
      </c>
      <c r="AE23" s="1">
        <v>0</v>
      </c>
      <c r="AF23" s="46">
        <v>452</v>
      </c>
    </row>
    <row r="24" spans="1:32" x14ac:dyDescent="0.15">
      <c r="A24" s="69" t="s">
        <v>76</v>
      </c>
      <c r="B24" s="69" t="s">
        <v>296</v>
      </c>
      <c r="C24" s="70" t="s">
        <v>77</v>
      </c>
      <c r="D24" s="47"/>
      <c r="E24" s="48"/>
      <c r="F24" s="48"/>
      <c r="G24" s="48"/>
      <c r="H24" s="48"/>
      <c r="I24" s="48"/>
      <c r="J24" s="49"/>
      <c r="K24" s="49"/>
      <c r="L24" s="50"/>
      <c r="M24" s="51"/>
      <c r="N24" s="52"/>
      <c r="P24" s="70" t="s">
        <v>77</v>
      </c>
      <c r="Q24" s="75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74"/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>SUM(Q25:U25)</f>
        <v>0</v>
      </c>
      <c r="E25" s="42">
        <f>SUM(F25:H25)</f>
        <v>35</v>
      </c>
      <c r="F25" s="25">
        <f t="shared" si="5"/>
        <v>33</v>
      </c>
      <c r="G25" s="25">
        <f t="shared" ref="G25:H29" si="13">X25</f>
        <v>2</v>
      </c>
      <c r="H25" s="25">
        <f t="shared" si="13"/>
        <v>0</v>
      </c>
      <c r="I25" s="25">
        <f>SUM(AB25:AD25)</f>
        <v>4</v>
      </c>
      <c r="J25" s="2">
        <f>SUM(Z25:AA25,AE25)</f>
        <v>0</v>
      </c>
      <c r="K25" s="43">
        <f t="shared" si="9"/>
        <v>39</v>
      </c>
      <c r="L25" s="44">
        <f>_xlfn.RANK.EQ(K25,$K$14:$K$99,0)</f>
        <v>49</v>
      </c>
      <c r="M25" s="27">
        <f>E25/K25</f>
        <v>0.89743589743589747</v>
      </c>
      <c r="N25" s="45">
        <f>_xlfn.RANK.EQ(M25,$M$14:$M$99,0)</f>
        <v>27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33</v>
      </c>
      <c r="X25" s="1">
        <v>2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4</v>
      </c>
      <c r="AE25" s="1">
        <v>0</v>
      </c>
      <c r="AF25" s="46">
        <v>39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>SUM(Q26:U26)</f>
        <v>0</v>
      </c>
      <c r="E26" s="42">
        <f>SUM(F26:H26)</f>
        <v>50</v>
      </c>
      <c r="F26" s="25">
        <f t="shared" si="5"/>
        <v>35</v>
      </c>
      <c r="G26" s="25">
        <f t="shared" si="13"/>
        <v>15</v>
      </c>
      <c r="H26" s="25">
        <f t="shared" si="13"/>
        <v>0</v>
      </c>
      <c r="I26" s="25">
        <f>SUM(AB26:AD26)</f>
        <v>2</v>
      </c>
      <c r="J26" s="2">
        <f>SUM(Z26:AA26,AE26)</f>
        <v>0</v>
      </c>
      <c r="K26" s="43">
        <f t="shared" si="9"/>
        <v>52</v>
      </c>
      <c r="L26" s="44">
        <f>_xlfn.RANK.EQ(K26,$K$14:$K$99,0)</f>
        <v>39</v>
      </c>
      <c r="M26" s="27">
        <f>E26/K26</f>
        <v>0.96153846153846156</v>
      </c>
      <c r="N26" s="45">
        <f>_xlfn.RANK.EQ(M26,$M$14:$M$99,0)</f>
        <v>12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35</v>
      </c>
      <c r="X26" s="1">
        <v>15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2</v>
      </c>
      <c r="AE26" s="1">
        <v>0</v>
      </c>
      <c r="AF26" s="46">
        <v>52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>SUM(Q27:U27)</f>
        <v>0</v>
      </c>
      <c r="E27" s="42">
        <f>SUM(F27:H27)</f>
        <v>3</v>
      </c>
      <c r="F27" s="25">
        <f t="shared" si="5"/>
        <v>2</v>
      </c>
      <c r="G27" s="25">
        <f t="shared" si="13"/>
        <v>1</v>
      </c>
      <c r="H27" s="25">
        <f t="shared" si="13"/>
        <v>0</v>
      </c>
      <c r="I27" s="25">
        <f>SUM(AB27:AD27)</f>
        <v>0</v>
      </c>
      <c r="J27" s="2">
        <f>SUM(Z27:AA27,AE27)</f>
        <v>0</v>
      </c>
      <c r="K27" s="43">
        <f t="shared" si="9"/>
        <v>3</v>
      </c>
      <c r="L27" s="44">
        <f>_xlfn.RANK.EQ(K27,$K$14:$K$99,0)</f>
        <v>74</v>
      </c>
      <c r="M27" s="27">
        <f>E27/K27</f>
        <v>1</v>
      </c>
      <c r="N27" s="45">
        <f>_xlfn.RANK.EQ(M27,$M$14:$M$99,0)</f>
        <v>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2</v>
      </c>
      <c r="X27" s="1">
        <v>1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46">
        <v>3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>SUM(Q28:U28)</f>
        <v>0</v>
      </c>
      <c r="E28" s="42">
        <f>SUM(F28:H28)</f>
        <v>11</v>
      </c>
      <c r="F28" s="25">
        <f t="shared" si="5"/>
        <v>8</v>
      </c>
      <c r="G28" s="25">
        <f t="shared" si="13"/>
        <v>3</v>
      </c>
      <c r="H28" s="25">
        <f t="shared" si="13"/>
        <v>0</v>
      </c>
      <c r="I28" s="25">
        <f>SUM(AB28:AD28)</f>
        <v>2</v>
      </c>
      <c r="J28" s="2">
        <f>SUM(Z28:AA28,AE28)</f>
        <v>0</v>
      </c>
      <c r="K28" s="43">
        <f t="shared" si="9"/>
        <v>13</v>
      </c>
      <c r="L28" s="44">
        <f>_xlfn.RANK.EQ(K28,$K$14:$K$99,0)</f>
        <v>67</v>
      </c>
      <c r="M28" s="27">
        <f>E28/K28</f>
        <v>0.84615384615384615</v>
      </c>
      <c r="N28" s="45">
        <f>_xlfn.RANK.EQ(M28,$M$14:$M$99,0)</f>
        <v>37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8</v>
      </c>
      <c r="X28" s="1">
        <v>3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2</v>
      </c>
      <c r="AE28" s="1">
        <v>0</v>
      </c>
      <c r="AF28" s="46">
        <v>13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>SUM(Q29:U29)</f>
        <v>0</v>
      </c>
      <c r="E29" s="42">
        <f>SUM(F29:H29)</f>
        <v>296</v>
      </c>
      <c r="F29" s="25">
        <f t="shared" si="5"/>
        <v>271</v>
      </c>
      <c r="G29" s="25">
        <f t="shared" si="13"/>
        <v>25</v>
      </c>
      <c r="H29" s="25">
        <f t="shared" si="13"/>
        <v>0</v>
      </c>
      <c r="I29" s="25">
        <f>SUM(AB29:AD29)</f>
        <v>129</v>
      </c>
      <c r="J29" s="2">
        <f>SUM(Z29:AA29,AE29)</f>
        <v>3</v>
      </c>
      <c r="K29" s="43">
        <f t="shared" si="9"/>
        <v>428</v>
      </c>
      <c r="L29" s="44">
        <f>_xlfn.RANK.EQ(K29,$K$14:$K$99,0)</f>
        <v>7</v>
      </c>
      <c r="M29" s="27">
        <f>E29/K29</f>
        <v>0.69158878504672894</v>
      </c>
      <c r="N29" s="45">
        <f>_xlfn.RANK.EQ(M29,$M$14:$M$99,0)</f>
        <v>62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6</v>
      </c>
      <c r="W29" s="1">
        <v>265</v>
      </c>
      <c r="X29" s="1">
        <v>25</v>
      </c>
      <c r="Y29" s="1">
        <v>0</v>
      </c>
      <c r="Z29" s="1">
        <v>3</v>
      </c>
      <c r="AA29" s="1">
        <v>0</v>
      </c>
      <c r="AB29" s="1">
        <v>3</v>
      </c>
      <c r="AC29" s="1">
        <v>37</v>
      </c>
      <c r="AD29" s="1">
        <v>89</v>
      </c>
      <c r="AE29" s="1">
        <v>0</v>
      </c>
      <c r="AF29" s="46">
        <v>428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ref="D31:D50" si="14">SUM(Q31:U31)</f>
        <v>0</v>
      </c>
      <c r="E31" s="42">
        <f t="shared" ref="E31:E50" si="15">SUM(F31:H31)</f>
        <v>9</v>
      </c>
      <c r="F31" s="25">
        <f t="shared" si="5"/>
        <v>8</v>
      </c>
      <c r="G31" s="25">
        <f t="shared" ref="G31:G50" si="16">X31</f>
        <v>1</v>
      </c>
      <c r="H31" s="25">
        <f t="shared" ref="H31:H50" si="17">Y31</f>
        <v>0</v>
      </c>
      <c r="I31" s="25">
        <f t="shared" ref="I31:I50" si="18">SUM(AB31:AD31)</f>
        <v>3</v>
      </c>
      <c r="J31" s="2">
        <f t="shared" ref="J31:J50" si="19">SUM(Z31:AA31,AE31)</f>
        <v>0</v>
      </c>
      <c r="K31" s="43">
        <f t="shared" si="9"/>
        <v>12</v>
      </c>
      <c r="L31" s="44">
        <f t="shared" ref="L31:L50" si="20">_xlfn.RANK.EQ(K31,$K$14:$K$99,0)</f>
        <v>70</v>
      </c>
      <c r="M31" s="27">
        <f t="shared" ref="M31:M50" si="21">E31/K31</f>
        <v>0.75</v>
      </c>
      <c r="N31" s="45">
        <f t="shared" ref="N31:N50" si="22">_xlfn.RANK.EQ(M31,$M$14:$M$99,0)</f>
        <v>54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8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3</v>
      </c>
      <c r="AD31" s="1">
        <v>0</v>
      </c>
      <c r="AE31" s="1">
        <v>0</v>
      </c>
      <c r="AF31" s="46">
        <v>12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14"/>
        <v>0</v>
      </c>
      <c r="E32" s="42">
        <f t="shared" si="15"/>
        <v>76</v>
      </c>
      <c r="F32" s="25">
        <f t="shared" si="5"/>
        <v>61</v>
      </c>
      <c r="G32" s="25">
        <f t="shared" si="16"/>
        <v>15</v>
      </c>
      <c r="H32" s="25">
        <f t="shared" si="17"/>
        <v>0</v>
      </c>
      <c r="I32" s="25">
        <f t="shared" si="18"/>
        <v>6</v>
      </c>
      <c r="J32" s="2">
        <f t="shared" si="19"/>
        <v>0</v>
      </c>
      <c r="K32" s="43">
        <f t="shared" si="9"/>
        <v>82</v>
      </c>
      <c r="L32" s="44">
        <f t="shared" si="20"/>
        <v>29</v>
      </c>
      <c r="M32" s="27">
        <f t="shared" si="21"/>
        <v>0.92682926829268297</v>
      </c>
      <c r="N32" s="45">
        <f t="shared" si="22"/>
        <v>21</v>
      </c>
      <c r="P32" s="41" t="s">
        <v>93</v>
      </c>
      <c r="Q32" s="68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61</v>
      </c>
      <c r="X32" s="1">
        <v>15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6</v>
      </c>
      <c r="AE32" s="1">
        <v>0</v>
      </c>
      <c r="AF32" s="46">
        <v>82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14"/>
        <v>0</v>
      </c>
      <c r="E33" s="42">
        <f t="shared" si="15"/>
        <v>44</v>
      </c>
      <c r="F33" s="25">
        <f t="shared" si="5"/>
        <v>30</v>
      </c>
      <c r="G33" s="25">
        <f t="shared" si="16"/>
        <v>14</v>
      </c>
      <c r="H33" s="25">
        <f t="shared" si="17"/>
        <v>0</v>
      </c>
      <c r="I33" s="25">
        <f t="shared" si="18"/>
        <v>12</v>
      </c>
      <c r="J33" s="2">
        <f t="shared" si="19"/>
        <v>0</v>
      </c>
      <c r="K33" s="43">
        <f t="shared" si="9"/>
        <v>56</v>
      </c>
      <c r="L33" s="44">
        <f t="shared" si="20"/>
        <v>37</v>
      </c>
      <c r="M33" s="27">
        <f t="shared" si="21"/>
        <v>0.7857142857142857</v>
      </c>
      <c r="N33" s="45">
        <f t="shared" si="22"/>
        <v>49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30</v>
      </c>
      <c r="X33" s="1">
        <v>14</v>
      </c>
      <c r="Y33" s="1">
        <v>0</v>
      </c>
      <c r="Z33" s="1">
        <v>0</v>
      </c>
      <c r="AA33" s="1">
        <v>0</v>
      </c>
      <c r="AB33" s="1">
        <v>2</v>
      </c>
      <c r="AC33" s="1">
        <v>6</v>
      </c>
      <c r="AD33" s="1">
        <v>4</v>
      </c>
      <c r="AE33" s="1">
        <v>0</v>
      </c>
      <c r="AF33" s="46">
        <v>56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14"/>
        <v>0</v>
      </c>
      <c r="E34" s="42">
        <f t="shared" si="15"/>
        <v>203</v>
      </c>
      <c r="F34" s="25">
        <f t="shared" si="5"/>
        <v>144</v>
      </c>
      <c r="G34" s="25">
        <f t="shared" si="16"/>
        <v>59</v>
      </c>
      <c r="H34" s="25">
        <f t="shared" si="17"/>
        <v>0</v>
      </c>
      <c r="I34" s="25">
        <f t="shared" si="18"/>
        <v>67</v>
      </c>
      <c r="J34" s="2">
        <f t="shared" si="19"/>
        <v>3</v>
      </c>
      <c r="K34" s="43">
        <f t="shared" si="9"/>
        <v>273</v>
      </c>
      <c r="L34" s="44">
        <f t="shared" si="20"/>
        <v>12</v>
      </c>
      <c r="M34" s="27">
        <f t="shared" si="21"/>
        <v>0.74358974358974361</v>
      </c>
      <c r="N34" s="45">
        <f t="shared" si="22"/>
        <v>58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3</v>
      </c>
      <c r="W34" s="1">
        <v>141</v>
      </c>
      <c r="X34" s="1">
        <v>59</v>
      </c>
      <c r="Y34" s="1">
        <v>0</v>
      </c>
      <c r="Z34" s="1">
        <v>0</v>
      </c>
      <c r="AA34" s="1">
        <v>3</v>
      </c>
      <c r="AB34" s="1">
        <v>2</v>
      </c>
      <c r="AC34" s="1">
        <v>24</v>
      </c>
      <c r="AD34" s="1">
        <v>41</v>
      </c>
      <c r="AE34" s="1">
        <v>0</v>
      </c>
      <c r="AF34" s="46">
        <v>273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14"/>
        <v>34</v>
      </c>
      <c r="E35" s="42">
        <f t="shared" si="15"/>
        <v>817</v>
      </c>
      <c r="F35" s="25">
        <f t="shared" si="5"/>
        <v>393</v>
      </c>
      <c r="G35" s="25">
        <f t="shared" si="16"/>
        <v>421</v>
      </c>
      <c r="H35" s="25">
        <f t="shared" si="17"/>
        <v>3</v>
      </c>
      <c r="I35" s="25">
        <f t="shared" si="18"/>
        <v>629</v>
      </c>
      <c r="J35" s="2">
        <f t="shared" si="19"/>
        <v>16</v>
      </c>
      <c r="K35" s="43">
        <f t="shared" si="9"/>
        <v>1496</v>
      </c>
      <c r="L35" s="44">
        <f t="shared" si="20"/>
        <v>1</v>
      </c>
      <c r="M35" s="27">
        <f t="shared" si="21"/>
        <v>0.54612299465240643</v>
      </c>
      <c r="N35" s="45">
        <f t="shared" si="22"/>
        <v>74</v>
      </c>
      <c r="P35" s="41" t="s">
        <v>99</v>
      </c>
      <c r="Q35" s="68">
        <v>33</v>
      </c>
      <c r="R35" s="1">
        <v>1</v>
      </c>
      <c r="S35" s="1">
        <v>0</v>
      </c>
      <c r="T35" s="1">
        <v>0</v>
      </c>
      <c r="U35" s="1">
        <v>0</v>
      </c>
      <c r="V35" s="1">
        <v>13</v>
      </c>
      <c r="W35" s="1">
        <v>380</v>
      </c>
      <c r="X35" s="1">
        <v>421</v>
      </c>
      <c r="Y35" s="1">
        <v>3</v>
      </c>
      <c r="Z35" s="1">
        <v>0</v>
      </c>
      <c r="AA35" s="1">
        <v>16</v>
      </c>
      <c r="AB35" s="1">
        <v>0</v>
      </c>
      <c r="AC35" s="1">
        <v>19</v>
      </c>
      <c r="AD35" s="1">
        <v>610</v>
      </c>
      <c r="AE35" s="1">
        <v>0</v>
      </c>
      <c r="AF35" s="46">
        <v>1496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14"/>
        <v>3</v>
      </c>
      <c r="E36" s="42">
        <f t="shared" si="15"/>
        <v>237</v>
      </c>
      <c r="F36" s="25">
        <f t="shared" si="5"/>
        <v>164</v>
      </c>
      <c r="G36" s="25">
        <f t="shared" si="16"/>
        <v>65</v>
      </c>
      <c r="H36" s="25">
        <f t="shared" si="17"/>
        <v>8</v>
      </c>
      <c r="I36" s="25">
        <f t="shared" si="18"/>
        <v>2</v>
      </c>
      <c r="J36" s="2">
        <f t="shared" si="19"/>
        <v>0</v>
      </c>
      <c r="K36" s="43">
        <f t="shared" si="9"/>
        <v>242</v>
      </c>
      <c r="L36" s="44">
        <f t="shared" si="20"/>
        <v>13</v>
      </c>
      <c r="M36" s="27">
        <f t="shared" si="21"/>
        <v>0.97933884297520657</v>
      </c>
      <c r="N36" s="45">
        <f t="shared" si="22"/>
        <v>6</v>
      </c>
      <c r="P36" s="41" t="s">
        <v>101</v>
      </c>
      <c r="Q36" s="68">
        <v>3</v>
      </c>
      <c r="R36" s="1">
        <v>0</v>
      </c>
      <c r="S36" s="1">
        <v>0</v>
      </c>
      <c r="T36" s="1">
        <v>0</v>
      </c>
      <c r="U36" s="1">
        <v>0</v>
      </c>
      <c r="V36" s="1">
        <v>4</v>
      </c>
      <c r="W36" s="1">
        <v>160</v>
      </c>
      <c r="X36" s="1">
        <v>65</v>
      </c>
      <c r="Y36" s="1">
        <v>8</v>
      </c>
      <c r="Z36" s="1">
        <v>0</v>
      </c>
      <c r="AA36" s="1">
        <v>0</v>
      </c>
      <c r="AB36" s="1">
        <v>0</v>
      </c>
      <c r="AC36" s="1">
        <v>2</v>
      </c>
      <c r="AD36" s="1">
        <v>0</v>
      </c>
      <c r="AE36" s="1">
        <v>0</v>
      </c>
      <c r="AF36" s="46">
        <v>242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14"/>
        <v>0</v>
      </c>
      <c r="E37" s="42">
        <f t="shared" si="15"/>
        <v>21</v>
      </c>
      <c r="F37" s="25">
        <f t="shared" si="5"/>
        <v>6</v>
      </c>
      <c r="G37" s="25">
        <f t="shared" si="16"/>
        <v>5</v>
      </c>
      <c r="H37" s="25">
        <f t="shared" si="17"/>
        <v>10</v>
      </c>
      <c r="I37" s="25">
        <f t="shared" si="18"/>
        <v>5</v>
      </c>
      <c r="J37" s="2">
        <f t="shared" si="19"/>
        <v>10</v>
      </c>
      <c r="K37" s="43">
        <f t="shared" si="9"/>
        <v>36</v>
      </c>
      <c r="L37" s="44">
        <f t="shared" si="20"/>
        <v>53</v>
      </c>
      <c r="M37" s="27">
        <f t="shared" si="21"/>
        <v>0.58333333333333337</v>
      </c>
      <c r="N37" s="45">
        <f t="shared" si="22"/>
        <v>69</v>
      </c>
      <c r="P37" s="41" t="s">
        <v>103</v>
      </c>
      <c r="Q37" s="68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6</v>
      </c>
      <c r="X37" s="1">
        <v>5</v>
      </c>
      <c r="Y37" s="1">
        <v>10</v>
      </c>
      <c r="Z37" s="1">
        <v>0</v>
      </c>
      <c r="AA37" s="1">
        <v>0</v>
      </c>
      <c r="AB37" s="1">
        <v>0</v>
      </c>
      <c r="AC37" s="1">
        <v>1</v>
      </c>
      <c r="AD37" s="1">
        <v>4</v>
      </c>
      <c r="AE37" s="1">
        <v>10</v>
      </c>
      <c r="AF37" s="46">
        <v>36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14"/>
        <v>0</v>
      </c>
      <c r="E38" s="42">
        <f t="shared" si="15"/>
        <v>30</v>
      </c>
      <c r="F38" s="25">
        <f t="shared" si="5"/>
        <v>16</v>
      </c>
      <c r="G38" s="25">
        <f t="shared" si="16"/>
        <v>14</v>
      </c>
      <c r="H38" s="25">
        <f t="shared" si="17"/>
        <v>0</v>
      </c>
      <c r="I38" s="25">
        <f t="shared" si="18"/>
        <v>21</v>
      </c>
      <c r="J38" s="2">
        <f t="shared" si="19"/>
        <v>0</v>
      </c>
      <c r="K38" s="43">
        <f t="shared" si="9"/>
        <v>51</v>
      </c>
      <c r="L38" s="44">
        <f t="shared" si="20"/>
        <v>41</v>
      </c>
      <c r="M38" s="27">
        <f t="shared" si="21"/>
        <v>0.58823529411764708</v>
      </c>
      <c r="N38" s="45">
        <f t="shared" si="22"/>
        <v>68</v>
      </c>
      <c r="P38" s="41" t="s">
        <v>105</v>
      </c>
      <c r="Q38" s="68">
        <v>0</v>
      </c>
      <c r="R38" s="1">
        <v>0</v>
      </c>
      <c r="S38" s="1">
        <v>0</v>
      </c>
      <c r="T38" s="1">
        <v>0</v>
      </c>
      <c r="U38" s="1">
        <v>0</v>
      </c>
      <c r="V38" s="1">
        <v>14</v>
      </c>
      <c r="W38" s="1">
        <v>2</v>
      </c>
      <c r="X38" s="1">
        <v>14</v>
      </c>
      <c r="Y38" s="1">
        <v>0</v>
      </c>
      <c r="Z38" s="1">
        <v>0</v>
      </c>
      <c r="AA38" s="1">
        <v>0</v>
      </c>
      <c r="AB38" s="1">
        <v>0</v>
      </c>
      <c r="AC38" s="1">
        <v>2</v>
      </c>
      <c r="AD38" s="1">
        <v>19</v>
      </c>
      <c r="AE38" s="1">
        <v>0</v>
      </c>
      <c r="AF38" s="46">
        <v>51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14"/>
        <v>0</v>
      </c>
      <c r="E39" s="42">
        <f t="shared" si="15"/>
        <v>246</v>
      </c>
      <c r="F39" s="25">
        <f t="shared" si="5"/>
        <v>193</v>
      </c>
      <c r="G39" s="25">
        <f t="shared" si="16"/>
        <v>52</v>
      </c>
      <c r="H39" s="25">
        <f t="shared" si="17"/>
        <v>1</v>
      </c>
      <c r="I39" s="25">
        <f t="shared" si="18"/>
        <v>141</v>
      </c>
      <c r="J39" s="2">
        <f t="shared" si="19"/>
        <v>0</v>
      </c>
      <c r="K39" s="43">
        <f t="shared" si="9"/>
        <v>387</v>
      </c>
      <c r="L39" s="44">
        <f t="shared" si="20"/>
        <v>8</v>
      </c>
      <c r="M39" s="27">
        <f t="shared" si="21"/>
        <v>0.63565891472868219</v>
      </c>
      <c r="N39" s="45">
        <f t="shared" si="22"/>
        <v>67</v>
      </c>
      <c r="P39" s="41" t="s">
        <v>107</v>
      </c>
      <c r="Q39" s="68">
        <v>0</v>
      </c>
      <c r="R39" s="1">
        <v>0</v>
      </c>
      <c r="S39" s="1">
        <v>0</v>
      </c>
      <c r="T39" s="1">
        <v>0</v>
      </c>
      <c r="U39" s="1">
        <v>0</v>
      </c>
      <c r="V39" s="1">
        <v>3</v>
      </c>
      <c r="W39" s="1">
        <v>190</v>
      </c>
      <c r="X39" s="1">
        <v>52</v>
      </c>
      <c r="Y39" s="1">
        <v>1</v>
      </c>
      <c r="Z39" s="1">
        <v>0</v>
      </c>
      <c r="AA39" s="1">
        <v>0</v>
      </c>
      <c r="AB39" s="1">
        <v>0</v>
      </c>
      <c r="AC39" s="1">
        <v>48</v>
      </c>
      <c r="AD39" s="1">
        <v>93</v>
      </c>
      <c r="AE39" s="1">
        <v>0</v>
      </c>
      <c r="AF39" s="46">
        <v>387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14"/>
        <v>0</v>
      </c>
      <c r="E40" s="42">
        <f t="shared" si="15"/>
        <v>22</v>
      </c>
      <c r="F40" s="25">
        <f t="shared" si="5"/>
        <v>13</v>
      </c>
      <c r="G40" s="25">
        <f t="shared" si="16"/>
        <v>9</v>
      </c>
      <c r="H40" s="25">
        <f t="shared" si="17"/>
        <v>0</v>
      </c>
      <c r="I40" s="25">
        <f t="shared" si="18"/>
        <v>12</v>
      </c>
      <c r="J40" s="2">
        <f t="shared" si="19"/>
        <v>0</v>
      </c>
      <c r="K40" s="43">
        <f t="shared" si="9"/>
        <v>34</v>
      </c>
      <c r="L40" s="44">
        <f t="shared" si="20"/>
        <v>55</v>
      </c>
      <c r="M40" s="27">
        <f t="shared" si="21"/>
        <v>0.6470588235294118</v>
      </c>
      <c r="N40" s="45">
        <f t="shared" si="22"/>
        <v>66</v>
      </c>
      <c r="P40" s="41" t="s">
        <v>109</v>
      </c>
      <c r="Q40" s="68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13</v>
      </c>
      <c r="X40" s="1">
        <v>9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12</v>
      </c>
      <c r="AE40" s="1">
        <v>0</v>
      </c>
      <c r="AF40" s="46">
        <v>34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14"/>
        <v>0</v>
      </c>
      <c r="E41" s="42">
        <f t="shared" si="15"/>
        <v>23</v>
      </c>
      <c r="F41" s="25">
        <f t="shared" si="5"/>
        <v>18</v>
      </c>
      <c r="G41" s="25">
        <f t="shared" si="16"/>
        <v>5</v>
      </c>
      <c r="H41" s="25">
        <f t="shared" si="17"/>
        <v>0</v>
      </c>
      <c r="I41" s="25">
        <f t="shared" si="18"/>
        <v>6</v>
      </c>
      <c r="J41" s="2">
        <f t="shared" si="19"/>
        <v>0</v>
      </c>
      <c r="K41" s="43">
        <f t="shared" si="9"/>
        <v>29</v>
      </c>
      <c r="L41" s="44">
        <f t="shared" si="20"/>
        <v>58</v>
      </c>
      <c r="M41" s="27">
        <f t="shared" si="21"/>
        <v>0.7931034482758621</v>
      </c>
      <c r="N41" s="45">
        <f t="shared" si="22"/>
        <v>48</v>
      </c>
      <c r="P41" s="41" t="s">
        <v>111</v>
      </c>
      <c r="Q41" s="68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18</v>
      </c>
      <c r="X41" s="1">
        <v>5</v>
      </c>
      <c r="Y41" s="1">
        <v>0</v>
      </c>
      <c r="Z41" s="1">
        <v>0</v>
      </c>
      <c r="AA41" s="1">
        <v>0</v>
      </c>
      <c r="AB41" s="1">
        <v>0</v>
      </c>
      <c r="AC41" s="1">
        <v>1</v>
      </c>
      <c r="AD41" s="1">
        <v>5</v>
      </c>
      <c r="AE41" s="1">
        <v>0</v>
      </c>
      <c r="AF41" s="46">
        <v>29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14"/>
        <v>4</v>
      </c>
      <c r="E42" s="42">
        <f t="shared" si="15"/>
        <v>86</v>
      </c>
      <c r="F42" s="25">
        <f t="shared" si="5"/>
        <v>65</v>
      </c>
      <c r="G42" s="25">
        <f t="shared" si="16"/>
        <v>19</v>
      </c>
      <c r="H42" s="25">
        <f t="shared" si="17"/>
        <v>2</v>
      </c>
      <c r="I42" s="25">
        <f t="shared" si="18"/>
        <v>37</v>
      </c>
      <c r="J42" s="2">
        <f t="shared" si="19"/>
        <v>0</v>
      </c>
      <c r="K42" s="43">
        <f t="shared" si="9"/>
        <v>127</v>
      </c>
      <c r="L42" s="44">
        <f t="shared" si="20"/>
        <v>18</v>
      </c>
      <c r="M42" s="27">
        <f t="shared" si="21"/>
        <v>0.67716535433070868</v>
      </c>
      <c r="N42" s="45">
        <f t="shared" si="22"/>
        <v>64</v>
      </c>
      <c r="P42" s="41" t="s">
        <v>113</v>
      </c>
      <c r="Q42" s="68">
        <v>4</v>
      </c>
      <c r="R42" s="1">
        <v>0</v>
      </c>
      <c r="S42" s="1">
        <v>0</v>
      </c>
      <c r="T42" s="1">
        <v>0</v>
      </c>
      <c r="U42" s="1">
        <v>0</v>
      </c>
      <c r="V42" s="1">
        <v>1</v>
      </c>
      <c r="W42" s="1">
        <v>64</v>
      </c>
      <c r="X42" s="1">
        <v>19</v>
      </c>
      <c r="Y42" s="1">
        <v>2</v>
      </c>
      <c r="Z42" s="1">
        <v>0</v>
      </c>
      <c r="AA42" s="1">
        <v>0</v>
      </c>
      <c r="AB42" s="1">
        <v>0</v>
      </c>
      <c r="AC42" s="1">
        <v>5</v>
      </c>
      <c r="AD42" s="1">
        <v>32</v>
      </c>
      <c r="AE42" s="1">
        <v>0</v>
      </c>
      <c r="AF42" s="46">
        <v>127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14"/>
        <v>1</v>
      </c>
      <c r="E43" s="42">
        <f t="shared" si="15"/>
        <v>44</v>
      </c>
      <c r="F43" s="25">
        <f t="shared" si="5"/>
        <v>41</v>
      </c>
      <c r="G43" s="25">
        <f t="shared" si="16"/>
        <v>3</v>
      </c>
      <c r="H43" s="25">
        <f t="shared" si="17"/>
        <v>0</v>
      </c>
      <c r="I43" s="25">
        <f t="shared" si="18"/>
        <v>8</v>
      </c>
      <c r="J43" s="2">
        <f t="shared" si="19"/>
        <v>0</v>
      </c>
      <c r="K43" s="43">
        <f t="shared" si="9"/>
        <v>53</v>
      </c>
      <c r="L43" s="44">
        <f t="shared" si="20"/>
        <v>38</v>
      </c>
      <c r="M43" s="27">
        <f t="shared" si="21"/>
        <v>0.83018867924528306</v>
      </c>
      <c r="N43" s="45">
        <f t="shared" si="22"/>
        <v>42</v>
      </c>
      <c r="P43" s="41" t="s">
        <v>115</v>
      </c>
      <c r="Q43" s="68">
        <v>1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41</v>
      </c>
      <c r="X43" s="1">
        <v>3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8</v>
      </c>
      <c r="AE43" s="1">
        <v>0</v>
      </c>
      <c r="AF43" s="46">
        <v>53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14"/>
        <v>4</v>
      </c>
      <c r="E44" s="42">
        <f t="shared" si="15"/>
        <v>54</v>
      </c>
      <c r="F44" s="25">
        <f t="shared" si="5"/>
        <v>24</v>
      </c>
      <c r="G44" s="25">
        <f t="shared" si="16"/>
        <v>29</v>
      </c>
      <c r="H44" s="25">
        <f t="shared" si="17"/>
        <v>1</v>
      </c>
      <c r="I44" s="25">
        <f t="shared" si="18"/>
        <v>35</v>
      </c>
      <c r="J44" s="2">
        <f t="shared" si="19"/>
        <v>0</v>
      </c>
      <c r="K44" s="43">
        <f t="shared" si="9"/>
        <v>93</v>
      </c>
      <c r="L44" s="44">
        <f t="shared" si="20"/>
        <v>25</v>
      </c>
      <c r="M44" s="27">
        <f t="shared" si="21"/>
        <v>0.58064516129032262</v>
      </c>
      <c r="N44" s="45">
        <f t="shared" si="22"/>
        <v>71</v>
      </c>
      <c r="P44" s="41" t="s">
        <v>117</v>
      </c>
      <c r="Q44" s="68">
        <v>4</v>
      </c>
      <c r="R44" s="1">
        <v>0</v>
      </c>
      <c r="S44" s="1">
        <v>0</v>
      </c>
      <c r="T44" s="1">
        <v>0</v>
      </c>
      <c r="U44" s="1">
        <v>0</v>
      </c>
      <c r="V44" s="1">
        <v>3</v>
      </c>
      <c r="W44" s="1">
        <v>21</v>
      </c>
      <c r="X44" s="1">
        <v>29</v>
      </c>
      <c r="Y44" s="1">
        <v>1</v>
      </c>
      <c r="Z44" s="1">
        <v>0</v>
      </c>
      <c r="AA44" s="1">
        <v>0</v>
      </c>
      <c r="AB44" s="1">
        <v>0</v>
      </c>
      <c r="AC44" s="1">
        <v>10</v>
      </c>
      <c r="AD44" s="1">
        <v>25</v>
      </c>
      <c r="AE44" s="1">
        <v>0</v>
      </c>
      <c r="AF44" s="46">
        <v>93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14"/>
        <v>0</v>
      </c>
      <c r="E45" s="42">
        <f t="shared" si="15"/>
        <v>12</v>
      </c>
      <c r="F45" s="25">
        <f t="shared" si="5"/>
        <v>12</v>
      </c>
      <c r="G45" s="25">
        <f t="shared" si="16"/>
        <v>0</v>
      </c>
      <c r="H45" s="25">
        <f t="shared" si="17"/>
        <v>0</v>
      </c>
      <c r="I45" s="25">
        <f t="shared" si="18"/>
        <v>2</v>
      </c>
      <c r="J45" s="2">
        <f t="shared" si="19"/>
        <v>0</v>
      </c>
      <c r="K45" s="43">
        <f t="shared" si="9"/>
        <v>14</v>
      </c>
      <c r="L45" s="44">
        <f t="shared" si="20"/>
        <v>66</v>
      </c>
      <c r="M45" s="27">
        <f t="shared" si="21"/>
        <v>0.8571428571428571</v>
      </c>
      <c r="N45" s="45">
        <f t="shared" si="22"/>
        <v>36</v>
      </c>
      <c r="P45" s="41" t="s">
        <v>119</v>
      </c>
      <c r="Q45" s="68">
        <v>0</v>
      </c>
      <c r="R45" s="1">
        <v>0</v>
      </c>
      <c r="S45" s="1">
        <v>0</v>
      </c>
      <c r="T45" s="1">
        <v>0</v>
      </c>
      <c r="U45" s="1">
        <v>0</v>
      </c>
      <c r="V45" s="1">
        <v>1</v>
      </c>
      <c r="W45" s="1">
        <v>11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2</v>
      </c>
      <c r="AE45" s="1">
        <v>0</v>
      </c>
      <c r="AF45" s="46">
        <v>14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14"/>
        <v>0</v>
      </c>
      <c r="E46" s="42">
        <f t="shared" si="15"/>
        <v>21</v>
      </c>
      <c r="F46" s="25">
        <f t="shared" si="5"/>
        <v>15</v>
      </c>
      <c r="G46" s="25">
        <f t="shared" si="16"/>
        <v>6</v>
      </c>
      <c r="H46" s="25">
        <f t="shared" si="17"/>
        <v>0</v>
      </c>
      <c r="I46" s="25">
        <f t="shared" si="18"/>
        <v>7</v>
      </c>
      <c r="J46" s="2">
        <f t="shared" si="19"/>
        <v>0</v>
      </c>
      <c r="K46" s="43">
        <f t="shared" si="9"/>
        <v>28</v>
      </c>
      <c r="L46" s="44">
        <f t="shared" si="20"/>
        <v>61</v>
      </c>
      <c r="M46" s="27">
        <f t="shared" si="21"/>
        <v>0.75</v>
      </c>
      <c r="N46" s="45">
        <f t="shared" si="22"/>
        <v>54</v>
      </c>
      <c r="P46" s="41" t="s">
        <v>121</v>
      </c>
      <c r="Q46" s="68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15</v>
      </c>
      <c r="X46" s="1">
        <v>6</v>
      </c>
      <c r="Y46" s="1">
        <v>0</v>
      </c>
      <c r="Z46" s="1">
        <v>0</v>
      </c>
      <c r="AA46" s="1">
        <v>0</v>
      </c>
      <c r="AB46" s="1">
        <v>0</v>
      </c>
      <c r="AC46" s="1">
        <v>5</v>
      </c>
      <c r="AD46" s="1">
        <v>2</v>
      </c>
      <c r="AE46" s="1">
        <v>0</v>
      </c>
      <c r="AF46" s="46">
        <v>28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14"/>
        <v>0</v>
      </c>
      <c r="E47" s="42">
        <f t="shared" si="15"/>
        <v>84</v>
      </c>
      <c r="F47" s="25">
        <f t="shared" si="5"/>
        <v>51</v>
      </c>
      <c r="G47" s="25">
        <f t="shared" si="16"/>
        <v>33</v>
      </c>
      <c r="H47" s="25">
        <f t="shared" si="17"/>
        <v>0</v>
      </c>
      <c r="I47" s="25">
        <f t="shared" si="18"/>
        <v>36</v>
      </c>
      <c r="J47" s="2">
        <f t="shared" si="19"/>
        <v>1</v>
      </c>
      <c r="K47" s="43">
        <f t="shared" si="9"/>
        <v>121</v>
      </c>
      <c r="L47" s="44">
        <f t="shared" si="20"/>
        <v>19</v>
      </c>
      <c r="M47" s="27">
        <f t="shared" si="21"/>
        <v>0.69421487603305787</v>
      </c>
      <c r="N47" s="45">
        <f t="shared" si="22"/>
        <v>61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2</v>
      </c>
      <c r="W47" s="1">
        <v>49</v>
      </c>
      <c r="X47" s="1">
        <v>33</v>
      </c>
      <c r="Y47" s="1">
        <v>0</v>
      </c>
      <c r="Z47" s="1">
        <v>0</v>
      </c>
      <c r="AA47" s="1">
        <v>1</v>
      </c>
      <c r="AB47" s="1">
        <v>0</v>
      </c>
      <c r="AC47" s="1">
        <v>32</v>
      </c>
      <c r="AD47" s="1">
        <v>4</v>
      </c>
      <c r="AE47" s="1">
        <v>0</v>
      </c>
      <c r="AF47" s="46">
        <v>121</v>
      </c>
    </row>
    <row r="48" spans="1:32" x14ac:dyDescent="0.15">
      <c r="A48" s="1" t="s">
        <v>124</v>
      </c>
      <c r="B48" s="1" t="s">
        <v>302</v>
      </c>
      <c r="C48" s="41" t="s">
        <v>125</v>
      </c>
      <c r="D48" s="24">
        <f t="shared" si="14"/>
        <v>1</v>
      </c>
      <c r="E48" s="42">
        <f t="shared" si="15"/>
        <v>79</v>
      </c>
      <c r="F48" s="25">
        <f t="shared" si="5"/>
        <v>35</v>
      </c>
      <c r="G48" s="25">
        <f t="shared" si="16"/>
        <v>44</v>
      </c>
      <c r="H48" s="25">
        <f t="shared" si="17"/>
        <v>0</v>
      </c>
      <c r="I48" s="25">
        <f t="shared" si="18"/>
        <v>30</v>
      </c>
      <c r="J48" s="2">
        <f t="shared" si="19"/>
        <v>0</v>
      </c>
      <c r="K48" s="43">
        <f t="shared" si="9"/>
        <v>110</v>
      </c>
      <c r="L48" s="44">
        <f t="shared" si="20"/>
        <v>21</v>
      </c>
      <c r="M48" s="27">
        <f t="shared" si="21"/>
        <v>0.71818181818181814</v>
      </c>
      <c r="N48" s="45">
        <f t="shared" si="22"/>
        <v>60</v>
      </c>
      <c r="P48" s="41" t="s">
        <v>125</v>
      </c>
      <c r="Q48" s="68">
        <v>0</v>
      </c>
      <c r="R48" s="1">
        <v>1</v>
      </c>
      <c r="S48" s="1">
        <v>0</v>
      </c>
      <c r="T48" s="1">
        <v>0</v>
      </c>
      <c r="U48" s="1">
        <v>0</v>
      </c>
      <c r="V48" s="1">
        <v>0</v>
      </c>
      <c r="W48" s="1">
        <v>35</v>
      </c>
      <c r="X48" s="1">
        <v>44</v>
      </c>
      <c r="Y48" s="1">
        <v>0</v>
      </c>
      <c r="Z48" s="1">
        <v>0</v>
      </c>
      <c r="AA48" s="1">
        <v>0</v>
      </c>
      <c r="AB48" s="1">
        <v>0</v>
      </c>
      <c r="AC48" s="1">
        <v>3</v>
      </c>
      <c r="AD48" s="1">
        <v>27</v>
      </c>
      <c r="AE48" s="1">
        <v>0</v>
      </c>
      <c r="AF48" s="46">
        <v>110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si="14"/>
        <v>0</v>
      </c>
      <c r="E49" s="42">
        <f t="shared" si="15"/>
        <v>122</v>
      </c>
      <c r="F49" s="25">
        <f t="shared" si="5"/>
        <v>95</v>
      </c>
      <c r="G49" s="25">
        <f t="shared" si="16"/>
        <v>26</v>
      </c>
      <c r="H49" s="25">
        <f t="shared" si="17"/>
        <v>1</v>
      </c>
      <c r="I49" s="25">
        <f t="shared" si="18"/>
        <v>35</v>
      </c>
      <c r="J49" s="2">
        <f t="shared" si="19"/>
        <v>0</v>
      </c>
      <c r="K49" s="43">
        <f t="shared" si="9"/>
        <v>157</v>
      </c>
      <c r="L49" s="44">
        <f t="shared" si="20"/>
        <v>16</v>
      </c>
      <c r="M49" s="27">
        <f t="shared" si="21"/>
        <v>0.77707006369426757</v>
      </c>
      <c r="N49" s="45">
        <f t="shared" si="22"/>
        <v>50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1</v>
      </c>
      <c r="W49" s="1">
        <v>94</v>
      </c>
      <c r="X49" s="1">
        <v>26</v>
      </c>
      <c r="Y49" s="1">
        <v>1</v>
      </c>
      <c r="Z49" s="1">
        <v>0</v>
      </c>
      <c r="AA49" s="1">
        <v>0</v>
      </c>
      <c r="AB49" s="1">
        <v>0</v>
      </c>
      <c r="AC49" s="1">
        <v>4</v>
      </c>
      <c r="AD49" s="1">
        <v>31</v>
      </c>
      <c r="AE49" s="1">
        <v>0</v>
      </c>
      <c r="AF49" s="46">
        <v>157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0</v>
      </c>
      <c r="E50" s="42">
        <f t="shared" si="15"/>
        <v>36</v>
      </c>
      <c r="F50" s="25">
        <f t="shared" si="5"/>
        <v>33</v>
      </c>
      <c r="G50" s="25">
        <f t="shared" si="16"/>
        <v>3</v>
      </c>
      <c r="H50" s="25">
        <f t="shared" si="17"/>
        <v>0</v>
      </c>
      <c r="I50" s="25">
        <f t="shared" si="18"/>
        <v>2</v>
      </c>
      <c r="J50" s="2">
        <f t="shared" si="19"/>
        <v>0</v>
      </c>
      <c r="K50" s="43">
        <f t="shared" si="9"/>
        <v>38</v>
      </c>
      <c r="L50" s="44">
        <f t="shared" si="20"/>
        <v>50</v>
      </c>
      <c r="M50" s="27">
        <f t="shared" si="21"/>
        <v>0.94736842105263153</v>
      </c>
      <c r="N50" s="45">
        <f t="shared" si="22"/>
        <v>16</v>
      </c>
      <c r="P50" s="41" t="s">
        <v>129</v>
      </c>
      <c r="Q50" s="68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33</v>
      </c>
      <c r="X50" s="1">
        <v>3</v>
      </c>
      <c r="Y50" s="1">
        <v>0</v>
      </c>
      <c r="Z50" s="1">
        <v>0</v>
      </c>
      <c r="AA50" s="1">
        <v>0</v>
      </c>
      <c r="AB50" s="1">
        <v>0</v>
      </c>
      <c r="AC50" s="1">
        <v>2</v>
      </c>
      <c r="AD50" s="1">
        <v>0</v>
      </c>
      <c r="AE50" s="1">
        <v>0</v>
      </c>
      <c r="AF50" s="46">
        <v>38</v>
      </c>
    </row>
    <row r="51" spans="1:32" x14ac:dyDescent="0.15">
      <c r="A51" s="69" t="s">
        <v>130</v>
      </c>
      <c r="B51" s="69" t="s">
        <v>296</v>
      </c>
      <c r="C51" s="70" t="s">
        <v>131</v>
      </c>
      <c r="D51" s="47"/>
      <c r="E51" s="48"/>
      <c r="F51" s="48"/>
      <c r="G51" s="48"/>
      <c r="H51" s="48"/>
      <c r="I51" s="48"/>
      <c r="J51" s="49"/>
      <c r="K51" s="49"/>
      <c r="L51" s="50"/>
      <c r="M51" s="51"/>
      <c r="N51" s="52"/>
      <c r="P51" s="70" t="s">
        <v>131</v>
      </c>
      <c r="Q51" s="75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74"/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ref="D52:D68" si="23">SUM(Q52:U52)</f>
        <v>0</v>
      </c>
      <c r="E52" s="42">
        <f t="shared" ref="E52:E68" si="24">SUM(F52:H52)</f>
        <v>44</v>
      </c>
      <c r="F52" s="25">
        <f t="shared" si="5"/>
        <v>33</v>
      </c>
      <c r="G52" s="25">
        <f t="shared" ref="G52:G68" si="25">X52</f>
        <v>11</v>
      </c>
      <c r="H52" s="25">
        <f t="shared" ref="H52:H68" si="26">Y52</f>
        <v>0</v>
      </c>
      <c r="I52" s="25">
        <f t="shared" ref="I52:I68" si="27">SUM(AB52:AD52)</f>
        <v>16</v>
      </c>
      <c r="J52" s="2">
        <f t="shared" ref="J52:J68" si="28">SUM(Z52:AA52,AE52)</f>
        <v>1</v>
      </c>
      <c r="K52" s="43">
        <f t="shared" si="9"/>
        <v>61</v>
      </c>
      <c r="L52" s="44">
        <f t="shared" ref="L52:L68" si="29">_xlfn.RANK.EQ(K52,$K$14:$K$99,0)</f>
        <v>35</v>
      </c>
      <c r="M52" s="27">
        <f t="shared" ref="M52:M68" si="30">E52/K52</f>
        <v>0.72131147540983609</v>
      </c>
      <c r="N52" s="45">
        <f t="shared" ref="N52:N68" si="31">_xlfn.RANK.EQ(M52,$M$14:$M$99,0)</f>
        <v>59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33</v>
      </c>
      <c r="X52" s="1">
        <v>11</v>
      </c>
      <c r="Y52" s="1">
        <v>0</v>
      </c>
      <c r="Z52" s="1">
        <v>1</v>
      </c>
      <c r="AA52" s="1">
        <v>0</v>
      </c>
      <c r="AB52" s="1">
        <v>0</v>
      </c>
      <c r="AC52" s="1">
        <v>3</v>
      </c>
      <c r="AD52" s="1">
        <v>13</v>
      </c>
      <c r="AE52" s="1">
        <v>0</v>
      </c>
      <c r="AF52" s="46">
        <v>61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23"/>
        <v>0</v>
      </c>
      <c r="E53" s="42">
        <f t="shared" si="24"/>
        <v>146</v>
      </c>
      <c r="F53" s="25">
        <f t="shared" si="5"/>
        <v>108</v>
      </c>
      <c r="G53" s="25">
        <f t="shared" si="25"/>
        <v>38</v>
      </c>
      <c r="H53" s="25">
        <f t="shared" si="26"/>
        <v>0</v>
      </c>
      <c r="I53" s="25">
        <f t="shared" si="27"/>
        <v>18</v>
      </c>
      <c r="J53" s="2">
        <f t="shared" si="28"/>
        <v>1</v>
      </c>
      <c r="K53" s="43">
        <f t="shared" si="9"/>
        <v>165</v>
      </c>
      <c r="L53" s="44">
        <f t="shared" si="29"/>
        <v>15</v>
      </c>
      <c r="M53" s="27">
        <f t="shared" si="30"/>
        <v>0.88484848484848488</v>
      </c>
      <c r="N53" s="45">
        <f t="shared" si="31"/>
        <v>31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4</v>
      </c>
      <c r="W53" s="1">
        <v>104</v>
      </c>
      <c r="X53" s="1">
        <v>38</v>
      </c>
      <c r="Y53" s="1">
        <v>0</v>
      </c>
      <c r="Z53" s="1">
        <v>1</v>
      </c>
      <c r="AA53" s="1">
        <v>0</v>
      </c>
      <c r="AB53" s="1">
        <v>0</v>
      </c>
      <c r="AC53" s="1">
        <v>3</v>
      </c>
      <c r="AD53" s="1">
        <v>15</v>
      </c>
      <c r="AE53" s="1">
        <v>0</v>
      </c>
      <c r="AF53" s="46">
        <v>165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23"/>
        <v>0</v>
      </c>
      <c r="E54" s="42">
        <f t="shared" si="24"/>
        <v>70</v>
      </c>
      <c r="F54" s="25">
        <f t="shared" si="5"/>
        <v>41</v>
      </c>
      <c r="G54" s="25">
        <f t="shared" si="25"/>
        <v>29</v>
      </c>
      <c r="H54" s="25">
        <f t="shared" si="26"/>
        <v>0</v>
      </c>
      <c r="I54" s="25">
        <f t="shared" si="27"/>
        <v>18</v>
      </c>
      <c r="J54" s="2">
        <f t="shared" si="28"/>
        <v>0</v>
      </c>
      <c r="K54" s="43">
        <f t="shared" si="9"/>
        <v>88</v>
      </c>
      <c r="L54" s="44">
        <f t="shared" si="29"/>
        <v>27</v>
      </c>
      <c r="M54" s="27">
        <f t="shared" si="30"/>
        <v>0.79545454545454541</v>
      </c>
      <c r="N54" s="45">
        <f t="shared" si="31"/>
        <v>47</v>
      </c>
      <c r="P54" s="41" t="s">
        <v>137</v>
      </c>
      <c r="Q54" s="68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41</v>
      </c>
      <c r="X54" s="1">
        <v>29</v>
      </c>
      <c r="Y54" s="1">
        <v>0</v>
      </c>
      <c r="Z54" s="1">
        <v>0</v>
      </c>
      <c r="AA54" s="1">
        <v>0</v>
      </c>
      <c r="AB54" s="1">
        <v>0</v>
      </c>
      <c r="AC54" s="1">
        <v>2</v>
      </c>
      <c r="AD54" s="1">
        <v>16</v>
      </c>
      <c r="AE54" s="1">
        <v>0</v>
      </c>
      <c r="AF54" s="46">
        <v>88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23"/>
        <v>0</v>
      </c>
      <c r="E55" s="42">
        <f t="shared" si="24"/>
        <v>44</v>
      </c>
      <c r="F55" s="25">
        <f t="shared" si="5"/>
        <v>44</v>
      </c>
      <c r="G55" s="25">
        <f t="shared" si="25"/>
        <v>0</v>
      </c>
      <c r="H55" s="25">
        <f t="shared" si="26"/>
        <v>0</v>
      </c>
      <c r="I55" s="25">
        <f t="shared" si="27"/>
        <v>2</v>
      </c>
      <c r="J55" s="2">
        <f t="shared" si="28"/>
        <v>0</v>
      </c>
      <c r="K55" s="43">
        <f t="shared" si="9"/>
        <v>46</v>
      </c>
      <c r="L55" s="44">
        <f t="shared" si="29"/>
        <v>44</v>
      </c>
      <c r="M55" s="27">
        <f t="shared" si="30"/>
        <v>0.95652173913043481</v>
      </c>
      <c r="N55" s="45">
        <f t="shared" si="31"/>
        <v>14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44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1</v>
      </c>
      <c r="AD55" s="1">
        <v>1</v>
      </c>
      <c r="AE55" s="1">
        <v>0</v>
      </c>
      <c r="AF55" s="46">
        <v>46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23"/>
        <v>0</v>
      </c>
      <c r="E56" s="42">
        <f t="shared" si="24"/>
        <v>42</v>
      </c>
      <c r="F56" s="25">
        <f t="shared" si="5"/>
        <v>35</v>
      </c>
      <c r="G56" s="25">
        <f t="shared" si="25"/>
        <v>7</v>
      </c>
      <c r="H56" s="25">
        <f t="shared" si="26"/>
        <v>0</v>
      </c>
      <c r="I56" s="25">
        <f t="shared" si="27"/>
        <v>6</v>
      </c>
      <c r="J56" s="2">
        <f t="shared" si="28"/>
        <v>0</v>
      </c>
      <c r="K56" s="43">
        <f t="shared" si="9"/>
        <v>48</v>
      </c>
      <c r="L56" s="44">
        <f t="shared" si="29"/>
        <v>42</v>
      </c>
      <c r="M56" s="27">
        <f t="shared" si="30"/>
        <v>0.875</v>
      </c>
      <c r="N56" s="45">
        <f t="shared" si="31"/>
        <v>33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35</v>
      </c>
      <c r="X56" s="1">
        <v>7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6</v>
      </c>
      <c r="AE56" s="1">
        <v>0</v>
      </c>
      <c r="AF56" s="46">
        <v>48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23"/>
        <v>0</v>
      </c>
      <c r="E57" s="42">
        <f t="shared" si="24"/>
        <v>74</v>
      </c>
      <c r="F57" s="25">
        <f t="shared" si="5"/>
        <v>63</v>
      </c>
      <c r="G57" s="25">
        <f t="shared" si="25"/>
        <v>11</v>
      </c>
      <c r="H57" s="25">
        <f t="shared" si="26"/>
        <v>0</v>
      </c>
      <c r="I57" s="25">
        <f t="shared" si="27"/>
        <v>18</v>
      </c>
      <c r="J57" s="2">
        <f t="shared" si="28"/>
        <v>0</v>
      </c>
      <c r="K57" s="43">
        <f t="shared" si="9"/>
        <v>92</v>
      </c>
      <c r="L57" s="44">
        <f t="shared" si="29"/>
        <v>26</v>
      </c>
      <c r="M57" s="27">
        <f t="shared" si="30"/>
        <v>0.80434782608695654</v>
      </c>
      <c r="N57" s="45">
        <f t="shared" si="31"/>
        <v>46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63</v>
      </c>
      <c r="X57" s="1">
        <v>11</v>
      </c>
      <c r="Y57" s="1">
        <v>0</v>
      </c>
      <c r="Z57" s="1">
        <v>0</v>
      </c>
      <c r="AA57" s="1">
        <v>0</v>
      </c>
      <c r="AB57" s="1">
        <v>0</v>
      </c>
      <c r="AC57" s="1">
        <v>12</v>
      </c>
      <c r="AD57" s="1">
        <v>6</v>
      </c>
      <c r="AE57" s="1">
        <v>0</v>
      </c>
      <c r="AF57" s="46">
        <v>92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23"/>
        <v>0</v>
      </c>
      <c r="E58" s="42">
        <f t="shared" si="24"/>
        <v>81</v>
      </c>
      <c r="F58" s="25">
        <f t="shared" si="5"/>
        <v>32</v>
      </c>
      <c r="G58" s="25">
        <f t="shared" si="25"/>
        <v>49</v>
      </c>
      <c r="H58" s="25">
        <f t="shared" si="26"/>
        <v>0</v>
      </c>
      <c r="I58" s="25">
        <f t="shared" si="27"/>
        <v>5</v>
      </c>
      <c r="J58" s="2">
        <f t="shared" si="28"/>
        <v>0</v>
      </c>
      <c r="K58" s="43">
        <f t="shared" si="9"/>
        <v>86</v>
      </c>
      <c r="L58" s="44">
        <f t="shared" si="29"/>
        <v>28</v>
      </c>
      <c r="M58" s="27">
        <f t="shared" si="30"/>
        <v>0.94186046511627908</v>
      </c>
      <c r="N58" s="45">
        <f t="shared" si="31"/>
        <v>18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1</v>
      </c>
      <c r="W58" s="1">
        <v>31</v>
      </c>
      <c r="X58" s="1">
        <v>49</v>
      </c>
      <c r="Y58" s="1">
        <v>0</v>
      </c>
      <c r="Z58" s="1">
        <v>0</v>
      </c>
      <c r="AA58" s="1">
        <v>0</v>
      </c>
      <c r="AB58" s="1">
        <v>0</v>
      </c>
      <c r="AC58" s="1">
        <v>2</v>
      </c>
      <c r="AD58" s="1">
        <v>3</v>
      </c>
      <c r="AE58" s="1">
        <v>0</v>
      </c>
      <c r="AF58" s="46">
        <v>86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23"/>
        <v>2</v>
      </c>
      <c r="E59" s="42">
        <f t="shared" si="24"/>
        <v>36</v>
      </c>
      <c r="F59" s="25">
        <f t="shared" si="5"/>
        <v>21</v>
      </c>
      <c r="G59" s="25">
        <f t="shared" si="25"/>
        <v>15</v>
      </c>
      <c r="H59" s="25">
        <f t="shared" si="26"/>
        <v>0</v>
      </c>
      <c r="I59" s="25">
        <f t="shared" si="27"/>
        <v>10</v>
      </c>
      <c r="J59" s="2">
        <f t="shared" si="28"/>
        <v>0</v>
      </c>
      <c r="K59" s="43">
        <f t="shared" si="9"/>
        <v>48</v>
      </c>
      <c r="L59" s="44">
        <f t="shared" si="29"/>
        <v>42</v>
      </c>
      <c r="M59" s="27">
        <f t="shared" si="30"/>
        <v>0.75</v>
      </c>
      <c r="N59" s="45">
        <f t="shared" si="31"/>
        <v>54</v>
      </c>
      <c r="P59" s="41" t="s">
        <v>147</v>
      </c>
      <c r="Q59" s="68">
        <v>2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21</v>
      </c>
      <c r="X59" s="1">
        <v>15</v>
      </c>
      <c r="Y59" s="1">
        <v>0</v>
      </c>
      <c r="Z59" s="1">
        <v>0</v>
      </c>
      <c r="AA59" s="1">
        <v>0</v>
      </c>
      <c r="AB59" s="1">
        <v>0</v>
      </c>
      <c r="AC59" s="1">
        <v>5</v>
      </c>
      <c r="AD59" s="1">
        <v>5</v>
      </c>
      <c r="AE59" s="1">
        <v>0</v>
      </c>
      <c r="AF59" s="46">
        <v>48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23"/>
        <v>0</v>
      </c>
      <c r="E60" s="42">
        <f t="shared" si="24"/>
        <v>34</v>
      </c>
      <c r="F60" s="25">
        <f t="shared" si="5"/>
        <v>23</v>
      </c>
      <c r="G60" s="25">
        <f t="shared" si="25"/>
        <v>11</v>
      </c>
      <c r="H60" s="25">
        <f t="shared" si="26"/>
        <v>0</v>
      </c>
      <c r="I60" s="25">
        <f t="shared" si="27"/>
        <v>7</v>
      </c>
      <c r="J60" s="2">
        <f t="shared" si="28"/>
        <v>0</v>
      </c>
      <c r="K60" s="43">
        <f t="shared" si="9"/>
        <v>41</v>
      </c>
      <c r="L60" s="44">
        <f t="shared" si="29"/>
        <v>47</v>
      </c>
      <c r="M60" s="27">
        <f t="shared" si="30"/>
        <v>0.82926829268292679</v>
      </c>
      <c r="N60" s="45">
        <f t="shared" si="31"/>
        <v>43</v>
      </c>
      <c r="P60" s="41" t="s">
        <v>149</v>
      </c>
      <c r="Q60" s="68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23</v>
      </c>
      <c r="X60" s="1">
        <v>11</v>
      </c>
      <c r="Y60" s="1">
        <v>0</v>
      </c>
      <c r="Z60" s="1">
        <v>0</v>
      </c>
      <c r="AA60" s="1">
        <v>0</v>
      </c>
      <c r="AB60" s="1">
        <v>0</v>
      </c>
      <c r="AC60" s="1">
        <v>1</v>
      </c>
      <c r="AD60" s="1">
        <v>6</v>
      </c>
      <c r="AE60" s="1">
        <v>0</v>
      </c>
      <c r="AF60" s="46">
        <v>41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23"/>
        <v>0</v>
      </c>
      <c r="E61" s="42">
        <f t="shared" si="24"/>
        <v>388</v>
      </c>
      <c r="F61" s="25">
        <f t="shared" si="5"/>
        <v>286</v>
      </c>
      <c r="G61" s="25">
        <f t="shared" si="25"/>
        <v>102</v>
      </c>
      <c r="H61" s="25">
        <f t="shared" si="26"/>
        <v>0</v>
      </c>
      <c r="I61" s="25">
        <f t="shared" si="27"/>
        <v>116</v>
      </c>
      <c r="J61" s="2">
        <f t="shared" si="28"/>
        <v>10</v>
      </c>
      <c r="K61" s="43">
        <f t="shared" si="9"/>
        <v>514</v>
      </c>
      <c r="L61" s="44">
        <f t="shared" si="29"/>
        <v>4</v>
      </c>
      <c r="M61" s="27">
        <f t="shared" si="30"/>
        <v>0.75486381322957197</v>
      </c>
      <c r="N61" s="45">
        <f t="shared" si="31"/>
        <v>53</v>
      </c>
      <c r="P61" s="41" t="s">
        <v>151</v>
      </c>
      <c r="Q61" s="68">
        <v>0</v>
      </c>
      <c r="R61" s="1">
        <v>0</v>
      </c>
      <c r="S61" s="1">
        <v>0</v>
      </c>
      <c r="T61" s="1">
        <v>0</v>
      </c>
      <c r="U61" s="1">
        <v>0</v>
      </c>
      <c r="V61" s="1">
        <v>1</v>
      </c>
      <c r="W61" s="1">
        <v>285</v>
      </c>
      <c r="X61" s="1">
        <v>102</v>
      </c>
      <c r="Y61" s="1">
        <v>0</v>
      </c>
      <c r="Z61" s="1">
        <v>3</v>
      </c>
      <c r="AA61" s="1">
        <v>7</v>
      </c>
      <c r="AB61" s="1">
        <v>4</v>
      </c>
      <c r="AC61" s="1">
        <v>44</v>
      </c>
      <c r="AD61" s="1">
        <v>68</v>
      </c>
      <c r="AE61" s="1">
        <v>0</v>
      </c>
      <c r="AF61" s="46">
        <v>514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3"/>
        <v>0</v>
      </c>
      <c r="E62" s="42">
        <f t="shared" si="24"/>
        <v>35</v>
      </c>
      <c r="F62" s="25">
        <f t="shared" si="5"/>
        <v>33</v>
      </c>
      <c r="G62" s="25">
        <f t="shared" si="25"/>
        <v>2</v>
      </c>
      <c r="H62" s="25">
        <f t="shared" si="26"/>
        <v>0</v>
      </c>
      <c r="I62" s="25">
        <f t="shared" si="27"/>
        <v>1</v>
      </c>
      <c r="J62" s="2">
        <f t="shared" si="28"/>
        <v>0</v>
      </c>
      <c r="K62" s="43">
        <f t="shared" si="9"/>
        <v>36</v>
      </c>
      <c r="L62" s="44">
        <f t="shared" si="29"/>
        <v>53</v>
      </c>
      <c r="M62" s="27">
        <f t="shared" si="30"/>
        <v>0.97222222222222221</v>
      </c>
      <c r="N62" s="45">
        <f t="shared" si="31"/>
        <v>8</v>
      </c>
      <c r="P62" s="41" t="s">
        <v>153</v>
      </c>
      <c r="Q62" s="68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33</v>
      </c>
      <c r="X62" s="1">
        <v>2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1</v>
      </c>
      <c r="AE62" s="1">
        <v>0</v>
      </c>
      <c r="AF62" s="46">
        <v>36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3"/>
        <v>0</v>
      </c>
      <c r="E63" s="42">
        <f t="shared" si="24"/>
        <v>1</v>
      </c>
      <c r="F63" s="25">
        <f t="shared" si="5"/>
        <v>1</v>
      </c>
      <c r="G63" s="25">
        <f t="shared" si="25"/>
        <v>0</v>
      </c>
      <c r="H63" s="25">
        <f t="shared" si="26"/>
        <v>0</v>
      </c>
      <c r="I63" s="25">
        <f t="shared" si="27"/>
        <v>0</v>
      </c>
      <c r="J63" s="2">
        <f t="shared" si="28"/>
        <v>0</v>
      </c>
      <c r="K63" s="43">
        <f t="shared" si="9"/>
        <v>1</v>
      </c>
      <c r="L63" s="44">
        <f t="shared" si="29"/>
        <v>76</v>
      </c>
      <c r="M63" s="27">
        <f t="shared" si="30"/>
        <v>1</v>
      </c>
      <c r="N63" s="45">
        <f t="shared" si="31"/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1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1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3"/>
        <v>0</v>
      </c>
      <c r="E64" s="42">
        <f t="shared" si="24"/>
        <v>24</v>
      </c>
      <c r="F64" s="25">
        <f t="shared" si="5"/>
        <v>9</v>
      </c>
      <c r="G64" s="25">
        <f t="shared" si="25"/>
        <v>15</v>
      </c>
      <c r="H64" s="25">
        <f t="shared" si="26"/>
        <v>0</v>
      </c>
      <c r="I64" s="25">
        <f t="shared" si="27"/>
        <v>2</v>
      </c>
      <c r="J64" s="2">
        <f t="shared" si="28"/>
        <v>0</v>
      </c>
      <c r="K64" s="43">
        <f t="shared" si="9"/>
        <v>26</v>
      </c>
      <c r="L64" s="44">
        <f t="shared" si="29"/>
        <v>62</v>
      </c>
      <c r="M64" s="27">
        <f t="shared" si="30"/>
        <v>0.92307692307692313</v>
      </c>
      <c r="N64" s="45">
        <f t="shared" si="31"/>
        <v>22</v>
      </c>
      <c r="P64" s="41" t="s">
        <v>157</v>
      </c>
      <c r="Q64" s="68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9</v>
      </c>
      <c r="X64" s="1">
        <v>15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2</v>
      </c>
      <c r="AE64" s="1">
        <v>0</v>
      </c>
      <c r="AF64" s="46">
        <v>26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3"/>
        <v>0</v>
      </c>
      <c r="E65" s="42">
        <f t="shared" si="24"/>
        <v>68</v>
      </c>
      <c r="F65" s="25">
        <f t="shared" si="5"/>
        <v>48</v>
      </c>
      <c r="G65" s="25">
        <f t="shared" si="25"/>
        <v>19</v>
      </c>
      <c r="H65" s="25">
        <f t="shared" si="26"/>
        <v>1</v>
      </c>
      <c r="I65" s="25">
        <f t="shared" si="27"/>
        <v>3</v>
      </c>
      <c r="J65" s="2">
        <f t="shared" si="28"/>
        <v>0</v>
      </c>
      <c r="K65" s="43">
        <f t="shared" si="9"/>
        <v>71</v>
      </c>
      <c r="L65" s="44">
        <f t="shared" si="29"/>
        <v>32</v>
      </c>
      <c r="M65" s="27">
        <f t="shared" si="30"/>
        <v>0.95774647887323938</v>
      </c>
      <c r="N65" s="45">
        <f t="shared" si="31"/>
        <v>13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1</v>
      </c>
      <c r="W65" s="1">
        <v>47</v>
      </c>
      <c r="X65" s="1">
        <v>19</v>
      </c>
      <c r="Y65" s="1">
        <v>1</v>
      </c>
      <c r="Z65" s="1">
        <v>0</v>
      </c>
      <c r="AA65" s="1">
        <v>0</v>
      </c>
      <c r="AB65" s="1">
        <v>0</v>
      </c>
      <c r="AC65" s="1">
        <v>2</v>
      </c>
      <c r="AD65" s="1">
        <v>1</v>
      </c>
      <c r="AE65" s="1">
        <v>0</v>
      </c>
      <c r="AF65" s="46">
        <v>71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3"/>
        <v>0</v>
      </c>
      <c r="E66" s="42">
        <f t="shared" si="24"/>
        <v>0</v>
      </c>
      <c r="F66" s="25">
        <f t="shared" si="5"/>
        <v>0</v>
      </c>
      <c r="G66" s="25">
        <f t="shared" si="25"/>
        <v>0</v>
      </c>
      <c r="H66" s="25">
        <f t="shared" si="26"/>
        <v>0</v>
      </c>
      <c r="I66" s="25">
        <f t="shared" si="27"/>
        <v>1</v>
      </c>
      <c r="J66" s="2">
        <f t="shared" si="28"/>
        <v>0</v>
      </c>
      <c r="K66" s="43">
        <f t="shared" si="9"/>
        <v>1</v>
      </c>
      <c r="L66" s="44">
        <f t="shared" si="29"/>
        <v>76</v>
      </c>
      <c r="M66" s="27">
        <f t="shared" si="30"/>
        <v>0</v>
      </c>
      <c r="N66" s="45">
        <f t="shared" si="31"/>
        <v>76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1</v>
      </c>
      <c r="AE66" s="1">
        <v>0</v>
      </c>
      <c r="AF66" s="46">
        <v>1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3"/>
        <v>0</v>
      </c>
      <c r="E67" s="42">
        <f t="shared" si="24"/>
        <v>38</v>
      </c>
      <c r="F67" s="25">
        <f t="shared" si="5"/>
        <v>38</v>
      </c>
      <c r="G67" s="25">
        <f t="shared" si="25"/>
        <v>0</v>
      </c>
      <c r="H67" s="25">
        <f t="shared" si="26"/>
        <v>0</v>
      </c>
      <c r="I67" s="25">
        <f t="shared" si="27"/>
        <v>0</v>
      </c>
      <c r="J67" s="2">
        <f t="shared" si="28"/>
        <v>0</v>
      </c>
      <c r="K67" s="43">
        <f t="shared" si="9"/>
        <v>38</v>
      </c>
      <c r="L67" s="44">
        <f t="shared" si="29"/>
        <v>50</v>
      </c>
      <c r="M67" s="27">
        <f t="shared" si="30"/>
        <v>1</v>
      </c>
      <c r="N67" s="45">
        <f t="shared" si="31"/>
        <v>1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38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46">
        <v>38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3"/>
        <v>44</v>
      </c>
      <c r="E68" s="42">
        <f t="shared" si="24"/>
        <v>618</v>
      </c>
      <c r="F68" s="25">
        <f t="shared" si="5"/>
        <v>370</v>
      </c>
      <c r="G68" s="25">
        <f t="shared" si="25"/>
        <v>247</v>
      </c>
      <c r="H68" s="25">
        <f t="shared" si="26"/>
        <v>1</v>
      </c>
      <c r="I68" s="25">
        <f t="shared" si="27"/>
        <v>248</v>
      </c>
      <c r="J68" s="2">
        <f t="shared" si="28"/>
        <v>0</v>
      </c>
      <c r="K68" s="43">
        <f t="shared" si="9"/>
        <v>910</v>
      </c>
      <c r="L68" s="44">
        <f t="shared" si="29"/>
        <v>2</v>
      </c>
      <c r="M68" s="27">
        <f t="shared" si="30"/>
        <v>0.67912087912087915</v>
      </c>
      <c r="N68" s="45">
        <f t="shared" si="31"/>
        <v>63</v>
      </c>
      <c r="P68" s="41" t="s">
        <v>165</v>
      </c>
      <c r="Q68" s="68">
        <v>8</v>
      </c>
      <c r="R68" s="1">
        <v>0</v>
      </c>
      <c r="S68" s="1">
        <v>0</v>
      </c>
      <c r="T68" s="1">
        <v>1</v>
      </c>
      <c r="U68" s="1">
        <v>35</v>
      </c>
      <c r="V68" s="1">
        <v>8</v>
      </c>
      <c r="W68" s="1">
        <v>362</v>
      </c>
      <c r="X68" s="1">
        <v>247</v>
      </c>
      <c r="Y68" s="1">
        <v>1</v>
      </c>
      <c r="Z68" s="1">
        <v>0</v>
      </c>
      <c r="AA68" s="1">
        <v>0</v>
      </c>
      <c r="AB68" s="1">
        <v>3</v>
      </c>
      <c r="AC68" s="1">
        <v>85</v>
      </c>
      <c r="AD68" s="1">
        <v>160</v>
      </c>
      <c r="AE68" s="1">
        <v>0</v>
      </c>
      <c r="AF68" s="46">
        <v>910</v>
      </c>
    </row>
    <row r="69" spans="1:32" x14ac:dyDescent="0.15">
      <c r="A69" s="69" t="s">
        <v>166</v>
      </c>
      <c r="B69" s="69" t="s">
        <v>296</v>
      </c>
      <c r="C69" s="70" t="s">
        <v>167</v>
      </c>
      <c r="D69" s="47"/>
      <c r="E69" s="48"/>
      <c r="F69" s="48"/>
      <c r="G69" s="48"/>
      <c r="H69" s="48"/>
      <c r="I69" s="48"/>
      <c r="J69" s="49"/>
      <c r="K69" s="49"/>
      <c r="L69" s="50"/>
      <c r="M69" s="51"/>
      <c r="N69" s="52"/>
      <c r="P69" s="70" t="s">
        <v>167</v>
      </c>
      <c r="Q69" s="75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74"/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>SUM(Q70:U70)</f>
        <v>0</v>
      </c>
      <c r="E70" s="42">
        <f>SUM(F70:H70)</f>
        <v>49</v>
      </c>
      <c r="F70" s="25">
        <f t="shared" si="5"/>
        <v>42</v>
      </c>
      <c r="G70" s="25">
        <f>X70</f>
        <v>7</v>
      </c>
      <c r="H70" s="25">
        <f>Y70</f>
        <v>0</v>
      </c>
      <c r="I70" s="25">
        <f>SUM(AB70:AD70)</f>
        <v>2</v>
      </c>
      <c r="J70" s="2">
        <f>SUM(Z70:AA70,AE70)</f>
        <v>1</v>
      </c>
      <c r="K70" s="43">
        <f t="shared" si="9"/>
        <v>52</v>
      </c>
      <c r="L70" s="44">
        <f>_xlfn.RANK.EQ(K70,$K$14:$K$99,0)</f>
        <v>39</v>
      </c>
      <c r="M70" s="27">
        <f>E70/K70</f>
        <v>0.94230769230769229</v>
      </c>
      <c r="N70" s="45">
        <f>_xlfn.RANK.EQ(M70,$M$14:$M$99,0)</f>
        <v>17</v>
      </c>
      <c r="P70" s="41" t="s">
        <v>169</v>
      </c>
      <c r="Q70" s="68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42</v>
      </c>
      <c r="X70" s="1">
        <v>7</v>
      </c>
      <c r="Y70" s="1">
        <v>0</v>
      </c>
      <c r="Z70" s="1">
        <v>0</v>
      </c>
      <c r="AA70" s="1">
        <v>1</v>
      </c>
      <c r="AB70" s="1">
        <v>0</v>
      </c>
      <c r="AC70" s="1">
        <v>0</v>
      </c>
      <c r="AD70" s="1">
        <v>2</v>
      </c>
      <c r="AE70" s="1">
        <v>0</v>
      </c>
      <c r="AF70" s="46">
        <v>52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3</v>
      </c>
      <c r="E71" s="42">
        <f>SUM(F71:H71)</f>
        <v>566</v>
      </c>
      <c r="F71" s="25">
        <f t="shared" si="5"/>
        <v>328</v>
      </c>
      <c r="G71" s="25">
        <f>X71</f>
        <v>238</v>
      </c>
      <c r="H71" s="25">
        <f>Y71</f>
        <v>0</v>
      </c>
      <c r="I71" s="25">
        <f>SUM(AB71:AD71)</f>
        <v>161</v>
      </c>
      <c r="J71" s="2">
        <f>SUM(Z71:AA71,AE71)</f>
        <v>4</v>
      </c>
      <c r="K71" s="43">
        <f t="shared" si="9"/>
        <v>734</v>
      </c>
      <c r="L71" s="44">
        <f>_xlfn.RANK.EQ(K71,$K$14:$K$99,0)</f>
        <v>3</v>
      </c>
      <c r="M71" s="27">
        <f>E71/K71</f>
        <v>0.77111716621253401</v>
      </c>
      <c r="N71" s="45">
        <f>_xlfn.RANK.EQ(M71,$M$14:$M$99,0)</f>
        <v>52</v>
      </c>
      <c r="P71" s="41" t="s">
        <v>171</v>
      </c>
      <c r="Q71" s="68">
        <v>2</v>
      </c>
      <c r="R71" s="1">
        <v>1</v>
      </c>
      <c r="S71" s="1">
        <v>0</v>
      </c>
      <c r="T71" s="1">
        <v>0</v>
      </c>
      <c r="U71" s="1">
        <v>0</v>
      </c>
      <c r="V71" s="1">
        <v>11</v>
      </c>
      <c r="W71" s="1">
        <v>317</v>
      </c>
      <c r="X71" s="1">
        <v>238</v>
      </c>
      <c r="Y71" s="1">
        <v>0</v>
      </c>
      <c r="Z71" s="1">
        <v>2</v>
      </c>
      <c r="AA71" s="1">
        <v>2</v>
      </c>
      <c r="AB71" s="1">
        <v>2</v>
      </c>
      <c r="AC71" s="1">
        <v>32</v>
      </c>
      <c r="AD71" s="1">
        <v>127</v>
      </c>
      <c r="AE71" s="1">
        <v>0</v>
      </c>
      <c r="AF71" s="46">
        <v>734</v>
      </c>
    </row>
    <row r="72" spans="1:32" x14ac:dyDescent="0.15">
      <c r="A72" s="69" t="s">
        <v>172</v>
      </c>
      <c r="B72" s="69" t="s">
        <v>296</v>
      </c>
      <c r="C72" s="70" t="s">
        <v>173</v>
      </c>
      <c r="D72" s="47"/>
      <c r="E72" s="48"/>
      <c r="F72" s="48"/>
      <c r="G72" s="48"/>
      <c r="H72" s="48"/>
      <c r="I72" s="48"/>
      <c r="J72" s="49"/>
      <c r="K72" s="49"/>
      <c r="L72" s="50"/>
      <c r="M72" s="51"/>
      <c r="N72" s="52"/>
      <c r="P72" s="70" t="s">
        <v>173</v>
      </c>
      <c r="Q72" s="75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74"/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2</v>
      </c>
      <c r="E73" s="42">
        <f>SUM(F73:H73)</f>
        <v>194</v>
      </c>
      <c r="F73" s="25">
        <f t="shared" si="5"/>
        <v>169</v>
      </c>
      <c r="G73" s="25">
        <f>X73</f>
        <v>25</v>
      </c>
      <c r="H73" s="25">
        <f>Y73</f>
        <v>0</v>
      </c>
      <c r="I73" s="25">
        <f>SUM(AB73:AD73)</f>
        <v>93</v>
      </c>
      <c r="J73" s="2">
        <f>SUM(Z73:AA73,AE73)</f>
        <v>0</v>
      </c>
      <c r="K73" s="43">
        <f t="shared" si="9"/>
        <v>289</v>
      </c>
      <c r="L73" s="44">
        <f>_xlfn.RANK.EQ(K73,$K$14:$K$99,0)</f>
        <v>11</v>
      </c>
      <c r="M73" s="27">
        <f>E73/K73</f>
        <v>0.67128027681660896</v>
      </c>
      <c r="N73" s="45">
        <f>_xlfn.RANK.EQ(M73,$M$14:$M$99,0)</f>
        <v>65</v>
      </c>
      <c r="P73" s="41" t="s">
        <v>175</v>
      </c>
      <c r="Q73" s="68">
        <v>2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169</v>
      </c>
      <c r="X73" s="1">
        <v>25</v>
      </c>
      <c r="Y73" s="1">
        <v>0</v>
      </c>
      <c r="Z73" s="1">
        <v>0</v>
      </c>
      <c r="AA73" s="1">
        <v>0</v>
      </c>
      <c r="AB73" s="1">
        <v>0</v>
      </c>
      <c r="AC73" s="1">
        <v>44</v>
      </c>
      <c r="AD73" s="1">
        <v>49</v>
      </c>
      <c r="AE73" s="1">
        <v>0</v>
      </c>
      <c r="AF73" s="46">
        <v>289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30</v>
      </c>
      <c r="F74" s="25">
        <f t="shared" si="5"/>
        <v>24</v>
      </c>
      <c r="G74" s="25">
        <f>X74</f>
        <v>6</v>
      </c>
      <c r="H74" s="25">
        <f>Y74</f>
        <v>0</v>
      </c>
      <c r="I74" s="25">
        <f>SUM(AB74:AD74)</f>
        <v>1</v>
      </c>
      <c r="J74" s="2">
        <f>SUM(Z74:AA74,AE74)</f>
        <v>0</v>
      </c>
      <c r="K74" s="43">
        <f t="shared" si="9"/>
        <v>31</v>
      </c>
      <c r="L74" s="44">
        <f>_xlfn.RANK.EQ(K74,$K$14:$K$99,0)</f>
        <v>56</v>
      </c>
      <c r="M74" s="27">
        <f>E74/K74</f>
        <v>0.967741935483871</v>
      </c>
      <c r="N74" s="45">
        <f>_xlfn.RANK.EQ(M74,$M$14:$M$99,0)</f>
        <v>9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24</v>
      </c>
      <c r="X74" s="1">
        <v>6</v>
      </c>
      <c r="Y74" s="1">
        <v>0</v>
      </c>
      <c r="Z74" s="1">
        <v>0</v>
      </c>
      <c r="AA74" s="1">
        <v>0</v>
      </c>
      <c r="AB74" s="1">
        <v>0</v>
      </c>
      <c r="AC74" s="1">
        <v>1</v>
      </c>
      <c r="AD74" s="1">
        <v>0</v>
      </c>
      <c r="AE74" s="1">
        <v>0</v>
      </c>
      <c r="AF74" s="46">
        <v>31</v>
      </c>
    </row>
    <row r="75" spans="1:32" x14ac:dyDescent="0.15">
      <c r="A75" s="69" t="s">
        <v>178</v>
      </c>
      <c r="B75" s="69" t="s">
        <v>296</v>
      </c>
      <c r="C75" s="70" t="s">
        <v>179</v>
      </c>
      <c r="D75" s="47"/>
      <c r="E75" s="48"/>
      <c r="F75" s="48"/>
      <c r="G75" s="48"/>
      <c r="H75" s="48"/>
      <c r="I75" s="48"/>
      <c r="J75" s="49"/>
      <c r="K75" s="49"/>
      <c r="L75" s="50"/>
      <c r="M75" s="51"/>
      <c r="N75" s="52"/>
      <c r="P75" s="70" t="s">
        <v>179</v>
      </c>
      <c r="Q75" s="75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74"/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ref="D76:D84" si="32">SUM(Q76:U76)</f>
        <v>0</v>
      </c>
      <c r="E76" s="42">
        <f t="shared" ref="E76:E84" si="33">SUM(F76:H76)</f>
        <v>12</v>
      </c>
      <c r="F76" s="25">
        <f t="shared" si="5"/>
        <v>8</v>
      </c>
      <c r="G76" s="25">
        <f t="shared" ref="G76:G84" si="34">X76</f>
        <v>4</v>
      </c>
      <c r="H76" s="25">
        <f t="shared" ref="H76:H84" si="35">Y76</f>
        <v>0</v>
      </c>
      <c r="I76" s="25">
        <f t="shared" ref="I76:I84" si="36">SUM(AB76:AD76)</f>
        <v>11</v>
      </c>
      <c r="J76" s="2">
        <f t="shared" ref="J76:J84" si="37">SUM(Z76:AA76,AE76)</f>
        <v>0</v>
      </c>
      <c r="K76" s="43">
        <f t="shared" si="9"/>
        <v>23</v>
      </c>
      <c r="L76" s="44">
        <f t="shared" ref="L76:L84" si="38">_xlfn.RANK.EQ(K76,$K$14:$K$99,0)</f>
        <v>63</v>
      </c>
      <c r="M76" s="27">
        <f t="shared" ref="M76:M84" si="39">E76/K76</f>
        <v>0.52173913043478259</v>
      </c>
      <c r="N76" s="45">
        <f t="shared" ref="N76:N84" si="40">_xlfn.RANK.EQ(M76,$M$14:$M$99,0)</f>
        <v>75</v>
      </c>
      <c r="P76" s="41" t="s">
        <v>181</v>
      </c>
      <c r="Q76" s="68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8</v>
      </c>
      <c r="X76" s="1">
        <v>4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11</v>
      </c>
      <c r="AE76" s="1">
        <v>0</v>
      </c>
      <c r="AF76" s="46">
        <v>23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32"/>
        <v>0</v>
      </c>
      <c r="E77" s="42">
        <f t="shared" si="33"/>
        <v>91</v>
      </c>
      <c r="F77" s="25">
        <f t="shared" si="5"/>
        <v>60</v>
      </c>
      <c r="G77" s="25">
        <f t="shared" si="34"/>
        <v>31</v>
      </c>
      <c r="H77" s="25">
        <f t="shared" si="35"/>
        <v>0</v>
      </c>
      <c r="I77" s="25">
        <f t="shared" si="36"/>
        <v>19</v>
      </c>
      <c r="J77" s="2">
        <f t="shared" si="37"/>
        <v>0</v>
      </c>
      <c r="K77" s="43">
        <f t="shared" si="9"/>
        <v>110</v>
      </c>
      <c r="L77" s="44">
        <f t="shared" si="38"/>
        <v>21</v>
      </c>
      <c r="M77" s="27">
        <f t="shared" si="39"/>
        <v>0.82727272727272727</v>
      </c>
      <c r="N77" s="45">
        <f t="shared" si="40"/>
        <v>44</v>
      </c>
      <c r="P77" s="41" t="s">
        <v>183</v>
      </c>
      <c r="Q77" s="68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60</v>
      </c>
      <c r="X77" s="1">
        <v>31</v>
      </c>
      <c r="Y77" s="1">
        <v>0</v>
      </c>
      <c r="Z77" s="1">
        <v>0</v>
      </c>
      <c r="AA77" s="1">
        <v>0</v>
      </c>
      <c r="AB77" s="1">
        <v>0</v>
      </c>
      <c r="AC77" s="1">
        <v>4</v>
      </c>
      <c r="AD77" s="1">
        <v>15</v>
      </c>
      <c r="AE77" s="1">
        <v>0</v>
      </c>
      <c r="AF77" s="46">
        <v>110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32"/>
        <v>0</v>
      </c>
      <c r="E78" s="42">
        <f t="shared" si="33"/>
        <v>16</v>
      </c>
      <c r="F78" s="25">
        <f t="shared" si="5"/>
        <v>13</v>
      </c>
      <c r="G78" s="25">
        <f t="shared" si="34"/>
        <v>3</v>
      </c>
      <c r="H78" s="25">
        <f t="shared" si="35"/>
        <v>0</v>
      </c>
      <c r="I78" s="25">
        <f t="shared" si="36"/>
        <v>1</v>
      </c>
      <c r="J78" s="2">
        <f t="shared" si="37"/>
        <v>0</v>
      </c>
      <c r="K78" s="43">
        <f t="shared" si="9"/>
        <v>17</v>
      </c>
      <c r="L78" s="44">
        <f t="shared" si="38"/>
        <v>65</v>
      </c>
      <c r="M78" s="27">
        <f t="shared" si="39"/>
        <v>0.94117647058823528</v>
      </c>
      <c r="N78" s="45">
        <f t="shared" si="40"/>
        <v>19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2</v>
      </c>
      <c r="W78" s="1">
        <v>11</v>
      </c>
      <c r="X78" s="1">
        <v>3</v>
      </c>
      <c r="Y78" s="1">
        <v>0</v>
      </c>
      <c r="Z78" s="1">
        <v>0</v>
      </c>
      <c r="AA78" s="1">
        <v>0</v>
      </c>
      <c r="AB78" s="1">
        <v>0</v>
      </c>
      <c r="AC78" s="1">
        <v>1</v>
      </c>
      <c r="AD78" s="1">
        <v>0</v>
      </c>
      <c r="AE78" s="1">
        <v>0</v>
      </c>
      <c r="AF78" s="46">
        <v>17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32"/>
        <v>0</v>
      </c>
      <c r="E79" s="42">
        <f t="shared" si="33"/>
        <v>62</v>
      </c>
      <c r="F79" s="25">
        <f t="shared" ref="F79:F99" si="41">V79+W79</f>
        <v>55</v>
      </c>
      <c r="G79" s="25">
        <f t="shared" si="34"/>
        <v>7</v>
      </c>
      <c r="H79" s="25">
        <f t="shared" si="35"/>
        <v>0</v>
      </c>
      <c r="I79" s="25">
        <f t="shared" si="36"/>
        <v>6</v>
      </c>
      <c r="J79" s="2">
        <f t="shared" si="37"/>
        <v>0</v>
      </c>
      <c r="K79" s="43">
        <f t="shared" ref="K79:K99" si="42">SUM(D79,E79,I79:J79)</f>
        <v>68</v>
      </c>
      <c r="L79" s="44">
        <f t="shared" si="38"/>
        <v>33</v>
      </c>
      <c r="M79" s="27">
        <f t="shared" si="39"/>
        <v>0.91176470588235292</v>
      </c>
      <c r="N79" s="45">
        <f t="shared" si="40"/>
        <v>24</v>
      </c>
      <c r="P79" s="41" t="s">
        <v>187</v>
      </c>
      <c r="Q79" s="68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55</v>
      </c>
      <c r="X79" s="1">
        <v>7</v>
      </c>
      <c r="Y79" s="1">
        <v>0</v>
      </c>
      <c r="Z79" s="1">
        <v>0</v>
      </c>
      <c r="AA79" s="1">
        <v>0</v>
      </c>
      <c r="AB79" s="1">
        <v>0</v>
      </c>
      <c r="AC79" s="1">
        <v>5</v>
      </c>
      <c r="AD79" s="1">
        <v>1</v>
      </c>
      <c r="AE79" s="1">
        <v>0</v>
      </c>
      <c r="AF79" s="46">
        <v>68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32"/>
        <v>0</v>
      </c>
      <c r="E80" s="42">
        <f t="shared" si="33"/>
        <v>38</v>
      </c>
      <c r="F80" s="25">
        <f t="shared" si="41"/>
        <v>34</v>
      </c>
      <c r="G80" s="25">
        <f t="shared" si="34"/>
        <v>4</v>
      </c>
      <c r="H80" s="25">
        <f t="shared" si="35"/>
        <v>0</v>
      </c>
      <c r="I80" s="25">
        <f t="shared" si="36"/>
        <v>4</v>
      </c>
      <c r="J80" s="2">
        <f t="shared" si="37"/>
        <v>0</v>
      </c>
      <c r="K80" s="43">
        <f t="shared" si="42"/>
        <v>42</v>
      </c>
      <c r="L80" s="44">
        <f t="shared" si="38"/>
        <v>45</v>
      </c>
      <c r="M80" s="27">
        <f t="shared" si="39"/>
        <v>0.90476190476190477</v>
      </c>
      <c r="N80" s="45">
        <f t="shared" si="40"/>
        <v>26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34</v>
      </c>
      <c r="X80" s="1">
        <v>4</v>
      </c>
      <c r="Y80" s="1">
        <v>0</v>
      </c>
      <c r="Z80" s="1">
        <v>0</v>
      </c>
      <c r="AA80" s="1">
        <v>0</v>
      </c>
      <c r="AB80" s="1">
        <v>0</v>
      </c>
      <c r="AC80" s="1">
        <v>2</v>
      </c>
      <c r="AD80" s="1">
        <v>2</v>
      </c>
      <c r="AE80" s="1">
        <v>0</v>
      </c>
      <c r="AF80" s="46">
        <v>42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32"/>
        <v>0</v>
      </c>
      <c r="E81" s="42">
        <f t="shared" si="33"/>
        <v>172</v>
      </c>
      <c r="F81" s="25">
        <f t="shared" si="41"/>
        <v>94</v>
      </c>
      <c r="G81" s="25">
        <f t="shared" si="34"/>
        <v>77</v>
      </c>
      <c r="H81" s="25">
        <f t="shared" si="35"/>
        <v>1</v>
      </c>
      <c r="I81" s="25">
        <f t="shared" si="36"/>
        <v>50</v>
      </c>
      <c r="J81" s="2">
        <f t="shared" si="37"/>
        <v>1</v>
      </c>
      <c r="K81" s="43">
        <f t="shared" si="42"/>
        <v>223</v>
      </c>
      <c r="L81" s="44">
        <f t="shared" si="38"/>
        <v>14</v>
      </c>
      <c r="M81" s="27">
        <f t="shared" si="39"/>
        <v>0.77130044843049328</v>
      </c>
      <c r="N81" s="45">
        <f t="shared" si="40"/>
        <v>51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5</v>
      </c>
      <c r="W81" s="1">
        <v>89</v>
      </c>
      <c r="X81" s="1">
        <v>77</v>
      </c>
      <c r="Y81" s="1">
        <v>1</v>
      </c>
      <c r="Z81" s="1">
        <v>0</v>
      </c>
      <c r="AA81" s="1">
        <v>1</v>
      </c>
      <c r="AB81" s="1">
        <v>0</v>
      </c>
      <c r="AC81" s="1">
        <v>26</v>
      </c>
      <c r="AD81" s="1">
        <v>24</v>
      </c>
      <c r="AE81" s="1">
        <v>0</v>
      </c>
      <c r="AF81" s="46">
        <v>223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32"/>
        <v>6</v>
      </c>
      <c r="E82" s="42">
        <f t="shared" si="33"/>
        <v>310</v>
      </c>
      <c r="F82" s="25">
        <f t="shared" si="41"/>
        <v>239</v>
      </c>
      <c r="G82" s="25">
        <f t="shared" si="34"/>
        <v>55</v>
      </c>
      <c r="H82" s="25">
        <f t="shared" si="35"/>
        <v>16</v>
      </c>
      <c r="I82" s="25">
        <f t="shared" si="36"/>
        <v>30</v>
      </c>
      <c r="J82" s="2">
        <f t="shared" si="37"/>
        <v>4</v>
      </c>
      <c r="K82" s="43">
        <f t="shared" si="42"/>
        <v>350</v>
      </c>
      <c r="L82" s="44">
        <f t="shared" si="38"/>
        <v>10</v>
      </c>
      <c r="M82" s="27">
        <f t="shared" si="39"/>
        <v>0.88571428571428568</v>
      </c>
      <c r="N82" s="45">
        <f t="shared" si="40"/>
        <v>30</v>
      </c>
      <c r="P82" s="41" t="s">
        <v>193</v>
      </c>
      <c r="Q82" s="68">
        <v>3</v>
      </c>
      <c r="R82" s="1">
        <v>3</v>
      </c>
      <c r="S82" s="1">
        <v>0</v>
      </c>
      <c r="T82" s="1">
        <v>0</v>
      </c>
      <c r="U82" s="1">
        <v>0</v>
      </c>
      <c r="V82" s="1">
        <v>4</v>
      </c>
      <c r="W82" s="1">
        <v>235</v>
      </c>
      <c r="X82" s="1">
        <v>55</v>
      </c>
      <c r="Y82" s="1">
        <v>16</v>
      </c>
      <c r="Z82" s="1">
        <v>1</v>
      </c>
      <c r="AA82" s="1">
        <v>3</v>
      </c>
      <c r="AB82" s="1">
        <v>1</v>
      </c>
      <c r="AC82" s="1">
        <v>15</v>
      </c>
      <c r="AD82" s="1">
        <v>14</v>
      </c>
      <c r="AE82" s="1">
        <v>0</v>
      </c>
      <c r="AF82" s="46">
        <v>350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32"/>
        <v>0</v>
      </c>
      <c r="E83" s="42">
        <f t="shared" si="33"/>
        <v>69</v>
      </c>
      <c r="F83" s="25">
        <f t="shared" si="41"/>
        <v>63</v>
      </c>
      <c r="G83" s="25">
        <f t="shared" si="34"/>
        <v>6</v>
      </c>
      <c r="H83" s="25">
        <f t="shared" si="35"/>
        <v>0</v>
      </c>
      <c r="I83" s="25">
        <f t="shared" si="36"/>
        <v>5</v>
      </c>
      <c r="J83" s="2">
        <f t="shared" si="37"/>
        <v>1</v>
      </c>
      <c r="K83" s="43">
        <f t="shared" si="42"/>
        <v>75</v>
      </c>
      <c r="L83" s="44">
        <f t="shared" si="38"/>
        <v>30</v>
      </c>
      <c r="M83" s="27">
        <f t="shared" si="39"/>
        <v>0.92</v>
      </c>
      <c r="N83" s="45">
        <f t="shared" si="40"/>
        <v>23</v>
      </c>
      <c r="P83" s="41" t="s">
        <v>195</v>
      </c>
      <c r="Q83" s="68">
        <v>0</v>
      </c>
      <c r="R83" s="1">
        <v>0</v>
      </c>
      <c r="S83" s="1">
        <v>0</v>
      </c>
      <c r="T83" s="1">
        <v>0</v>
      </c>
      <c r="U83" s="1">
        <v>0</v>
      </c>
      <c r="V83" s="1">
        <v>1</v>
      </c>
      <c r="W83" s="1">
        <v>62</v>
      </c>
      <c r="X83" s="1">
        <v>6</v>
      </c>
      <c r="Y83" s="1">
        <v>0</v>
      </c>
      <c r="Z83" s="1">
        <v>0</v>
      </c>
      <c r="AA83" s="1">
        <v>1</v>
      </c>
      <c r="AB83" s="1">
        <v>0</v>
      </c>
      <c r="AC83" s="1">
        <v>1</v>
      </c>
      <c r="AD83" s="1">
        <v>4</v>
      </c>
      <c r="AE83" s="1">
        <v>0</v>
      </c>
      <c r="AF83" s="46">
        <v>75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32"/>
        <v>0</v>
      </c>
      <c r="E84" s="42">
        <f t="shared" si="33"/>
        <v>93</v>
      </c>
      <c r="F84" s="25">
        <f t="shared" si="41"/>
        <v>81</v>
      </c>
      <c r="G84" s="25">
        <f t="shared" si="34"/>
        <v>12</v>
      </c>
      <c r="H84" s="25">
        <f t="shared" si="35"/>
        <v>0</v>
      </c>
      <c r="I84" s="25">
        <f t="shared" si="36"/>
        <v>7</v>
      </c>
      <c r="J84" s="2">
        <f t="shared" si="37"/>
        <v>0</v>
      </c>
      <c r="K84" s="43">
        <f t="shared" si="42"/>
        <v>100</v>
      </c>
      <c r="L84" s="44">
        <f t="shared" si="38"/>
        <v>24</v>
      </c>
      <c r="M84" s="27">
        <f t="shared" si="39"/>
        <v>0.93</v>
      </c>
      <c r="N84" s="45">
        <f t="shared" si="40"/>
        <v>20</v>
      </c>
      <c r="P84" s="41" t="s">
        <v>197</v>
      </c>
      <c r="Q84" s="68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81</v>
      </c>
      <c r="X84" s="1">
        <v>12</v>
      </c>
      <c r="Y84" s="1">
        <v>0</v>
      </c>
      <c r="Z84" s="1">
        <v>0</v>
      </c>
      <c r="AA84" s="1">
        <v>0</v>
      </c>
      <c r="AB84" s="1">
        <v>0</v>
      </c>
      <c r="AC84" s="1">
        <v>4</v>
      </c>
      <c r="AD84" s="1">
        <v>3</v>
      </c>
      <c r="AE84" s="1">
        <v>0</v>
      </c>
      <c r="AF84" s="46">
        <v>100</v>
      </c>
    </row>
    <row r="85" spans="1:32" x14ac:dyDescent="0.15">
      <c r="A85" s="69" t="s">
        <v>198</v>
      </c>
      <c r="B85" s="69" t="s">
        <v>296</v>
      </c>
      <c r="C85" s="70" t="s">
        <v>199</v>
      </c>
      <c r="D85" s="47"/>
      <c r="E85" s="48"/>
      <c r="F85" s="48"/>
      <c r="G85" s="48"/>
      <c r="H85" s="48"/>
      <c r="I85" s="48"/>
      <c r="J85" s="49"/>
      <c r="K85" s="49"/>
      <c r="L85" s="50"/>
      <c r="M85" s="51"/>
      <c r="N85" s="52"/>
      <c r="P85" s="70" t="s">
        <v>199</v>
      </c>
      <c r="Q85" s="75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74"/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34</v>
      </c>
      <c r="F86" s="25">
        <f t="shared" si="41"/>
        <v>31</v>
      </c>
      <c r="G86" s="25">
        <f t="shared" ref="G86:H89" si="43">X86</f>
        <v>3</v>
      </c>
      <c r="H86" s="25">
        <f t="shared" si="43"/>
        <v>0</v>
      </c>
      <c r="I86" s="25">
        <f>SUM(AB86:AD86)</f>
        <v>4</v>
      </c>
      <c r="J86" s="2">
        <f>SUM(Z86:AA86,AE86)</f>
        <v>0</v>
      </c>
      <c r="K86" s="43">
        <f t="shared" si="42"/>
        <v>38</v>
      </c>
      <c r="L86" s="44">
        <f>_xlfn.RANK.EQ(K86,$K$14:$K$99,0)</f>
        <v>50</v>
      </c>
      <c r="M86" s="27">
        <f>E86/K86</f>
        <v>0.89473684210526316</v>
      </c>
      <c r="N86" s="45">
        <f>_xlfn.RANK.EQ(M86,$M$14:$M$99,0)</f>
        <v>29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31</v>
      </c>
      <c r="X86" s="1">
        <v>3</v>
      </c>
      <c r="Y86" s="1">
        <v>0</v>
      </c>
      <c r="Z86" s="1">
        <v>0</v>
      </c>
      <c r="AA86" s="1">
        <v>0</v>
      </c>
      <c r="AB86" s="1">
        <v>0</v>
      </c>
      <c r="AC86" s="1">
        <v>1</v>
      </c>
      <c r="AD86" s="1">
        <v>3</v>
      </c>
      <c r="AE86" s="1">
        <v>0</v>
      </c>
      <c r="AF86" s="46">
        <v>38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52</v>
      </c>
      <c r="F87" s="25">
        <f t="shared" si="41"/>
        <v>41</v>
      </c>
      <c r="G87" s="25">
        <f t="shared" si="43"/>
        <v>11</v>
      </c>
      <c r="H87" s="25">
        <f t="shared" si="43"/>
        <v>0</v>
      </c>
      <c r="I87" s="25">
        <f>SUM(AB87:AD87)</f>
        <v>6</v>
      </c>
      <c r="J87" s="2">
        <f>SUM(Z87:AA87,AE87)</f>
        <v>0</v>
      </c>
      <c r="K87" s="43">
        <f t="shared" si="42"/>
        <v>58</v>
      </c>
      <c r="L87" s="44">
        <f>_xlfn.RANK.EQ(K87,$K$14:$K$99,0)</f>
        <v>36</v>
      </c>
      <c r="M87" s="27">
        <f>E87/K87</f>
        <v>0.89655172413793105</v>
      </c>
      <c r="N87" s="45">
        <f>_xlfn.RANK.EQ(M87,$M$14:$M$99,0)</f>
        <v>28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41</v>
      </c>
      <c r="X87" s="1">
        <v>11</v>
      </c>
      <c r="Y87" s="1">
        <v>0</v>
      </c>
      <c r="Z87" s="1">
        <v>0</v>
      </c>
      <c r="AA87" s="1">
        <v>0</v>
      </c>
      <c r="AB87" s="1">
        <v>0</v>
      </c>
      <c r="AC87" s="1">
        <v>5</v>
      </c>
      <c r="AD87" s="1">
        <v>1</v>
      </c>
      <c r="AE87" s="1">
        <v>0</v>
      </c>
      <c r="AF87" s="46">
        <v>58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11</v>
      </c>
      <c r="F88" s="55">
        <f t="shared" si="41"/>
        <v>11</v>
      </c>
      <c r="G88" s="55">
        <f t="shared" si="43"/>
        <v>0</v>
      </c>
      <c r="H88" s="55">
        <f t="shared" si="43"/>
        <v>0</v>
      </c>
      <c r="I88" s="55">
        <f>SUM(AB88:AD88)</f>
        <v>2</v>
      </c>
      <c r="J88" s="56">
        <f>SUM(Z88:AA88,AE88)</f>
        <v>0</v>
      </c>
      <c r="K88" s="57">
        <f t="shared" si="42"/>
        <v>13</v>
      </c>
      <c r="L88" s="58">
        <f>_xlfn.RANK.EQ(K88,$K$14:$K$99,0)</f>
        <v>67</v>
      </c>
      <c r="M88" s="59">
        <f>E88/K88</f>
        <v>0.84615384615384615</v>
      </c>
      <c r="N88" s="60">
        <f>_xlfn.RANK.EQ(M88,$M$14:$M$99,0)</f>
        <v>37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11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2</v>
      </c>
      <c r="AE88" s="12">
        <v>0</v>
      </c>
      <c r="AF88" s="80">
        <v>13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>SUM(Q89:U89)</f>
        <v>0</v>
      </c>
      <c r="E89" s="42">
        <f>SUM(F89:H89)</f>
        <v>41</v>
      </c>
      <c r="F89" s="25">
        <f t="shared" si="41"/>
        <v>29</v>
      </c>
      <c r="G89" s="25">
        <f t="shared" si="43"/>
        <v>12</v>
      </c>
      <c r="H89" s="25">
        <f t="shared" si="43"/>
        <v>0</v>
      </c>
      <c r="I89" s="25">
        <f>SUM(AB89:AD89)</f>
        <v>31</v>
      </c>
      <c r="J89" s="2">
        <f>SUM(Z89:AA89,AE89)</f>
        <v>0</v>
      </c>
      <c r="K89" s="43">
        <f t="shared" si="42"/>
        <v>72</v>
      </c>
      <c r="L89" s="44">
        <f>_xlfn.RANK.EQ(K89,$K$14:$K$99,0)</f>
        <v>31</v>
      </c>
      <c r="M89" s="27">
        <f>E89/K89</f>
        <v>0.56944444444444442</v>
      </c>
      <c r="N89" s="45">
        <f>_xlfn.RANK.EQ(M89,$M$14:$M$99,0)</f>
        <v>73</v>
      </c>
      <c r="P89" s="41" t="s">
        <v>207</v>
      </c>
      <c r="Q89" s="68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29</v>
      </c>
      <c r="X89" s="1">
        <v>12</v>
      </c>
      <c r="Y89" s="1">
        <v>0</v>
      </c>
      <c r="Z89" s="1">
        <v>0</v>
      </c>
      <c r="AA89" s="1">
        <v>0</v>
      </c>
      <c r="AB89" s="1">
        <v>0</v>
      </c>
      <c r="AC89" s="1">
        <v>3</v>
      </c>
      <c r="AD89" s="1">
        <v>28</v>
      </c>
      <c r="AE89" s="1">
        <v>0</v>
      </c>
      <c r="AF89" s="46">
        <v>72</v>
      </c>
    </row>
    <row r="90" spans="1:32" x14ac:dyDescent="0.15">
      <c r="A90" s="69" t="s">
        <v>208</v>
      </c>
      <c r="B90" s="69" t="s">
        <v>296</v>
      </c>
      <c r="C90" s="70" t="s">
        <v>209</v>
      </c>
      <c r="D90" s="47"/>
      <c r="E90" s="48"/>
      <c r="F90" s="48"/>
      <c r="G90" s="48"/>
      <c r="H90" s="48"/>
      <c r="I90" s="48"/>
      <c r="J90" s="49"/>
      <c r="K90" s="49"/>
      <c r="L90" s="50"/>
      <c r="M90" s="51"/>
      <c r="N90" s="52"/>
      <c r="P90" s="70" t="s">
        <v>209</v>
      </c>
      <c r="Q90" s="75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74"/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ref="D91:D99" si="44">SUM(Q91:U91)</f>
        <v>0</v>
      </c>
      <c r="E91" s="42">
        <f t="shared" ref="E91:E99" si="45">SUM(F91:H91)</f>
        <v>309</v>
      </c>
      <c r="F91" s="25">
        <f t="shared" si="41"/>
        <v>190</v>
      </c>
      <c r="G91" s="25">
        <f t="shared" ref="G91:G99" si="46">X91</f>
        <v>115</v>
      </c>
      <c r="H91" s="25">
        <f t="shared" ref="H91:H99" si="47">Y91</f>
        <v>4</v>
      </c>
      <c r="I91" s="25">
        <f t="shared" ref="I91:I99" si="48">SUM(AB91:AD91)</f>
        <v>62</v>
      </c>
      <c r="J91" s="2">
        <f t="shared" ref="J91:J99" si="49">SUM(Z91:AA91,AE91)</f>
        <v>1</v>
      </c>
      <c r="K91" s="43">
        <f t="shared" si="42"/>
        <v>372</v>
      </c>
      <c r="L91" s="44">
        <f t="shared" ref="L91:L99" si="50">_xlfn.RANK.EQ(K91,$K$14:$K$99,0)</f>
        <v>9</v>
      </c>
      <c r="M91" s="27">
        <f t="shared" ref="M91:M99" si="51">E91/K91</f>
        <v>0.83064516129032262</v>
      </c>
      <c r="N91" s="45">
        <f t="shared" ref="N91:N99" si="52">_xlfn.RANK.EQ(M91,$M$14:$M$99,0)</f>
        <v>41</v>
      </c>
      <c r="P91" s="41" t="s">
        <v>211</v>
      </c>
      <c r="Q91" s="68">
        <v>0</v>
      </c>
      <c r="R91" s="1">
        <v>0</v>
      </c>
      <c r="S91" s="1">
        <v>0</v>
      </c>
      <c r="T91" s="1">
        <v>0</v>
      </c>
      <c r="U91" s="1">
        <v>0</v>
      </c>
      <c r="V91" s="1">
        <v>5</v>
      </c>
      <c r="W91" s="1">
        <v>185</v>
      </c>
      <c r="X91" s="1">
        <v>115</v>
      </c>
      <c r="Y91" s="1">
        <v>4</v>
      </c>
      <c r="Z91" s="1">
        <v>1</v>
      </c>
      <c r="AA91" s="1">
        <v>0</v>
      </c>
      <c r="AB91" s="1">
        <v>4</v>
      </c>
      <c r="AC91" s="1">
        <v>36</v>
      </c>
      <c r="AD91" s="1">
        <v>22</v>
      </c>
      <c r="AE91" s="1">
        <v>0</v>
      </c>
      <c r="AF91" s="46">
        <v>372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44"/>
        <v>0</v>
      </c>
      <c r="E92" s="42">
        <f t="shared" si="45"/>
        <v>28</v>
      </c>
      <c r="F92" s="25">
        <f t="shared" si="41"/>
        <v>27</v>
      </c>
      <c r="G92" s="25">
        <f t="shared" si="46"/>
        <v>1</v>
      </c>
      <c r="H92" s="25">
        <f t="shared" si="47"/>
        <v>0</v>
      </c>
      <c r="I92" s="25">
        <f t="shared" si="48"/>
        <v>0</v>
      </c>
      <c r="J92" s="2">
        <f t="shared" si="49"/>
        <v>1</v>
      </c>
      <c r="K92" s="43">
        <f t="shared" si="42"/>
        <v>29</v>
      </c>
      <c r="L92" s="44">
        <f t="shared" si="50"/>
        <v>58</v>
      </c>
      <c r="M92" s="27">
        <f t="shared" si="51"/>
        <v>0.96551724137931039</v>
      </c>
      <c r="N92" s="45">
        <f t="shared" si="52"/>
        <v>10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1</v>
      </c>
      <c r="W92" s="1">
        <v>26</v>
      </c>
      <c r="X92" s="1">
        <v>1</v>
      </c>
      <c r="Y92" s="1">
        <v>0</v>
      </c>
      <c r="Z92" s="1">
        <v>0</v>
      </c>
      <c r="AA92" s="1">
        <v>1</v>
      </c>
      <c r="AB92" s="1">
        <v>0</v>
      </c>
      <c r="AC92" s="1">
        <v>0</v>
      </c>
      <c r="AD92" s="1">
        <v>0</v>
      </c>
      <c r="AE92" s="1">
        <v>0</v>
      </c>
      <c r="AF92" s="46">
        <v>29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44"/>
        <v>0</v>
      </c>
      <c r="E93" s="42">
        <f t="shared" si="45"/>
        <v>123</v>
      </c>
      <c r="F93" s="25">
        <f t="shared" si="41"/>
        <v>84</v>
      </c>
      <c r="G93" s="25">
        <f t="shared" si="46"/>
        <v>36</v>
      </c>
      <c r="H93" s="25">
        <f t="shared" si="47"/>
        <v>3</v>
      </c>
      <c r="I93" s="25">
        <f t="shared" si="48"/>
        <v>6</v>
      </c>
      <c r="J93" s="2">
        <f t="shared" si="49"/>
        <v>0</v>
      </c>
      <c r="K93" s="43">
        <f t="shared" si="42"/>
        <v>129</v>
      </c>
      <c r="L93" s="44">
        <f t="shared" si="50"/>
        <v>17</v>
      </c>
      <c r="M93" s="27">
        <f t="shared" si="51"/>
        <v>0.95348837209302328</v>
      </c>
      <c r="N93" s="45">
        <f t="shared" si="52"/>
        <v>15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2</v>
      </c>
      <c r="W93" s="1">
        <v>82</v>
      </c>
      <c r="X93" s="1">
        <v>36</v>
      </c>
      <c r="Y93" s="1">
        <v>3</v>
      </c>
      <c r="Z93" s="1">
        <v>0</v>
      </c>
      <c r="AA93" s="1">
        <v>0</v>
      </c>
      <c r="AB93" s="1">
        <v>0</v>
      </c>
      <c r="AC93" s="1">
        <v>6</v>
      </c>
      <c r="AD93" s="1">
        <v>0</v>
      </c>
      <c r="AE93" s="1">
        <v>0</v>
      </c>
      <c r="AF93" s="46">
        <v>129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44"/>
        <v>0</v>
      </c>
      <c r="E94" s="42">
        <f t="shared" si="45"/>
        <v>105</v>
      </c>
      <c r="F94" s="25">
        <f t="shared" si="41"/>
        <v>73</v>
      </c>
      <c r="G94" s="25">
        <f t="shared" si="46"/>
        <v>32</v>
      </c>
      <c r="H94" s="25">
        <f t="shared" si="47"/>
        <v>0</v>
      </c>
      <c r="I94" s="25">
        <f t="shared" si="48"/>
        <v>11</v>
      </c>
      <c r="J94" s="2">
        <f t="shared" si="49"/>
        <v>3</v>
      </c>
      <c r="K94" s="43">
        <f t="shared" si="42"/>
        <v>119</v>
      </c>
      <c r="L94" s="44">
        <f t="shared" si="50"/>
        <v>20</v>
      </c>
      <c r="M94" s="27">
        <f t="shared" si="51"/>
        <v>0.88235294117647056</v>
      </c>
      <c r="N94" s="45">
        <f t="shared" si="52"/>
        <v>32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73</v>
      </c>
      <c r="X94" s="1">
        <v>32</v>
      </c>
      <c r="Y94" s="1">
        <v>0</v>
      </c>
      <c r="Z94" s="1">
        <v>0</v>
      </c>
      <c r="AA94" s="1">
        <v>3</v>
      </c>
      <c r="AB94" s="1">
        <v>0</v>
      </c>
      <c r="AC94" s="1">
        <v>3</v>
      </c>
      <c r="AD94" s="1">
        <v>8</v>
      </c>
      <c r="AE94" s="1">
        <v>0</v>
      </c>
      <c r="AF94" s="46">
        <v>119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44"/>
        <v>0</v>
      </c>
      <c r="E95" s="42">
        <f t="shared" si="45"/>
        <v>28</v>
      </c>
      <c r="F95" s="25">
        <f t="shared" si="41"/>
        <v>27</v>
      </c>
      <c r="G95" s="25">
        <f t="shared" si="46"/>
        <v>1</v>
      </c>
      <c r="H95" s="25">
        <f t="shared" si="47"/>
        <v>0</v>
      </c>
      <c r="I95" s="25">
        <f t="shared" si="48"/>
        <v>1</v>
      </c>
      <c r="J95" s="2">
        <f t="shared" si="49"/>
        <v>0</v>
      </c>
      <c r="K95" s="43">
        <f t="shared" si="42"/>
        <v>29</v>
      </c>
      <c r="L95" s="44">
        <f t="shared" si="50"/>
        <v>58</v>
      </c>
      <c r="M95" s="27">
        <f t="shared" si="51"/>
        <v>0.96551724137931039</v>
      </c>
      <c r="N95" s="45">
        <f t="shared" si="52"/>
        <v>10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27</v>
      </c>
      <c r="X95" s="1">
        <v>1</v>
      </c>
      <c r="Y95" s="1">
        <v>0</v>
      </c>
      <c r="Z95" s="1">
        <v>0</v>
      </c>
      <c r="AA95" s="1">
        <v>0</v>
      </c>
      <c r="AB95" s="1">
        <v>0</v>
      </c>
      <c r="AC95" s="1">
        <v>1</v>
      </c>
      <c r="AD95" s="1">
        <v>0</v>
      </c>
      <c r="AE95" s="1">
        <v>0</v>
      </c>
      <c r="AF95" s="46">
        <v>29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44"/>
        <v>0</v>
      </c>
      <c r="E96" s="42">
        <f t="shared" si="45"/>
        <v>39</v>
      </c>
      <c r="F96" s="25">
        <f t="shared" si="41"/>
        <v>29</v>
      </c>
      <c r="G96" s="25">
        <f t="shared" si="46"/>
        <v>8</v>
      </c>
      <c r="H96" s="25">
        <f t="shared" si="47"/>
        <v>2</v>
      </c>
      <c r="I96" s="25">
        <f t="shared" si="48"/>
        <v>1</v>
      </c>
      <c r="J96" s="2">
        <f t="shared" si="49"/>
        <v>0</v>
      </c>
      <c r="K96" s="43">
        <f t="shared" si="42"/>
        <v>40</v>
      </c>
      <c r="L96" s="44">
        <f t="shared" si="50"/>
        <v>48</v>
      </c>
      <c r="M96" s="27">
        <f t="shared" si="51"/>
        <v>0.97499999999999998</v>
      </c>
      <c r="N96" s="45">
        <f t="shared" si="52"/>
        <v>7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1</v>
      </c>
      <c r="W96" s="1">
        <v>28</v>
      </c>
      <c r="X96" s="1">
        <v>8</v>
      </c>
      <c r="Y96" s="1">
        <v>2</v>
      </c>
      <c r="Z96" s="1">
        <v>0</v>
      </c>
      <c r="AA96" s="1">
        <v>0</v>
      </c>
      <c r="AB96" s="1">
        <v>0</v>
      </c>
      <c r="AC96" s="1">
        <v>1</v>
      </c>
      <c r="AD96" s="1">
        <v>0</v>
      </c>
      <c r="AE96" s="1">
        <v>0</v>
      </c>
      <c r="AF96" s="46">
        <v>40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44"/>
        <v>0</v>
      </c>
      <c r="E97" s="42">
        <f t="shared" si="45"/>
        <v>89</v>
      </c>
      <c r="F97" s="25">
        <f t="shared" si="41"/>
        <v>79</v>
      </c>
      <c r="G97" s="25">
        <f t="shared" si="46"/>
        <v>10</v>
      </c>
      <c r="H97" s="25">
        <f t="shared" si="47"/>
        <v>0</v>
      </c>
      <c r="I97" s="25">
        <f t="shared" si="48"/>
        <v>14</v>
      </c>
      <c r="J97" s="2">
        <f t="shared" si="49"/>
        <v>0</v>
      </c>
      <c r="K97" s="43">
        <f t="shared" si="42"/>
        <v>103</v>
      </c>
      <c r="L97" s="44">
        <f t="shared" si="50"/>
        <v>23</v>
      </c>
      <c r="M97" s="27">
        <f t="shared" si="51"/>
        <v>0.86407766990291257</v>
      </c>
      <c r="N97" s="45">
        <f t="shared" si="52"/>
        <v>35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79</v>
      </c>
      <c r="X97" s="1">
        <v>10</v>
      </c>
      <c r="Y97" s="1">
        <v>0</v>
      </c>
      <c r="Z97" s="1">
        <v>0</v>
      </c>
      <c r="AA97" s="1">
        <v>0</v>
      </c>
      <c r="AB97" s="1">
        <v>0</v>
      </c>
      <c r="AC97" s="1">
        <v>5</v>
      </c>
      <c r="AD97" s="1">
        <v>9</v>
      </c>
      <c r="AE97" s="1">
        <v>0</v>
      </c>
      <c r="AF97" s="46">
        <v>103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44"/>
        <v>0</v>
      </c>
      <c r="E98" s="42">
        <f t="shared" si="45"/>
        <v>6</v>
      </c>
      <c r="F98" s="25">
        <f t="shared" si="41"/>
        <v>3</v>
      </c>
      <c r="G98" s="25">
        <f t="shared" si="46"/>
        <v>3</v>
      </c>
      <c r="H98" s="25">
        <f t="shared" si="47"/>
        <v>0</v>
      </c>
      <c r="I98" s="25">
        <f t="shared" si="48"/>
        <v>0</v>
      </c>
      <c r="J98" s="2">
        <f t="shared" si="49"/>
        <v>0</v>
      </c>
      <c r="K98" s="43">
        <f t="shared" si="42"/>
        <v>6</v>
      </c>
      <c r="L98" s="44">
        <f t="shared" si="50"/>
        <v>73</v>
      </c>
      <c r="M98" s="27">
        <f t="shared" si="51"/>
        <v>1</v>
      </c>
      <c r="N98" s="45">
        <f t="shared" si="52"/>
        <v>1</v>
      </c>
      <c r="P98" s="41" t="s">
        <v>225</v>
      </c>
      <c r="Q98" s="68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3</v>
      </c>
      <c r="X98" s="1">
        <v>3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46">
        <v>6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44"/>
        <v>0</v>
      </c>
      <c r="E99" s="42">
        <f t="shared" si="45"/>
        <v>35</v>
      </c>
      <c r="F99" s="25">
        <f t="shared" si="41"/>
        <v>22</v>
      </c>
      <c r="G99" s="32">
        <f t="shared" si="46"/>
        <v>13</v>
      </c>
      <c r="H99" s="32">
        <f t="shared" si="47"/>
        <v>0</v>
      </c>
      <c r="I99" s="32">
        <f t="shared" si="48"/>
        <v>7</v>
      </c>
      <c r="J99" s="31">
        <f t="shared" si="49"/>
        <v>0</v>
      </c>
      <c r="K99" s="43">
        <f t="shared" si="42"/>
        <v>42</v>
      </c>
      <c r="L99" s="61">
        <f t="shared" si="50"/>
        <v>45</v>
      </c>
      <c r="M99" s="34">
        <f t="shared" si="51"/>
        <v>0.83333333333333337</v>
      </c>
      <c r="N99" s="62">
        <f t="shared" si="52"/>
        <v>40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1</v>
      </c>
      <c r="W99" s="63">
        <v>21</v>
      </c>
      <c r="X99" s="63">
        <v>13</v>
      </c>
      <c r="Y99" s="63">
        <v>0</v>
      </c>
      <c r="Z99" s="63">
        <v>0</v>
      </c>
      <c r="AA99" s="63">
        <v>0</v>
      </c>
      <c r="AB99" s="63">
        <v>1</v>
      </c>
      <c r="AC99" s="63">
        <v>2</v>
      </c>
      <c r="AD99" s="63">
        <v>4</v>
      </c>
      <c r="AE99" s="63">
        <v>0</v>
      </c>
      <c r="AF99" s="64">
        <v>42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106</v>
      </c>
      <c r="E101" s="257">
        <f t="shared" ref="E101:K101" si="53">SUM(E12:E99)</f>
        <v>7888</v>
      </c>
      <c r="F101" s="257">
        <f t="shared" si="53"/>
        <v>5353</v>
      </c>
      <c r="G101" s="257">
        <f t="shared" si="53"/>
        <v>2474</v>
      </c>
      <c r="H101" s="257">
        <f t="shared" si="53"/>
        <v>61</v>
      </c>
      <c r="I101" s="257">
        <f t="shared" si="53"/>
        <v>2451</v>
      </c>
      <c r="J101" s="257">
        <f t="shared" si="53"/>
        <v>67</v>
      </c>
      <c r="K101" s="258">
        <f t="shared" si="53"/>
        <v>10512</v>
      </c>
    </row>
  </sheetData>
  <autoFilter ref="A13:AF13" xr:uid="{00000000-0009-0000-0000-000021000000}">
    <sortState xmlns:xlrd2="http://schemas.microsoft.com/office/spreadsheetml/2017/richdata2" ref="A15:AF99">
      <sortCondition ref="A13"/>
    </sortState>
  </autoFilter>
  <mergeCells count="25"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  <mergeCell ref="K5:K6"/>
    <mergeCell ref="L5:L6"/>
    <mergeCell ref="M5:M6"/>
    <mergeCell ref="N5:N6"/>
    <mergeCell ref="D11:N11"/>
    <mergeCell ref="J5:J6"/>
    <mergeCell ref="A12:A13"/>
    <mergeCell ref="B12:B13"/>
    <mergeCell ref="C12:C13"/>
    <mergeCell ref="D12:D13"/>
    <mergeCell ref="E12:E13"/>
    <mergeCell ref="C5:C6"/>
    <mergeCell ref="D5:D6"/>
    <mergeCell ref="E5:E6"/>
    <mergeCell ref="F5:H5"/>
    <mergeCell ref="I5:I6"/>
  </mergeCells>
  <phoneticPr fontId="1"/>
  <hyperlinks>
    <hyperlink ref="P1" location="目次!A1" display="目次に戻る" xr:uid="{FD576896-3546-41F9-B0E6-BD35DBDDC207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107"/>
  <sheetViews>
    <sheetView workbookViewId="0">
      <selection activeCell="A5" sqref="A5:A6"/>
    </sheetView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20.5" style="8" bestFit="1" customWidth="1"/>
    <col min="35" max="39" width="10.75" style="8" bestFit="1" customWidth="1"/>
    <col min="40" max="40" width="9" style="8"/>
  </cols>
  <sheetData>
    <row r="1" spans="1:34" ht="24" customHeight="1" thickBot="1" x14ac:dyDescent="0.2">
      <c r="A1" s="3" t="s">
        <v>37</v>
      </c>
      <c r="B1" s="3"/>
      <c r="C1" s="10"/>
      <c r="D1" s="11"/>
      <c r="E1" s="11"/>
      <c r="F1" s="11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3" t="s">
        <v>38</v>
      </c>
    </row>
    <row r="2" spans="1:34" ht="24" customHeight="1" x14ac:dyDescent="0.15">
      <c r="A2" s="3" t="s">
        <v>248</v>
      </c>
      <c r="B2" s="3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4" ht="24" customHeight="1" x14ac:dyDescent="0.15">
      <c r="A3" s="10"/>
      <c r="B3" s="10" t="s">
        <v>250</v>
      </c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4" x14ac:dyDescent="0.1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4" s="8" customFormat="1" ht="18.75" customHeight="1" x14ac:dyDescent="0.15">
      <c r="A5" s="81"/>
      <c r="B5" s="10" t="s">
        <v>280</v>
      </c>
      <c r="C5" s="81"/>
      <c r="D5" s="81"/>
      <c r="E5" s="81"/>
      <c r="F5" s="81"/>
      <c r="G5" s="10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</row>
    <row r="6" spans="1:34" s="8" customFormat="1" ht="18.75" customHeight="1" x14ac:dyDescent="0.15">
      <c r="A6" s="81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0.2656</v>
      </c>
      <c r="K6" s="320"/>
      <c r="L6" s="320"/>
      <c r="M6" s="321" t="str">
        <f>'9.グラフデータ'!AE28</f>
        <v>同程度で推移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0.59320000000000006</v>
      </c>
      <c r="AA6" s="320"/>
      <c r="AB6" s="320"/>
      <c r="AC6" s="321" t="str">
        <f>'9.グラフデータ'!AE29</f>
        <v>同程度で推移</v>
      </c>
      <c r="AD6" s="321"/>
      <c r="AE6" s="321"/>
      <c r="AF6" s="321"/>
      <c r="AG6" s="81"/>
    </row>
    <row r="7" spans="1:34" s="8" customFormat="1" ht="18.75" customHeight="1" x14ac:dyDescent="0.15">
      <c r="A7" s="81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4.1999999999999982E-2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-3.8999999999999924E-2</v>
      </c>
      <c r="AA7" s="322"/>
      <c r="AB7" s="322"/>
      <c r="AC7" s="321"/>
      <c r="AD7" s="321"/>
      <c r="AE7" s="321"/>
      <c r="AF7" s="321"/>
      <c r="AG7" s="81"/>
    </row>
    <row r="8" spans="1:34" s="8" customFormat="1" ht="17.25" customHeight="1" x14ac:dyDescent="0.15"/>
    <row r="9" spans="1:34" s="8" customFormat="1" ht="17.25" customHeight="1" x14ac:dyDescent="0.15"/>
    <row r="10" spans="1:34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</row>
    <row r="11" spans="1:34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</row>
    <row r="12" spans="1:34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</row>
    <row r="13" spans="1:34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</row>
    <row r="14" spans="1:34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</row>
    <row r="15" spans="1:34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</row>
    <row r="16" spans="1:34" s="8" customFormat="1" ht="18.75" customHeight="1" x14ac:dyDescent="0.15">
      <c r="A16"/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4" t="str">
        <f ca="1">'9.グラフデータ'!R1&amp;"(n="&amp;'9.グラフデータ'!E35&amp;")"</f>
        <v>R2(n=25)</v>
      </c>
      <c r="N16" s="344"/>
      <c r="O16" s="344"/>
      <c r="P16" s="344"/>
      <c r="Q16" s="344" t="str">
        <f ca="1">'9.グラフデータ'!S1&amp;"(n="&amp;'9.グラフデータ'!F35&amp;")"</f>
        <v>R3(n=25)</v>
      </c>
      <c r="R16" s="344"/>
      <c r="S16" s="344"/>
      <c r="T16" s="344"/>
      <c r="U16" s="344" t="str">
        <f ca="1">'9.グラフデータ'!T1&amp;"(n="&amp;'9.グラフデータ'!G35&amp;")"</f>
        <v>R4(n=25)</v>
      </c>
      <c r="V16" s="344"/>
      <c r="W16" s="344"/>
      <c r="X16" s="344"/>
      <c r="Y16" s="344" t="str">
        <f ca="1">'9.グラフデータ'!U1&amp;"(n="&amp;'9.グラフデータ'!H35&amp;")"</f>
        <v>R5(n=25)</v>
      </c>
      <c r="Z16" s="344"/>
      <c r="AA16" s="344"/>
      <c r="AB16" s="344"/>
      <c r="AC16" s="344" t="str">
        <f ca="1">'9.グラフデータ'!V1&amp;"(n="&amp;'9.グラフデータ'!I35&amp;")"</f>
        <v>R6(n=25)</v>
      </c>
      <c r="AD16" s="344"/>
      <c r="AE16" s="344"/>
      <c r="AF16" s="344"/>
      <c r="AG16"/>
    </row>
    <row r="17" spans="1:37" s="8" customFormat="1" ht="18.75" customHeight="1" x14ac:dyDescent="0.15">
      <c r="A17"/>
      <c r="B17" s="343" t="s">
        <v>261</v>
      </c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1">
        <f>'9.グラフデータ'!E28</f>
        <v>0.24199999999999999</v>
      </c>
      <c r="N17" s="341"/>
      <c r="O17" s="341"/>
      <c r="P17" s="341"/>
      <c r="Q17" s="341">
        <f>'9.グラフデータ'!F28</f>
        <v>0.255</v>
      </c>
      <c r="R17" s="341"/>
      <c r="S17" s="341"/>
      <c r="T17" s="341"/>
      <c r="U17" s="341">
        <f>'9.グラフデータ'!G28</f>
        <v>0.27200000000000002</v>
      </c>
      <c r="V17" s="341"/>
      <c r="W17" s="341"/>
      <c r="X17" s="341"/>
      <c r="Y17" s="341">
        <f>'9.グラフデータ'!H28</f>
        <v>0.27500000000000002</v>
      </c>
      <c r="Z17" s="341"/>
      <c r="AA17" s="341"/>
      <c r="AB17" s="341"/>
      <c r="AC17" s="341">
        <f>'9.グラフデータ'!I28</f>
        <v>0.28399999999999997</v>
      </c>
      <c r="AD17" s="341"/>
      <c r="AE17" s="341"/>
      <c r="AF17" s="341"/>
      <c r="AG17"/>
    </row>
    <row r="18" spans="1:37" s="8" customFormat="1" ht="18.75" customHeight="1" x14ac:dyDescent="0.15">
      <c r="A18"/>
      <c r="B18" s="348" t="s">
        <v>444</v>
      </c>
      <c r="C18" s="343"/>
      <c r="D18" s="343"/>
      <c r="E18" s="343"/>
      <c r="F18" s="343"/>
      <c r="G18" s="343"/>
      <c r="H18" s="343"/>
      <c r="I18" s="343"/>
      <c r="J18" s="343"/>
      <c r="K18" s="343"/>
      <c r="L18" s="343"/>
      <c r="M18" s="341">
        <f>SUM(M19:P21)</f>
        <v>0.621</v>
      </c>
      <c r="N18" s="341"/>
      <c r="O18" s="341"/>
      <c r="P18" s="341"/>
      <c r="Q18" s="341">
        <f>SUM(Q19:T21)</f>
        <v>0.59599999999999997</v>
      </c>
      <c r="R18" s="341"/>
      <c r="S18" s="341"/>
      <c r="T18" s="341"/>
      <c r="U18" s="341">
        <f>SUM(U19:X21)</f>
        <v>0.58100000000000007</v>
      </c>
      <c r="V18" s="341"/>
      <c r="W18" s="341"/>
      <c r="X18" s="341"/>
      <c r="Y18" s="341">
        <f>SUM(Y19:AB21)</f>
        <v>0.58600000000000008</v>
      </c>
      <c r="Z18" s="341"/>
      <c r="AA18" s="341"/>
      <c r="AB18" s="341"/>
      <c r="AC18" s="341">
        <f>SUM(AC19:AF21)</f>
        <v>0.58200000000000007</v>
      </c>
      <c r="AD18" s="341"/>
      <c r="AE18" s="341"/>
      <c r="AF18" s="341"/>
      <c r="AG18"/>
    </row>
    <row r="19" spans="1:37" s="8" customFormat="1" ht="18.75" customHeight="1" x14ac:dyDescent="0.15">
      <c r="A19"/>
      <c r="B19" s="115"/>
      <c r="C19" s="345" t="s">
        <v>262</v>
      </c>
      <c r="D19" s="346"/>
      <c r="E19" s="346"/>
      <c r="F19" s="346"/>
      <c r="G19" s="346"/>
      <c r="H19" s="346"/>
      <c r="I19" s="346"/>
      <c r="J19" s="346"/>
      <c r="K19" s="346"/>
      <c r="L19" s="347"/>
      <c r="M19" s="341">
        <f>'9.グラフデータ'!E30</f>
        <v>0.59199999999999997</v>
      </c>
      <c r="N19" s="341"/>
      <c r="O19" s="341"/>
      <c r="P19" s="341"/>
      <c r="Q19" s="341">
        <f>'9.グラフデータ'!F30</f>
        <v>0.56699999999999995</v>
      </c>
      <c r="R19" s="341"/>
      <c r="S19" s="341"/>
      <c r="T19" s="341"/>
      <c r="U19" s="341">
        <f>'9.グラフデータ'!G30</f>
        <v>0.55300000000000005</v>
      </c>
      <c r="V19" s="341"/>
      <c r="W19" s="341"/>
      <c r="X19" s="341"/>
      <c r="Y19" s="341">
        <f>'9.グラフデータ'!H30</f>
        <v>0.55500000000000005</v>
      </c>
      <c r="Z19" s="341"/>
      <c r="AA19" s="341"/>
      <c r="AB19" s="341"/>
      <c r="AC19" s="341">
        <f>'9.グラフデータ'!I30</f>
        <v>0.55100000000000005</v>
      </c>
      <c r="AD19" s="341"/>
      <c r="AE19" s="341"/>
      <c r="AF19" s="341"/>
      <c r="AG19"/>
    </row>
    <row r="20" spans="1:37" s="8" customFormat="1" ht="18.75" customHeight="1" x14ac:dyDescent="0.15">
      <c r="A20"/>
      <c r="B20" s="115"/>
      <c r="C20" s="345" t="s">
        <v>263</v>
      </c>
      <c r="D20" s="346"/>
      <c r="E20" s="346"/>
      <c r="F20" s="346"/>
      <c r="G20" s="346"/>
      <c r="H20" s="346"/>
      <c r="I20" s="346"/>
      <c r="J20" s="346"/>
      <c r="K20" s="346"/>
      <c r="L20" s="347"/>
      <c r="M20" s="341">
        <f>'9.グラフデータ'!E31</f>
        <v>2.8000000000000001E-2</v>
      </c>
      <c r="N20" s="341"/>
      <c r="O20" s="341"/>
      <c r="P20" s="341"/>
      <c r="Q20" s="341">
        <f>'9.グラフデータ'!F31</f>
        <v>2.8000000000000001E-2</v>
      </c>
      <c r="R20" s="341"/>
      <c r="S20" s="341"/>
      <c r="T20" s="341"/>
      <c r="U20" s="341">
        <f>'9.グラフデータ'!G31</f>
        <v>2.8000000000000001E-2</v>
      </c>
      <c r="V20" s="341"/>
      <c r="W20" s="341"/>
      <c r="X20" s="341"/>
      <c r="Y20" s="341">
        <f>'9.グラフデータ'!H31</f>
        <v>0.03</v>
      </c>
      <c r="Z20" s="341"/>
      <c r="AA20" s="341"/>
      <c r="AB20" s="341"/>
      <c r="AC20" s="341">
        <f>'9.グラフデータ'!I31</f>
        <v>0.03</v>
      </c>
      <c r="AD20" s="341"/>
      <c r="AE20" s="341"/>
      <c r="AF20" s="341"/>
      <c r="AG20"/>
    </row>
    <row r="21" spans="1:37" s="8" customFormat="1" ht="18.75" customHeight="1" x14ac:dyDescent="0.15">
      <c r="A21"/>
      <c r="B21" s="116"/>
      <c r="C21" s="345" t="s">
        <v>264</v>
      </c>
      <c r="D21" s="346"/>
      <c r="E21" s="346"/>
      <c r="F21" s="346"/>
      <c r="G21" s="346"/>
      <c r="H21" s="346"/>
      <c r="I21" s="346"/>
      <c r="J21" s="346"/>
      <c r="K21" s="346"/>
      <c r="L21" s="347"/>
      <c r="M21" s="341">
        <f>'9.グラフデータ'!E32</f>
        <v>1E-3</v>
      </c>
      <c r="N21" s="341"/>
      <c r="O21" s="341"/>
      <c r="P21" s="341"/>
      <c r="Q21" s="341">
        <f>'9.グラフデータ'!F32</f>
        <v>1E-3</v>
      </c>
      <c r="R21" s="341"/>
      <c r="S21" s="341"/>
      <c r="T21" s="341"/>
      <c r="U21" s="341">
        <f>'9.グラフデータ'!G32</f>
        <v>0</v>
      </c>
      <c r="V21" s="341"/>
      <c r="W21" s="341"/>
      <c r="X21" s="341"/>
      <c r="Y21" s="341">
        <f>'9.グラフデータ'!H32</f>
        <v>1E-3</v>
      </c>
      <c r="Z21" s="341"/>
      <c r="AA21" s="341"/>
      <c r="AB21" s="341"/>
      <c r="AC21" s="341">
        <f>'9.グラフデータ'!I32</f>
        <v>1E-3</v>
      </c>
      <c r="AD21" s="341"/>
      <c r="AE21" s="341"/>
      <c r="AF21" s="341"/>
      <c r="AG21"/>
      <c r="AK21" s="297"/>
    </row>
    <row r="22" spans="1:37" s="8" customFormat="1" ht="18.75" customHeight="1" x14ac:dyDescent="0.15">
      <c r="A22"/>
      <c r="B22" s="343" t="s">
        <v>265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1">
        <f>'9.グラフデータ'!E33</f>
        <v>4.9000000000000002E-2</v>
      </c>
      <c r="N22" s="341"/>
      <c r="O22" s="341"/>
      <c r="P22" s="341"/>
      <c r="Q22" s="341">
        <f>'9.グラフデータ'!F33</f>
        <v>0.06</v>
      </c>
      <c r="R22" s="341"/>
      <c r="S22" s="341"/>
      <c r="T22" s="341"/>
      <c r="U22" s="341">
        <f>'9.グラフデータ'!G33</f>
        <v>6.2E-2</v>
      </c>
      <c r="V22" s="341"/>
      <c r="W22" s="341"/>
      <c r="X22" s="341"/>
      <c r="Y22" s="341">
        <f>'9.グラフデータ'!H33</f>
        <v>0.05</v>
      </c>
      <c r="Z22" s="341"/>
      <c r="AA22" s="341"/>
      <c r="AB22" s="341"/>
      <c r="AC22" s="341">
        <f>'9.グラフデータ'!I33</f>
        <v>4.3999999999999997E-2</v>
      </c>
      <c r="AD22" s="341"/>
      <c r="AE22" s="341"/>
      <c r="AF22" s="341"/>
      <c r="AG22"/>
    </row>
    <row r="23" spans="1:37" s="8" customFormat="1" ht="18.75" customHeight="1" x14ac:dyDescent="0.15">
      <c r="A23"/>
      <c r="B23" s="343" t="s">
        <v>266</v>
      </c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1">
        <f>'9.グラフデータ'!E34</f>
        <v>8.7999999999999995E-2</v>
      </c>
      <c r="N23" s="341"/>
      <c r="O23" s="341"/>
      <c r="P23" s="341"/>
      <c r="Q23" s="341">
        <f>'9.グラフデータ'!F34</f>
        <v>8.8999999999999996E-2</v>
      </c>
      <c r="R23" s="341"/>
      <c r="S23" s="341"/>
      <c r="T23" s="341"/>
      <c r="U23" s="341">
        <f>'9.グラフデータ'!G34</f>
        <v>8.5000000000000006E-2</v>
      </c>
      <c r="V23" s="341"/>
      <c r="W23" s="341"/>
      <c r="X23" s="341"/>
      <c r="Y23" s="341">
        <f>'9.グラフデータ'!H34</f>
        <v>8.8999999999999996E-2</v>
      </c>
      <c r="Z23" s="341"/>
      <c r="AA23" s="341"/>
      <c r="AB23" s="341"/>
      <c r="AC23" s="341">
        <f>'9.グラフデータ'!I34</f>
        <v>0.09</v>
      </c>
      <c r="AD23" s="341"/>
      <c r="AE23" s="341"/>
      <c r="AF23" s="341"/>
      <c r="AG23"/>
    </row>
    <row r="24" spans="1:37" s="8" customForma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7" s="8" customFormat="1" ht="9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7" s="8" customFormat="1" ht="18" customHeigh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7" s="8" customFormat="1" ht="32.25" customHeigh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7" s="8" customForma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7" s="8" customForma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7" s="8" customForma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54" spans="1:33" s="8" customFormat="1" ht="18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32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s="8" customForma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s="8" customForma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s="8" customForma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8" customForma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s="8" customForma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s="8" customForma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8" customForma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s="8" customForma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8" customForma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s="8" customForma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8" customForma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s="8" customForma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8" customForma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s="8" customForma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8" customForma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9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8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8" customFormat="1" ht="32.2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8" customForma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107" ht="18" customHeight="1" x14ac:dyDescent="0.15"/>
  </sheetData>
  <mergeCells count="60">
    <mergeCell ref="AC22:AF22"/>
    <mergeCell ref="B23:L23"/>
    <mergeCell ref="M18:P18"/>
    <mergeCell ref="Q18:T18"/>
    <mergeCell ref="M23:P23"/>
    <mergeCell ref="M22:P22"/>
    <mergeCell ref="Q23:T23"/>
    <mergeCell ref="B18:L18"/>
    <mergeCell ref="B22:L22"/>
    <mergeCell ref="U23:X23"/>
    <mergeCell ref="Y23:AB23"/>
    <mergeCell ref="AC23:AF23"/>
    <mergeCell ref="C19:L19"/>
    <mergeCell ref="C20:L20"/>
    <mergeCell ref="Q20:T20"/>
    <mergeCell ref="U20:X20"/>
    <mergeCell ref="Y20:AB20"/>
    <mergeCell ref="AC20:AF20"/>
    <mergeCell ref="Q21:T21"/>
    <mergeCell ref="U21:X21"/>
    <mergeCell ref="Y21:AB21"/>
    <mergeCell ref="AC21:AF21"/>
    <mergeCell ref="Q22:T22"/>
    <mergeCell ref="U22:X22"/>
    <mergeCell ref="Y22:AB22"/>
    <mergeCell ref="AC16:AF16"/>
    <mergeCell ref="J6:L6"/>
    <mergeCell ref="J7:L7"/>
    <mergeCell ref="R6:U7"/>
    <mergeCell ref="V6:Y6"/>
    <mergeCell ref="V7:Y7"/>
    <mergeCell ref="Q16:T16"/>
    <mergeCell ref="U16:X16"/>
    <mergeCell ref="Y16:AB16"/>
    <mergeCell ref="AC6:AF7"/>
    <mergeCell ref="Z7:AB7"/>
    <mergeCell ref="Z6:AB6"/>
    <mergeCell ref="AC17:AF17"/>
    <mergeCell ref="B6:E7"/>
    <mergeCell ref="F6:I6"/>
    <mergeCell ref="F7:I7"/>
    <mergeCell ref="M21:P21"/>
    <mergeCell ref="B16:L16"/>
    <mergeCell ref="B17:L17"/>
    <mergeCell ref="M16:P16"/>
    <mergeCell ref="M20:P20"/>
    <mergeCell ref="M19:P19"/>
    <mergeCell ref="M17:P17"/>
    <mergeCell ref="C21:L21"/>
    <mergeCell ref="M6:P7"/>
    <mergeCell ref="Q19:T19"/>
    <mergeCell ref="U19:X19"/>
    <mergeCell ref="Y19:AB19"/>
    <mergeCell ref="AC19:AF19"/>
    <mergeCell ref="Q17:T17"/>
    <mergeCell ref="U17:X17"/>
    <mergeCell ref="Y17:AB17"/>
    <mergeCell ref="U18:X18"/>
    <mergeCell ref="Y18:AB18"/>
    <mergeCell ref="AC18:AF18"/>
  </mergeCells>
  <phoneticPr fontId="1"/>
  <conditionalFormatting sqref="M6">
    <cfRule type="containsText" dxfId="380" priority="9" operator="containsText" text="最新年度のみ減少">
      <formula>NOT(ISERROR(SEARCH("最新年度のみ減少",M6)))</formula>
    </cfRule>
    <cfRule type="containsText" dxfId="379" priority="10" operator="containsText" text="最新年度のみ増加">
      <formula>NOT(ISERROR(SEARCH("最新年度のみ増加",M6)))</formula>
    </cfRule>
  </conditionalFormatting>
  <conditionalFormatting sqref="M6">
    <cfRule type="containsText" dxfId="378" priority="11" operator="containsText" text="―">
      <formula>NOT(ISERROR(SEARCH("―",M6)))</formula>
    </cfRule>
    <cfRule type="containsText" dxfId="377" priority="12" operator="containsText" text="隔年で">
      <formula>NOT(ISERROR(SEARCH("隔年で",M6)))</formula>
    </cfRule>
    <cfRule type="containsText" dxfId="376" priority="13" operator="containsText" text="年度により">
      <formula>NOT(ISERROR(SEARCH("年度により",M6)))</formula>
    </cfRule>
    <cfRule type="containsText" dxfId="375" priority="14" operator="containsText" text="減少傾向">
      <formula>NOT(ISERROR(SEARCH("減少傾向",M6)))</formula>
    </cfRule>
    <cfRule type="containsText" dxfId="374" priority="15" operator="containsText" text="増加傾向">
      <formula>NOT(ISERROR(SEARCH("増加傾向",M6)))</formula>
    </cfRule>
    <cfRule type="containsText" dxfId="373" priority="16" operator="containsText" text="同程度">
      <formula>NOT(ISERROR(SEARCH("同程度",M6)))</formula>
    </cfRule>
  </conditionalFormatting>
  <conditionalFormatting sqref="AC6">
    <cfRule type="containsText" dxfId="372" priority="1" operator="containsText" text="最新年度のみ減少">
      <formula>NOT(ISERROR(SEARCH("最新年度のみ減少",AC6)))</formula>
    </cfRule>
    <cfRule type="containsText" dxfId="371" priority="2" operator="containsText" text="最新年度のみ増加">
      <formula>NOT(ISERROR(SEARCH("最新年度のみ増加",AC6)))</formula>
    </cfRule>
  </conditionalFormatting>
  <conditionalFormatting sqref="AC6">
    <cfRule type="containsText" dxfId="370" priority="3" operator="containsText" text="―">
      <formula>NOT(ISERROR(SEARCH("―",AC6)))</formula>
    </cfRule>
    <cfRule type="containsText" dxfId="369" priority="4" operator="containsText" text="隔年で">
      <formula>NOT(ISERROR(SEARCH("隔年で",AC6)))</formula>
    </cfRule>
    <cfRule type="containsText" dxfId="368" priority="5" operator="containsText" text="年度により">
      <formula>NOT(ISERROR(SEARCH("年度により",AC6)))</formula>
    </cfRule>
    <cfRule type="containsText" dxfId="367" priority="6" operator="containsText" text="減少傾向">
      <formula>NOT(ISERROR(SEARCH("減少傾向",AC6)))</formula>
    </cfRule>
    <cfRule type="containsText" dxfId="366" priority="7" operator="containsText" text="増加傾向">
      <formula>NOT(ISERROR(SEARCH("増加傾向",AC6)))</formula>
    </cfRule>
    <cfRule type="containsText" dxfId="365" priority="8" operator="containsText" text="同程度">
      <formula>NOT(ISERROR(SEARCH("同程度",AC6)))</formula>
    </cfRule>
  </conditionalFormatting>
  <hyperlinks>
    <hyperlink ref="AH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68CB3-E70A-4722-9AEB-1C845BC0F957}">
  <sheetPr>
    <tabColor theme="9"/>
  </sheetPr>
  <dimension ref="A1:AL101"/>
  <sheetViews>
    <sheetView workbookViewId="0">
      <pane xSplit="3" ySplit="13" topLeftCell="D14" activePane="bottomRight" state="frozen"/>
      <selection activeCell="D14" sqref="D14"/>
      <selection pane="topRight" activeCell="D14" sqref="D14"/>
      <selection pane="bottomLeft" activeCell="D14" sqref="D14"/>
      <selection pane="bottomRight" activeCell="D12" sqref="D12:D13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625" style="14" bestFit="1" customWidth="1"/>
    <col min="7" max="10" width="9.125" style="14" bestFit="1" customWidth="1"/>
    <col min="11" max="11" width="10.5" style="14" bestFit="1" customWidth="1"/>
    <col min="12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21</v>
      </c>
      <c r="F7" s="18">
        <f t="shared" si="0"/>
        <v>20</v>
      </c>
      <c r="G7" s="18">
        <f t="shared" si="0"/>
        <v>1</v>
      </c>
      <c r="H7" s="18">
        <f t="shared" si="0"/>
        <v>0</v>
      </c>
      <c r="I7" s="18">
        <f t="shared" si="0"/>
        <v>2</v>
      </c>
      <c r="J7" s="18">
        <f t="shared" si="0"/>
        <v>0</v>
      </c>
      <c r="K7" s="19">
        <f>SUM(D7,F7:J7)</f>
        <v>23</v>
      </c>
      <c r="L7" s="20">
        <f>_xlfn.RANK.EQ(K7,$K$14:$K$99,0)</f>
        <v>63</v>
      </c>
      <c r="M7" s="21">
        <f>E7/K7</f>
        <v>0.91304347826086951</v>
      </c>
      <c r="N7" s="22">
        <f>_xlfn.RANK.EQ(M7,$M$14:$M$99,0)</f>
        <v>15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0.1</v>
      </c>
      <c r="E8" s="103">
        <f>ROUND(SUMIF($B$14:$B$99,"G",E14:E99)/(COUNTIFS(B14:B99,"G",D14:D99,"&lt;&gt;")),1)</f>
        <v>60.9</v>
      </c>
      <c r="F8" s="103">
        <f>ROUND(SUMIF($B$14:$B$99,"G",F14:F99)/(COUNTIFS(B14:B99,"G",D14:D99,"&lt;&gt;")),1)</f>
        <v>47.1</v>
      </c>
      <c r="G8" s="103">
        <f>ROUND(SUMIF($B$14:$B$99,"G",G14:G99)/(COUNTIFS(B14:B99,"G",D14:D99,"&lt;&gt;")),1)</f>
        <v>13.7</v>
      </c>
      <c r="H8" s="103">
        <f>ROUND(SUMIF($B$14:$B$99,"G",H14:H99)/(COUNTIFS(B14:B99,"G",D14:D99,"&lt;&gt;")),1)</f>
        <v>0</v>
      </c>
      <c r="I8" s="103">
        <f>ROUND(SUMIF($B$14:$B$99,"G",I14:I99)/(COUNTIFS(B14:B99,"G",D14:D99,"&lt;&gt;")),1)</f>
        <v>8</v>
      </c>
      <c r="J8" s="103">
        <f>ROUND(SUMIF($B$14:$B$99,"G",J14:J99)/(COUNTIFS(B14:B99,"G",D14:D99,"&lt;&gt;")),1)</f>
        <v>0.6</v>
      </c>
      <c r="K8" s="100">
        <f>ROUND(SUM(D8,F8:J8),1)</f>
        <v>69.5</v>
      </c>
      <c r="L8" s="26"/>
      <c r="M8" s="27">
        <f t="shared" ref="M8:M9" si="1">E8/K8</f>
        <v>0.87625899280575537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1.4</v>
      </c>
      <c r="E9" s="106">
        <f t="shared" si="2"/>
        <v>111</v>
      </c>
      <c r="F9" s="106">
        <f t="shared" si="2"/>
        <v>72.099999999999994</v>
      </c>
      <c r="G9" s="106">
        <f t="shared" si="2"/>
        <v>38.200000000000003</v>
      </c>
      <c r="H9" s="106">
        <f t="shared" si="2"/>
        <v>0.7</v>
      </c>
      <c r="I9" s="106">
        <f t="shared" si="2"/>
        <v>29.5</v>
      </c>
      <c r="J9" s="106">
        <f t="shared" si="2"/>
        <v>0.9</v>
      </c>
      <c r="K9" s="105">
        <f>ROUND(SUM(D9,F9:J9),1)</f>
        <v>142.80000000000001</v>
      </c>
      <c r="L9" s="33"/>
      <c r="M9" s="34">
        <f t="shared" si="1"/>
        <v>0.7773109243697478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2024年度（基準日：５月１日）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2</v>
      </c>
      <c r="E14" s="42">
        <f>SUM(F14:H14)</f>
        <v>419</v>
      </c>
      <c r="F14" s="25">
        <f>V14+W14</f>
        <v>230</v>
      </c>
      <c r="G14" s="25">
        <f>X14</f>
        <v>188</v>
      </c>
      <c r="H14" s="25">
        <f>Y14</f>
        <v>1</v>
      </c>
      <c r="I14" s="25">
        <f>SUM(AB14:AD14)</f>
        <v>96</v>
      </c>
      <c r="J14" s="2">
        <f>SUM(Z14:AA14,AE14)</f>
        <v>2</v>
      </c>
      <c r="K14" s="43">
        <f>SUM(D14,E14,I14:J14)</f>
        <v>519</v>
      </c>
      <c r="L14" s="44">
        <f>_xlfn.RANK.EQ(K14,$K$14:$K$99,0)</f>
        <v>6</v>
      </c>
      <c r="M14" s="27">
        <f>E14/K14</f>
        <v>0.80732177263969174</v>
      </c>
      <c r="N14" s="45">
        <f>_xlfn.RANK.EQ(M14,$M$14:$M$99,0)</f>
        <v>50</v>
      </c>
      <c r="P14" s="41" t="s">
        <v>57</v>
      </c>
      <c r="Q14" s="68">
        <v>1</v>
      </c>
      <c r="R14" s="1">
        <v>1</v>
      </c>
      <c r="S14" s="1">
        <v>0</v>
      </c>
      <c r="T14" s="1">
        <v>0</v>
      </c>
      <c r="U14" s="1">
        <v>0</v>
      </c>
      <c r="V14" s="1">
        <v>4</v>
      </c>
      <c r="W14" s="1">
        <v>226</v>
      </c>
      <c r="X14" s="1">
        <v>188</v>
      </c>
      <c r="Y14" s="1">
        <v>1</v>
      </c>
      <c r="Z14" s="1">
        <v>0</v>
      </c>
      <c r="AA14" s="1">
        <v>2</v>
      </c>
      <c r="AB14" s="1">
        <v>1</v>
      </c>
      <c r="AC14" s="1">
        <v>26</v>
      </c>
      <c r="AD14" s="1">
        <v>69</v>
      </c>
      <c r="AE14" s="1">
        <v>0</v>
      </c>
      <c r="AF14" s="46">
        <v>519</v>
      </c>
    </row>
    <row r="15" spans="1:38" x14ac:dyDescent="0.15">
      <c r="A15" s="69" t="s">
        <v>58</v>
      </c>
      <c r="B15" s="69" t="s">
        <v>296</v>
      </c>
      <c r="C15" s="70" t="s">
        <v>59</v>
      </c>
      <c r="D15" s="47"/>
      <c r="E15" s="48"/>
      <c r="F15" s="48"/>
      <c r="G15" s="48"/>
      <c r="H15" s="48"/>
      <c r="I15" s="48"/>
      <c r="J15" s="49"/>
      <c r="K15" s="49"/>
      <c r="L15" s="50"/>
      <c r="M15" s="51"/>
      <c r="N15" s="52"/>
      <c r="P15" s="70" t="s">
        <v>59</v>
      </c>
      <c r="Q15" s="76">
        <v>0</v>
      </c>
      <c r="R15" s="77">
        <v>0</v>
      </c>
      <c r="S15" s="77">
        <v>0</v>
      </c>
      <c r="T15" s="77">
        <v>0</v>
      </c>
      <c r="U15" s="77">
        <v>0</v>
      </c>
      <c r="V15" s="77">
        <v>0</v>
      </c>
      <c r="W15" s="77">
        <v>0</v>
      </c>
      <c r="X15" s="77">
        <v>0</v>
      </c>
      <c r="Y15" s="77">
        <v>0</v>
      </c>
      <c r="Z15" s="77">
        <v>0</v>
      </c>
      <c r="AA15" s="77">
        <v>0</v>
      </c>
      <c r="AB15" s="77">
        <v>0</v>
      </c>
      <c r="AC15" s="77">
        <v>0</v>
      </c>
      <c r="AD15" s="77">
        <v>0</v>
      </c>
      <c r="AE15" s="77">
        <v>0</v>
      </c>
      <c r="AF15" s="78">
        <v>0</v>
      </c>
    </row>
    <row r="16" spans="1:38" x14ac:dyDescent="0.15">
      <c r="A16" s="1" t="s">
        <v>60</v>
      </c>
      <c r="B16" s="1" t="s">
        <v>297</v>
      </c>
      <c r="C16" s="41" t="s">
        <v>61</v>
      </c>
      <c r="D16" s="24">
        <f t="shared" ref="D16:D23" si="3">SUM(Q16:U16)</f>
        <v>0</v>
      </c>
      <c r="E16" s="42">
        <f t="shared" ref="E16:E23" si="4">SUM(F16:H16)</f>
        <v>14</v>
      </c>
      <c r="F16" s="25">
        <f t="shared" ref="F16:F23" si="5">V16+W16</f>
        <v>11</v>
      </c>
      <c r="G16" s="25">
        <f t="shared" ref="G16:H23" si="6">X16</f>
        <v>3</v>
      </c>
      <c r="H16" s="25">
        <f t="shared" si="6"/>
        <v>0</v>
      </c>
      <c r="I16" s="25">
        <f t="shared" ref="I16:I23" si="7">SUM(AB16:AD16)</f>
        <v>3</v>
      </c>
      <c r="J16" s="2">
        <f t="shared" ref="J16:J23" si="8">SUM(Z16:AA16,AE16)</f>
        <v>0</v>
      </c>
      <c r="K16" s="43">
        <f t="shared" ref="K16:K23" si="9">SUM(D16,E16,I16:J16)</f>
        <v>17</v>
      </c>
      <c r="L16" s="44">
        <f t="shared" ref="L16:L23" si="10">_xlfn.RANK.EQ(K16,$K$14:$K$99,0)</f>
        <v>68</v>
      </c>
      <c r="M16" s="27">
        <f t="shared" ref="M16:M23" si="11">E16/K16</f>
        <v>0.82352941176470584</v>
      </c>
      <c r="N16" s="45">
        <f t="shared" ref="N16:N23" si="12">_xlfn.RANK.EQ(M16,$M$14:$M$99,0)</f>
        <v>45</v>
      </c>
      <c r="P16" s="41" t="s">
        <v>61</v>
      </c>
      <c r="Q16" s="68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11</v>
      </c>
      <c r="X16" s="1">
        <v>3</v>
      </c>
      <c r="Y16" s="1">
        <v>0</v>
      </c>
      <c r="Z16" s="1">
        <v>0</v>
      </c>
      <c r="AA16" s="1">
        <v>0</v>
      </c>
      <c r="AB16" s="1">
        <v>0</v>
      </c>
      <c r="AC16" s="1">
        <v>3</v>
      </c>
      <c r="AD16" s="1">
        <v>0</v>
      </c>
      <c r="AE16" s="1">
        <v>0</v>
      </c>
      <c r="AF16" s="46">
        <v>17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 t="shared" si="3"/>
        <v>0</v>
      </c>
      <c r="E17" s="42">
        <f t="shared" si="4"/>
        <v>1</v>
      </c>
      <c r="F17" s="25">
        <f t="shared" si="5"/>
        <v>1</v>
      </c>
      <c r="G17" s="25">
        <f t="shared" si="6"/>
        <v>0</v>
      </c>
      <c r="H17" s="25">
        <f t="shared" si="6"/>
        <v>0</v>
      </c>
      <c r="I17" s="25">
        <f t="shared" si="7"/>
        <v>0</v>
      </c>
      <c r="J17" s="2">
        <f t="shared" si="8"/>
        <v>0</v>
      </c>
      <c r="K17" s="43">
        <f t="shared" si="9"/>
        <v>1</v>
      </c>
      <c r="L17" s="44">
        <f t="shared" si="10"/>
        <v>77</v>
      </c>
      <c r="M17" s="27">
        <f t="shared" si="11"/>
        <v>1</v>
      </c>
      <c r="N17" s="45">
        <f t="shared" si="12"/>
        <v>1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1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6">
        <v>1</v>
      </c>
    </row>
    <row r="18" spans="1:32" x14ac:dyDescent="0.15">
      <c r="A18" s="1" t="s">
        <v>64</v>
      </c>
      <c r="B18" s="1" t="s">
        <v>297</v>
      </c>
      <c r="C18" s="41" t="s">
        <v>65</v>
      </c>
      <c r="D18" s="24">
        <f t="shared" si="3"/>
        <v>0</v>
      </c>
      <c r="E18" s="42">
        <f t="shared" si="4"/>
        <v>18</v>
      </c>
      <c r="F18" s="25">
        <f t="shared" si="5"/>
        <v>12</v>
      </c>
      <c r="G18" s="25">
        <f t="shared" si="6"/>
        <v>4</v>
      </c>
      <c r="H18" s="25">
        <f t="shared" si="6"/>
        <v>2</v>
      </c>
      <c r="I18" s="25">
        <f t="shared" si="7"/>
        <v>1</v>
      </c>
      <c r="J18" s="2">
        <f t="shared" si="8"/>
        <v>0</v>
      </c>
      <c r="K18" s="43">
        <f t="shared" si="9"/>
        <v>19</v>
      </c>
      <c r="L18" s="44">
        <f t="shared" si="10"/>
        <v>65</v>
      </c>
      <c r="M18" s="27">
        <f t="shared" si="11"/>
        <v>0.94736842105263153</v>
      </c>
      <c r="N18" s="45">
        <f t="shared" si="12"/>
        <v>11</v>
      </c>
      <c r="P18" s="41" t="s">
        <v>65</v>
      </c>
      <c r="Q18" s="68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12</v>
      </c>
      <c r="X18" s="1">
        <v>4</v>
      </c>
      <c r="Y18" s="1">
        <v>2</v>
      </c>
      <c r="Z18" s="1">
        <v>0</v>
      </c>
      <c r="AA18" s="1">
        <v>0</v>
      </c>
      <c r="AB18" s="1">
        <v>0</v>
      </c>
      <c r="AC18" s="1">
        <v>0</v>
      </c>
      <c r="AD18" s="1">
        <v>1</v>
      </c>
      <c r="AE18" s="1">
        <v>0</v>
      </c>
      <c r="AF18" s="46">
        <v>19</v>
      </c>
    </row>
    <row r="19" spans="1:32" x14ac:dyDescent="0.15">
      <c r="A19" s="1" t="s">
        <v>66</v>
      </c>
      <c r="B19" s="1" t="s">
        <v>297</v>
      </c>
      <c r="C19" s="41" t="s">
        <v>67</v>
      </c>
      <c r="D19" s="24">
        <f t="shared" si="3"/>
        <v>0</v>
      </c>
      <c r="E19" s="42">
        <f t="shared" si="4"/>
        <v>5</v>
      </c>
      <c r="F19" s="25">
        <f t="shared" si="5"/>
        <v>5</v>
      </c>
      <c r="G19" s="25">
        <f t="shared" si="6"/>
        <v>0</v>
      </c>
      <c r="H19" s="25">
        <f t="shared" si="6"/>
        <v>0</v>
      </c>
      <c r="I19" s="25">
        <f t="shared" si="7"/>
        <v>4</v>
      </c>
      <c r="J19" s="2">
        <f t="shared" si="8"/>
        <v>0</v>
      </c>
      <c r="K19" s="43">
        <f t="shared" si="9"/>
        <v>9</v>
      </c>
      <c r="L19" s="44">
        <f t="shared" si="10"/>
        <v>71</v>
      </c>
      <c r="M19" s="27">
        <f t="shared" si="11"/>
        <v>0.55555555555555558</v>
      </c>
      <c r="N19" s="45">
        <f t="shared" si="12"/>
        <v>75</v>
      </c>
      <c r="P19" s="41" t="s">
        <v>67</v>
      </c>
      <c r="Q19" s="68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5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4</v>
      </c>
      <c r="AE19" s="1">
        <v>0</v>
      </c>
      <c r="AF19" s="46">
        <v>9</v>
      </c>
    </row>
    <row r="20" spans="1:32" x14ac:dyDescent="0.15">
      <c r="A20" s="1" t="s">
        <v>68</v>
      </c>
      <c r="B20" s="1" t="s">
        <v>299</v>
      </c>
      <c r="C20" s="41" t="s">
        <v>69</v>
      </c>
      <c r="D20" s="24">
        <f t="shared" si="3"/>
        <v>0</v>
      </c>
      <c r="E20" s="42">
        <f t="shared" si="4"/>
        <v>12</v>
      </c>
      <c r="F20" s="25">
        <f t="shared" si="5"/>
        <v>11</v>
      </c>
      <c r="G20" s="25">
        <f t="shared" si="6"/>
        <v>1</v>
      </c>
      <c r="H20" s="25">
        <f t="shared" si="6"/>
        <v>0</v>
      </c>
      <c r="I20" s="25">
        <f t="shared" si="7"/>
        <v>0</v>
      </c>
      <c r="J20" s="2">
        <f t="shared" si="8"/>
        <v>0</v>
      </c>
      <c r="K20" s="43">
        <f t="shared" si="9"/>
        <v>12</v>
      </c>
      <c r="L20" s="44">
        <f t="shared" si="10"/>
        <v>70</v>
      </c>
      <c r="M20" s="27">
        <f t="shared" si="11"/>
        <v>1</v>
      </c>
      <c r="N20" s="45">
        <f t="shared" si="12"/>
        <v>1</v>
      </c>
      <c r="P20" s="41" t="s">
        <v>69</v>
      </c>
      <c r="Q20" s="68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11</v>
      </c>
      <c r="X20" s="1">
        <v>1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46">
        <v>12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si="3"/>
        <v>0</v>
      </c>
      <c r="E21" s="42">
        <f t="shared" si="4"/>
        <v>64</v>
      </c>
      <c r="F21" s="25">
        <f t="shared" si="5"/>
        <v>64</v>
      </c>
      <c r="G21" s="25">
        <f t="shared" si="6"/>
        <v>0</v>
      </c>
      <c r="H21" s="25">
        <f t="shared" si="6"/>
        <v>0</v>
      </c>
      <c r="I21" s="25">
        <f t="shared" si="7"/>
        <v>7</v>
      </c>
      <c r="J21" s="2">
        <f t="shared" si="8"/>
        <v>0</v>
      </c>
      <c r="K21" s="43">
        <f t="shared" si="9"/>
        <v>71</v>
      </c>
      <c r="L21" s="44">
        <f t="shared" si="10"/>
        <v>32</v>
      </c>
      <c r="M21" s="27">
        <f t="shared" si="11"/>
        <v>0.90140845070422537</v>
      </c>
      <c r="N21" s="45">
        <f t="shared" si="12"/>
        <v>20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1</v>
      </c>
      <c r="W21" s="1">
        <v>63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7</v>
      </c>
      <c r="AE21" s="1">
        <v>0</v>
      </c>
      <c r="AF21" s="46">
        <v>71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1</v>
      </c>
      <c r="E22" s="42">
        <f t="shared" si="4"/>
        <v>24</v>
      </c>
      <c r="F22" s="25">
        <f t="shared" si="5"/>
        <v>13</v>
      </c>
      <c r="G22" s="25">
        <f t="shared" si="6"/>
        <v>11</v>
      </c>
      <c r="H22" s="25">
        <f t="shared" si="6"/>
        <v>0</v>
      </c>
      <c r="I22" s="25">
        <f t="shared" si="7"/>
        <v>6</v>
      </c>
      <c r="J22" s="2">
        <f t="shared" si="8"/>
        <v>0</v>
      </c>
      <c r="K22" s="43">
        <f t="shared" si="9"/>
        <v>31</v>
      </c>
      <c r="L22" s="44">
        <f t="shared" si="10"/>
        <v>58</v>
      </c>
      <c r="M22" s="27">
        <f t="shared" si="11"/>
        <v>0.77419354838709675</v>
      </c>
      <c r="N22" s="45">
        <f t="shared" si="12"/>
        <v>57</v>
      </c>
      <c r="P22" s="41" t="s">
        <v>73</v>
      </c>
      <c r="Q22" s="68">
        <v>1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13</v>
      </c>
      <c r="X22" s="1">
        <v>11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5</v>
      </c>
      <c r="AE22" s="1">
        <v>0</v>
      </c>
      <c r="AF22" s="46">
        <v>31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4</v>
      </c>
      <c r="E23" s="42">
        <f t="shared" si="4"/>
        <v>541</v>
      </c>
      <c r="F23" s="25">
        <f t="shared" si="5"/>
        <v>294</v>
      </c>
      <c r="G23" s="25">
        <f t="shared" si="6"/>
        <v>247</v>
      </c>
      <c r="H23" s="25">
        <f t="shared" si="6"/>
        <v>0</v>
      </c>
      <c r="I23" s="25">
        <f t="shared" si="7"/>
        <v>92</v>
      </c>
      <c r="J23" s="2">
        <f t="shared" si="8"/>
        <v>4</v>
      </c>
      <c r="K23" s="43">
        <f t="shared" si="9"/>
        <v>641</v>
      </c>
      <c r="L23" s="44">
        <f t="shared" si="10"/>
        <v>4</v>
      </c>
      <c r="M23" s="27">
        <f t="shared" si="11"/>
        <v>0.84399375975039004</v>
      </c>
      <c r="N23" s="45">
        <f t="shared" si="12"/>
        <v>40</v>
      </c>
      <c r="P23" s="41" t="s">
        <v>75</v>
      </c>
      <c r="Q23" s="68">
        <v>3</v>
      </c>
      <c r="R23" s="1">
        <v>1</v>
      </c>
      <c r="S23" s="1">
        <v>0</v>
      </c>
      <c r="T23" s="1">
        <v>0</v>
      </c>
      <c r="U23" s="1">
        <v>0</v>
      </c>
      <c r="V23" s="1">
        <v>5</v>
      </c>
      <c r="W23" s="1">
        <v>289</v>
      </c>
      <c r="X23" s="1">
        <v>247</v>
      </c>
      <c r="Y23" s="1">
        <v>0</v>
      </c>
      <c r="Z23" s="1">
        <v>0</v>
      </c>
      <c r="AA23" s="1">
        <v>3</v>
      </c>
      <c r="AB23" s="1">
        <v>2</v>
      </c>
      <c r="AC23" s="1">
        <v>74</v>
      </c>
      <c r="AD23" s="1">
        <v>16</v>
      </c>
      <c r="AE23" s="1">
        <v>1</v>
      </c>
      <c r="AF23" s="46">
        <v>641</v>
      </c>
    </row>
    <row r="24" spans="1:32" x14ac:dyDescent="0.15">
      <c r="A24" s="69" t="s">
        <v>76</v>
      </c>
      <c r="B24" s="69" t="s">
        <v>296</v>
      </c>
      <c r="C24" s="70" t="s">
        <v>77</v>
      </c>
      <c r="D24" s="47"/>
      <c r="E24" s="48"/>
      <c r="F24" s="48"/>
      <c r="G24" s="48"/>
      <c r="H24" s="48"/>
      <c r="I24" s="48"/>
      <c r="J24" s="49"/>
      <c r="K24" s="49"/>
      <c r="L24" s="50"/>
      <c r="M24" s="51"/>
      <c r="N24" s="52"/>
      <c r="P24" s="70" t="s">
        <v>77</v>
      </c>
      <c r="Q24" s="75">
        <v>0</v>
      </c>
      <c r="R24" s="69">
        <v>0</v>
      </c>
      <c r="S24" s="69">
        <v>0</v>
      </c>
      <c r="T24" s="69">
        <v>0</v>
      </c>
      <c r="U24" s="69">
        <v>0</v>
      </c>
      <c r="V24" s="69">
        <v>0</v>
      </c>
      <c r="W24" s="69">
        <v>0</v>
      </c>
      <c r="X24" s="69">
        <v>0</v>
      </c>
      <c r="Y24" s="69">
        <v>0</v>
      </c>
      <c r="Z24" s="69">
        <v>0</v>
      </c>
      <c r="AA24" s="69">
        <v>0</v>
      </c>
      <c r="AB24" s="69">
        <v>0</v>
      </c>
      <c r="AC24" s="69">
        <v>0</v>
      </c>
      <c r="AD24" s="69">
        <v>0</v>
      </c>
      <c r="AE24" s="69">
        <v>0</v>
      </c>
      <c r="AF24" s="74">
        <v>0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>SUM(Q25:U25)</f>
        <v>0</v>
      </c>
      <c r="E25" s="42">
        <f>SUM(F25:H25)</f>
        <v>33</v>
      </c>
      <c r="F25" s="25">
        <f>V25+W25</f>
        <v>32</v>
      </c>
      <c r="G25" s="25">
        <f t="shared" ref="G25:H29" si="13">X25</f>
        <v>1</v>
      </c>
      <c r="H25" s="25">
        <f t="shared" si="13"/>
        <v>0</v>
      </c>
      <c r="I25" s="25">
        <f>SUM(AB25:AD25)</f>
        <v>5</v>
      </c>
      <c r="J25" s="2">
        <f>SUM(Z25:AA25,AE25)</f>
        <v>1</v>
      </c>
      <c r="K25" s="43">
        <f>SUM(D25,E25,I25:J25)</f>
        <v>39</v>
      </c>
      <c r="L25" s="44">
        <f>_xlfn.RANK.EQ(K25,$K$14:$K$99,0)</f>
        <v>47</v>
      </c>
      <c r="M25" s="27">
        <f>E25/K25</f>
        <v>0.84615384615384615</v>
      </c>
      <c r="N25" s="45">
        <f>_xlfn.RANK.EQ(M25,$M$14:$M$99,0)</f>
        <v>38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32</v>
      </c>
      <c r="X25" s="1">
        <v>1</v>
      </c>
      <c r="Y25" s="1">
        <v>0</v>
      </c>
      <c r="Z25" s="1">
        <v>0</v>
      </c>
      <c r="AA25" s="1">
        <v>1</v>
      </c>
      <c r="AB25" s="1">
        <v>0</v>
      </c>
      <c r="AC25" s="1">
        <v>1</v>
      </c>
      <c r="AD25" s="1">
        <v>4</v>
      </c>
      <c r="AE25" s="1">
        <v>0</v>
      </c>
      <c r="AF25" s="46">
        <v>39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>SUM(Q26:U26)</f>
        <v>0</v>
      </c>
      <c r="E26" s="42">
        <f>SUM(F26:H26)</f>
        <v>35</v>
      </c>
      <c r="F26" s="25">
        <f>V26+W26</f>
        <v>25</v>
      </c>
      <c r="G26" s="25">
        <f t="shared" si="13"/>
        <v>10</v>
      </c>
      <c r="H26" s="25">
        <f t="shared" si="13"/>
        <v>0</v>
      </c>
      <c r="I26" s="25">
        <f>SUM(AB26:AD26)</f>
        <v>1</v>
      </c>
      <c r="J26" s="2">
        <f>SUM(Z26:AA26,AE26)</f>
        <v>0</v>
      </c>
      <c r="K26" s="43">
        <f>SUM(D26,E26,I26:J26)</f>
        <v>36</v>
      </c>
      <c r="L26" s="44">
        <f>_xlfn.RANK.EQ(K26,$K$14:$K$99,0)</f>
        <v>51</v>
      </c>
      <c r="M26" s="27">
        <f>E26/K26</f>
        <v>0.97222222222222221</v>
      </c>
      <c r="N26" s="45">
        <f>_xlfn.RANK.EQ(M26,$M$14:$M$99,0)</f>
        <v>8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25</v>
      </c>
      <c r="X26" s="1">
        <v>10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1</v>
      </c>
      <c r="AE26" s="1">
        <v>0</v>
      </c>
      <c r="AF26" s="46">
        <v>36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>SUM(Q27:U27)</f>
        <v>0</v>
      </c>
      <c r="E27" s="42">
        <f>SUM(F27:H27)</f>
        <v>2</v>
      </c>
      <c r="F27" s="25">
        <f>V27+W27</f>
        <v>2</v>
      </c>
      <c r="G27" s="25">
        <f t="shared" si="13"/>
        <v>0</v>
      </c>
      <c r="H27" s="25">
        <f t="shared" si="13"/>
        <v>0</v>
      </c>
      <c r="I27" s="25">
        <f>SUM(AB27:AD27)</f>
        <v>0</v>
      </c>
      <c r="J27" s="2">
        <f>SUM(Z27:AA27,AE27)</f>
        <v>0</v>
      </c>
      <c r="K27" s="43">
        <f>SUM(D27,E27,I27:J27)</f>
        <v>2</v>
      </c>
      <c r="L27" s="44">
        <f>_xlfn.RANK.EQ(K27,$K$14:$K$99,0)</f>
        <v>76</v>
      </c>
      <c r="M27" s="27">
        <f>E27/K27</f>
        <v>1</v>
      </c>
      <c r="N27" s="45">
        <f>_xlfn.RANK.EQ(M27,$M$14:$M$99,0)</f>
        <v>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2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46">
        <v>2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>SUM(Q28:U28)</f>
        <v>0</v>
      </c>
      <c r="E28" s="42">
        <f>SUM(F28:H28)</f>
        <v>21</v>
      </c>
      <c r="F28" s="25">
        <f>V28+W28</f>
        <v>14</v>
      </c>
      <c r="G28" s="25">
        <f t="shared" si="13"/>
        <v>7</v>
      </c>
      <c r="H28" s="25">
        <f t="shared" si="13"/>
        <v>0</v>
      </c>
      <c r="I28" s="25">
        <f>SUM(AB28:AD28)</f>
        <v>3</v>
      </c>
      <c r="J28" s="2">
        <f>SUM(Z28:AA28,AE28)</f>
        <v>0</v>
      </c>
      <c r="K28" s="43">
        <f>SUM(D28,E28,I28:J28)</f>
        <v>24</v>
      </c>
      <c r="L28" s="44">
        <f>_xlfn.RANK.EQ(K28,$K$14:$K$99,0)</f>
        <v>62</v>
      </c>
      <c r="M28" s="27">
        <f>E28/K28</f>
        <v>0.875</v>
      </c>
      <c r="N28" s="45">
        <f>_xlfn.RANK.EQ(M28,$M$14:$M$99,0)</f>
        <v>29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14</v>
      </c>
      <c r="X28" s="1">
        <v>7</v>
      </c>
      <c r="Y28" s="1">
        <v>0</v>
      </c>
      <c r="Z28" s="1">
        <v>0</v>
      </c>
      <c r="AA28" s="1">
        <v>0</v>
      </c>
      <c r="AB28" s="1">
        <v>0</v>
      </c>
      <c r="AC28" s="1">
        <v>2</v>
      </c>
      <c r="AD28" s="1">
        <v>1</v>
      </c>
      <c r="AE28" s="1">
        <v>0</v>
      </c>
      <c r="AF28" s="46">
        <v>24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>SUM(Q29:U29)</f>
        <v>0</v>
      </c>
      <c r="E29" s="42">
        <f>SUM(F29:H29)</f>
        <v>299</v>
      </c>
      <c r="F29" s="25">
        <f>V29+W29</f>
        <v>268</v>
      </c>
      <c r="G29" s="25">
        <f t="shared" si="13"/>
        <v>31</v>
      </c>
      <c r="H29" s="25">
        <f t="shared" si="13"/>
        <v>0</v>
      </c>
      <c r="I29" s="25">
        <f>SUM(AB29:AD29)</f>
        <v>165</v>
      </c>
      <c r="J29" s="2">
        <f>SUM(Z29:AA29,AE29)</f>
        <v>3</v>
      </c>
      <c r="K29" s="43">
        <f>SUM(D29,E29,I29:J29)</f>
        <v>467</v>
      </c>
      <c r="L29" s="44">
        <f>_xlfn.RANK.EQ(K29,$K$14:$K$99,0)</f>
        <v>8</v>
      </c>
      <c r="M29" s="27">
        <f>E29/K29</f>
        <v>0.64025695931477511</v>
      </c>
      <c r="N29" s="45">
        <f>_xlfn.RANK.EQ(M29,$M$14:$M$99,0)</f>
        <v>72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4</v>
      </c>
      <c r="W29" s="1">
        <v>264</v>
      </c>
      <c r="X29" s="1">
        <v>31</v>
      </c>
      <c r="Y29" s="1">
        <v>0</v>
      </c>
      <c r="Z29" s="1">
        <v>2</v>
      </c>
      <c r="AA29" s="1">
        <v>1</v>
      </c>
      <c r="AB29" s="1">
        <v>3</v>
      </c>
      <c r="AC29" s="1">
        <v>53</v>
      </c>
      <c r="AD29" s="1">
        <v>109</v>
      </c>
      <c r="AE29" s="1">
        <v>0</v>
      </c>
      <c r="AF29" s="46">
        <v>467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69">
        <v>0</v>
      </c>
      <c r="AE30" s="69">
        <v>0</v>
      </c>
      <c r="AF30" s="74">
        <v>0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 t="shared" ref="D31:D50" si="14">SUM(Q31:U31)</f>
        <v>0</v>
      </c>
      <c r="E31" s="42">
        <f t="shared" ref="E31:E50" si="15">SUM(F31:H31)</f>
        <v>15</v>
      </c>
      <c r="F31" s="25">
        <f t="shared" ref="F31:F50" si="16">V31+W31</f>
        <v>14</v>
      </c>
      <c r="G31" s="25">
        <f t="shared" ref="G31:G50" si="17">X31</f>
        <v>1</v>
      </c>
      <c r="H31" s="25">
        <f t="shared" ref="H31:H50" si="18">Y31</f>
        <v>0</v>
      </c>
      <c r="I31" s="25">
        <f t="shared" ref="I31:I50" si="19">SUM(AB31:AD31)</f>
        <v>2</v>
      </c>
      <c r="J31" s="2">
        <f t="shared" ref="J31:J50" si="20">SUM(Z31:AA31,AE31)</f>
        <v>0</v>
      </c>
      <c r="K31" s="43">
        <f t="shared" ref="K31:K50" si="21">SUM(D31,E31,I31:J31)</f>
        <v>17</v>
      </c>
      <c r="L31" s="44">
        <f t="shared" ref="L31:L50" si="22">_xlfn.RANK.EQ(K31,$K$14:$K$99,0)</f>
        <v>68</v>
      </c>
      <c r="M31" s="27">
        <f t="shared" ref="M31:M50" si="23">E31/K31</f>
        <v>0.88235294117647056</v>
      </c>
      <c r="N31" s="45">
        <f t="shared" ref="N31:N50" si="24">_xlfn.RANK.EQ(M31,$M$14:$M$99,0)</f>
        <v>28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14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2</v>
      </c>
      <c r="AD31" s="1">
        <v>0</v>
      </c>
      <c r="AE31" s="1">
        <v>0</v>
      </c>
      <c r="AF31" s="46">
        <v>17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 t="shared" si="14"/>
        <v>1</v>
      </c>
      <c r="E32" s="42">
        <f t="shared" si="15"/>
        <v>65</v>
      </c>
      <c r="F32" s="25">
        <f t="shared" si="16"/>
        <v>57</v>
      </c>
      <c r="G32" s="25">
        <f t="shared" si="17"/>
        <v>8</v>
      </c>
      <c r="H32" s="25">
        <f t="shared" si="18"/>
        <v>0</v>
      </c>
      <c r="I32" s="25">
        <f t="shared" si="19"/>
        <v>10</v>
      </c>
      <c r="J32" s="2">
        <f t="shared" si="20"/>
        <v>0</v>
      </c>
      <c r="K32" s="43">
        <f t="shared" si="21"/>
        <v>76</v>
      </c>
      <c r="L32" s="44">
        <f t="shared" si="22"/>
        <v>30</v>
      </c>
      <c r="M32" s="27">
        <f t="shared" si="23"/>
        <v>0.85526315789473684</v>
      </c>
      <c r="N32" s="45">
        <f t="shared" si="24"/>
        <v>35</v>
      </c>
      <c r="P32" s="41" t="s">
        <v>93</v>
      </c>
      <c r="Q32" s="68">
        <v>1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57</v>
      </c>
      <c r="X32" s="1">
        <v>8</v>
      </c>
      <c r="Y32" s="1">
        <v>0</v>
      </c>
      <c r="Z32" s="1">
        <v>0</v>
      </c>
      <c r="AA32" s="1">
        <v>0</v>
      </c>
      <c r="AB32" s="1">
        <v>0</v>
      </c>
      <c r="AC32" s="1">
        <v>1</v>
      </c>
      <c r="AD32" s="1">
        <v>9</v>
      </c>
      <c r="AE32" s="1">
        <v>0</v>
      </c>
      <c r="AF32" s="46">
        <v>76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 t="shared" si="14"/>
        <v>0</v>
      </c>
      <c r="E33" s="42">
        <f t="shared" si="15"/>
        <v>44</v>
      </c>
      <c r="F33" s="25">
        <f t="shared" si="16"/>
        <v>29</v>
      </c>
      <c r="G33" s="25">
        <f t="shared" si="17"/>
        <v>15</v>
      </c>
      <c r="H33" s="25">
        <f t="shared" si="18"/>
        <v>0</v>
      </c>
      <c r="I33" s="25">
        <f t="shared" si="19"/>
        <v>16</v>
      </c>
      <c r="J33" s="2">
        <f t="shared" si="20"/>
        <v>0</v>
      </c>
      <c r="K33" s="43">
        <f t="shared" si="21"/>
        <v>60</v>
      </c>
      <c r="L33" s="44">
        <f t="shared" si="22"/>
        <v>36</v>
      </c>
      <c r="M33" s="27">
        <f t="shared" si="23"/>
        <v>0.73333333333333328</v>
      </c>
      <c r="N33" s="45">
        <f t="shared" si="24"/>
        <v>65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2</v>
      </c>
      <c r="W33" s="1">
        <v>27</v>
      </c>
      <c r="X33" s="1">
        <v>15</v>
      </c>
      <c r="Y33" s="1">
        <v>0</v>
      </c>
      <c r="Z33" s="1">
        <v>0</v>
      </c>
      <c r="AA33" s="1">
        <v>0</v>
      </c>
      <c r="AB33" s="1">
        <v>0</v>
      </c>
      <c r="AC33" s="1">
        <v>8</v>
      </c>
      <c r="AD33" s="1">
        <v>8</v>
      </c>
      <c r="AE33" s="1">
        <v>0</v>
      </c>
      <c r="AF33" s="46">
        <v>60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 t="shared" si="14"/>
        <v>2</v>
      </c>
      <c r="E34" s="42">
        <f t="shared" si="15"/>
        <v>230</v>
      </c>
      <c r="F34" s="25">
        <f t="shared" si="16"/>
        <v>158</v>
      </c>
      <c r="G34" s="25">
        <f t="shared" si="17"/>
        <v>72</v>
      </c>
      <c r="H34" s="25">
        <f t="shared" si="18"/>
        <v>0</v>
      </c>
      <c r="I34" s="25">
        <f t="shared" si="19"/>
        <v>45</v>
      </c>
      <c r="J34" s="2">
        <f t="shared" si="20"/>
        <v>0</v>
      </c>
      <c r="K34" s="43">
        <f t="shared" si="21"/>
        <v>277</v>
      </c>
      <c r="L34" s="44">
        <f t="shared" si="22"/>
        <v>12</v>
      </c>
      <c r="M34" s="27">
        <f t="shared" si="23"/>
        <v>0.83032490974729245</v>
      </c>
      <c r="N34" s="45">
        <f t="shared" si="24"/>
        <v>43</v>
      </c>
      <c r="P34" s="41" t="s">
        <v>97</v>
      </c>
      <c r="Q34" s="68">
        <v>2</v>
      </c>
      <c r="R34" s="1">
        <v>0</v>
      </c>
      <c r="S34" s="1">
        <v>0</v>
      </c>
      <c r="T34" s="1">
        <v>0</v>
      </c>
      <c r="U34" s="1">
        <v>0</v>
      </c>
      <c r="V34" s="1">
        <v>3</v>
      </c>
      <c r="W34" s="1">
        <v>155</v>
      </c>
      <c r="X34" s="1">
        <v>72</v>
      </c>
      <c r="Y34" s="1">
        <v>0</v>
      </c>
      <c r="Z34" s="1">
        <v>0</v>
      </c>
      <c r="AA34" s="1">
        <v>0</v>
      </c>
      <c r="AB34" s="1">
        <v>1</v>
      </c>
      <c r="AC34" s="1">
        <v>37</v>
      </c>
      <c r="AD34" s="1">
        <v>7</v>
      </c>
      <c r="AE34" s="1">
        <v>0</v>
      </c>
      <c r="AF34" s="46">
        <v>277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 t="shared" si="14"/>
        <v>28</v>
      </c>
      <c r="E35" s="42">
        <f t="shared" si="15"/>
        <v>1028</v>
      </c>
      <c r="F35" s="25">
        <f t="shared" si="16"/>
        <v>425</v>
      </c>
      <c r="G35" s="25">
        <f t="shared" si="17"/>
        <v>602</v>
      </c>
      <c r="H35" s="25">
        <f t="shared" si="18"/>
        <v>1</v>
      </c>
      <c r="I35" s="25">
        <f t="shared" si="19"/>
        <v>462</v>
      </c>
      <c r="J35" s="2">
        <f t="shared" si="20"/>
        <v>13</v>
      </c>
      <c r="K35" s="43">
        <f t="shared" si="21"/>
        <v>1531</v>
      </c>
      <c r="L35" s="44">
        <f t="shared" si="22"/>
        <v>1</v>
      </c>
      <c r="M35" s="27">
        <f t="shared" si="23"/>
        <v>0.6714565643370346</v>
      </c>
      <c r="N35" s="45">
        <f t="shared" si="24"/>
        <v>68</v>
      </c>
      <c r="P35" s="41" t="s">
        <v>99</v>
      </c>
      <c r="Q35" s="68">
        <v>28</v>
      </c>
      <c r="R35" s="1">
        <v>0</v>
      </c>
      <c r="S35" s="1">
        <v>0</v>
      </c>
      <c r="T35" s="1">
        <v>0</v>
      </c>
      <c r="U35" s="1">
        <v>0</v>
      </c>
      <c r="V35" s="1">
        <v>25</v>
      </c>
      <c r="W35" s="1">
        <v>400</v>
      </c>
      <c r="X35" s="1">
        <v>602</v>
      </c>
      <c r="Y35" s="1">
        <v>1</v>
      </c>
      <c r="Z35" s="1">
        <v>0</v>
      </c>
      <c r="AA35" s="1">
        <v>13</v>
      </c>
      <c r="AB35" s="1">
        <v>1</v>
      </c>
      <c r="AC35" s="1">
        <v>30</v>
      </c>
      <c r="AD35" s="1">
        <v>431</v>
      </c>
      <c r="AE35" s="1">
        <v>0</v>
      </c>
      <c r="AF35" s="46">
        <v>1531</v>
      </c>
    </row>
    <row r="36" spans="1:32" x14ac:dyDescent="0.15">
      <c r="A36" s="1" t="s">
        <v>100</v>
      </c>
      <c r="B36" s="1" t="s">
        <v>299</v>
      </c>
      <c r="C36" s="41" t="s">
        <v>101</v>
      </c>
      <c r="D36" s="24">
        <f t="shared" si="14"/>
        <v>3</v>
      </c>
      <c r="E36" s="42">
        <f t="shared" si="15"/>
        <v>222</v>
      </c>
      <c r="F36" s="25">
        <f t="shared" si="16"/>
        <v>144</v>
      </c>
      <c r="G36" s="25">
        <f t="shared" si="17"/>
        <v>73</v>
      </c>
      <c r="H36" s="25">
        <f t="shared" si="18"/>
        <v>5</v>
      </c>
      <c r="I36" s="25">
        <f t="shared" si="19"/>
        <v>24</v>
      </c>
      <c r="J36" s="2">
        <f t="shared" si="20"/>
        <v>0</v>
      </c>
      <c r="K36" s="43">
        <f t="shared" si="21"/>
        <v>249</v>
      </c>
      <c r="L36" s="44">
        <f t="shared" si="22"/>
        <v>13</v>
      </c>
      <c r="M36" s="27">
        <f t="shared" si="23"/>
        <v>0.89156626506024095</v>
      </c>
      <c r="N36" s="45">
        <f t="shared" si="24"/>
        <v>27</v>
      </c>
      <c r="P36" s="41" t="s">
        <v>101</v>
      </c>
      <c r="Q36" s="68">
        <v>3</v>
      </c>
      <c r="R36" s="1">
        <v>0</v>
      </c>
      <c r="S36" s="1">
        <v>0</v>
      </c>
      <c r="T36" s="1">
        <v>0</v>
      </c>
      <c r="U36" s="1">
        <v>0</v>
      </c>
      <c r="V36" s="1">
        <v>5</v>
      </c>
      <c r="W36" s="1">
        <v>139</v>
      </c>
      <c r="X36" s="1">
        <v>73</v>
      </c>
      <c r="Y36" s="1">
        <v>5</v>
      </c>
      <c r="Z36" s="1">
        <v>0</v>
      </c>
      <c r="AA36" s="1">
        <v>0</v>
      </c>
      <c r="AB36" s="1">
        <v>0</v>
      </c>
      <c r="AC36" s="1">
        <v>24</v>
      </c>
      <c r="AD36" s="1">
        <v>0</v>
      </c>
      <c r="AE36" s="1">
        <v>0</v>
      </c>
      <c r="AF36" s="46">
        <v>249</v>
      </c>
    </row>
    <row r="37" spans="1:32" x14ac:dyDescent="0.15">
      <c r="A37" s="1" t="s">
        <v>102</v>
      </c>
      <c r="B37" s="1" t="s">
        <v>298</v>
      </c>
      <c r="C37" s="41" t="s">
        <v>103</v>
      </c>
      <c r="D37" s="24">
        <f t="shared" si="14"/>
        <v>0</v>
      </c>
      <c r="E37" s="42">
        <f t="shared" si="15"/>
        <v>24</v>
      </c>
      <c r="F37" s="25">
        <f t="shared" si="16"/>
        <v>11</v>
      </c>
      <c r="G37" s="25">
        <f t="shared" si="17"/>
        <v>7</v>
      </c>
      <c r="H37" s="25">
        <f t="shared" si="18"/>
        <v>6</v>
      </c>
      <c r="I37" s="25">
        <f t="shared" si="19"/>
        <v>17</v>
      </c>
      <c r="J37" s="2">
        <f t="shared" si="20"/>
        <v>0</v>
      </c>
      <c r="K37" s="43">
        <f t="shared" si="21"/>
        <v>41</v>
      </c>
      <c r="L37" s="44">
        <f t="shared" si="22"/>
        <v>45</v>
      </c>
      <c r="M37" s="27">
        <f t="shared" si="23"/>
        <v>0.58536585365853655</v>
      </c>
      <c r="N37" s="45">
        <f t="shared" si="24"/>
        <v>73</v>
      </c>
      <c r="P37" s="41" t="s">
        <v>103</v>
      </c>
      <c r="Q37" s="68">
        <v>0</v>
      </c>
      <c r="R37" s="1">
        <v>0</v>
      </c>
      <c r="S37" s="1">
        <v>0</v>
      </c>
      <c r="T37" s="1">
        <v>0</v>
      </c>
      <c r="U37" s="1">
        <v>0</v>
      </c>
      <c r="V37" s="1">
        <v>1</v>
      </c>
      <c r="W37" s="1">
        <v>10</v>
      </c>
      <c r="X37" s="1">
        <v>7</v>
      </c>
      <c r="Y37" s="1">
        <v>6</v>
      </c>
      <c r="Z37" s="1">
        <v>0</v>
      </c>
      <c r="AA37" s="1">
        <v>0</v>
      </c>
      <c r="AB37" s="1">
        <v>0</v>
      </c>
      <c r="AC37" s="1">
        <v>1</v>
      </c>
      <c r="AD37" s="1">
        <v>16</v>
      </c>
      <c r="AE37" s="1">
        <v>0</v>
      </c>
      <c r="AF37" s="46">
        <v>41</v>
      </c>
    </row>
    <row r="38" spans="1:32" x14ac:dyDescent="0.15">
      <c r="A38" s="1" t="s">
        <v>104</v>
      </c>
      <c r="B38" s="1" t="s">
        <v>298</v>
      </c>
      <c r="C38" s="41" t="s">
        <v>105</v>
      </c>
      <c r="D38" s="24">
        <f t="shared" si="14"/>
        <v>0</v>
      </c>
      <c r="E38" s="42">
        <f t="shared" si="15"/>
        <v>42</v>
      </c>
      <c r="F38" s="25">
        <f t="shared" si="16"/>
        <v>30</v>
      </c>
      <c r="G38" s="25">
        <f t="shared" si="17"/>
        <v>12</v>
      </c>
      <c r="H38" s="25">
        <f t="shared" si="18"/>
        <v>0</v>
      </c>
      <c r="I38" s="25">
        <f t="shared" si="19"/>
        <v>10</v>
      </c>
      <c r="J38" s="2">
        <f t="shared" si="20"/>
        <v>0</v>
      </c>
      <c r="K38" s="43">
        <f t="shared" si="21"/>
        <v>52</v>
      </c>
      <c r="L38" s="44">
        <f t="shared" si="22"/>
        <v>41</v>
      </c>
      <c r="M38" s="27">
        <f t="shared" si="23"/>
        <v>0.80769230769230771</v>
      </c>
      <c r="N38" s="45">
        <f t="shared" si="24"/>
        <v>49</v>
      </c>
      <c r="P38" s="41" t="s">
        <v>105</v>
      </c>
      <c r="Q38" s="68">
        <v>0</v>
      </c>
      <c r="R38" s="1">
        <v>0</v>
      </c>
      <c r="S38" s="1">
        <v>0</v>
      </c>
      <c r="T38" s="1">
        <v>0</v>
      </c>
      <c r="U38" s="1">
        <v>0</v>
      </c>
      <c r="V38" s="1">
        <v>24</v>
      </c>
      <c r="W38" s="1">
        <v>6</v>
      </c>
      <c r="X38" s="1">
        <v>12</v>
      </c>
      <c r="Y38" s="1">
        <v>0</v>
      </c>
      <c r="Z38" s="1">
        <v>0</v>
      </c>
      <c r="AA38" s="1">
        <v>0</v>
      </c>
      <c r="AB38" s="1">
        <v>0</v>
      </c>
      <c r="AC38" s="1">
        <v>1</v>
      </c>
      <c r="AD38" s="1">
        <v>9</v>
      </c>
      <c r="AE38" s="1">
        <v>0</v>
      </c>
      <c r="AF38" s="46">
        <v>52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 t="shared" si="14"/>
        <v>0</v>
      </c>
      <c r="E39" s="42">
        <f t="shared" si="15"/>
        <v>186</v>
      </c>
      <c r="F39" s="25">
        <f t="shared" si="16"/>
        <v>147</v>
      </c>
      <c r="G39" s="25">
        <f t="shared" si="17"/>
        <v>39</v>
      </c>
      <c r="H39" s="25">
        <f t="shared" si="18"/>
        <v>0</v>
      </c>
      <c r="I39" s="25">
        <f t="shared" si="19"/>
        <v>202</v>
      </c>
      <c r="J39" s="2">
        <f t="shared" si="20"/>
        <v>0</v>
      </c>
      <c r="K39" s="43">
        <f t="shared" si="21"/>
        <v>388</v>
      </c>
      <c r="L39" s="44">
        <f t="shared" si="22"/>
        <v>10</v>
      </c>
      <c r="M39" s="27">
        <f t="shared" si="23"/>
        <v>0.47938144329896909</v>
      </c>
      <c r="N39" s="45">
        <f t="shared" si="24"/>
        <v>77</v>
      </c>
      <c r="P39" s="41" t="s">
        <v>107</v>
      </c>
      <c r="Q39" s="68">
        <v>0</v>
      </c>
      <c r="R39" s="1">
        <v>0</v>
      </c>
      <c r="S39" s="1">
        <v>0</v>
      </c>
      <c r="T39" s="1">
        <v>0</v>
      </c>
      <c r="U39" s="1">
        <v>0</v>
      </c>
      <c r="V39" s="1">
        <v>2</v>
      </c>
      <c r="W39" s="1">
        <v>145</v>
      </c>
      <c r="X39" s="1">
        <v>39</v>
      </c>
      <c r="Y39" s="1">
        <v>0</v>
      </c>
      <c r="Z39" s="1">
        <v>0</v>
      </c>
      <c r="AA39" s="1">
        <v>0</v>
      </c>
      <c r="AB39" s="1">
        <v>9</v>
      </c>
      <c r="AC39" s="1">
        <v>91</v>
      </c>
      <c r="AD39" s="1">
        <v>102</v>
      </c>
      <c r="AE39" s="1">
        <v>0</v>
      </c>
      <c r="AF39" s="46">
        <v>388</v>
      </c>
    </row>
    <row r="40" spans="1:32" x14ac:dyDescent="0.15">
      <c r="A40" s="1" t="s">
        <v>108</v>
      </c>
      <c r="B40" s="1" t="s">
        <v>301</v>
      </c>
      <c r="C40" s="41" t="s">
        <v>109</v>
      </c>
      <c r="D40" s="24">
        <f t="shared" si="14"/>
        <v>0</v>
      </c>
      <c r="E40" s="42">
        <f t="shared" si="15"/>
        <v>26</v>
      </c>
      <c r="F40" s="25">
        <f t="shared" si="16"/>
        <v>8</v>
      </c>
      <c r="G40" s="25">
        <f t="shared" si="17"/>
        <v>18</v>
      </c>
      <c r="H40" s="25">
        <f t="shared" si="18"/>
        <v>0</v>
      </c>
      <c r="I40" s="25">
        <f t="shared" si="19"/>
        <v>9</v>
      </c>
      <c r="J40" s="2">
        <f t="shared" si="20"/>
        <v>0</v>
      </c>
      <c r="K40" s="43">
        <f t="shared" si="21"/>
        <v>35</v>
      </c>
      <c r="L40" s="44">
        <f t="shared" si="22"/>
        <v>53</v>
      </c>
      <c r="M40" s="27">
        <f t="shared" si="23"/>
        <v>0.74285714285714288</v>
      </c>
      <c r="N40" s="45">
        <f t="shared" si="24"/>
        <v>61</v>
      </c>
      <c r="P40" s="41" t="s">
        <v>109</v>
      </c>
      <c r="Q40" s="68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8</v>
      </c>
      <c r="X40" s="1">
        <v>18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9</v>
      </c>
      <c r="AE40" s="1">
        <v>0</v>
      </c>
      <c r="AF40" s="46">
        <v>35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 t="shared" si="14"/>
        <v>0</v>
      </c>
      <c r="E41" s="42">
        <f t="shared" si="15"/>
        <v>25</v>
      </c>
      <c r="F41" s="25">
        <f t="shared" si="16"/>
        <v>21</v>
      </c>
      <c r="G41" s="25">
        <f t="shared" si="17"/>
        <v>4</v>
      </c>
      <c r="H41" s="25">
        <f t="shared" si="18"/>
        <v>0</v>
      </c>
      <c r="I41" s="25">
        <f t="shared" si="19"/>
        <v>5</v>
      </c>
      <c r="J41" s="2">
        <f t="shared" si="20"/>
        <v>0</v>
      </c>
      <c r="K41" s="43">
        <f t="shared" si="21"/>
        <v>30</v>
      </c>
      <c r="L41" s="44">
        <f t="shared" si="22"/>
        <v>60</v>
      </c>
      <c r="M41" s="27">
        <f t="shared" si="23"/>
        <v>0.83333333333333337</v>
      </c>
      <c r="N41" s="45">
        <f t="shared" si="24"/>
        <v>42</v>
      </c>
      <c r="P41" s="41" t="s">
        <v>111</v>
      </c>
      <c r="Q41" s="68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21</v>
      </c>
      <c r="X41" s="1">
        <v>4</v>
      </c>
      <c r="Y41" s="1">
        <v>0</v>
      </c>
      <c r="Z41" s="1">
        <v>0</v>
      </c>
      <c r="AA41" s="1">
        <v>0</v>
      </c>
      <c r="AB41" s="1">
        <v>0</v>
      </c>
      <c r="AC41" s="1">
        <v>5</v>
      </c>
      <c r="AD41" s="1">
        <v>0</v>
      </c>
      <c r="AE41" s="1">
        <v>0</v>
      </c>
      <c r="AF41" s="46">
        <v>30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 t="shared" si="14"/>
        <v>3</v>
      </c>
      <c r="E42" s="42">
        <f t="shared" si="15"/>
        <v>104</v>
      </c>
      <c r="F42" s="25">
        <f t="shared" si="16"/>
        <v>87</v>
      </c>
      <c r="G42" s="25">
        <f t="shared" si="17"/>
        <v>14</v>
      </c>
      <c r="H42" s="25">
        <f t="shared" si="18"/>
        <v>3</v>
      </c>
      <c r="I42" s="25">
        <f t="shared" si="19"/>
        <v>36</v>
      </c>
      <c r="J42" s="2">
        <f t="shared" si="20"/>
        <v>0</v>
      </c>
      <c r="K42" s="43">
        <f t="shared" si="21"/>
        <v>143</v>
      </c>
      <c r="L42" s="44">
        <f t="shared" si="22"/>
        <v>17</v>
      </c>
      <c r="M42" s="27">
        <f t="shared" si="23"/>
        <v>0.72727272727272729</v>
      </c>
      <c r="N42" s="45">
        <f t="shared" si="24"/>
        <v>66</v>
      </c>
      <c r="P42" s="41" t="s">
        <v>113</v>
      </c>
      <c r="Q42" s="68">
        <v>3</v>
      </c>
      <c r="R42" s="1">
        <v>0</v>
      </c>
      <c r="S42" s="1">
        <v>0</v>
      </c>
      <c r="T42" s="1">
        <v>0</v>
      </c>
      <c r="U42" s="1">
        <v>0</v>
      </c>
      <c r="V42" s="1">
        <v>5</v>
      </c>
      <c r="W42" s="1">
        <v>82</v>
      </c>
      <c r="X42" s="1">
        <v>14</v>
      </c>
      <c r="Y42" s="1">
        <v>3</v>
      </c>
      <c r="Z42" s="1">
        <v>0</v>
      </c>
      <c r="AA42" s="1">
        <v>0</v>
      </c>
      <c r="AB42" s="1">
        <v>0</v>
      </c>
      <c r="AC42" s="1">
        <v>12</v>
      </c>
      <c r="AD42" s="1">
        <v>24</v>
      </c>
      <c r="AE42" s="1">
        <v>0</v>
      </c>
      <c r="AF42" s="46">
        <v>143</v>
      </c>
    </row>
    <row r="43" spans="1:32" x14ac:dyDescent="0.15">
      <c r="A43" s="1" t="s">
        <v>114</v>
      </c>
      <c r="B43" s="1" t="s">
        <v>297</v>
      </c>
      <c r="C43" s="41" t="s">
        <v>115</v>
      </c>
      <c r="D43" s="24">
        <f t="shared" si="14"/>
        <v>0</v>
      </c>
      <c r="E43" s="42">
        <f t="shared" si="15"/>
        <v>42</v>
      </c>
      <c r="F43" s="25">
        <f t="shared" si="16"/>
        <v>32</v>
      </c>
      <c r="G43" s="25">
        <f t="shared" si="17"/>
        <v>10</v>
      </c>
      <c r="H43" s="25">
        <f t="shared" si="18"/>
        <v>0</v>
      </c>
      <c r="I43" s="25">
        <f t="shared" si="19"/>
        <v>11</v>
      </c>
      <c r="J43" s="2">
        <f t="shared" si="20"/>
        <v>0</v>
      </c>
      <c r="K43" s="43">
        <f t="shared" si="21"/>
        <v>53</v>
      </c>
      <c r="L43" s="44">
        <f t="shared" si="22"/>
        <v>39</v>
      </c>
      <c r="M43" s="27">
        <f t="shared" si="23"/>
        <v>0.79245283018867929</v>
      </c>
      <c r="N43" s="45">
        <f t="shared" si="24"/>
        <v>54</v>
      </c>
      <c r="P43" s="41" t="s">
        <v>115</v>
      </c>
      <c r="Q43" s="68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32</v>
      </c>
      <c r="X43" s="1">
        <v>10</v>
      </c>
      <c r="Y43" s="1">
        <v>0</v>
      </c>
      <c r="Z43" s="1">
        <v>0</v>
      </c>
      <c r="AA43" s="1">
        <v>0</v>
      </c>
      <c r="AB43" s="1">
        <v>0</v>
      </c>
      <c r="AC43" s="1">
        <v>1</v>
      </c>
      <c r="AD43" s="1">
        <v>10</v>
      </c>
      <c r="AE43" s="1">
        <v>0</v>
      </c>
      <c r="AF43" s="46">
        <v>53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 t="shared" si="14"/>
        <v>2</v>
      </c>
      <c r="E44" s="42">
        <f t="shared" si="15"/>
        <v>56</v>
      </c>
      <c r="F44" s="25">
        <f t="shared" si="16"/>
        <v>24</v>
      </c>
      <c r="G44" s="25">
        <f t="shared" si="17"/>
        <v>32</v>
      </c>
      <c r="H44" s="25">
        <f t="shared" si="18"/>
        <v>0</v>
      </c>
      <c r="I44" s="25">
        <f t="shared" si="19"/>
        <v>28</v>
      </c>
      <c r="J44" s="2">
        <f t="shared" si="20"/>
        <v>0</v>
      </c>
      <c r="K44" s="43">
        <f t="shared" si="21"/>
        <v>86</v>
      </c>
      <c r="L44" s="44">
        <f t="shared" si="22"/>
        <v>27</v>
      </c>
      <c r="M44" s="27">
        <f t="shared" si="23"/>
        <v>0.65116279069767447</v>
      </c>
      <c r="N44" s="45">
        <f t="shared" si="24"/>
        <v>70</v>
      </c>
      <c r="P44" s="41" t="s">
        <v>117</v>
      </c>
      <c r="Q44" s="68">
        <v>2</v>
      </c>
      <c r="R44" s="1">
        <v>0</v>
      </c>
      <c r="S44" s="1">
        <v>0</v>
      </c>
      <c r="T44" s="1">
        <v>0</v>
      </c>
      <c r="U44" s="1">
        <v>0</v>
      </c>
      <c r="V44" s="1">
        <v>2</v>
      </c>
      <c r="W44" s="1">
        <v>22</v>
      </c>
      <c r="X44" s="1">
        <v>32</v>
      </c>
      <c r="Y44" s="1">
        <v>0</v>
      </c>
      <c r="Z44" s="1">
        <v>0</v>
      </c>
      <c r="AA44" s="1">
        <v>0</v>
      </c>
      <c r="AB44" s="1">
        <v>1</v>
      </c>
      <c r="AC44" s="1">
        <v>11</v>
      </c>
      <c r="AD44" s="1">
        <v>16</v>
      </c>
      <c r="AE44" s="1">
        <v>0</v>
      </c>
      <c r="AF44" s="46">
        <v>86</v>
      </c>
    </row>
    <row r="45" spans="1:32" x14ac:dyDescent="0.15">
      <c r="A45" s="1" t="s">
        <v>118</v>
      </c>
      <c r="B45" s="1" t="s">
        <v>302</v>
      </c>
      <c r="C45" s="41" t="s">
        <v>119</v>
      </c>
      <c r="D45" s="24">
        <f t="shared" si="14"/>
        <v>0</v>
      </c>
      <c r="E45" s="42">
        <f t="shared" si="15"/>
        <v>17</v>
      </c>
      <c r="F45" s="25">
        <f t="shared" si="16"/>
        <v>17</v>
      </c>
      <c r="G45" s="25">
        <f t="shared" si="17"/>
        <v>0</v>
      </c>
      <c r="H45" s="25">
        <f t="shared" si="18"/>
        <v>0</v>
      </c>
      <c r="I45" s="25">
        <f t="shared" si="19"/>
        <v>2</v>
      </c>
      <c r="J45" s="2">
        <f t="shared" si="20"/>
        <v>0</v>
      </c>
      <c r="K45" s="43">
        <f t="shared" si="21"/>
        <v>19</v>
      </c>
      <c r="L45" s="44">
        <f t="shared" si="22"/>
        <v>65</v>
      </c>
      <c r="M45" s="27">
        <f t="shared" si="23"/>
        <v>0.89473684210526316</v>
      </c>
      <c r="N45" s="45">
        <f t="shared" si="24"/>
        <v>24</v>
      </c>
      <c r="P45" s="41" t="s">
        <v>119</v>
      </c>
      <c r="Q45" s="68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17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2</v>
      </c>
      <c r="AE45" s="1">
        <v>0</v>
      </c>
      <c r="AF45" s="46">
        <v>19</v>
      </c>
    </row>
    <row r="46" spans="1:32" x14ac:dyDescent="0.15">
      <c r="A46" s="1" t="s">
        <v>120</v>
      </c>
      <c r="B46" s="1" t="s">
        <v>297</v>
      </c>
      <c r="C46" s="41" t="s">
        <v>121</v>
      </c>
      <c r="D46" s="24">
        <f t="shared" si="14"/>
        <v>0</v>
      </c>
      <c r="E46" s="42">
        <f t="shared" si="15"/>
        <v>29</v>
      </c>
      <c r="F46" s="25">
        <f t="shared" si="16"/>
        <v>12</v>
      </c>
      <c r="G46" s="25">
        <f t="shared" si="17"/>
        <v>17</v>
      </c>
      <c r="H46" s="25">
        <f t="shared" si="18"/>
        <v>0</v>
      </c>
      <c r="I46" s="25">
        <f t="shared" si="19"/>
        <v>2</v>
      </c>
      <c r="J46" s="2">
        <f t="shared" si="20"/>
        <v>1</v>
      </c>
      <c r="K46" s="43">
        <f t="shared" si="21"/>
        <v>32</v>
      </c>
      <c r="L46" s="44">
        <f t="shared" si="22"/>
        <v>56</v>
      </c>
      <c r="M46" s="27">
        <f t="shared" si="23"/>
        <v>0.90625</v>
      </c>
      <c r="N46" s="45">
        <f t="shared" si="24"/>
        <v>19</v>
      </c>
      <c r="P46" s="41" t="s">
        <v>121</v>
      </c>
      <c r="Q46" s="68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12</v>
      </c>
      <c r="X46" s="1">
        <v>17</v>
      </c>
      <c r="Y46" s="1">
        <v>0</v>
      </c>
      <c r="Z46" s="1">
        <v>0</v>
      </c>
      <c r="AA46" s="1">
        <v>1</v>
      </c>
      <c r="AB46" s="1">
        <v>0</v>
      </c>
      <c r="AC46" s="1">
        <v>2</v>
      </c>
      <c r="AD46" s="1">
        <v>0</v>
      </c>
      <c r="AE46" s="1">
        <v>0</v>
      </c>
      <c r="AF46" s="46">
        <v>32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 t="shared" si="14"/>
        <v>0</v>
      </c>
      <c r="E47" s="42">
        <f t="shared" si="15"/>
        <v>65</v>
      </c>
      <c r="F47" s="25">
        <f t="shared" si="16"/>
        <v>45</v>
      </c>
      <c r="G47" s="25">
        <f t="shared" si="17"/>
        <v>20</v>
      </c>
      <c r="H47" s="25">
        <f t="shared" si="18"/>
        <v>0</v>
      </c>
      <c r="I47" s="25">
        <f t="shared" si="19"/>
        <v>31</v>
      </c>
      <c r="J47" s="2">
        <f t="shared" si="20"/>
        <v>0</v>
      </c>
      <c r="K47" s="43">
        <f t="shared" si="21"/>
        <v>96</v>
      </c>
      <c r="L47" s="44">
        <f t="shared" si="22"/>
        <v>22</v>
      </c>
      <c r="M47" s="27">
        <f t="shared" si="23"/>
        <v>0.67708333333333337</v>
      </c>
      <c r="N47" s="45">
        <f t="shared" si="24"/>
        <v>67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4</v>
      </c>
      <c r="W47" s="1">
        <v>41</v>
      </c>
      <c r="X47" s="1">
        <v>20</v>
      </c>
      <c r="Y47" s="1">
        <v>0</v>
      </c>
      <c r="Z47" s="1">
        <v>0</v>
      </c>
      <c r="AA47" s="1">
        <v>0</v>
      </c>
      <c r="AB47" s="1">
        <v>1</v>
      </c>
      <c r="AC47" s="1">
        <v>26</v>
      </c>
      <c r="AD47" s="1">
        <v>4</v>
      </c>
      <c r="AE47" s="1">
        <v>0</v>
      </c>
      <c r="AF47" s="46">
        <v>96</v>
      </c>
    </row>
    <row r="48" spans="1:32" x14ac:dyDescent="0.15">
      <c r="A48" s="1" t="s">
        <v>124</v>
      </c>
      <c r="B48" s="1" t="s">
        <v>302</v>
      </c>
      <c r="C48" s="41" t="s">
        <v>125</v>
      </c>
      <c r="D48" s="24">
        <f t="shared" si="14"/>
        <v>2</v>
      </c>
      <c r="E48" s="42">
        <f t="shared" si="15"/>
        <v>59</v>
      </c>
      <c r="F48" s="25">
        <f t="shared" si="16"/>
        <v>28</v>
      </c>
      <c r="G48" s="25">
        <f t="shared" si="17"/>
        <v>31</v>
      </c>
      <c r="H48" s="25">
        <f t="shared" si="18"/>
        <v>0</v>
      </c>
      <c r="I48" s="25">
        <f t="shared" si="19"/>
        <v>30</v>
      </c>
      <c r="J48" s="2">
        <f t="shared" si="20"/>
        <v>0</v>
      </c>
      <c r="K48" s="43">
        <f t="shared" si="21"/>
        <v>91</v>
      </c>
      <c r="L48" s="44">
        <f t="shared" si="22"/>
        <v>24</v>
      </c>
      <c r="M48" s="27">
        <f t="shared" si="23"/>
        <v>0.64835164835164838</v>
      </c>
      <c r="N48" s="45">
        <f t="shared" si="24"/>
        <v>71</v>
      </c>
      <c r="P48" s="41" t="s">
        <v>125</v>
      </c>
      <c r="Q48" s="68">
        <v>1</v>
      </c>
      <c r="R48" s="1">
        <v>1</v>
      </c>
      <c r="S48" s="1">
        <v>0</v>
      </c>
      <c r="T48" s="1">
        <v>0</v>
      </c>
      <c r="U48" s="1">
        <v>0</v>
      </c>
      <c r="V48" s="1">
        <v>0</v>
      </c>
      <c r="W48" s="1">
        <v>28</v>
      </c>
      <c r="X48" s="1">
        <v>31</v>
      </c>
      <c r="Y48" s="1">
        <v>0</v>
      </c>
      <c r="Z48" s="1">
        <v>0</v>
      </c>
      <c r="AA48" s="1">
        <v>0</v>
      </c>
      <c r="AB48" s="1">
        <v>0</v>
      </c>
      <c r="AC48" s="1">
        <v>8</v>
      </c>
      <c r="AD48" s="1">
        <v>22</v>
      </c>
      <c r="AE48" s="1">
        <v>0</v>
      </c>
      <c r="AF48" s="46">
        <v>91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 t="shared" si="14"/>
        <v>0</v>
      </c>
      <c r="E49" s="42">
        <f t="shared" si="15"/>
        <v>120</v>
      </c>
      <c r="F49" s="25">
        <f t="shared" si="16"/>
        <v>96</v>
      </c>
      <c r="G49" s="25">
        <f t="shared" si="17"/>
        <v>24</v>
      </c>
      <c r="H49" s="25">
        <f t="shared" si="18"/>
        <v>0</v>
      </c>
      <c r="I49" s="25">
        <f t="shared" si="19"/>
        <v>42</v>
      </c>
      <c r="J49" s="2">
        <f t="shared" si="20"/>
        <v>0</v>
      </c>
      <c r="K49" s="43">
        <f t="shared" si="21"/>
        <v>162</v>
      </c>
      <c r="L49" s="44">
        <f t="shared" si="22"/>
        <v>16</v>
      </c>
      <c r="M49" s="27">
        <f t="shared" si="23"/>
        <v>0.7407407407407407</v>
      </c>
      <c r="N49" s="45">
        <f t="shared" si="24"/>
        <v>62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96</v>
      </c>
      <c r="X49" s="1">
        <v>24</v>
      </c>
      <c r="Y49" s="1">
        <v>0</v>
      </c>
      <c r="Z49" s="1">
        <v>0</v>
      </c>
      <c r="AA49" s="1">
        <v>0</v>
      </c>
      <c r="AB49" s="1">
        <v>1</v>
      </c>
      <c r="AC49" s="1">
        <v>5</v>
      </c>
      <c r="AD49" s="1">
        <v>36</v>
      </c>
      <c r="AE49" s="1">
        <v>0</v>
      </c>
      <c r="AF49" s="46">
        <v>162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 t="shared" si="14"/>
        <v>0</v>
      </c>
      <c r="E50" s="42">
        <f t="shared" si="15"/>
        <v>41</v>
      </c>
      <c r="F50" s="25">
        <f t="shared" si="16"/>
        <v>29</v>
      </c>
      <c r="G50" s="25">
        <f t="shared" si="17"/>
        <v>12</v>
      </c>
      <c r="H50" s="25">
        <f t="shared" si="18"/>
        <v>0</v>
      </c>
      <c r="I50" s="25">
        <f t="shared" si="19"/>
        <v>5</v>
      </c>
      <c r="J50" s="2">
        <f t="shared" si="20"/>
        <v>1</v>
      </c>
      <c r="K50" s="43">
        <f t="shared" si="21"/>
        <v>47</v>
      </c>
      <c r="L50" s="44">
        <f t="shared" si="22"/>
        <v>43</v>
      </c>
      <c r="M50" s="27">
        <f t="shared" si="23"/>
        <v>0.87234042553191493</v>
      </c>
      <c r="N50" s="45">
        <f t="shared" si="24"/>
        <v>31</v>
      </c>
      <c r="P50" s="41" t="s">
        <v>129</v>
      </c>
      <c r="Q50" s="68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29</v>
      </c>
      <c r="X50" s="1">
        <v>12</v>
      </c>
      <c r="Y50" s="1">
        <v>0</v>
      </c>
      <c r="Z50" s="1">
        <v>0</v>
      </c>
      <c r="AA50" s="1">
        <v>0</v>
      </c>
      <c r="AB50" s="1">
        <v>0</v>
      </c>
      <c r="AC50" s="1">
        <v>5</v>
      </c>
      <c r="AD50" s="1">
        <v>0</v>
      </c>
      <c r="AE50" s="1">
        <v>1</v>
      </c>
      <c r="AF50" s="46">
        <v>47</v>
      </c>
    </row>
    <row r="51" spans="1:32" x14ac:dyDescent="0.15">
      <c r="A51" s="69" t="s">
        <v>130</v>
      </c>
      <c r="B51" s="69" t="s">
        <v>296</v>
      </c>
      <c r="C51" s="70" t="s">
        <v>131</v>
      </c>
      <c r="D51" s="47"/>
      <c r="E51" s="48"/>
      <c r="F51" s="48"/>
      <c r="G51" s="48"/>
      <c r="H51" s="48"/>
      <c r="I51" s="48"/>
      <c r="J51" s="49"/>
      <c r="K51" s="49"/>
      <c r="L51" s="50"/>
      <c r="M51" s="51"/>
      <c r="N51" s="52"/>
      <c r="P51" s="70" t="s">
        <v>131</v>
      </c>
      <c r="Q51" s="75">
        <v>0</v>
      </c>
      <c r="R51" s="69">
        <v>0</v>
      </c>
      <c r="S51" s="69">
        <v>0</v>
      </c>
      <c r="T51" s="69">
        <v>0</v>
      </c>
      <c r="U51" s="69">
        <v>0</v>
      </c>
      <c r="V51" s="69">
        <v>0</v>
      </c>
      <c r="W51" s="69">
        <v>0</v>
      </c>
      <c r="X51" s="69">
        <v>0</v>
      </c>
      <c r="Y51" s="69">
        <v>0</v>
      </c>
      <c r="Z51" s="69">
        <v>0</v>
      </c>
      <c r="AA51" s="69">
        <v>0</v>
      </c>
      <c r="AB51" s="69">
        <v>0</v>
      </c>
      <c r="AC51" s="69">
        <v>0</v>
      </c>
      <c r="AD51" s="69">
        <v>0</v>
      </c>
      <c r="AE51" s="69">
        <v>0</v>
      </c>
      <c r="AF51" s="74">
        <v>0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 t="shared" ref="D52:D68" si="25">SUM(Q52:U52)</f>
        <v>0</v>
      </c>
      <c r="E52" s="42">
        <f t="shared" ref="E52:E68" si="26">SUM(F52:H52)</f>
        <v>43</v>
      </c>
      <c r="F52" s="25">
        <f t="shared" ref="F52:F68" si="27">V52+W52</f>
        <v>34</v>
      </c>
      <c r="G52" s="25">
        <f t="shared" ref="G52:G68" si="28">X52</f>
        <v>8</v>
      </c>
      <c r="H52" s="25">
        <f t="shared" ref="H52:H68" si="29">Y52</f>
        <v>1</v>
      </c>
      <c r="I52" s="25">
        <f t="shared" ref="I52:I68" si="30">SUM(AB52:AD52)</f>
        <v>10</v>
      </c>
      <c r="J52" s="2">
        <f t="shared" ref="J52:J68" si="31">SUM(Z52:AA52,AE52)</f>
        <v>0</v>
      </c>
      <c r="K52" s="43">
        <f t="shared" ref="K52:K68" si="32">SUM(D52,E52,I52:J52)</f>
        <v>53</v>
      </c>
      <c r="L52" s="44">
        <f t="shared" ref="L52:L68" si="33">_xlfn.RANK.EQ(K52,$K$14:$K$99,0)</f>
        <v>39</v>
      </c>
      <c r="M52" s="27">
        <f t="shared" ref="M52:M68" si="34">E52/K52</f>
        <v>0.81132075471698117</v>
      </c>
      <c r="N52" s="45">
        <f t="shared" ref="N52:N68" si="35">_xlfn.RANK.EQ(M52,$M$14:$M$99,0)</f>
        <v>48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34</v>
      </c>
      <c r="X52" s="1">
        <v>8</v>
      </c>
      <c r="Y52" s="1">
        <v>1</v>
      </c>
      <c r="Z52" s="1">
        <v>0</v>
      </c>
      <c r="AA52" s="1">
        <v>0</v>
      </c>
      <c r="AB52" s="1">
        <v>0</v>
      </c>
      <c r="AC52" s="1">
        <v>0</v>
      </c>
      <c r="AD52" s="1">
        <v>10</v>
      </c>
      <c r="AE52" s="1">
        <v>0</v>
      </c>
      <c r="AF52" s="46">
        <v>53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 t="shared" si="25"/>
        <v>0</v>
      </c>
      <c r="E53" s="42">
        <f t="shared" si="26"/>
        <v>146</v>
      </c>
      <c r="F53" s="25">
        <f t="shared" si="27"/>
        <v>95</v>
      </c>
      <c r="G53" s="25">
        <f t="shared" si="28"/>
        <v>51</v>
      </c>
      <c r="H53" s="25">
        <f t="shared" si="29"/>
        <v>0</v>
      </c>
      <c r="I53" s="25">
        <f t="shared" si="30"/>
        <v>27</v>
      </c>
      <c r="J53" s="2">
        <f t="shared" si="31"/>
        <v>3</v>
      </c>
      <c r="K53" s="43">
        <f t="shared" si="32"/>
        <v>176</v>
      </c>
      <c r="L53" s="44">
        <f t="shared" si="33"/>
        <v>15</v>
      </c>
      <c r="M53" s="27">
        <f t="shared" si="34"/>
        <v>0.82954545454545459</v>
      </c>
      <c r="N53" s="45">
        <f t="shared" si="35"/>
        <v>44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2</v>
      </c>
      <c r="W53" s="1">
        <v>93</v>
      </c>
      <c r="X53" s="1">
        <v>51</v>
      </c>
      <c r="Y53" s="1">
        <v>0</v>
      </c>
      <c r="Z53" s="1">
        <v>2</v>
      </c>
      <c r="AA53" s="1">
        <v>1</v>
      </c>
      <c r="AB53" s="1">
        <v>0</v>
      </c>
      <c r="AC53" s="1">
        <v>1</v>
      </c>
      <c r="AD53" s="1">
        <v>26</v>
      </c>
      <c r="AE53" s="1">
        <v>0</v>
      </c>
      <c r="AF53" s="46">
        <v>176</v>
      </c>
    </row>
    <row r="54" spans="1:32" x14ac:dyDescent="0.15">
      <c r="A54" s="1" t="s">
        <v>136</v>
      </c>
      <c r="B54" s="1" t="s">
        <v>302</v>
      </c>
      <c r="C54" s="41" t="s">
        <v>137</v>
      </c>
      <c r="D54" s="24">
        <f t="shared" si="25"/>
        <v>0</v>
      </c>
      <c r="E54" s="42">
        <f t="shared" si="26"/>
        <v>54</v>
      </c>
      <c r="F54" s="25">
        <f t="shared" si="27"/>
        <v>32</v>
      </c>
      <c r="G54" s="25">
        <f t="shared" si="28"/>
        <v>22</v>
      </c>
      <c r="H54" s="25">
        <f t="shared" si="29"/>
        <v>0</v>
      </c>
      <c r="I54" s="25">
        <f t="shared" si="30"/>
        <v>13</v>
      </c>
      <c r="J54" s="2">
        <f t="shared" si="31"/>
        <v>0</v>
      </c>
      <c r="K54" s="43">
        <f t="shared" si="32"/>
        <v>67</v>
      </c>
      <c r="L54" s="44">
        <f t="shared" si="33"/>
        <v>33</v>
      </c>
      <c r="M54" s="27">
        <f t="shared" si="34"/>
        <v>0.80597014925373134</v>
      </c>
      <c r="N54" s="45">
        <f t="shared" si="35"/>
        <v>51</v>
      </c>
      <c r="P54" s="41" t="s">
        <v>137</v>
      </c>
      <c r="Q54" s="68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32</v>
      </c>
      <c r="X54" s="1">
        <v>22</v>
      </c>
      <c r="Y54" s="1">
        <v>0</v>
      </c>
      <c r="Z54" s="1">
        <v>0</v>
      </c>
      <c r="AA54" s="1">
        <v>0</v>
      </c>
      <c r="AB54" s="1">
        <v>0</v>
      </c>
      <c r="AC54" s="1">
        <v>1</v>
      </c>
      <c r="AD54" s="1">
        <v>12</v>
      </c>
      <c r="AE54" s="1">
        <v>0</v>
      </c>
      <c r="AF54" s="46">
        <v>67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 t="shared" si="25"/>
        <v>0</v>
      </c>
      <c r="E55" s="42">
        <f t="shared" si="26"/>
        <v>37</v>
      </c>
      <c r="F55" s="25">
        <f t="shared" si="27"/>
        <v>36</v>
      </c>
      <c r="G55" s="25">
        <f t="shared" si="28"/>
        <v>1</v>
      </c>
      <c r="H55" s="25">
        <f t="shared" si="29"/>
        <v>0</v>
      </c>
      <c r="I55" s="25">
        <f t="shared" si="30"/>
        <v>2</v>
      </c>
      <c r="J55" s="2">
        <f t="shared" si="31"/>
        <v>0</v>
      </c>
      <c r="K55" s="43">
        <f t="shared" si="32"/>
        <v>39</v>
      </c>
      <c r="L55" s="44">
        <f t="shared" si="33"/>
        <v>47</v>
      </c>
      <c r="M55" s="27">
        <f t="shared" si="34"/>
        <v>0.94871794871794868</v>
      </c>
      <c r="N55" s="45">
        <f t="shared" si="35"/>
        <v>10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36</v>
      </c>
      <c r="X55" s="1">
        <v>1</v>
      </c>
      <c r="Y55" s="1">
        <v>0</v>
      </c>
      <c r="Z55" s="1">
        <v>0</v>
      </c>
      <c r="AA55" s="1">
        <v>0</v>
      </c>
      <c r="AB55" s="1">
        <v>0</v>
      </c>
      <c r="AC55" s="1">
        <v>1</v>
      </c>
      <c r="AD55" s="1">
        <v>1</v>
      </c>
      <c r="AE55" s="1">
        <v>0</v>
      </c>
      <c r="AF55" s="46">
        <v>39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 t="shared" si="25"/>
        <v>0</v>
      </c>
      <c r="E56" s="42">
        <f t="shared" si="26"/>
        <v>55</v>
      </c>
      <c r="F56" s="25">
        <f t="shared" si="27"/>
        <v>42</v>
      </c>
      <c r="G56" s="25">
        <f t="shared" si="28"/>
        <v>13</v>
      </c>
      <c r="H56" s="25">
        <f t="shared" si="29"/>
        <v>0</v>
      </c>
      <c r="I56" s="25">
        <f t="shared" si="30"/>
        <v>12</v>
      </c>
      <c r="J56" s="2">
        <f t="shared" si="31"/>
        <v>0</v>
      </c>
      <c r="K56" s="43">
        <f t="shared" si="32"/>
        <v>67</v>
      </c>
      <c r="L56" s="44">
        <f t="shared" si="33"/>
        <v>33</v>
      </c>
      <c r="M56" s="27">
        <f t="shared" si="34"/>
        <v>0.82089552238805974</v>
      </c>
      <c r="N56" s="45">
        <f t="shared" si="35"/>
        <v>47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42</v>
      </c>
      <c r="X56" s="1">
        <v>13</v>
      </c>
      <c r="Y56" s="1">
        <v>0</v>
      </c>
      <c r="Z56" s="1">
        <v>0</v>
      </c>
      <c r="AA56" s="1">
        <v>0</v>
      </c>
      <c r="AB56" s="1">
        <v>0</v>
      </c>
      <c r="AC56" s="1">
        <v>2</v>
      </c>
      <c r="AD56" s="1">
        <v>10</v>
      </c>
      <c r="AE56" s="1">
        <v>0</v>
      </c>
      <c r="AF56" s="46">
        <v>67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 t="shared" si="25"/>
        <v>0</v>
      </c>
      <c r="E57" s="42">
        <f t="shared" si="26"/>
        <v>68</v>
      </c>
      <c r="F57" s="25">
        <f t="shared" si="27"/>
        <v>64</v>
      </c>
      <c r="G57" s="25">
        <f t="shared" si="28"/>
        <v>4</v>
      </c>
      <c r="H57" s="25">
        <f t="shared" si="29"/>
        <v>0</v>
      </c>
      <c r="I57" s="25">
        <f t="shared" si="30"/>
        <v>10</v>
      </c>
      <c r="J57" s="2">
        <f t="shared" si="31"/>
        <v>1</v>
      </c>
      <c r="K57" s="43">
        <f t="shared" si="32"/>
        <v>79</v>
      </c>
      <c r="L57" s="44">
        <f t="shared" si="33"/>
        <v>28</v>
      </c>
      <c r="M57" s="27">
        <f t="shared" si="34"/>
        <v>0.86075949367088611</v>
      </c>
      <c r="N57" s="45">
        <f t="shared" si="35"/>
        <v>33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64</v>
      </c>
      <c r="X57" s="1">
        <v>4</v>
      </c>
      <c r="Y57" s="1">
        <v>0</v>
      </c>
      <c r="Z57" s="1">
        <v>0</v>
      </c>
      <c r="AA57" s="1">
        <v>1</v>
      </c>
      <c r="AB57" s="1">
        <v>0</v>
      </c>
      <c r="AC57" s="1">
        <v>7</v>
      </c>
      <c r="AD57" s="1">
        <v>3</v>
      </c>
      <c r="AE57" s="1">
        <v>0</v>
      </c>
      <c r="AF57" s="46">
        <v>79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 t="shared" si="25"/>
        <v>0</v>
      </c>
      <c r="E58" s="42">
        <f t="shared" si="26"/>
        <v>80</v>
      </c>
      <c r="F58" s="25">
        <f t="shared" si="27"/>
        <v>31</v>
      </c>
      <c r="G58" s="25">
        <f t="shared" si="28"/>
        <v>49</v>
      </c>
      <c r="H58" s="25">
        <f t="shared" si="29"/>
        <v>0</v>
      </c>
      <c r="I58" s="25">
        <f t="shared" si="30"/>
        <v>5</v>
      </c>
      <c r="J58" s="2">
        <f t="shared" si="31"/>
        <v>4</v>
      </c>
      <c r="K58" s="43">
        <f t="shared" si="32"/>
        <v>89</v>
      </c>
      <c r="L58" s="44">
        <f t="shared" si="33"/>
        <v>26</v>
      </c>
      <c r="M58" s="27">
        <f t="shared" si="34"/>
        <v>0.898876404494382</v>
      </c>
      <c r="N58" s="45">
        <f t="shared" si="35"/>
        <v>22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31</v>
      </c>
      <c r="X58" s="1">
        <v>49</v>
      </c>
      <c r="Y58" s="1">
        <v>0</v>
      </c>
      <c r="Z58" s="1">
        <v>0</v>
      </c>
      <c r="AA58" s="1">
        <v>4</v>
      </c>
      <c r="AB58" s="1">
        <v>0</v>
      </c>
      <c r="AC58" s="1">
        <v>3</v>
      </c>
      <c r="AD58" s="1">
        <v>2</v>
      </c>
      <c r="AE58" s="1">
        <v>0</v>
      </c>
      <c r="AF58" s="46">
        <v>89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 t="shared" si="25"/>
        <v>0</v>
      </c>
      <c r="E59" s="42">
        <f t="shared" si="26"/>
        <v>36</v>
      </c>
      <c r="F59" s="25">
        <f t="shared" si="27"/>
        <v>33</v>
      </c>
      <c r="G59" s="25">
        <f t="shared" si="28"/>
        <v>3</v>
      </c>
      <c r="H59" s="25">
        <f t="shared" si="29"/>
        <v>0</v>
      </c>
      <c r="I59" s="25">
        <f t="shared" si="30"/>
        <v>4</v>
      </c>
      <c r="J59" s="2">
        <f t="shared" si="31"/>
        <v>0</v>
      </c>
      <c r="K59" s="43">
        <f t="shared" si="32"/>
        <v>40</v>
      </c>
      <c r="L59" s="44">
        <f t="shared" si="33"/>
        <v>46</v>
      </c>
      <c r="M59" s="27">
        <f t="shared" si="34"/>
        <v>0.9</v>
      </c>
      <c r="N59" s="45">
        <f t="shared" si="35"/>
        <v>21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1</v>
      </c>
      <c r="W59" s="1">
        <v>32</v>
      </c>
      <c r="X59" s="1">
        <v>3</v>
      </c>
      <c r="Y59" s="1">
        <v>0</v>
      </c>
      <c r="Z59" s="1">
        <v>0</v>
      </c>
      <c r="AA59" s="1">
        <v>0</v>
      </c>
      <c r="AB59" s="1">
        <v>0</v>
      </c>
      <c r="AC59" s="1">
        <v>2</v>
      </c>
      <c r="AD59" s="1">
        <v>2</v>
      </c>
      <c r="AE59" s="1">
        <v>0</v>
      </c>
      <c r="AF59" s="46">
        <v>40</v>
      </c>
    </row>
    <row r="60" spans="1:32" x14ac:dyDescent="0.15">
      <c r="A60" s="1" t="s">
        <v>148</v>
      </c>
      <c r="B60" s="1" t="s">
        <v>299</v>
      </c>
      <c r="C60" s="41" t="s">
        <v>149</v>
      </c>
      <c r="D60" s="24">
        <f t="shared" si="25"/>
        <v>2</v>
      </c>
      <c r="E60" s="42">
        <f t="shared" si="26"/>
        <v>34</v>
      </c>
      <c r="F60" s="25">
        <f t="shared" si="27"/>
        <v>26</v>
      </c>
      <c r="G60" s="25">
        <f t="shared" si="28"/>
        <v>8</v>
      </c>
      <c r="H60" s="25">
        <f t="shared" si="29"/>
        <v>0</v>
      </c>
      <c r="I60" s="25">
        <f t="shared" si="30"/>
        <v>2</v>
      </c>
      <c r="J60" s="2">
        <f t="shared" si="31"/>
        <v>0</v>
      </c>
      <c r="K60" s="43">
        <f t="shared" si="32"/>
        <v>38</v>
      </c>
      <c r="L60" s="44">
        <f t="shared" si="33"/>
        <v>49</v>
      </c>
      <c r="M60" s="27">
        <f t="shared" si="34"/>
        <v>0.89473684210526316</v>
      </c>
      <c r="N60" s="45">
        <f t="shared" si="35"/>
        <v>24</v>
      </c>
      <c r="P60" s="41" t="s">
        <v>149</v>
      </c>
      <c r="Q60" s="68">
        <v>2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26</v>
      </c>
      <c r="X60" s="1">
        <v>8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2</v>
      </c>
      <c r="AE60" s="1">
        <v>0</v>
      </c>
      <c r="AF60" s="46">
        <v>38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 t="shared" si="25"/>
        <v>5</v>
      </c>
      <c r="E61" s="42">
        <f t="shared" si="26"/>
        <v>421</v>
      </c>
      <c r="F61" s="25">
        <f t="shared" si="27"/>
        <v>297</v>
      </c>
      <c r="G61" s="25">
        <f t="shared" si="28"/>
        <v>124</v>
      </c>
      <c r="H61" s="25">
        <f t="shared" si="29"/>
        <v>0</v>
      </c>
      <c r="I61" s="25">
        <f t="shared" si="30"/>
        <v>84</v>
      </c>
      <c r="J61" s="2">
        <f t="shared" si="31"/>
        <v>13</v>
      </c>
      <c r="K61" s="43">
        <f t="shared" si="32"/>
        <v>523</v>
      </c>
      <c r="L61" s="44">
        <f t="shared" si="33"/>
        <v>5</v>
      </c>
      <c r="M61" s="27">
        <f t="shared" si="34"/>
        <v>0.80497131931166344</v>
      </c>
      <c r="N61" s="45">
        <f t="shared" si="35"/>
        <v>52</v>
      </c>
      <c r="P61" s="41" t="s">
        <v>151</v>
      </c>
      <c r="Q61" s="68">
        <v>3</v>
      </c>
      <c r="R61" s="1">
        <v>2</v>
      </c>
      <c r="S61" s="1">
        <v>0</v>
      </c>
      <c r="T61" s="1">
        <v>0</v>
      </c>
      <c r="U61" s="1">
        <v>0</v>
      </c>
      <c r="V61" s="1">
        <v>3</v>
      </c>
      <c r="W61" s="1">
        <v>294</v>
      </c>
      <c r="X61" s="1">
        <v>124</v>
      </c>
      <c r="Y61" s="1">
        <v>0</v>
      </c>
      <c r="Z61" s="1">
        <v>1</v>
      </c>
      <c r="AA61" s="1">
        <v>11</v>
      </c>
      <c r="AB61" s="1">
        <v>1</v>
      </c>
      <c r="AC61" s="1">
        <v>24</v>
      </c>
      <c r="AD61" s="1">
        <v>59</v>
      </c>
      <c r="AE61" s="1">
        <v>1</v>
      </c>
      <c r="AF61" s="46">
        <v>523</v>
      </c>
    </row>
    <row r="62" spans="1:32" x14ac:dyDescent="0.15">
      <c r="A62" s="1" t="s">
        <v>152</v>
      </c>
      <c r="B62" s="1" t="s">
        <v>297</v>
      </c>
      <c r="C62" s="41" t="s">
        <v>153</v>
      </c>
      <c r="D62" s="24">
        <f t="shared" si="25"/>
        <v>0</v>
      </c>
      <c r="E62" s="42">
        <f t="shared" si="26"/>
        <v>31</v>
      </c>
      <c r="F62" s="25">
        <f t="shared" si="27"/>
        <v>31</v>
      </c>
      <c r="G62" s="25">
        <f t="shared" si="28"/>
        <v>0</v>
      </c>
      <c r="H62" s="25">
        <f t="shared" si="29"/>
        <v>0</v>
      </c>
      <c r="I62" s="25">
        <f t="shared" si="30"/>
        <v>5</v>
      </c>
      <c r="J62" s="2">
        <f t="shared" si="31"/>
        <v>0</v>
      </c>
      <c r="K62" s="43">
        <f t="shared" si="32"/>
        <v>36</v>
      </c>
      <c r="L62" s="44">
        <f t="shared" si="33"/>
        <v>51</v>
      </c>
      <c r="M62" s="27">
        <f t="shared" si="34"/>
        <v>0.86111111111111116</v>
      </c>
      <c r="N62" s="45">
        <f t="shared" si="35"/>
        <v>32</v>
      </c>
      <c r="P62" s="41" t="s">
        <v>153</v>
      </c>
      <c r="Q62" s="68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31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3</v>
      </c>
      <c r="AD62" s="1">
        <v>2</v>
      </c>
      <c r="AE62" s="1">
        <v>0</v>
      </c>
      <c r="AF62" s="46">
        <v>36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 t="shared" si="25"/>
        <v>0</v>
      </c>
      <c r="E63" s="42">
        <f t="shared" si="26"/>
        <v>4</v>
      </c>
      <c r="F63" s="25">
        <f t="shared" si="27"/>
        <v>4</v>
      </c>
      <c r="G63" s="25">
        <f t="shared" si="28"/>
        <v>0</v>
      </c>
      <c r="H63" s="25">
        <f t="shared" si="29"/>
        <v>0</v>
      </c>
      <c r="I63" s="25">
        <f t="shared" si="30"/>
        <v>0</v>
      </c>
      <c r="J63" s="2">
        <f t="shared" si="31"/>
        <v>0</v>
      </c>
      <c r="K63" s="43">
        <f t="shared" si="32"/>
        <v>4</v>
      </c>
      <c r="L63" s="44">
        <f t="shared" si="33"/>
        <v>74</v>
      </c>
      <c r="M63" s="27">
        <f t="shared" si="34"/>
        <v>1</v>
      </c>
      <c r="N63" s="45">
        <f t="shared" si="35"/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4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4</v>
      </c>
    </row>
    <row r="64" spans="1:32" x14ac:dyDescent="0.15">
      <c r="A64" s="1" t="s">
        <v>156</v>
      </c>
      <c r="B64" s="1" t="s">
        <v>297</v>
      </c>
      <c r="C64" s="41" t="s">
        <v>157</v>
      </c>
      <c r="D64" s="24">
        <f t="shared" si="25"/>
        <v>0</v>
      </c>
      <c r="E64" s="42">
        <f t="shared" si="26"/>
        <v>21</v>
      </c>
      <c r="F64" s="25">
        <f t="shared" si="27"/>
        <v>8</v>
      </c>
      <c r="G64" s="25">
        <f t="shared" si="28"/>
        <v>13</v>
      </c>
      <c r="H64" s="25">
        <f t="shared" si="29"/>
        <v>0</v>
      </c>
      <c r="I64" s="25">
        <f t="shared" si="30"/>
        <v>0</v>
      </c>
      <c r="J64" s="2">
        <f t="shared" si="31"/>
        <v>0</v>
      </c>
      <c r="K64" s="43">
        <f t="shared" si="32"/>
        <v>21</v>
      </c>
      <c r="L64" s="44">
        <f t="shared" si="33"/>
        <v>64</v>
      </c>
      <c r="M64" s="27">
        <f t="shared" si="34"/>
        <v>1</v>
      </c>
      <c r="N64" s="45">
        <f t="shared" si="35"/>
        <v>1</v>
      </c>
      <c r="P64" s="41" t="s">
        <v>157</v>
      </c>
      <c r="Q64" s="68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8</v>
      </c>
      <c r="X64" s="1">
        <v>13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46">
        <v>21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 t="shared" si="25"/>
        <v>0</v>
      </c>
      <c r="E65" s="42">
        <f t="shared" si="26"/>
        <v>86</v>
      </c>
      <c r="F65" s="25">
        <f t="shared" si="27"/>
        <v>71</v>
      </c>
      <c r="G65" s="25">
        <f t="shared" si="28"/>
        <v>15</v>
      </c>
      <c r="H65" s="25">
        <f t="shared" si="29"/>
        <v>0</v>
      </c>
      <c r="I65" s="25">
        <f t="shared" si="30"/>
        <v>6</v>
      </c>
      <c r="J65" s="2">
        <f t="shared" si="31"/>
        <v>0</v>
      </c>
      <c r="K65" s="43">
        <f t="shared" si="32"/>
        <v>92</v>
      </c>
      <c r="L65" s="44">
        <f t="shared" si="33"/>
        <v>23</v>
      </c>
      <c r="M65" s="27">
        <f t="shared" si="34"/>
        <v>0.93478260869565222</v>
      </c>
      <c r="N65" s="45">
        <f t="shared" si="35"/>
        <v>12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2</v>
      </c>
      <c r="W65" s="1">
        <v>69</v>
      </c>
      <c r="X65" s="1">
        <v>15</v>
      </c>
      <c r="Y65" s="1">
        <v>0</v>
      </c>
      <c r="Z65" s="1">
        <v>0</v>
      </c>
      <c r="AA65" s="1">
        <v>0</v>
      </c>
      <c r="AB65" s="1">
        <v>0</v>
      </c>
      <c r="AC65" s="1">
        <v>1</v>
      </c>
      <c r="AD65" s="1">
        <v>5</v>
      </c>
      <c r="AE65" s="1">
        <v>0</v>
      </c>
      <c r="AF65" s="46">
        <v>92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 t="shared" si="25"/>
        <v>0</v>
      </c>
      <c r="E66" s="42">
        <f t="shared" si="26"/>
        <v>2</v>
      </c>
      <c r="F66" s="25">
        <f t="shared" si="27"/>
        <v>2</v>
      </c>
      <c r="G66" s="25">
        <f t="shared" si="28"/>
        <v>0</v>
      </c>
      <c r="H66" s="25">
        <f t="shared" si="29"/>
        <v>0</v>
      </c>
      <c r="I66" s="25">
        <f t="shared" si="30"/>
        <v>2</v>
      </c>
      <c r="J66" s="2">
        <f t="shared" si="31"/>
        <v>0</v>
      </c>
      <c r="K66" s="43">
        <f t="shared" si="32"/>
        <v>4</v>
      </c>
      <c r="L66" s="44">
        <f t="shared" si="33"/>
        <v>74</v>
      </c>
      <c r="M66" s="27">
        <f t="shared" si="34"/>
        <v>0.5</v>
      </c>
      <c r="N66" s="45">
        <f t="shared" si="35"/>
        <v>76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2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1</v>
      </c>
      <c r="AD66" s="1">
        <v>1</v>
      </c>
      <c r="AE66" s="1">
        <v>0</v>
      </c>
      <c r="AF66" s="46">
        <v>4</v>
      </c>
    </row>
    <row r="67" spans="1:32" x14ac:dyDescent="0.15">
      <c r="A67" s="1" t="s">
        <v>162</v>
      </c>
      <c r="B67" s="1" t="s">
        <v>299</v>
      </c>
      <c r="C67" s="41" t="s">
        <v>163</v>
      </c>
      <c r="D67" s="24">
        <f t="shared" si="25"/>
        <v>0</v>
      </c>
      <c r="E67" s="42">
        <f t="shared" si="26"/>
        <v>20</v>
      </c>
      <c r="F67" s="25">
        <f t="shared" si="27"/>
        <v>20</v>
      </c>
      <c r="G67" s="25">
        <f t="shared" si="28"/>
        <v>0</v>
      </c>
      <c r="H67" s="25">
        <f t="shared" si="29"/>
        <v>0</v>
      </c>
      <c r="I67" s="25">
        <f t="shared" si="30"/>
        <v>7</v>
      </c>
      <c r="J67" s="2">
        <f t="shared" si="31"/>
        <v>0</v>
      </c>
      <c r="K67" s="43">
        <f t="shared" si="32"/>
        <v>27</v>
      </c>
      <c r="L67" s="44">
        <f t="shared" si="33"/>
        <v>61</v>
      </c>
      <c r="M67" s="27">
        <f t="shared" si="34"/>
        <v>0.7407407407407407</v>
      </c>
      <c r="N67" s="45">
        <f t="shared" si="35"/>
        <v>62</v>
      </c>
      <c r="P67" s="41" t="s">
        <v>163</v>
      </c>
      <c r="Q67" s="68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20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7</v>
      </c>
      <c r="AE67" s="1">
        <v>0</v>
      </c>
      <c r="AF67" s="46">
        <v>27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 t="shared" si="25"/>
        <v>33</v>
      </c>
      <c r="E68" s="42">
        <f t="shared" si="26"/>
        <v>639</v>
      </c>
      <c r="F68" s="25">
        <f t="shared" si="27"/>
        <v>411</v>
      </c>
      <c r="G68" s="25">
        <f t="shared" si="28"/>
        <v>228</v>
      </c>
      <c r="H68" s="25">
        <f t="shared" si="29"/>
        <v>0</v>
      </c>
      <c r="I68" s="25">
        <f t="shared" si="30"/>
        <v>166</v>
      </c>
      <c r="J68" s="2">
        <f t="shared" si="31"/>
        <v>6</v>
      </c>
      <c r="K68" s="43">
        <f t="shared" si="32"/>
        <v>844</v>
      </c>
      <c r="L68" s="44">
        <f t="shared" si="33"/>
        <v>2</v>
      </c>
      <c r="M68" s="27">
        <f t="shared" si="34"/>
        <v>0.75710900473933651</v>
      </c>
      <c r="N68" s="45">
        <f t="shared" si="35"/>
        <v>59</v>
      </c>
      <c r="P68" s="41" t="s">
        <v>165</v>
      </c>
      <c r="Q68" s="68">
        <v>9</v>
      </c>
      <c r="R68" s="1">
        <v>1</v>
      </c>
      <c r="S68" s="1">
        <v>1</v>
      </c>
      <c r="T68" s="1">
        <v>1</v>
      </c>
      <c r="U68" s="1">
        <v>21</v>
      </c>
      <c r="V68" s="1">
        <v>11</v>
      </c>
      <c r="W68" s="1">
        <v>400</v>
      </c>
      <c r="X68" s="1">
        <v>228</v>
      </c>
      <c r="Y68" s="1">
        <v>0</v>
      </c>
      <c r="Z68" s="1">
        <v>0</v>
      </c>
      <c r="AA68" s="1">
        <v>6</v>
      </c>
      <c r="AB68" s="1">
        <v>5</v>
      </c>
      <c r="AC68" s="1">
        <v>83</v>
      </c>
      <c r="AD68" s="1">
        <v>78</v>
      </c>
      <c r="AE68" s="1">
        <v>0</v>
      </c>
      <c r="AF68" s="46">
        <v>844</v>
      </c>
    </row>
    <row r="69" spans="1:32" x14ac:dyDescent="0.15">
      <c r="A69" s="69" t="s">
        <v>166</v>
      </c>
      <c r="B69" s="69" t="s">
        <v>296</v>
      </c>
      <c r="C69" s="70" t="s">
        <v>167</v>
      </c>
      <c r="D69" s="47"/>
      <c r="E69" s="48"/>
      <c r="F69" s="48"/>
      <c r="G69" s="48"/>
      <c r="H69" s="48"/>
      <c r="I69" s="48"/>
      <c r="J69" s="49"/>
      <c r="K69" s="49"/>
      <c r="L69" s="50"/>
      <c r="M69" s="51"/>
      <c r="N69" s="52"/>
      <c r="P69" s="70" t="s">
        <v>167</v>
      </c>
      <c r="Q69" s="75">
        <v>0</v>
      </c>
      <c r="R69" s="69">
        <v>0</v>
      </c>
      <c r="S69" s="69">
        <v>0</v>
      </c>
      <c r="T69" s="69">
        <v>0</v>
      </c>
      <c r="U69" s="69">
        <v>0</v>
      </c>
      <c r="V69" s="69">
        <v>0</v>
      </c>
      <c r="W69" s="69">
        <v>0</v>
      </c>
      <c r="X69" s="69">
        <v>0</v>
      </c>
      <c r="Y69" s="69">
        <v>0</v>
      </c>
      <c r="Z69" s="69">
        <v>0</v>
      </c>
      <c r="AA69" s="69">
        <v>0</v>
      </c>
      <c r="AB69" s="69">
        <v>0</v>
      </c>
      <c r="AC69" s="69">
        <v>0</v>
      </c>
      <c r="AD69" s="69">
        <v>0</v>
      </c>
      <c r="AE69" s="69">
        <v>0</v>
      </c>
      <c r="AF69" s="74">
        <v>0</v>
      </c>
    </row>
    <row r="70" spans="1:32" x14ac:dyDescent="0.15">
      <c r="A70" s="1" t="s">
        <v>168</v>
      </c>
      <c r="B70" s="1" t="s">
        <v>297</v>
      </c>
      <c r="C70" s="41" t="s">
        <v>169</v>
      </c>
      <c r="D70" s="24">
        <f>SUM(Q70:U70)</f>
        <v>1</v>
      </c>
      <c r="E70" s="42">
        <f>SUM(F70:H70)</f>
        <v>33</v>
      </c>
      <c r="F70" s="25">
        <f>V70+W70</f>
        <v>25</v>
      </c>
      <c r="G70" s="25">
        <f>X70</f>
        <v>8</v>
      </c>
      <c r="H70" s="25">
        <f>Y70</f>
        <v>0</v>
      </c>
      <c r="I70" s="25">
        <f>SUM(AB70:AD70)</f>
        <v>8</v>
      </c>
      <c r="J70" s="2">
        <f>SUM(Z70:AA70,AE70)</f>
        <v>1</v>
      </c>
      <c r="K70" s="43">
        <f>SUM(D70,E70,I70:J70)</f>
        <v>43</v>
      </c>
      <c r="L70" s="44">
        <f>_xlfn.RANK.EQ(K70,$K$14:$K$99,0)</f>
        <v>44</v>
      </c>
      <c r="M70" s="27">
        <f>E70/K70</f>
        <v>0.76744186046511631</v>
      </c>
      <c r="N70" s="45">
        <f>_xlfn.RANK.EQ(M70,$M$14:$M$99,0)</f>
        <v>58</v>
      </c>
      <c r="P70" s="41" t="s">
        <v>169</v>
      </c>
      <c r="Q70" s="68">
        <v>1</v>
      </c>
      <c r="R70" s="1">
        <v>0</v>
      </c>
      <c r="S70" s="1">
        <v>0</v>
      </c>
      <c r="T70" s="1">
        <v>0</v>
      </c>
      <c r="U70" s="1">
        <v>0</v>
      </c>
      <c r="V70" s="1">
        <v>1</v>
      </c>
      <c r="W70" s="1">
        <v>24</v>
      </c>
      <c r="X70" s="1">
        <v>8</v>
      </c>
      <c r="Y70" s="1">
        <v>0</v>
      </c>
      <c r="Z70" s="1">
        <v>0</v>
      </c>
      <c r="AA70" s="1">
        <v>1</v>
      </c>
      <c r="AB70" s="1">
        <v>0</v>
      </c>
      <c r="AC70" s="1">
        <v>1</v>
      </c>
      <c r="AD70" s="1">
        <v>7</v>
      </c>
      <c r="AE70" s="1">
        <v>0</v>
      </c>
      <c r="AF70" s="46">
        <v>43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2</v>
      </c>
      <c r="E71" s="42">
        <f>SUM(F71:H71)</f>
        <v>590</v>
      </c>
      <c r="F71" s="25">
        <f>V71+W71</f>
        <v>332</v>
      </c>
      <c r="G71" s="25">
        <f>X71</f>
        <v>256</v>
      </c>
      <c r="H71" s="25">
        <f>Y71</f>
        <v>2</v>
      </c>
      <c r="I71" s="25">
        <f>SUM(AB71:AD71)</f>
        <v>167</v>
      </c>
      <c r="J71" s="2">
        <f>SUM(Z71:AA71,AE71)</f>
        <v>1</v>
      </c>
      <c r="K71" s="43">
        <f>SUM(D71,E71,I71:J71)</f>
        <v>760</v>
      </c>
      <c r="L71" s="44">
        <f>_xlfn.RANK.EQ(K71,$K$14:$K$99,0)</f>
        <v>3</v>
      </c>
      <c r="M71" s="27">
        <f>E71/K71</f>
        <v>0.77631578947368418</v>
      </c>
      <c r="N71" s="45">
        <f>_xlfn.RANK.EQ(M71,$M$14:$M$99,0)</f>
        <v>56</v>
      </c>
      <c r="P71" s="41" t="s">
        <v>171</v>
      </c>
      <c r="Q71" s="68">
        <v>1</v>
      </c>
      <c r="R71" s="1">
        <v>1</v>
      </c>
      <c r="S71" s="1">
        <v>0</v>
      </c>
      <c r="T71" s="1">
        <v>0</v>
      </c>
      <c r="U71" s="1">
        <v>0</v>
      </c>
      <c r="V71" s="1">
        <v>7</v>
      </c>
      <c r="W71" s="1">
        <v>325</v>
      </c>
      <c r="X71" s="1">
        <v>256</v>
      </c>
      <c r="Y71" s="1">
        <v>2</v>
      </c>
      <c r="Z71" s="1">
        <v>0</v>
      </c>
      <c r="AA71" s="1">
        <v>1</v>
      </c>
      <c r="AB71" s="1">
        <v>3</v>
      </c>
      <c r="AC71" s="1">
        <v>38</v>
      </c>
      <c r="AD71" s="1">
        <v>126</v>
      </c>
      <c r="AE71" s="1">
        <v>0</v>
      </c>
      <c r="AF71" s="46">
        <v>760</v>
      </c>
    </row>
    <row r="72" spans="1:32" x14ac:dyDescent="0.15">
      <c r="A72" s="69" t="s">
        <v>172</v>
      </c>
      <c r="B72" s="69" t="s">
        <v>296</v>
      </c>
      <c r="C72" s="70" t="s">
        <v>173</v>
      </c>
      <c r="D72" s="47"/>
      <c r="E72" s="48"/>
      <c r="F72" s="48"/>
      <c r="G72" s="48"/>
      <c r="H72" s="48"/>
      <c r="I72" s="48"/>
      <c r="J72" s="49"/>
      <c r="K72" s="49"/>
      <c r="L72" s="50"/>
      <c r="M72" s="51"/>
      <c r="N72" s="52"/>
      <c r="P72" s="70" t="s">
        <v>173</v>
      </c>
      <c r="Q72" s="75">
        <v>0</v>
      </c>
      <c r="R72" s="69">
        <v>0</v>
      </c>
      <c r="S72" s="69">
        <v>0</v>
      </c>
      <c r="T72" s="69">
        <v>0</v>
      </c>
      <c r="U72" s="69">
        <v>0</v>
      </c>
      <c r="V72" s="69">
        <v>0</v>
      </c>
      <c r="W72" s="69">
        <v>0</v>
      </c>
      <c r="X72" s="69">
        <v>0</v>
      </c>
      <c r="Y72" s="69">
        <v>0</v>
      </c>
      <c r="Z72" s="69">
        <v>0</v>
      </c>
      <c r="AA72" s="69">
        <v>0</v>
      </c>
      <c r="AB72" s="69">
        <v>0</v>
      </c>
      <c r="AC72" s="69">
        <v>0</v>
      </c>
      <c r="AD72" s="69">
        <v>0</v>
      </c>
      <c r="AE72" s="69">
        <v>0</v>
      </c>
      <c r="AF72" s="74">
        <v>0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1</v>
      </c>
      <c r="E73" s="42">
        <f>SUM(F73:H73)</f>
        <v>232</v>
      </c>
      <c r="F73" s="25">
        <f>V73+W73</f>
        <v>211</v>
      </c>
      <c r="G73" s="25">
        <f>X73</f>
        <v>21</v>
      </c>
      <c r="H73" s="25">
        <f>Y73</f>
        <v>0</v>
      </c>
      <c r="I73" s="25">
        <f>SUM(AB73:AD73)</f>
        <v>81</v>
      </c>
      <c r="J73" s="2">
        <f>SUM(Z73:AA73,AE73)</f>
        <v>0</v>
      </c>
      <c r="K73" s="43">
        <f>SUM(D73,E73,I73:J73)</f>
        <v>314</v>
      </c>
      <c r="L73" s="44">
        <f>_xlfn.RANK.EQ(K73,$K$14:$K$99,0)</f>
        <v>11</v>
      </c>
      <c r="M73" s="27">
        <f>E73/K73</f>
        <v>0.73885350318471332</v>
      </c>
      <c r="N73" s="45">
        <f>_xlfn.RANK.EQ(M73,$M$14:$M$99,0)</f>
        <v>64</v>
      </c>
      <c r="P73" s="41" t="s">
        <v>175</v>
      </c>
      <c r="Q73" s="68">
        <v>1</v>
      </c>
      <c r="R73" s="1">
        <v>0</v>
      </c>
      <c r="S73" s="1">
        <v>0</v>
      </c>
      <c r="T73" s="1">
        <v>0</v>
      </c>
      <c r="U73" s="1">
        <v>0</v>
      </c>
      <c r="V73" s="1">
        <v>1</v>
      </c>
      <c r="W73" s="1">
        <v>210</v>
      </c>
      <c r="X73" s="1">
        <v>21</v>
      </c>
      <c r="Y73" s="1">
        <v>0</v>
      </c>
      <c r="Z73" s="1">
        <v>0</v>
      </c>
      <c r="AA73" s="1">
        <v>0</v>
      </c>
      <c r="AB73" s="1">
        <v>0</v>
      </c>
      <c r="AC73" s="1">
        <v>41</v>
      </c>
      <c r="AD73" s="1">
        <v>40</v>
      </c>
      <c r="AE73" s="1">
        <v>0</v>
      </c>
      <c r="AF73" s="46">
        <v>314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30</v>
      </c>
      <c r="F74" s="25">
        <f>V74+W74</f>
        <v>30</v>
      </c>
      <c r="G74" s="25">
        <f>X74</f>
        <v>0</v>
      </c>
      <c r="H74" s="25">
        <f>Y74</f>
        <v>0</v>
      </c>
      <c r="I74" s="25">
        <f>SUM(AB74:AD74)</f>
        <v>3</v>
      </c>
      <c r="J74" s="2">
        <f>SUM(Z74:AA74,AE74)</f>
        <v>0</v>
      </c>
      <c r="K74" s="43">
        <f>SUM(D74,E74,I74:J74)</f>
        <v>33</v>
      </c>
      <c r="L74" s="44">
        <f>_xlfn.RANK.EQ(K74,$K$14:$K$99,0)</f>
        <v>55</v>
      </c>
      <c r="M74" s="27">
        <f>E74/K74</f>
        <v>0.90909090909090906</v>
      </c>
      <c r="N74" s="45">
        <f>_xlfn.RANK.EQ(M74,$M$14:$M$99,0)</f>
        <v>18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30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3</v>
      </c>
      <c r="AE74" s="1">
        <v>0</v>
      </c>
      <c r="AF74" s="46">
        <v>33</v>
      </c>
    </row>
    <row r="75" spans="1:32" x14ac:dyDescent="0.15">
      <c r="A75" s="69" t="s">
        <v>178</v>
      </c>
      <c r="B75" s="69" t="s">
        <v>296</v>
      </c>
      <c r="C75" s="70" t="s">
        <v>179</v>
      </c>
      <c r="D75" s="47"/>
      <c r="E75" s="48"/>
      <c r="F75" s="48"/>
      <c r="G75" s="48"/>
      <c r="H75" s="48"/>
      <c r="I75" s="48"/>
      <c r="J75" s="49"/>
      <c r="K75" s="49"/>
      <c r="L75" s="50"/>
      <c r="M75" s="51"/>
      <c r="N75" s="52"/>
      <c r="P75" s="70" t="s">
        <v>179</v>
      </c>
      <c r="Q75" s="75">
        <v>0</v>
      </c>
      <c r="R75" s="69">
        <v>0</v>
      </c>
      <c r="S75" s="69">
        <v>0</v>
      </c>
      <c r="T75" s="69">
        <v>0</v>
      </c>
      <c r="U75" s="69">
        <v>0</v>
      </c>
      <c r="V75" s="69">
        <v>0</v>
      </c>
      <c r="W75" s="69">
        <v>0</v>
      </c>
      <c r="X75" s="69">
        <v>0</v>
      </c>
      <c r="Y75" s="69">
        <v>0</v>
      </c>
      <c r="Z75" s="69">
        <v>0</v>
      </c>
      <c r="AA75" s="69">
        <v>0</v>
      </c>
      <c r="AB75" s="69">
        <v>0</v>
      </c>
      <c r="AC75" s="69">
        <v>0</v>
      </c>
      <c r="AD75" s="69">
        <v>0</v>
      </c>
      <c r="AE75" s="69">
        <v>0</v>
      </c>
      <c r="AF75" s="74">
        <v>0</v>
      </c>
    </row>
    <row r="76" spans="1:32" x14ac:dyDescent="0.15">
      <c r="A76" s="1" t="s">
        <v>180</v>
      </c>
      <c r="B76" s="1" t="s">
        <v>301</v>
      </c>
      <c r="C76" s="41" t="s">
        <v>181</v>
      </c>
      <c r="D76" s="24">
        <f t="shared" ref="D76:D84" si="36">SUM(Q76:U76)</f>
        <v>1</v>
      </c>
      <c r="E76" s="42">
        <f t="shared" ref="E76:E84" si="37">SUM(F76:H76)</f>
        <v>18</v>
      </c>
      <c r="F76" s="25">
        <f t="shared" ref="F76:F84" si="38">V76+W76</f>
        <v>10</v>
      </c>
      <c r="G76" s="25">
        <f t="shared" ref="G76:G84" si="39">X76</f>
        <v>8</v>
      </c>
      <c r="H76" s="25">
        <f t="shared" ref="H76:H84" si="40">Y76</f>
        <v>0</v>
      </c>
      <c r="I76" s="25">
        <f t="shared" ref="I76:I84" si="41">SUM(AB76:AD76)</f>
        <v>11</v>
      </c>
      <c r="J76" s="2">
        <f t="shared" ref="J76:J84" si="42">SUM(Z76:AA76,AE76)</f>
        <v>1</v>
      </c>
      <c r="K76" s="43">
        <f t="shared" ref="K76:K84" si="43">SUM(D76,E76,I76:J76)</f>
        <v>31</v>
      </c>
      <c r="L76" s="44">
        <f t="shared" ref="L76:L84" si="44">_xlfn.RANK.EQ(K76,$K$14:$K$99,0)</f>
        <v>58</v>
      </c>
      <c r="M76" s="27">
        <f t="shared" ref="M76:M84" si="45">E76/K76</f>
        <v>0.58064516129032262</v>
      </c>
      <c r="N76" s="45">
        <f t="shared" ref="N76:N84" si="46">_xlfn.RANK.EQ(M76,$M$14:$M$99,0)</f>
        <v>74</v>
      </c>
      <c r="P76" s="41" t="s">
        <v>181</v>
      </c>
      <c r="Q76" s="68">
        <v>1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10</v>
      </c>
      <c r="X76" s="1">
        <v>8</v>
      </c>
      <c r="Y76" s="1">
        <v>0</v>
      </c>
      <c r="Z76" s="1">
        <v>0</v>
      </c>
      <c r="AA76" s="1">
        <v>1</v>
      </c>
      <c r="AB76" s="1">
        <v>0</v>
      </c>
      <c r="AC76" s="1">
        <v>0</v>
      </c>
      <c r="AD76" s="1">
        <v>11</v>
      </c>
      <c r="AE76" s="1">
        <v>0</v>
      </c>
      <c r="AF76" s="46">
        <v>31</v>
      </c>
    </row>
    <row r="77" spans="1:32" x14ac:dyDescent="0.15">
      <c r="A77" s="1" t="s">
        <v>182</v>
      </c>
      <c r="B77" s="1" t="s">
        <v>302</v>
      </c>
      <c r="C77" s="41" t="s">
        <v>183</v>
      </c>
      <c r="D77" s="24">
        <f t="shared" si="36"/>
        <v>0</v>
      </c>
      <c r="E77" s="42">
        <f t="shared" si="37"/>
        <v>91</v>
      </c>
      <c r="F77" s="25">
        <f t="shared" si="38"/>
        <v>64</v>
      </c>
      <c r="G77" s="25">
        <f t="shared" si="39"/>
        <v>27</v>
      </c>
      <c r="H77" s="25">
        <f t="shared" si="40"/>
        <v>0</v>
      </c>
      <c r="I77" s="25">
        <f t="shared" si="41"/>
        <v>17</v>
      </c>
      <c r="J77" s="2">
        <f t="shared" si="42"/>
        <v>0</v>
      </c>
      <c r="K77" s="43">
        <f t="shared" si="43"/>
        <v>108</v>
      </c>
      <c r="L77" s="44">
        <f t="shared" si="44"/>
        <v>20</v>
      </c>
      <c r="M77" s="27">
        <f t="shared" si="45"/>
        <v>0.84259259259259256</v>
      </c>
      <c r="N77" s="45">
        <f t="shared" si="46"/>
        <v>41</v>
      </c>
      <c r="P77" s="41" t="s">
        <v>183</v>
      </c>
      <c r="Q77" s="68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64</v>
      </c>
      <c r="X77" s="1">
        <v>27</v>
      </c>
      <c r="Y77" s="1">
        <v>0</v>
      </c>
      <c r="Z77" s="1">
        <v>0</v>
      </c>
      <c r="AA77" s="1">
        <v>0</v>
      </c>
      <c r="AB77" s="1">
        <v>1</v>
      </c>
      <c r="AC77" s="1">
        <v>3</v>
      </c>
      <c r="AD77" s="1">
        <v>13</v>
      </c>
      <c r="AE77" s="1">
        <v>0</v>
      </c>
      <c r="AF77" s="46">
        <v>108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 t="shared" si="36"/>
        <v>0</v>
      </c>
      <c r="E78" s="42">
        <f t="shared" si="37"/>
        <v>7</v>
      </c>
      <c r="F78" s="25">
        <f t="shared" si="38"/>
        <v>7</v>
      </c>
      <c r="G78" s="25">
        <f t="shared" si="39"/>
        <v>0</v>
      </c>
      <c r="H78" s="25">
        <f t="shared" si="40"/>
        <v>0</v>
      </c>
      <c r="I78" s="25">
        <f t="shared" si="41"/>
        <v>0</v>
      </c>
      <c r="J78" s="2">
        <f t="shared" si="42"/>
        <v>0</v>
      </c>
      <c r="K78" s="43">
        <f t="shared" si="43"/>
        <v>7</v>
      </c>
      <c r="L78" s="44">
        <f t="shared" si="44"/>
        <v>72</v>
      </c>
      <c r="M78" s="27">
        <f t="shared" si="45"/>
        <v>1</v>
      </c>
      <c r="N78" s="45">
        <f t="shared" si="46"/>
        <v>1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1</v>
      </c>
      <c r="W78" s="1">
        <v>6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46">
        <v>7</v>
      </c>
    </row>
    <row r="79" spans="1:32" x14ac:dyDescent="0.15">
      <c r="A79" s="1" t="s">
        <v>186</v>
      </c>
      <c r="B79" s="1" t="s">
        <v>300</v>
      </c>
      <c r="C79" s="41" t="s">
        <v>187</v>
      </c>
      <c r="D79" s="24">
        <f t="shared" si="36"/>
        <v>0</v>
      </c>
      <c r="E79" s="42">
        <f t="shared" si="37"/>
        <v>49</v>
      </c>
      <c r="F79" s="25">
        <f t="shared" si="38"/>
        <v>43</v>
      </c>
      <c r="G79" s="25">
        <f t="shared" si="39"/>
        <v>6</v>
      </c>
      <c r="H79" s="25">
        <f t="shared" si="40"/>
        <v>0</v>
      </c>
      <c r="I79" s="25">
        <f t="shared" si="41"/>
        <v>12</v>
      </c>
      <c r="J79" s="2">
        <f t="shared" si="42"/>
        <v>1</v>
      </c>
      <c r="K79" s="43">
        <f t="shared" si="43"/>
        <v>62</v>
      </c>
      <c r="L79" s="44">
        <f t="shared" si="44"/>
        <v>35</v>
      </c>
      <c r="M79" s="27">
        <f t="shared" si="45"/>
        <v>0.79032258064516125</v>
      </c>
      <c r="N79" s="45">
        <f t="shared" si="46"/>
        <v>55</v>
      </c>
      <c r="P79" s="41" t="s">
        <v>187</v>
      </c>
      <c r="Q79" s="68">
        <v>0</v>
      </c>
      <c r="R79" s="1">
        <v>0</v>
      </c>
      <c r="S79" s="1">
        <v>0</v>
      </c>
      <c r="T79" s="1">
        <v>0</v>
      </c>
      <c r="U79" s="1">
        <v>0</v>
      </c>
      <c r="V79" s="1">
        <v>1</v>
      </c>
      <c r="W79" s="1">
        <v>42</v>
      </c>
      <c r="X79" s="1">
        <v>6</v>
      </c>
      <c r="Y79" s="1">
        <v>0</v>
      </c>
      <c r="Z79" s="1">
        <v>0</v>
      </c>
      <c r="AA79" s="1">
        <v>1</v>
      </c>
      <c r="AB79" s="1">
        <v>0</v>
      </c>
      <c r="AC79" s="1">
        <v>4</v>
      </c>
      <c r="AD79" s="1">
        <v>8</v>
      </c>
      <c r="AE79" s="1">
        <v>0</v>
      </c>
      <c r="AF79" s="46">
        <v>62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 t="shared" si="36"/>
        <v>0</v>
      </c>
      <c r="E80" s="42">
        <f t="shared" si="37"/>
        <v>27</v>
      </c>
      <c r="F80" s="25">
        <f t="shared" si="38"/>
        <v>18</v>
      </c>
      <c r="G80" s="25">
        <f t="shared" si="39"/>
        <v>9</v>
      </c>
      <c r="H80" s="25">
        <f t="shared" si="40"/>
        <v>0</v>
      </c>
      <c r="I80" s="25">
        <f t="shared" si="41"/>
        <v>7</v>
      </c>
      <c r="J80" s="2">
        <f t="shared" si="42"/>
        <v>0</v>
      </c>
      <c r="K80" s="43">
        <f t="shared" si="43"/>
        <v>34</v>
      </c>
      <c r="L80" s="44">
        <f t="shared" si="44"/>
        <v>54</v>
      </c>
      <c r="M80" s="27">
        <f t="shared" si="45"/>
        <v>0.79411764705882348</v>
      </c>
      <c r="N80" s="45">
        <f t="shared" si="46"/>
        <v>53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18</v>
      </c>
      <c r="X80" s="1">
        <v>9</v>
      </c>
      <c r="Y80" s="1">
        <v>0</v>
      </c>
      <c r="Z80" s="1">
        <v>0</v>
      </c>
      <c r="AA80" s="1">
        <v>0</v>
      </c>
      <c r="AB80" s="1">
        <v>0</v>
      </c>
      <c r="AC80" s="1">
        <v>2</v>
      </c>
      <c r="AD80" s="1">
        <v>5</v>
      </c>
      <c r="AE80" s="1">
        <v>0</v>
      </c>
      <c r="AF80" s="46">
        <v>34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 t="shared" si="36"/>
        <v>0</v>
      </c>
      <c r="E81" s="42">
        <f t="shared" si="37"/>
        <v>209</v>
      </c>
      <c r="F81" s="25">
        <f t="shared" si="38"/>
        <v>107</v>
      </c>
      <c r="G81" s="25">
        <f t="shared" si="39"/>
        <v>95</v>
      </c>
      <c r="H81" s="25">
        <f t="shared" si="40"/>
        <v>7</v>
      </c>
      <c r="I81" s="25">
        <f t="shared" si="41"/>
        <v>20</v>
      </c>
      <c r="J81" s="2">
        <f t="shared" si="42"/>
        <v>0</v>
      </c>
      <c r="K81" s="43">
        <f t="shared" si="43"/>
        <v>229</v>
      </c>
      <c r="L81" s="44">
        <f t="shared" si="44"/>
        <v>14</v>
      </c>
      <c r="M81" s="27">
        <f t="shared" si="45"/>
        <v>0.9126637554585153</v>
      </c>
      <c r="N81" s="45">
        <f t="shared" si="46"/>
        <v>16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5</v>
      </c>
      <c r="W81" s="1">
        <v>102</v>
      </c>
      <c r="X81" s="1">
        <v>95</v>
      </c>
      <c r="Y81" s="1">
        <v>7</v>
      </c>
      <c r="Z81" s="1">
        <v>0</v>
      </c>
      <c r="AA81" s="1">
        <v>0</v>
      </c>
      <c r="AB81" s="1">
        <v>0</v>
      </c>
      <c r="AC81" s="1">
        <v>13</v>
      </c>
      <c r="AD81" s="1">
        <v>7</v>
      </c>
      <c r="AE81" s="1">
        <v>0</v>
      </c>
      <c r="AF81" s="46">
        <v>229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 t="shared" si="36"/>
        <v>10</v>
      </c>
      <c r="E82" s="42">
        <f t="shared" si="37"/>
        <v>338</v>
      </c>
      <c r="F82" s="25">
        <f t="shared" si="38"/>
        <v>262</v>
      </c>
      <c r="G82" s="25">
        <f t="shared" si="39"/>
        <v>63</v>
      </c>
      <c r="H82" s="25">
        <f t="shared" si="40"/>
        <v>13</v>
      </c>
      <c r="I82" s="25">
        <f t="shared" si="41"/>
        <v>41</v>
      </c>
      <c r="J82" s="2">
        <f t="shared" si="42"/>
        <v>8</v>
      </c>
      <c r="K82" s="43">
        <f t="shared" si="43"/>
        <v>397</v>
      </c>
      <c r="L82" s="44">
        <f t="shared" si="44"/>
        <v>9</v>
      </c>
      <c r="M82" s="27">
        <f t="shared" si="45"/>
        <v>0.8513853904282116</v>
      </c>
      <c r="N82" s="45">
        <f t="shared" si="46"/>
        <v>37</v>
      </c>
      <c r="P82" s="41" t="s">
        <v>193</v>
      </c>
      <c r="Q82" s="68">
        <v>2</v>
      </c>
      <c r="R82" s="1">
        <v>8</v>
      </c>
      <c r="S82" s="1">
        <v>0</v>
      </c>
      <c r="T82" s="1">
        <v>0</v>
      </c>
      <c r="U82" s="1">
        <v>0</v>
      </c>
      <c r="V82" s="1">
        <v>4</v>
      </c>
      <c r="W82" s="1">
        <v>258</v>
      </c>
      <c r="X82" s="1">
        <v>63</v>
      </c>
      <c r="Y82" s="1">
        <v>13</v>
      </c>
      <c r="Z82" s="1">
        <v>3</v>
      </c>
      <c r="AA82" s="1">
        <v>5</v>
      </c>
      <c r="AB82" s="1">
        <v>1</v>
      </c>
      <c r="AC82" s="1">
        <v>12</v>
      </c>
      <c r="AD82" s="1">
        <v>28</v>
      </c>
      <c r="AE82" s="1">
        <v>0</v>
      </c>
      <c r="AF82" s="46">
        <v>397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 t="shared" si="36"/>
        <v>0</v>
      </c>
      <c r="E83" s="42">
        <f t="shared" si="37"/>
        <v>69</v>
      </c>
      <c r="F83" s="25">
        <f t="shared" si="38"/>
        <v>55</v>
      </c>
      <c r="G83" s="25">
        <f t="shared" si="39"/>
        <v>14</v>
      </c>
      <c r="H83" s="25">
        <f t="shared" si="40"/>
        <v>0</v>
      </c>
      <c r="I83" s="25">
        <f t="shared" si="41"/>
        <v>10</v>
      </c>
      <c r="J83" s="2">
        <f t="shared" si="42"/>
        <v>0</v>
      </c>
      <c r="K83" s="43">
        <f t="shared" si="43"/>
        <v>79</v>
      </c>
      <c r="L83" s="44">
        <f t="shared" si="44"/>
        <v>28</v>
      </c>
      <c r="M83" s="27">
        <f t="shared" si="45"/>
        <v>0.87341772151898733</v>
      </c>
      <c r="N83" s="45">
        <f t="shared" si="46"/>
        <v>30</v>
      </c>
      <c r="P83" s="41" t="s">
        <v>195</v>
      </c>
      <c r="Q83" s="68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55</v>
      </c>
      <c r="X83" s="1">
        <v>14</v>
      </c>
      <c r="Y83" s="1">
        <v>0</v>
      </c>
      <c r="Z83" s="1">
        <v>0</v>
      </c>
      <c r="AA83" s="1">
        <v>0</v>
      </c>
      <c r="AB83" s="1">
        <v>0</v>
      </c>
      <c r="AC83" s="1">
        <v>5</v>
      </c>
      <c r="AD83" s="1">
        <v>5</v>
      </c>
      <c r="AE83" s="1">
        <v>0</v>
      </c>
      <c r="AF83" s="46">
        <v>79</v>
      </c>
    </row>
    <row r="84" spans="1:32" x14ac:dyDescent="0.15">
      <c r="A84" s="1" t="s">
        <v>196</v>
      </c>
      <c r="B84" s="1" t="s">
        <v>300</v>
      </c>
      <c r="C84" s="41" t="s">
        <v>197</v>
      </c>
      <c r="D84" s="24">
        <f t="shared" si="36"/>
        <v>1</v>
      </c>
      <c r="E84" s="42">
        <f t="shared" si="37"/>
        <v>83</v>
      </c>
      <c r="F84" s="25">
        <f t="shared" si="38"/>
        <v>76</v>
      </c>
      <c r="G84" s="25">
        <f t="shared" si="39"/>
        <v>7</v>
      </c>
      <c r="H84" s="25">
        <f t="shared" si="40"/>
        <v>0</v>
      </c>
      <c r="I84" s="25">
        <f t="shared" si="41"/>
        <v>7</v>
      </c>
      <c r="J84" s="2">
        <f t="shared" si="42"/>
        <v>0</v>
      </c>
      <c r="K84" s="43">
        <f t="shared" si="43"/>
        <v>91</v>
      </c>
      <c r="L84" s="44">
        <f t="shared" si="44"/>
        <v>24</v>
      </c>
      <c r="M84" s="27">
        <f t="shared" si="45"/>
        <v>0.91208791208791207</v>
      </c>
      <c r="N84" s="45">
        <f t="shared" si="46"/>
        <v>17</v>
      </c>
      <c r="P84" s="41" t="s">
        <v>197</v>
      </c>
      <c r="Q84" s="68">
        <v>0</v>
      </c>
      <c r="R84" s="1">
        <v>1</v>
      </c>
      <c r="S84" s="1">
        <v>0</v>
      </c>
      <c r="T84" s="1">
        <v>0</v>
      </c>
      <c r="U84" s="1">
        <v>0</v>
      </c>
      <c r="V84" s="1">
        <v>0</v>
      </c>
      <c r="W84" s="1">
        <v>76</v>
      </c>
      <c r="X84" s="1">
        <v>7</v>
      </c>
      <c r="Y84" s="1">
        <v>0</v>
      </c>
      <c r="Z84" s="1">
        <v>0</v>
      </c>
      <c r="AA84" s="1">
        <v>0</v>
      </c>
      <c r="AB84" s="1">
        <v>0</v>
      </c>
      <c r="AC84" s="1">
        <v>4</v>
      </c>
      <c r="AD84" s="1">
        <v>3</v>
      </c>
      <c r="AE84" s="1">
        <v>0</v>
      </c>
      <c r="AF84" s="46">
        <v>91</v>
      </c>
    </row>
    <row r="85" spans="1:32" x14ac:dyDescent="0.15">
      <c r="A85" s="69" t="s">
        <v>198</v>
      </c>
      <c r="B85" s="69" t="s">
        <v>296</v>
      </c>
      <c r="C85" s="70" t="s">
        <v>199</v>
      </c>
      <c r="D85" s="47"/>
      <c r="E85" s="48"/>
      <c r="F85" s="48"/>
      <c r="G85" s="48"/>
      <c r="H85" s="48"/>
      <c r="I85" s="48"/>
      <c r="J85" s="49"/>
      <c r="K85" s="49"/>
      <c r="L85" s="50"/>
      <c r="M85" s="51"/>
      <c r="N85" s="52"/>
      <c r="P85" s="70" t="s">
        <v>199</v>
      </c>
      <c r="Q85" s="75">
        <v>0</v>
      </c>
      <c r="R85" s="69">
        <v>0</v>
      </c>
      <c r="S85" s="69">
        <v>0</v>
      </c>
      <c r="T85" s="69">
        <v>0</v>
      </c>
      <c r="U85" s="69">
        <v>0</v>
      </c>
      <c r="V85" s="69">
        <v>0</v>
      </c>
      <c r="W85" s="69">
        <v>0</v>
      </c>
      <c r="X85" s="69">
        <v>0</v>
      </c>
      <c r="Y85" s="69">
        <v>0</v>
      </c>
      <c r="Z85" s="69">
        <v>0</v>
      </c>
      <c r="AA85" s="69">
        <v>0</v>
      </c>
      <c r="AB85" s="69">
        <v>0</v>
      </c>
      <c r="AC85" s="69">
        <v>0</v>
      </c>
      <c r="AD85" s="69">
        <v>0</v>
      </c>
      <c r="AE85" s="69">
        <v>0</v>
      </c>
      <c r="AF85" s="74">
        <v>0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31</v>
      </c>
      <c r="F86" s="25">
        <f>V86+W86</f>
        <v>17</v>
      </c>
      <c r="G86" s="25">
        <f t="shared" ref="G86:H89" si="47">X86</f>
        <v>14</v>
      </c>
      <c r="H86" s="25">
        <f t="shared" si="47"/>
        <v>0</v>
      </c>
      <c r="I86" s="25">
        <f>SUM(AB86:AD86)</f>
        <v>1</v>
      </c>
      <c r="J86" s="2">
        <f>SUM(Z86:AA86,AE86)</f>
        <v>0</v>
      </c>
      <c r="K86" s="43">
        <f>SUM(D86,E86,I86:J86)</f>
        <v>32</v>
      </c>
      <c r="L86" s="44">
        <f>_xlfn.RANK.EQ(K86,$K$14:$K$99,0)</f>
        <v>56</v>
      </c>
      <c r="M86" s="27">
        <f>E86/K86</f>
        <v>0.96875</v>
      </c>
      <c r="N86" s="45">
        <f>_xlfn.RANK.EQ(M86,$M$14:$M$99,0)</f>
        <v>9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17</v>
      </c>
      <c r="X86" s="1">
        <v>14</v>
      </c>
      <c r="Y86" s="1">
        <v>0</v>
      </c>
      <c r="Z86" s="1">
        <v>0</v>
      </c>
      <c r="AA86" s="1">
        <v>0</v>
      </c>
      <c r="AB86" s="1">
        <v>0</v>
      </c>
      <c r="AC86" s="1">
        <v>1</v>
      </c>
      <c r="AD86" s="1">
        <v>0</v>
      </c>
      <c r="AE86" s="1">
        <v>0</v>
      </c>
      <c r="AF86" s="46">
        <v>32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55</v>
      </c>
      <c r="F87" s="25">
        <f>V87+W87</f>
        <v>44</v>
      </c>
      <c r="G87" s="25">
        <f t="shared" si="47"/>
        <v>11</v>
      </c>
      <c r="H87" s="25">
        <f t="shared" si="47"/>
        <v>0</v>
      </c>
      <c r="I87" s="25">
        <f>SUM(AB87:AD87)</f>
        <v>16</v>
      </c>
      <c r="J87" s="2">
        <f>SUM(Z87:AA87,AE87)</f>
        <v>2</v>
      </c>
      <c r="K87" s="43">
        <f>SUM(D87,E87,I87:J87)</f>
        <v>73</v>
      </c>
      <c r="L87" s="44">
        <f>_xlfn.RANK.EQ(K87,$K$14:$K$99,0)</f>
        <v>31</v>
      </c>
      <c r="M87" s="27">
        <f>E87/K87</f>
        <v>0.75342465753424659</v>
      </c>
      <c r="N87" s="45">
        <f>_xlfn.RANK.EQ(M87,$M$14:$M$99,0)</f>
        <v>60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44</v>
      </c>
      <c r="X87" s="1">
        <v>11</v>
      </c>
      <c r="Y87" s="1">
        <v>0</v>
      </c>
      <c r="Z87" s="1">
        <v>0</v>
      </c>
      <c r="AA87" s="1">
        <v>2</v>
      </c>
      <c r="AB87" s="1">
        <v>0</v>
      </c>
      <c r="AC87" s="1">
        <v>7</v>
      </c>
      <c r="AD87" s="1">
        <v>9</v>
      </c>
      <c r="AE87" s="1">
        <v>0</v>
      </c>
      <c r="AF87" s="46">
        <v>73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21</v>
      </c>
      <c r="F88" s="55">
        <f>V88+W88</f>
        <v>20</v>
      </c>
      <c r="G88" s="55">
        <f t="shared" si="47"/>
        <v>1</v>
      </c>
      <c r="H88" s="55">
        <f t="shared" si="47"/>
        <v>0</v>
      </c>
      <c r="I88" s="55">
        <f>SUM(AB88:AD88)</f>
        <v>2</v>
      </c>
      <c r="J88" s="56">
        <f>SUM(Z88:AA88,AE88)</f>
        <v>0</v>
      </c>
      <c r="K88" s="57">
        <f>SUM(D88,E88,I88:J88)</f>
        <v>23</v>
      </c>
      <c r="L88" s="58">
        <f>_xlfn.RANK.EQ(K88,$K$14:$K$99,0)</f>
        <v>63</v>
      </c>
      <c r="M88" s="59">
        <f>E88/K88</f>
        <v>0.91304347826086951</v>
      </c>
      <c r="N88" s="60">
        <f>_xlfn.RANK.EQ(M88,$M$14:$M$99,0)</f>
        <v>15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20</v>
      </c>
      <c r="X88" s="12">
        <v>1</v>
      </c>
      <c r="Y88" s="12">
        <v>0</v>
      </c>
      <c r="Z88" s="12">
        <v>0</v>
      </c>
      <c r="AA88" s="12">
        <v>0</v>
      </c>
      <c r="AB88" s="12">
        <v>0</v>
      </c>
      <c r="AC88" s="12">
        <v>1</v>
      </c>
      <c r="AD88" s="12">
        <v>1</v>
      </c>
      <c r="AE88" s="12">
        <v>0</v>
      </c>
      <c r="AF88" s="80">
        <v>23</v>
      </c>
    </row>
    <row r="89" spans="1:32" x14ac:dyDescent="0.15">
      <c r="A89" s="1" t="s">
        <v>206</v>
      </c>
      <c r="B89" s="1" t="s">
        <v>297</v>
      </c>
      <c r="C89" s="41" t="s">
        <v>207</v>
      </c>
      <c r="D89" s="24">
        <f>SUM(Q89:U89)</f>
        <v>0</v>
      </c>
      <c r="E89" s="42">
        <f>SUM(F89:H89)</f>
        <v>39</v>
      </c>
      <c r="F89" s="25">
        <f>V89+W89</f>
        <v>25</v>
      </c>
      <c r="G89" s="25">
        <f t="shared" si="47"/>
        <v>14</v>
      </c>
      <c r="H89" s="25">
        <f t="shared" si="47"/>
        <v>0</v>
      </c>
      <c r="I89" s="25">
        <f>SUM(AB89:AD89)</f>
        <v>20</v>
      </c>
      <c r="J89" s="2">
        <f>SUM(Z89:AA89,AE89)</f>
        <v>0</v>
      </c>
      <c r="K89" s="43">
        <f>SUM(D89,E89,I89:J89)</f>
        <v>59</v>
      </c>
      <c r="L89" s="44">
        <f>_xlfn.RANK.EQ(K89,$K$14:$K$99,0)</f>
        <v>37</v>
      </c>
      <c r="M89" s="27">
        <f>E89/K89</f>
        <v>0.66101694915254239</v>
      </c>
      <c r="N89" s="45">
        <f>_xlfn.RANK.EQ(M89,$M$14:$M$99,0)</f>
        <v>69</v>
      </c>
      <c r="P89" s="41" t="s">
        <v>207</v>
      </c>
      <c r="Q89" s="68">
        <v>0</v>
      </c>
      <c r="R89" s="1">
        <v>0</v>
      </c>
      <c r="S89" s="1">
        <v>0</v>
      </c>
      <c r="T89" s="1">
        <v>0</v>
      </c>
      <c r="U89" s="1">
        <v>0</v>
      </c>
      <c r="V89" s="1">
        <v>3</v>
      </c>
      <c r="W89" s="1">
        <v>22</v>
      </c>
      <c r="X89" s="1">
        <v>14</v>
      </c>
      <c r="Y89" s="1">
        <v>0</v>
      </c>
      <c r="Z89" s="1">
        <v>0</v>
      </c>
      <c r="AA89" s="1">
        <v>0</v>
      </c>
      <c r="AB89" s="1">
        <v>0</v>
      </c>
      <c r="AC89" s="1">
        <v>3</v>
      </c>
      <c r="AD89" s="1">
        <v>17</v>
      </c>
      <c r="AE89" s="1">
        <v>0</v>
      </c>
      <c r="AF89" s="46">
        <v>59</v>
      </c>
    </row>
    <row r="90" spans="1:32" x14ac:dyDescent="0.15">
      <c r="A90" s="69" t="s">
        <v>208</v>
      </c>
      <c r="B90" s="69" t="s">
        <v>296</v>
      </c>
      <c r="C90" s="70" t="s">
        <v>209</v>
      </c>
      <c r="D90" s="47"/>
      <c r="E90" s="48"/>
      <c r="F90" s="48"/>
      <c r="G90" s="48"/>
      <c r="H90" s="48"/>
      <c r="I90" s="48"/>
      <c r="J90" s="49"/>
      <c r="K90" s="49"/>
      <c r="L90" s="50"/>
      <c r="M90" s="51"/>
      <c r="N90" s="52"/>
      <c r="P90" s="70" t="s">
        <v>209</v>
      </c>
      <c r="Q90" s="75">
        <v>0</v>
      </c>
      <c r="R90" s="69">
        <v>0</v>
      </c>
      <c r="S90" s="69">
        <v>0</v>
      </c>
      <c r="T90" s="69">
        <v>0</v>
      </c>
      <c r="U90" s="69">
        <v>0</v>
      </c>
      <c r="V90" s="69">
        <v>0</v>
      </c>
      <c r="W90" s="69">
        <v>0</v>
      </c>
      <c r="X90" s="69">
        <v>0</v>
      </c>
      <c r="Y90" s="69">
        <v>0</v>
      </c>
      <c r="Z90" s="69">
        <v>0</v>
      </c>
      <c r="AA90" s="69">
        <v>0</v>
      </c>
      <c r="AB90" s="69">
        <v>0</v>
      </c>
      <c r="AC90" s="69">
        <v>0</v>
      </c>
      <c r="AD90" s="69">
        <v>0</v>
      </c>
      <c r="AE90" s="69">
        <v>0</v>
      </c>
      <c r="AF90" s="74">
        <v>0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ref="D91:D99" si="48">SUM(Q91:U91)</f>
        <v>5</v>
      </c>
      <c r="E91" s="42">
        <f t="shared" ref="E91:E99" si="49">SUM(F91:H91)</f>
        <v>437</v>
      </c>
      <c r="F91" s="25">
        <f t="shared" ref="F91:F99" si="50">V91+W91</f>
        <v>216</v>
      </c>
      <c r="G91" s="25">
        <f t="shared" ref="G91:G99" si="51">X91</f>
        <v>211</v>
      </c>
      <c r="H91" s="25">
        <f t="shared" ref="H91:H99" si="52">Y91</f>
        <v>10</v>
      </c>
      <c r="I91" s="25">
        <f t="shared" ref="I91:I99" si="53">SUM(AB91:AD91)</f>
        <v>69</v>
      </c>
      <c r="J91" s="2">
        <f t="shared" ref="J91:J99" si="54">SUM(Z91:AA91,AE91)</f>
        <v>0</v>
      </c>
      <c r="K91" s="43">
        <f t="shared" ref="K91:K99" si="55">SUM(D91,E91,I91:J91)</f>
        <v>511</v>
      </c>
      <c r="L91" s="44">
        <f t="shared" ref="L91:L99" si="56">_xlfn.RANK.EQ(K91,$K$14:$K$99,0)</f>
        <v>7</v>
      </c>
      <c r="M91" s="27">
        <f t="shared" ref="M91:M99" si="57">E91/K91</f>
        <v>0.85518590998043054</v>
      </c>
      <c r="N91" s="45">
        <f t="shared" ref="N91:N99" si="58">_xlfn.RANK.EQ(M91,$M$14:$M$99,0)</f>
        <v>36</v>
      </c>
      <c r="P91" s="41" t="s">
        <v>211</v>
      </c>
      <c r="Q91" s="68">
        <v>5</v>
      </c>
      <c r="R91" s="1">
        <v>0</v>
      </c>
      <c r="S91" s="1">
        <v>0</v>
      </c>
      <c r="T91" s="1">
        <v>0</v>
      </c>
      <c r="U91" s="1">
        <v>0</v>
      </c>
      <c r="V91" s="1">
        <v>7</v>
      </c>
      <c r="W91" s="1">
        <v>209</v>
      </c>
      <c r="X91" s="1">
        <v>211</v>
      </c>
      <c r="Y91" s="1">
        <v>10</v>
      </c>
      <c r="Z91" s="1">
        <v>0</v>
      </c>
      <c r="AA91" s="1">
        <v>0</v>
      </c>
      <c r="AB91" s="1">
        <v>0</v>
      </c>
      <c r="AC91" s="1">
        <v>37</v>
      </c>
      <c r="AD91" s="1">
        <v>32</v>
      </c>
      <c r="AE91" s="1">
        <v>0</v>
      </c>
      <c r="AF91" s="46">
        <v>511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48"/>
        <v>0</v>
      </c>
      <c r="E92" s="42">
        <f t="shared" si="49"/>
        <v>33</v>
      </c>
      <c r="F92" s="25">
        <f t="shared" si="50"/>
        <v>29</v>
      </c>
      <c r="G92" s="25">
        <f t="shared" si="51"/>
        <v>4</v>
      </c>
      <c r="H92" s="25">
        <f t="shared" si="52"/>
        <v>0</v>
      </c>
      <c r="I92" s="25">
        <f t="shared" si="53"/>
        <v>3</v>
      </c>
      <c r="J92" s="2">
        <f t="shared" si="54"/>
        <v>1</v>
      </c>
      <c r="K92" s="43">
        <f t="shared" si="55"/>
        <v>37</v>
      </c>
      <c r="L92" s="44">
        <f t="shared" si="56"/>
        <v>50</v>
      </c>
      <c r="M92" s="27">
        <f t="shared" si="57"/>
        <v>0.89189189189189189</v>
      </c>
      <c r="N92" s="45">
        <f t="shared" si="58"/>
        <v>26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3</v>
      </c>
      <c r="W92" s="1">
        <v>26</v>
      </c>
      <c r="X92" s="1">
        <v>4</v>
      </c>
      <c r="Y92" s="1">
        <v>0</v>
      </c>
      <c r="Z92" s="1">
        <v>0</v>
      </c>
      <c r="AA92" s="1">
        <v>1</v>
      </c>
      <c r="AB92" s="1">
        <v>0</v>
      </c>
      <c r="AC92" s="1">
        <v>2</v>
      </c>
      <c r="AD92" s="1">
        <v>1</v>
      </c>
      <c r="AE92" s="1">
        <v>0</v>
      </c>
      <c r="AF92" s="46">
        <v>37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48"/>
        <v>0</v>
      </c>
      <c r="E93" s="42">
        <f t="shared" si="49"/>
        <v>118</v>
      </c>
      <c r="F93" s="25">
        <f t="shared" si="50"/>
        <v>90</v>
      </c>
      <c r="G93" s="25">
        <f t="shared" si="51"/>
        <v>28</v>
      </c>
      <c r="H93" s="25">
        <f t="shared" si="52"/>
        <v>0</v>
      </c>
      <c r="I93" s="25">
        <f t="shared" si="53"/>
        <v>10</v>
      </c>
      <c r="J93" s="2">
        <f t="shared" si="54"/>
        <v>0</v>
      </c>
      <c r="K93" s="43">
        <f t="shared" si="55"/>
        <v>128</v>
      </c>
      <c r="L93" s="44">
        <f t="shared" si="56"/>
        <v>19</v>
      </c>
      <c r="M93" s="27">
        <f t="shared" si="57"/>
        <v>0.921875</v>
      </c>
      <c r="N93" s="45">
        <f t="shared" si="58"/>
        <v>14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1</v>
      </c>
      <c r="W93" s="1">
        <v>89</v>
      </c>
      <c r="X93" s="1">
        <v>28</v>
      </c>
      <c r="Y93" s="1">
        <v>0</v>
      </c>
      <c r="Z93" s="1">
        <v>0</v>
      </c>
      <c r="AA93" s="1">
        <v>0</v>
      </c>
      <c r="AB93" s="1">
        <v>0</v>
      </c>
      <c r="AC93" s="1">
        <v>4</v>
      </c>
      <c r="AD93" s="1">
        <v>6</v>
      </c>
      <c r="AE93" s="1">
        <v>0</v>
      </c>
      <c r="AF93" s="46">
        <v>128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48"/>
        <v>0</v>
      </c>
      <c r="E94" s="42">
        <f t="shared" si="49"/>
        <v>130</v>
      </c>
      <c r="F94" s="25">
        <f t="shared" si="50"/>
        <v>93</v>
      </c>
      <c r="G94" s="25">
        <f t="shared" si="51"/>
        <v>37</v>
      </c>
      <c r="H94" s="25">
        <f t="shared" si="52"/>
        <v>0</v>
      </c>
      <c r="I94" s="25">
        <f t="shared" si="53"/>
        <v>9</v>
      </c>
      <c r="J94" s="2">
        <f t="shared" si="54"/>
        <v>1</v>
      </c>
      <c r="K94" s="43">
        <f t="shared" si="55"/>
        <v>140</v>
      </c>
      <c r="L94" s="44">
        <f t="shared" si="56"/>
        <v>18</v>
      </c>
      <c r="M94" s="27">
        <f t="shared" si="57"/>
        <v>0.9285714285714286</v>
      </c>
      <c r="N94" s="45">
        <f t="shared" si="58"/>
        <v>13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93</v>
      </c>
      <c r="X94" s="1">
        <v>37</v>
      </c>
      <c r="Y94" s="1">
        <v>0</v>
      </c>
      <c r="Z94" s="1">
        <v>0</v>
      </c>
      <c r="AA94" s="1">
        <v>1</v>
      </c>
      <c r="AB94" s="1">
        <v>0</v>
      </c>
      <c r="AC94" s="1">
        <v>7</v>
      </c>
      <c r="AD94" s="1">
        <v>2</v>
      </c>
      <c r="AE94" s="1">
        <v>0</v>
      </c>
      <c r="AF94" s="46">
        <v>140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48"/>
        <v>0</v>
      </c>
      <c r="E95" s="42">
        <f t="shared" si="49"/>
        <v>18</v>
      </c>
      <c r="F95" s="25">
        <f t="shared" si="50"/>
        <v>17</v>
      </c>
      <c r="G95" s="25">
        <f t="shared" si="51"/>
        <v>1</v>
      </c>
      <c r="H95" s="25">
        <f t="shared" si="52"/>
        <v>0</v>
      </c>
      <c r="I95" s="25">
        <f t="shared" si="53"/>
        <v>0</v>
      </c>
      <c r="J95" s="2">
        <f t="shared" si="54"/>
        <v>0</v>
      </c>
      <c r="K95" s="43">
        <f t="shared" si="55"/>
        <v>18</v>
      </c>
      <c r="L95" s="44">
        <f t="shared" si="56"/>
        <v>67</v>
      </c>
      <c r="M95" s="27">
        <f t="shared" si="57"/>
        <v>1</v>
      </c>
      <c r="N95" s="45">
        <f t="shared" si="58"/>
        <v>1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17</v>
      </c>
      <c r="X95" s="1">
        <v>1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46">
        <v>18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48"/>
        <v>0</v>
      </c>
      <c r="E96" s="42">
        <f t="shared" si="49"/>
        <v>52</v>
      </c>
      <c r="F96" s="25">
        <f t="shared" si="50"/>
        <v>32</v>
      </c>
      <c r="G96" s="25">
        <f t="shared" si="51"/>
        <v>20</v>
      </c>
      <c r="H96" s="25">
        <f t="shared" si="52"/>
        <v>0</v>
      </c>
      <c r="I96" s="25">
        <f t="shared" si="53"/>
        <v>6</v>
      </c>
      <c r="J96" s="2">
        <f t="shared" si="54"/>
        <v>0</v>
      </c>
      <c r="K96" s="43">
        <f t="shared" si="55"/>
        <v>58</v>
      </c>
      <c r="L96" s="44">
        <f t="shared" si="56"/>
        <v>38</v>
      </c>
      <c r="M96" s="27">
        <f t="shared" si="57"/>
        <v>0.89655172413793105</v>
      </c>
      <c r="N96" s="45">
        <f t="shared" si="58"/>
        <v>23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3</v>
      </c>
      <c r="W96" s="1">
        <v>29</v>
      </c>
      <c r="X96" s="1">
        <v>20</v>
      </c>
      <c r="Y96" s="1">
        <v>0</v>
      </c>
      <c r="Z96" s="1">
        <v>0</v>
      </c>
      <c r="AA96" s="1">
        <v>0</v>
      </c>
      <c r="AB96" s="1">
        <v>0</v>
      </c>
      <c r="AC96" s="1">
        <v>4</v>
      </c>
      <c r="AD96" s="1">
        <v>2</v>
      </c>
      <c r="AE96" s="1">
        <v>0</v>
      </c>
      <c r="AF96" s="46">
        <v>58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48"/>
        <v>0</v>
      </c>
      <c r="E97" s="42">
        <f t="shared" si="49"/>
        <v>82</v>
      </c>
      <c r="F97" s="25">
        <f t="shared" si="50"/>
        <v>68</v>
      </c>
      <c r="G97" s="25">
        <f t="shared" si="51"/>
        <v>14</v>
      </c>
      <c r="H97" s="25">
        <f t="shared" si="52"/>
        <v>0</v>
      </c>
      <c r="I97" s="25">
        <f t="shared" si="53"/>
        <v>13</v>
      </c>
      <c r="J97" s="2">
        <f t="shared" si="54"/>
        <v>2</v>
      </c>
      <c r="K97" s="43">
        <f t="shared" si="55"/>
        <v>97</v>
      </c>
      <c r="L97" s="44">
        <f t="shared" si="56"/>
        <v>21</v>
      </c>
      <c r="M97" s="27">
        <f t="shared" si="57"/>
        <v>0.84536082474226804</v>
      </c>
      <c r="N97" s="45">
        <f t="shared" si="58"/>
        <v>39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68</v>
      </c>
      <c r="X97" s="1">
        <v>14</v>
      </c>
      <c r="Y97" s="1">
        <v>0</v>
      </c>
      <c r="Z97" s="1">
        <v>0</v>
      </c>
      <c r="AA97" s="1">
        <v>2</v>
      </c>
      <c r="AB97" s="1">
        <v>0</v>
      </c>
      <c r="AC97" s="1">
        <v>10</v>
      </c>
      <c r="AD97" s="1">
        <v>3</v>
      </c>
      <c r="AE97" s="1">
        <v>0</v>
      </c>
      <c r="AF97" s="46">
        <v>97</v>
      </c>
    </row>
    <row r="98" spans="1:32" x14ac:dyDescent="0.15">
      <c r="A98" s="1" t="s">
        <v>224</v>
      </c>
      <c r="B98" s="1" t="s">
        <v>297</v>
      </c>
      <c r="C98" s="41" t="s">
        <v>225</v>
      </c>
      <c r="D98" s="24">
        <f t="shared" si="48"/>
        <v>0</v>
      </c>
      <c r="E98" s="42">
        <f t="shared" si="49"/>
        <v>6</v>
      </c>
      <c r="F98" s="25">
        <f t="shared" si="50"/>
        <v>5</v>
      </c>
      <c r="G98" s="25">
        <f t="shared" si="51"/>
        <v>1</v>
      </c>
      <c r="H98" s="25">
        <f t="shared" si="52"/>
        <v>0</v>
      </c>
      <c r="I98" s="25">
        <f t="shared" si="53"/>
        <v>1</v>
      </c>
      <c r="J98" s="2">
        <f t="shared" si="54"/>
        <v>0</v>
      </c>
      <c r="K98" s="43">
        <f t="shared" si="55"/>
        <v>7</v>
      </c>
      <c r="L98" s="44">
        <f t="shared" si="56"/>
        <v>72</v>
      </c>
      <c r="M98" s="27">
        <f t="shared" si="57"/>
        <v>0.8571428571428571</v>
      </c>
      <c r="N98" s="45">
        <f t="shared" si="58"/>
        <v>34</v>
      </c>
      <c r="P98" s="41" t="s">
        <v>225</v>
      </c>
      <c r="Q98" s="68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5</v>
      </c>
      <c r="X98" s="1">
        <v>1</v>
      </c>
      <c r="Y98" s="1">
        <v>0</v>
      </c>
      <c r="Z98" s="1">
        <v>0</v>
      </c>
      <c r="AA98" s="1">
        <v>0</v>
      </c>
      <c r="AB98" s="1">
        <v>0</v>
      </c>
      <c r="AC98" s="1">
        <v>1</v>
      </c>
      <c r="AD98" s="1">
        <v>0</v>
      </c>
      <c r="AE98" s="1">
        <v>0</v>
      </c>
      <c r="AF98" s="46">
        <v>7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 t="shared" si="48"/>
        <v>0</v>
      </c>
      <c r="E99" s="42">
        <f t="shared" si="49"/>
        <v>42</v>
      </c>
      <c r="F99" s="25">
        <f t="shared" si="50"/>
        <v>25</v>
      </c>
      <c r="G99" s="32">
        <f t="shared" si="51"/>
        <v>17</v>
      </c>
      <c r="H99" s="32">
        <f t="shared" si="52"/>
        <v>0</v>
      </c>
      <c r="I99" s="32">
        <f t="shared" si="53"/>
        <v>9</v>
      </c>
      <c r="J99" s="31">
        <f t="shared" si="54"/>
        <v>0</v>
      </c>
      <c r="K99" s="43">
        <f t="shared" si="55"/>
        <v>51</v>
      </c>
      <c r="L99" s="61">
        <f t="shared" si="56"/>
        <v>42</v>
      </c>
      <c r="M99" s="34">
        <f t="shared" si="57"/>
        <v>0.82352941176470584</v>
      </c>
      <c r="N99" s="62">
        <f t="shared" si="58"/>
        <v>45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1</v>
      </c>
      <c r="W99" s="63">
        <v>24</v>
      </c>
      <c r="X99" s="63">
        <v>17</v>
      </c>
      <c r="Y99" s="63">
        <v>0</v>
      </c>
      <c r="Z99" s="63">
        <v>0</v>
      </c>
      <c r="AA99" s="63">
        <v>0</v>
      </c>
      <c r="AB99" s="63">
        <v>1</v>
      </c>
      <c r="AC99" s="63">
        <v>2</v>
      </c>
      <c r="AD99" s="63">
        <v>6</v>
      </c>
      <c r="AE99" s="63">
        <v>0</v>
      </c>
      <c r="AF99" s="64">
        <v>51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109</v>
      </c>
      <c r="E101" s="257">
        <f t="shared" ref="E101:K101" si="59">SUM(E12:E99)</f>
        <v>8545</v>
      </c>
      <c r="F101" s="257">
        <f t="shared" si="59"/>
        <v>5554</v>
      </c>
      <c r="G101" s="257">
        <f t="shared" si="59"/>
        <v>2940</v>
      </c>
      <c r="H101" s="257">
        <f t="shared" si="59"/>
        <v>51</v>
      </c>
      <c r="I101" s="257">
        <f t="shared" si="59"/>
        <v>2270</v>
      </c>
      <c r="J101" s="257">
        <f t="shared" si="59"/>
        <v>70</v>
      </c>
      <c r="K101" s="258">
        <f t="shared" si="59"/>
        <v>10994</v>
      </c>
    </row>
  </sheetData>
  <autoFilter ref="A13:AF13" xr:uid="{00000000-0009-0000-0000-000021000000}">
    <sortState xmlns:xlrd2="http://schemas.microsoft.com/office/spreadsheetml/2017/richdata2" ref="A15:AF99">
      <sortCondition ref="A13"/>
    </sortState>
  </autoFilter>
  <mergeCells count="25">
    <mergeCell ref="C5:C6"/>
    <mergeCell ref="D5:D6"/>
    <mergeCell ref="E5:E6"/>
    <mergeCell ref="F5:H5"/>
    <mergeCell ref="I5:I6"/>
    <mergeCell ref="A12:A13"/>
    <mergeCell ref="B12:B13"/>
    <mergeCell ref="C12:C13"/>
    <mergeCell ref="D12:D13"/>
    <mergeCell ref="E12:E13"/>
    <mergeCell ref="K5:K6"/>
    <mergeCell ref="L5:L6"/>
    <mergeCell ref="M5:M6"/>
    <mergeCell ref="N5:N6"/>
    <mergeCell ref="D11:N11"/>
    <mergeCell ref="J5:J6"/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</mergeCells>
  <phoneticPr fontId="1"/>
  <hyperlinks>
    <hyperlink ref="P1" location="目次!A1" display="目次に戻る" xr:uid="{3757D696-C653-4F12-8C3A-B6EFBBC0417B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P1" sqref="P1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3" width="9" style="14"/>
    <col min="16" max="16" width="11.625" bestFit="1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13</v>
      </c>
      <c r="F7" s="18">
        <f t="shared" si="0"/>
        <v>13</v>
      </c>
      <c r="G7" s="18">
        <f t="shared" si="0"/>
        <v>0</v>
      </c>
      <c r="H7" s="18">
        <f t="shared" si="0"/>
        <v>0</v>
      </c>
      <c r="I7" s="18">
        <f t="shared" si="0"/>
        <v>0</v>
      </c>
      <c r="J7" s="18">
        <f t="shared" si="0"/>
        <v>0</v>
      </c>
      <c r="K7" s="19">
        <f>SUM(D7,F7:J7)</f>
        <v>13</v>
      </c>
      <c r="L7" s="20">
        <f>_xlfn.RANK.EQ(K7,$K$14:$K$99,0)</f>
        <v>56</v>
      </c>
      <c r="M7" s="21">
        <f>E7/K7</f>
        <v>1</v>
      </c>
      <c r="N7" s="22">
        <f>_xlfn.RANK.EQ(M7,$M$14:$M$99,0)</f>
        <v>1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</v>
      </c>
      <c r="E8" s="103">
        <f>ROUND(SUMIF($B$14:$B$99,"G",E14:E99)/(COUNTIFS(B14:B99,"G",D14:D99,"&lt;&gt;")),1)</f>
        <v>19.7</v>
      </c>
      <c r="F8" s="103">
        <f>ROUND(SUMIF($B$14:$B$99,"G",F14:F99)/(COUNTIFS(B14:B99,"G",D14:D99,"&lt;&gt;")),1)</f>
        <v>18.5</v>
      </c>
      <c r="G8" s="103">
        <f>ROUND(SUMIF($B$14:$B$99,"G",G14:G99)/(COUNTIFS(B14:B99,"G",D14:D99,"&lt;&gt;")),1)</f>
        <v>1.3</v>
      </c>
      <c r="H8" s="103">
        <f>ROUND(SUMIF($B$14:$B$99,"G",H14:H99)/(COUNTIFS(B14:B99,"G",D14:D99,"&lt;&gt;")),1)</f>
        <v>0</v>
      </c>
      <c r="I8" s="103">
        <f>ROUND(SUMIF($B$14:$B$99,"G",I14:I99)/(COUNTIFS(B14:B99,"G",D14:D99,"&lt;&gt;")),1)</f>
        <v>1.1000000000000001</v>
      </c>
      <c r="J8" s="103">
        <f>ROUND(SUMIF($B$14:$B$99,"G",J14:J99)/(COUNTIFS(B14:B99,"G",D14:D99,"&lt;&gt;")),1)</f>
        <v>0</v>
      </c>
      <c r="K8" s="100">
        <f>ROUND(SUM(D8,F8:J8),1)</f>
        <v>20.9</v>
      </c>
      <c r="L8" s="26"/>
      <c r="M8" s="27">
        <f t="shared" ref="M8:M9" si="1">E8/K8</f>
        <v>0.9425837320574163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</v>
      </c>
      <c r="E9" s="106">
        <f t="shared" si="2"/>
        <v>31.3</v>
      </c>
      <c r="F9" s="106">
        <f t="shared" si="2"/>
        <v>28.5</v>
      </c>
      <c r="G9" s="106">
        <f t="shared" si="2"/>
        <v>2.7</v>
      </c>
      <c r="H9" s="106">
        <f t="shared" si="2"/>
        <v>0.1</v>
      </c>
      <c r="I9" s="106">
        <f t="shared" si="2"/>
        <v>11.8</v>
      </c>
      <c r="J9" s="106">
        <f t="shared" si="2"/>
        <v>1.3</v>
      </c>
      <c r="K9" s="105">
        <f>ROUND(SUM(D9,F9:J9),1)</f>
        <v>45.4</v>
      </c>
      <c r="L9" s="33"/>
      <c r="M9" s="34">
        <f t="shared" si="1"/>
        <v>0.68942731277533043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2020年度（基準日：５月１日）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1</v>
      </c>
      <c r="E14" s="42">
        <f>SUM(F14:H14)</f>
        <v>39</v>
      </c>
      <c r="F14" s="25">
        <f>V14+W14</f>
        <v>39</v>
      </c>
      <c r="G14" s="25">
        <f>X14</f>
        <v>0</v>
      </c>
      <c r="H14" s="25">
        <f>Y14</f>
        <v>0</v>
      </c>
      <c r="I14" s="25">
        <f>SUM(AB14:AD14)</f>
        <v>37</v>
      </c>
      <c r="J14" s="2">
        <f>SUM(Z14:AA14,AE14)</f>
        <v>1</v>
      </c>
      <c r="K14" s="43">
        <f>SUM(D14,E14,I14:J14)</f>
        <v>78</v>
      </c>
      <c r="L14" s="44">
        <f>_xlfn.RANK.EQ(K14,$K$14:$K$99,0)</f>
        <v>6</v>
      </c>
      <c r="M14" s="27">
        <f>E14/K14</f>
        <v>0.5</v>
      </c>
      <c r="N14" s="45">
        <f>_xlfn.RANK.EQ(M14,$M$14:$M$99,0)</f>
        <v>55</v>
      </c>
      <c r="P14" s="41" t="s">
        <v>57</v>
      </c>
      <c r="Q14" s="68">
        <v>1</v>
      </c>
      <c r="R14" s="1">
        <v>0</v>
      </c>
      <c r="S14" s="1">
        <v>0</v>
      </c>
      <c r="T14" s="1">
        <v>0</v>
      </c>
      <c r="U14" s="1">
        <v>0</v>
      </c>
      <c r="V14" s="1">
        <v>1</v>
      </c>
      <c r="W14" s="1">
        <v>38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32</v>
      </c>
      <c r="AD14" s="1">
        <v>5</v>
      </c>
      <c r="AE14" s="1">
        <v>1</v>
      </c>
      <c r="AF14" s="46">
        <v>78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>SUM(Q15:U15)</f>
        <v>0</v>
      </c>
      <c r="E15" s="42">
        <f>SUM(F15:H15)</f>
        <v>39</v>
      </c>
      <c r="F15" s="25">
        <f>V15+W15</f>
        <v>38</v>
      </c>
      <c r="G15" s="25">
        <f>X15</f>
        <v>1</v>
      </c>
      <c r="H15" s="25">
        <f>Y15</f>
        <v>0</v>
      </c>
      <c r="I15" s="25">
        <f>SUM(AB15:AD15)</f>
        <v>1</v>
      </c>
      <c r="J15" s="2">
        <f>SUM(Z15:AA15,AE15)</f>
        <v>0</v>
      </c>
      <c r="K15" s="43">
        <f t="shared" ref="K15:K78" si="3">SUM(D15,E15,I15:J15)</f>
        <v>40</v>
      </c>
      <c r="L15" s="44">
        <f>_xlfn.RANK.EQ(K15,$K$14:$K$99,0)</f>
        <v>17</v>
      </c>
      <c r="M15" s="27">
        <f>E15/K15</f>
        <v>0.97499999999999998</v>
      </c>
      <c r="N15" s="45">
        <f>_xlfn.RANK.EQ(M15,$M$14:$M$99,0)</f>
        <v>31</v>
      </c>
      <c r="P15" s="41" t="s">
        <v>59</v>
      </c>
      <c r="Q15" s="68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38</v>
      </c>
      <c r="X15" s="1">
        <v>1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1</v>
      </c>
      <c r="AE15" s="1">
        <v>0</v>
      </c>
      <c r="AF15" s="46">
        <v>40</v>
      </c>
    </row>
    <row r="16" spans="1:38" x14ac:dyDescent="0.15">
      <c r="A16" s="69" t="s">
        <v>60</v>
      </c>
      <c r="B16" s="69" t="s">
        <v>297</v>
      </c>
      <c r="C16" s="70" t="s">
        <v>61</v>
      </c>
      <c r="D16" s="47"/>
      <c r="E16" s="48"/>
      <c r="F16" s="48"/>
      <c r="G16" s="48"/>
      <c r="H16" s="48"/>
      <c r="I16" s="48"/>
      <c r="J16" s="49"/>
      <c r="K16" s="49"/>
      <c r="L16" s="50"/>
      <c r="M16" s="51"/>
      <c r="N16" s="52"/>
      <c r="P16" s="70" t="s">
        <v>61</v>
      </c>
      <c r="Q16" s="75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74"/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>SUM(Q17:U17)</f>
        <v>0</v>
      </c>
      <c r="E17" s="42">
        <f>SUM(F17:H17)</f>
        <v>31</v>
      </c>
      <c r="F17" s="25">
        <f>V17+W17</f>
        <v>31</v>
      </c>
      <c r="G17" s="25">
        <f>X17</f>
        <v>0</v>
      </c>
      <c r="H17" s="25">
        <f>Y17</f>
        <v>0</v>
      </c>
      <c r="I17" s="25">
        <f>SUM(AB17:AD17)</f>
        <v>0</v>
      </c>
      <c r="J17" s="2">
        <f>SUM(Z17:AA17,AE17)</f>
        <v>0</v>
      </c>
      <c r="K17" s="43">
        <f t="shared" si="3"/>
        <v>31</v>
      </c>
      <c r="L17" s="44">
        <f>_xlfn.RANK.EQ(K17,$K$14:$K$99,0)</f>
        <v>26</v>
      </c>
      <c r="M17" s="27">
        <f>E17/K17</f>
        <v>1</v>
      </c>
      <c r="N17" s="45">
        <f>_xlfn.RANK.EQ(M17,$M$14:$M$99,0)</f>
        <v>1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31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6">
        <v>31</v>
      </c>
    </row>
    <row r="18" spans="1:32" x14ac:dyDescent="0.15">
      <c r="A18" s="69" t="s">
        <v>64</v>
      </c>
      <c r="B18" s="69" t="s">
        <v>297</v>
      </c>
      <c r="C18" s="70" t="s">
        <v>65</v>
      </c>
      <c r="D18" s="47"/>
      <c r="E18" s="48"/>
      <c r="F18" s="48"/>
      <c r="G18" s="48"/>
      <c r="H18" s="48"/>
      <c r="I18" s="48"/>
      <c r="J18" s="49"/>
      <c r="K18" s="49"/>
      <c r="L18" s="50"/>
      <c r="M18" s="51"/>
      <c r="N18" s="52"/>
      <c r="P18" s="70" t="s">
        <v>65</v>
      </c>
      <c r="Q18" s="75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74"/>
    </row>
    <row r="19" spans="1:32" x14ac:dyDescent="0.15">
      <c r="A19" s="69" t="s">
        <v>66</v>
      </c>
      <c r="B19" s="69" t="s">
        <v>297</v>
      </c>
      <c r="C19" s="70" t="s">
        <v>67</v>
      </c>
      <c r="D19" s="47"/>
      <c r="E19" s="48"/>
      <c r="F19" s="48"/>
      <c r="G19" s="48"/>
      <c r="H19" s="48"/>
      <c r="I19" s="48"/>
      <c r="J19" s="49"/>
      <c r="K19" s="49"/>
      <c r="L19" s="50"/>
      <c r="M19" s="51"/>
      <c r="N19" s="52"/>
      <c r="P19" s="70" t="s">
        <v>67</v>
      </c>
      <c r="Q19" s="75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74"/>
    </row>
    <row r="20" spans="1:32" x14ac:dyDescent="0.15">
      <c r="A20" s="69" t="s">
        <v>68</v>
      </c>
      <c r="B20" s="69" t="s">
        <v>299</v>
      </c>
      <c r="C20" s="70" t="s">
        <v>69</v>
      </c>
      <c r="D20" s="47"/>
      <c r="E20" s="48"/>
      <c r="F20" s="48"/>
      <c r="G20" s="48"/>
      <c r="H20" s="48"/>
      <c r="I20" s="48"/>
      <c r="J20" s="49"/>
      <c r="K20" s="49"/>
      <c r="L20" s="50"/>
      <c r="M20" s="51"/>
      <c r="N20" s="52"/>
      <c r="P20" s="70" t="s">
        <v>69</v>
      </c>
      <c r="Q20" s="75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4"/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ref="D21:D29" si="4">SUM(Q21:U21)</f>
        <v>0</v>
      </c>
      <c r="E21" s="42">
        <f t="shared" ref="E21:E29" si="5">SUM(F21:H21)</f>
        <v>13</v>
      </c>
      <c r="F21" s="25">
        <f t="shared" ref="F21:F29" si="6">V21+W21</f>
        <v>13</v>
      </c>
      <c r="G21" s="25">
        <f t="shared" ref="G21:G29" si="7">X21</f>
        <v>0</v>
      </c>
      <c r="H21" s="25">
        <f t="shared" ref="H21:H29" si="8">Y21</f>
        <v>0</v>
      </c>
      <c r="I21" s="25">
        <f t="shared" ref="I21:I29" si="9">SUM(AB21:AD21)</f>
        <v>0</v>
      </c>
      <c r="J21" s="2">
        <f>SUM(Z21:AA21,AE21)</f>
        <v>0</v>
      </c>
      <c r="K21" s="2">
        <f>SUM(AA21:AB21,AF21)</f>
        <v>13</v>
      </c>
      <c r="L21" s="44">
        <f t="shared" ref="L21:L29" si="10">_xlfn.RANK.EQ(K21,$K$14:$K$99,0)</f>
        <v>56</v>
      </c>
      <c r="M21" s="27">
        <f t="shared" ref="M21:M29" si="11">E21/K21</f>
        <v>1</v>
      </c>
      <c r="N21" s="45">
        <f t="shared" ref="N21:N29" si="12">_xlfn.RANK.EQ(M21,$M$14:$M$99,0)</f>
        <v>1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13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46">
        <v>13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4"/>
        <v>0</v>
      </c>
      <c r="E22" s="42">
        <f t="shared" si="5"/>
        <v>18</v>
      </c>
      <c r="F22" s="25">
        <f t="shared" si="6"/>
        <v>16</v>
      </c>
      <c r="G22" s="25">
        <f t="shared" si="7"/>
        <v>2</v>
      </c>
      <c r="H22" s="25">
        <f t="shared" si="8"/>
        <v>0</v>
      </c>
      <c r="I22" s="25">
        <f t="shared" si="9"/>
        <v>0</v>
      </c>
      <c r="J22" s="2">
        <f>SUM(Z22:AA22,AE22)</f>
        <v>0</v>
      </c>
      <c r="K22" s="2">
        <f>SUM(AA22:AB22,AF22)</f>
        <v>18</v>
      </c>
      <c r="L22" s="44">
        <f t="shared" si="10"/>
        <v>45</v>
      </c>
      <c r="M22" s="27">
        <f t="shared" si="11"/>
        <v>1</v>
      </c>
      <c r="N22" s="45">
        <f t="shared" si="12"/>
        <v>1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16</v>
      </c>
      <c r="X22" s="1">
        <v>2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46">
        <v>18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4"/>
        <v>0</v>
      </c>
      <c r="E23" s="42">
        <f t="shared" si="5"/>
        <v>42</v>
      </c>
      <c r="F23" s="25">
        <f t="shared" si="6"/>
        <v>41</v>
      </c>
      <c r="G23" s="25">
        <f t="shared" si="7"/>
        <v>1</v>
      </c>
      <c r="H23" s="25">
        <f t="shared" si="8"/>
        <v>0</v>
      </c>
      <c r="I23" s="25">
        <f t="shared" si="9"/>
        <v>33</v>
      </c>
      <c r="J23" s="2">
        <f t="shared" ref="J23:J29" si="13">SUM(Z23:AA23,AE23)</f>
        <v>0</v>
      </c>
      <c r="K23" s="43">
        <f t="shared" si="3"/>
        <v>75</v>
      </c>
      <c r="L23" s="44">
        <f t="shared" si="10"/>
        <v>7</v>
      </c>
      <c r="M23" s="27">
        <f t="shared" si="11"/>
        <v>0.56000000000000005</v>
      </c>
      <c r="N23" s="45">
        <f t="shared" si="12"/>
        <v>52</v>
      </c>
      <c r="P23" s="41" t="s">
        <v>75</v>
      </c>
      <c r="Q23" s="68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41</v>
      </c>
      <c r="X23" s="1">
        <v>1</v>
      </c>
      <c r="Y23" s="1">
        <v>0</v>
      </c>
      <c r="Z23" s="1">
        <v>0</v>
      </c>
      <c r="AA23" s="1">
        <v>0</v>
      </c>
      <c r="AB23" s="1">
        <v>0</v>
      </c>
      <c r="AC23" s="1">
        <v>33</v>
      </c>
      <c r="AD23" s="1">
        <v>0</v>
      </c>
      <c r="AE23" s="1">
        <v>0</v>
      </c>
      <c r="AF23" s="46">
        <v>75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4"/>
        <v>0</v>
      </c>
      <c r="E24" s="42">
        <f t="shared" si="5"/>
        <v>32</v>
      </c>
      <c r="F24" s="25">
        <f t="shared" si="6"/>
        <v>28</v>
      </c>
      <c r="G24" s="25">
        <f t="shared" si="7"/>
        <v>4</v>
      </c>
      <c r="H24" s="25">
        <f t="shared" si="8"/>
        <v>0</v>
      </c>
      <c r="I24" s="25">
        <f t="shared" si="9"/>
        <v>0</v>
      </c>
      <c r="J24" s="2">
        <f t="shared" si="13"/>
        <v>0</v>
      </c>
      <c r="K24" s="43">
        <f t="shared" si="3"/>
        <v>32</v>
      </c>
      <c r="L24" s="44">
        <f t="shared" si="10"/>
        <v>25</v>
      </c>
      <c r="M24" s="27">
        <f t="shared" si="11"/>
        <v>1</v>
      </c>
      <c r="N24" s="45">
        <f t="shared" si="12"/>
        <v>1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28</v>
      </c>
      <c r="X24" s="1">
        <v>4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46">
        <v>32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4"/>
        <v>0</v>
      </c>
      <c r="E25" s="42">
        <f t="shared" si="5"/>
        <v>27</v>
      </c>
      <c r="F25" s="25">
        <f t="shared" si="6"/>
        <v>23</v>
      </c>
      <c r="G25" s="25">
        <f t="shared" si="7"/>
        <v>4</v>
      </c>
      <c r="H25" s="25">
        <f t="shared" si="8"/>
        <v>0</v>
      </c>
      <c r="I25" s="25">
        <f t="shared" si="9"/>
        <v>0</v>
      </c>
      <c r="J25" s="2">
        <f t="shared" si="13"/>
        <v>0</v>
      </c>
      <c r="K25" s="43">
        <f t="shared" si="3"/>
        <v>27</v>
      </c>
      <c r="L25" s="44">
        <f t="shared" si="10"/>
        <v>31</v>
      </c>
      <c r="M25" s="27">
        <f t="shared" si="11"/>
        <v>1</v>
      </c>
      <c r="N25" s="45">
        <f t="shared" si="12"/>
        <v>1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23</v>
      </c>
      <c r="X25" s="1">
        <v>4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46">
        <v>27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4"/>
        <v>0</v>
      </c>
      <c r="E26" s="42">
        <f t="shared" si="5"/>
        <v>20</v>
      </c>
      <c r="F26" s="25">
        <f t="shared" si="6"/>
        <v>19</v>
      </c>
      <c r="G26" s="25">
        <f t="shared" si="7"/>
        <v>1</v>
      </c>
      <c r="H26" s="25">
        <f t="shared" si="8"/>
        <v>0</v>
      </c>
      <c r="I26" s="25">
        <f t="shared" si="9"/>
        <v>0</v>
      </c>
      <c r="J26" s="2">
        <f t="shared" si="13"/>
        <v>0</v>
      </c>
      <c r="K26" s="43">
        <f t="shared" si="3"/>
        <v>20</v>
      </c>
      <c r="L26" s="44">
        <f t="shared" si="10"/>
        <v>39</v>
      </c>
      <c r="M26" s="27">
        <f t="shared" si="11"/>
        <v>1</v>
      </c>
      <c r="N26" s="45">
        <f t="shared" si="12"/>
        <v>1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19</v>
      </c>
      <c r="X26" s="1">
        <v>1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46">
        <v>20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4"/>
        <v>0</v>
      </c>
      <c r="E27" s="42">
        <f t="shared" si="5"/>
        <v>15</v>
      </c>
      <c r="F27" s="25">
        <f t="shared" si="6"/>
        <v>15</v>
      </c>
      <c r="G27" s="25">
        <f t="shared" si="7"/>
        <v>0</v>
      </c>
      <c r="H27" s="25">
        <f t="shared" si="8"/>
        <v>0</v>
      </c>
      <c r="I27" s="25">
        <f t="shared" si="9"/>
        <v>0</v>
      </c>
      <c r="J27" s="2">
        <f t="shared" si="13"/>
        <v>0</v>
      </c>
      <c r="K27" s="2">
        <f>SUM(AA27:AB27,AF27)</f>
        <v>15</v>
      </c>
      <c r="L27" s="44">
        <f t="shared" si="10"/>
        <v>53</v>
      </c>
      <c r="M27" s="27">
        <f t="shared" si="11"/>
        <v>1</v>
      </c>
      <c r="N27" s="45">
        <f t="shared" si="12"/>
        <v>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15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46">
        <v>15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4"/>
        <v>0</v>
      </c>
      <c r="E28" s="42">
        <f t="shared" si="5"/>
        <v>15</v>
      </c>
      <c r="F28" s="25">
        <f t="shared" si="6"/>
        <v>15</v>
      </c>
      <c r="G28" s="25">
        <f t="shared" si="7"/>
        <v>0</v>
      </c>
      <c r="H28" s="25">
        <f t="shared" si="8"/>
        <v>0</v>
      </c>
      <c r="I28" s="25">
        <f t="shared" si="9"/>
        <v>0</v>
      </c>
      <c r="J28" s="2">
        <f t="shared" si="13"/>
        <v>0</v>
      </c>
      <c r="K28" s="2">
        <f>SUM(AA28:AB28,AF28)</f>
        <v>15</v>
      </c>
      <c r="L28" s="44">
        <f t="shared" si="10"/>
        <v>53</v>
      </c>
      <c r="M28" s="27">
        <f t="shared" si="11"/>
        <v>1</v>
      </c>
      <c r="N28" s="45">
        <f t="shared" si="12"/>
        <v>1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15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46">
        <v>15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4"/>
        <v>0</v>
      </c>
      <c r="E29" s="42">
        <f t="shared" si="5"/>
        <v>46</v>
      </c>
      <c r="F29" s="25">
        <f t="shared" si="6"/>
        <v>45</v>
      </c>
      <c r="G29" s="25">
        <f t="shared" si="7"/>
        <v>1</v>
      </c>
      <c r="H29" s="25">
        <f t="shared" si="8"/>
        <v>0</v>
      </c>
      <c r="I29" s="25">
        <f t="shared" si="9"/>
        <v>4</v>
      </c>
      <c r="J29" s="2">
        <f t="shared" si="13"/>
        <v>0</v>
      </c>
      <c r="K29" s="43">
        <f t="shared" si="3"/>
        <v>50</v>
      </c>
      <c r="L29" s="44">
        <f t="shared" si="10"/>
        <v>13</v>
      </c>
      <c r="M29" s="27">
        <f t="shared" si="11"/>
        <v>0.92</v>
      </c>
      <c r="N29" s="45">
        <f t="shared" si="12"/>
        <v>41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45</v>
      </c>
      <c r="X29" s="1">
        <v>1</v>
      </c>
      <c r="Y29" s="1">
        <v>0</v>
      </c>
      <c r="Z29" s="1">
        <v>0</v>
      </c>
      <c r="AA29" s="1">
        <v>0</v>
      </c>
      <c r="AB29" s="1">
        <v>0</v>
      </c>
      <c r="AC29" s="1">
        <v>1</v>
      </c>
      <c r="AD29" s="1">
        <v>3</v>
      </c>
      <c r="AE29" s="1">
        <v>0</v>
      </c>
      <c r="AF29" s="46">
        <v>50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>SUM(Q31:U31)</f>
        <v>0</v>
      </c>
      <c r="E31" s="42">
        <f>SUM(F31:H31)</f>
        <v>16</v>
      </c>
      <c r="F31" s="25">
        <f>V31+W31</f>
        <v>15</v>
      </c>
      <c r="G31" s="25">
        <f t="shared" ref="G31:H35" si="14">X31</f>
        <v>1</v>
      </c>
      <c r="H31" s="25">
        <f t="shared" si="14"/>
        <v>0</v>
      </c>
      <c r="I31" s="25">
        <f>SUM(AB31:AD31)</f>
        <v>0</v>
      </c>
      <c r="J31" s="2">
        <f>SUM(Z31:AA31,AE31)</f>
        <v>0</v>
      </c>
      <c r="K31" s="43">
        <f t="shared" si="3"/>
        <v>16</v>
      </c>
      <c r="L31" s="44">
        <f>_xlfn.RANK.EQ(K31,$K$14:$K$99,0)</f>
        <v>49</v>
      </c>
      <c r="M31" s="27">
        <f>E31/K31</f>
        <v>1</v>
      </c>
      <c r="N31" s="45">
        <f>_xlfn.RANK.EQ(M31,$M$14:$M$99,0)</f>
        <v>1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15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46">
        <v>16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>SUM(Q32:U32)</f>
        <v>0</v>
      </c>
      <c r="E32" s="42">
        <f>SUM(F32:H32)</f>
        <v>15</v>
      </c>
      <c r="F32" s="25">
        <f>V32+W32</f>
        <v>13</v>
      </c>
      <c r="G32" s="25">
        <f t="shared" si="14"/>
        <v>2</v>
      </c>
      <c r="H32" s="25">
        <f t="shared" si="14"/>
        <v>0</v>
      </c>
      <c r="I32" s="25">
        <f>SUM(AB32:AD32)</f>
        <v>0</v>
      </c>
      <c r="J32" s="2">
        <f>SUM(Z32:AA32,AE32)</f>
        <v>0</v>
      </c>
      <c r="K32" s="43">
        <f t="shared" si="3"/>
        <v>15</v>
      </c>
      <c r="L32" s="44">
        <f>_xlfn.RANK.EQ(K32,$K$14:$K$99,0)</f>
        <v>53</v>
      </c>
      <c r="M32" s="27">
        <f>E32/K32</f>
        <v>1</v>
      </c>
      <c r="N32" s="45">
        <f>_xlfn.RANK.EQ(M32,$M$14:$M$99,0)</f>
        <v>1</v>
      </c>
      <c r="P32" s="41" t="s">
        <v>93</v>
      </c>
      <c r="Q32" s="68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13</v>
      </c>
      <c r="X32" s="1">
        <v>2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46">
        <v>15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>SUM(Q33:U33)</f>
        <v>0</v>
      </c>
      <c r="E33" s="42">
        <f>SUM(F33:H33)</f>
        <v>21</v>
      </c>
      <c r="F33" s="25">
        <f>V33+W33</f>
        <v>20</v>
      </c>
      <c r="G33" s="25">
        <f t="shared" si="14"/>
        <v>1</v>
      </c>
      <c r="H33" s="25">
        <f t="shared" si="14"/>
        <v>0</v>
      </c>
      <c r="I33" s="25">
        <f>SUM(AB33:AD33)</f>
        <v>2</v>
      </c>
      <c r="J33" s="2">
        <f>SUM(Z33:AA33,AE33)</f>
        <v>0</v>
      </c>
      <c r="K33" s="43">
        <f t="shared" si="3"/>
        <v>23</v>
      </c>
      <c r="L33" s="44">
        <f>_xlfn.RANK.EQ(K33,$K$14:$K$99,0)</f>
        <v>37</v>
      </c>
      <c r="M33" s="27">
        <f>E33/K33</f>
        <v>0.91304347826086951</v>
      </c>
      <c r="N33" s="45">
        <f>_xlfn.RANK.EQ(M33,$M$14:$M$99,0)</f>
        <v>43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20</v>
      </c>
      <c r="X33" s="1">
        <v>1</v>
      </c>
      <c r="Y33" s="1">
        <v>0</v>
      </c>
      <c r="Z33" s="1">
        <v>0</v>
      </c>
      <c r="AA33" s="1">
        <v>0</v>
      </c>
      <c r="AB33" s="1">
        <v>0</v>
      </c>
      <c r="AC33" s="1">
        <v>1</v>
      </c>
      <c r="AD33" s="1">
        <v>1</v>
      </c>
      <c r="AE33" s="1">
        <v>0</v>
      </c>
      <c r="AF33" s="46">
        <v>23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>SUM(Q34:U34)</f>
        <v>0</v>
      </c>
      <c r="E34" s="42">
        <f>SUM(F34:H34)</f>
        <v>13</v>
      </c>
      <c r="F34" s="25">
        <f>V34+W34</f>
        <v>12</v>
      </c>
      <c r="G34" s="25">
        <f t="shared" si="14"/>
        <v>1</v>
      </c>
      <c r="H34" s="25">
        <f t="shared" si="14"/>
        <v>0</v>
      </c>
      <c r="I34" s="25">
        <f>SUM(AB34:AD34)</f>
        <v>13</v>
      </c>
      <c r="J34" s="2">
        <f>SUM(Z34:AA34,AE34)</f>
        <v>0</v>
      </c>
      <c r="K34" s="43">
        <f t="shared" si="3"/>
        <v>26</v>
      </c>
      <c r="L34" s="44">
        <f>_xlfn.RANK.EQ(K34,$K$14:$K$99,0)</f>
        <v>32</v>
      </c>
      <c r="M34" s="27">
        <f>E34/K34</f>
        <v>0.5</v>
      </c>
      <c r="N34" s="45">
        <f>_xlfn.RANK.EQ(M34,$M$14:$M$99,0)</f>
        <v>55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12</v>
      </c>
      <c r="X34" s="1">
        <v>1</v>
      </c>
      <c r="Y34" s="1">
        <v>0</v>
      </c>
      <c r="Z34" s="1">
        <v>0</v>
      </c>
      <c r="AA34" s="1">
        <v>0</v>
      </c>
      <c r="AB34" s="1">
        <v>0</v>
      </c>
      <c r="AC34" s="1">
        <v>13</v>
      </c>
      <c r="AD34" s="1">
        <v>0</v>
      </c>
      <c r="AE34" s="1">
        <v>0</v>
      </c>
      <c r="AF34" s="46">
        <v>26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>SUM(Q35:U35)</f>
        <v>15</v>
      </c>
      <c r="E35" s="42">
        <f>SUM(F35:H35)</f>
        <v>128</v>
      </c>
      <c r="F35" s="25">
        <f>V35+W35</f>
        <v>103</v>
      </c>
      <c r="G35" s="25">
        <f t="shared" si="14"/>
        <v>25</v>
      </c>
      <c r="H35" s="25">
        <f t="shared" si="14"/>
        <v>0</v>
      </c>
      <c r="I35" s="25">
        <f>SUM(AB35:AD35)</f>
        <v>163</v>
      </c>
      <c r="J35" s="2">
        <f>SUM(Z35:AA35,AE35)</f>
        <v>3</v>
      </c>
      <c r="K35" s="43">
        <f t="shared" si="3"/>
        <v>309</v>
      </c>
      <c r="L35" s="44">
        <f>_xlfn.RANK.EQ(K35,$K$14:$K$99,0)</f>
        <v>1</v>
      </c>
      <c r="M35" s="27">
        <f>E35/K35</f>
        <v>0.41423948220064727</v>
      </c>
      <c r="N35" s="45">
        <f>_xlfn.RANK.EQ(M35,$M$14:$M$99,0)</f>
        <v>57</v>
      </c>
      <c r="P35" s="41" t="s">
        <v>99</v>
      </c>
      <c r="Q35" s="68">
        <v>15</v>
      </c>
      <c r="R35" s="1">
        <v>0</v>
      </c>
      <c r="S35" s="1">
        <v>0</v>
      </c>
      <c r="T35" s="1">
        <v>0</v>
      </c>
      <c r="U35" s="1">
        <v>0</v>
      </c>
      <c r="V35" s="1">
        <v>2</v>
      </c>
      <c r="W35" s="1">
        <v>101</v>
      </c>
      <c r="X35" s="1">
        <v>25</v>
      </c>
      <c r="Y35" s="1">
        <v>0</v>
      </c>
      <c r="Z35" s="1">
        <v>0</v>
      </c>
      <c r="AA35" s="1">
        <v>3</v>
      </c>
      <c r="AB35" s="1">
        <v>3</v>
      </c>
      <c r="AC35" s="1">
        <v>125</v>
      </c>
      <c r="AD35" s="1">
        <v>35</v>
      </c>
      <c r="AE35" s="1">
        <v>0</v>
      </c>
      <c r="AF35" s="46">
        <v>309</v>
      </c>
    </row>
    <row r="36" spans="1:32" x14ac:dyDescent="0.15">
      <c r="A36" s="69" t="s">
        <v>100</v>
      </c>
      <c r="B36" s="69" t="s">
        <v>299</v>
      </c>
      <c r="C36" s="70" t="s">
        <v>101</v>
      </c>
      <c r="D36" s="47"/>
      <c r="E36" s="48"/>
      <c r="F36" s="48"/>
      <c r="G36" s="48"/>
      <c r="H36" s="48"/>
      <c r="I36" s="48"/>
      <c r="J36" s="49"/>
      <c r="K36" s="49"/>
      <c r="L36" s="50"/>
      <c r="M36" s="51"/>
      <c r="N36" s="52"/>
      <c r="P36" s="70" t="s">
        <v>101</v>
      </c>
      <c r="Q36" s="75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74"/>
    </row>
    <row r="37" spans="1:32" x14ac:dyDescent="0.15">
      <c r="A37" s="69" t="s">
        <v>102</v>
      </c>
      <c r="B37" s="69" t="s">
        <v>298</v>
      </c>
      <c r="C37" s="70" t="s">
        <v>103</v>
      </c>
      <c r="D37" s="47"/>
      <c r="E37" s="48"/>
      <c r="F37" s="48"/>
      <c r="G37" s="48"/>
      <c r="H37" s="48"/>
      <c r="I37" s="48"/>
      <c r="J37" s="49"/>
      <c r="K37" s="49"/>
      <c r="L37" s="50"/>
      <c r="M37" s="51"/>
      <c r="N37" s="52"/>
      <c r="P37" s="70" t="s">
        <v>103</v>
      </c>
      <c r="Q37" s="75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74"/>
    </row>
    <row r="38" spans="1:32" x14ac:dyDescent="0.15">
      <c r="A38" s="69" t="s">
        <v>104</v>
      </c>
      <c r="B38" s="69" t="s">
        <v>298</v>
      </c>
      <c r="C38" s="70" t="s">
        <v>105</v>
      </c>
      <c r="D38" s="47"/>
      <c r="E38" s="48"/>
      <c r="F38" s="48"/>
      <c r="G38" s="48"/>
      <c r="H38" s="48"/>
      <c r="I38" s="48"/>
      <c r="J38" s="49"/>
      <c r="K38" s="49"/>
      <c r="L38" s="50"/>
      <c r="M38" s="51"/>
      <c r="N38" s="52"/>
      <c r="P38" s="70" t="s">
        <v>105</v>
      </c>
      <c r="Q38" s="75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74"/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>SUM(Q39:U39)</f>
        <v>9</v>
      </c>
      <c r="E39" s="42">
        <f>SUM(F39:H39)</f>
        <v>29</v>
      </c>
      <c r="F39" s="25">
        <f>V39+W39</f>
        <v>29</v>
      </c>
      <c r="G39" s="25">
        <f>X39</f>
        <v>0</v>
      </c>
      <c r="H39" s="25">
        <f>Y39</f>
        <v>0</v>
      </c>
      <c r="I39" s="25">
        <f>SUM(AB39:AD39)</f>
        <v>0</v>
      </c>
      <c r="J39" s="2">
        <f>SUM(Z39:AA39,AE39)</f>
        <v>1</v>
      </c>
      <c r="K39" s="43">
        <f t="shared" si="3"/>
        <v>39</v>
      </c>
      <c r="L39" s="44">
        <f>_xlfn.RANK.EQ(K39,$K$14:$K$99,0)</f>
        <v>18</v>
      </c>
      <c r="M39" s="27">
        <f>E39/K39</f>
        <v>0.74358974358974361</v>
      </c>
      <c r="N39" s="45">
        <f>_xlfn.RANK.EQ(M39,$M$14:$M$99,0)</f>
        <v>48</v>
      </c>
      <c r="P39" s="41" t="s">
        <v>107</v>
      </c>
      <c r="Q39" s="68">
        <v>9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29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1</v>
      </c>
      <c r="AF39" s="46">
        <v>39</v>
      </c>
    </row>
    <row r="40" spans="1:32" x14ac:dyDescent="0.15">
      <c r="A40" s="69" t="s">
        <v>108</v>
      </c>
      <c r="B40" s="69" t="s">
        <v>301</v>
      </c>
      <c r="C40" s="70" t="s">
        <v>109</v>
      </c>
      <c r="D40" s="47"/>
      <c r="E40" s="48"/>
      <c r="F40" s="48"/>
      <c r="G40" s="48"/>
      <c r="H40" s="48"/>
      <c r="I40" s="48"/>
      <c r="J40" s="49"/>
      <c r="K40" s="49"/>
      <c r="L40" s="50"/>
      <c r="M40" s="51"/>
      <c r="N40" s="52"/>
      <c r="P40" s="70" t="s">
        <v>109</v>
      </c>
      <c r="Q40" s="75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74"/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>SUM(Q41:U41)</f>
        <v>0</v>
      </c>
      <c r="E41" s="42">
        <f>SUM(F41:H41)</f>
        <v>58</v>
      </c>
      <c r="F41" s="25">
        <f>V41+W41</f>
        <v>56</v>
      </c>
      <c r="G41" s="25">
        <f>X41</f>
        <v>2</v>
      </c>
      <c r="H41" s="25">
        <f>Y41</f>
        <v>0</v>
      </c>
      <c r="I41" s="25">
        <f>SUM(AB41:AD41)</f>
        <v>0</v>
      </c>
      <c r="J41" s="2">
        <f>SUM(Z41:AA41,AE41)</f>
        <v>0</v>
      </c>
      <c r="K41" s="43">
        <f t="shared" si="3"/>
        <v>58</v>
      </c>
      <c r="L41" s="44">
        <f>_xlfn.RANK.EQ(K41,$K$14:$K$99,0)</f>
        <v>10</v>
      </c>
      <c r="M41" s="27">
        <f>E41/K41</f>
        <v>1</v>
      </c>
      <c r="N41" s="45">
        <f>_xlfn.RANK.EQ(M41,$M$14:$M$99,0)</f>
        <v>1</v>
      </c>
      <c r="P41" s="41" t="s">
        <v>111</v>
      </c>
      <c r="Q41" s="68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56</v>
      </c>
      <c r="X41" s="1">
        <v>2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46">
        <v>58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>SUM(Q42:U42)</f>
        <v>5</v>
      </c>
      <c r="E42" s="42">
        <f>SUM(F42:H42)</f>
        <v>28</v>
      </c>
      <c r="F42" s="25">
        <f>V42+W42</f>
        <v>28</v>
      </c>
      <c r="G42" s="25">
        <f>X42</f>
        <v>0</v>
      </c>
      <c r="H42" s="25">
        <f>Y42</f>
        <v>0</v>
      </c>
      <c r="I42" s="25">
        <f>SUM(AB42:AD42)</f>
        <v>0</v>
      </c>
      <c r="J42" s="2">
        <f>SUM(Z42:AA42,AE42)</f>
        <v>0</v>
      </c>
      <c r="K42" s="43">
        <f t="shared" si="3"/>
        <v>33</v>
      </c>
      <c r="L42" s="44">
        <f>_xlfn.RANK.EQ(K42,$K$14:$K$99,0)</f>
        <v>22</v>
      </c>
      <c r="M42" s="27">
        <f>E42/K42</f>
        <v>0.84848484848484851</v>
      </c>
      <c r="N42" s="45">
        <f>_xlfn.RANK.EQ(M42,$M$14:$M$99,0)</f>
        <v>45</v>
      </c>
      <c r="P42" s="41" t="s">
        <v>113</v>
      </c>
      <c r="Q42" s="68">
        <v>5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28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46">
        <v>33</v>
      </c>
    </row>
    <row r="43" spans="1:32" x14ac:dyDescent="0.15">
      <c r="A43" s="69" t="s">
        <v>114</v>
      </c>
      <c r="B43" s="69" t="s">
        <v>297</v>
      </c>
      <c r="C43" s="70" t="s">
        <v>115</v>
      </c>
      <c r="D43" s="47"/>
      <c r="E43" s="48"/>
      <c r="F43" s="48"/>
      <c r="G43" s="48"/>
      <c r="H43" s="48"/>
      <c r="I43" s="48"/>
      <c r="J43" s="49"/>
      <c r="K43" s="49"/>
      <c r="L43" s="50"/>
      <c r="M43" s="51"/>
      <c r="N43" s="52"/>
      <c r="P43" s="70" t="s">
        <v>115</v>
      </c>
      <c r="Q43" s="75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74"/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>SUM(Q44:U44)</f>
        <v>5</v>
      </c>
      <c r="E44" s="42">
        <f>SUM(F44:H44)</f>
        <v>79</v>
      </c>
      <c r="F44" s="25">
        <f>V44+W44</f>
        <v>76</v>
      </c>
      <c r="G44" s="25">
        <f>X44</f>
        <v>3</v>
      </c>
      <c r="H44" s="25">
        <f>Y44</f>
        <v>0</v>
      </c>
      <c r="I44" s="25">
        <f>SUM(AB44:AD44)</f>
        <v>91</v>
      </c>
      <c r="J44" s="2">
        <f>SUM(Z44:AA44,AE44)</f>
        <v>33</v>
      </c>
      <c r="K44" s="43">
        <f t="shared" si="3"/>
        <v>208</v>
      </c>
      <c r="L44" s="44">
        <f>_xlfn.RANK.EQ(K44,$K$14:$K$99,0)</f>
        <v>3</v>
      </c>
      <c r="M44" s="27">
        <f>E44/K44</f>
        <v>0.37980769230769229</v>
      </c>
      <c r="N44" s="45">
        <f>_xlfn.RANK.EQ(M44,$M$14:$M$99,0)</f>
        <v>58</v>
      </c>
      <c r="P44" s="41" t="s">
        <v>117</v>
      </c>
      <c r="Q44" s="68">
        <v>5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76</v>
      </c>
      <c r="X44" s="1">
        <v>3</v>
      </c>
      <c r="Y44" s="1">
        <v>0</v>
      </c>
      <c r="Z44" s="1">
        <v>0</v>
      </c>
      <c r="AA44" s="1">
        <v>0</v>
      </c>
      <c r="AB44" s="1">
        <v>0</v>
      </c>
      <c r="AC44" s="1">
        <v>90</v>
      </c>
      <c r="AD44" s="1">
        <v>1</v>
      </c>
      <c r="AE44" s="1">
        <v>33</v>
      </c>
      <c r="AF44" s="46">
        <v>208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9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69" t="s">
        <v>120</v>
      </c>
      <c r="B46" s="69" t="s">
        <v>297</v>
      </c>
      <c r="C46" s="70" t="s">
        <v>121</v>
      </c>
      <c r="D46" s="47"/>
      <c r="E46" s="48"/>
      <c r="F46" s="48"/>
      <c r="G46" s="48"/>
      <c r="H46" s="48"/>
      <c r="I46" s="48"/>
      <c r="J46" s="49"/>
      <c r="K46" s="49"/>
      <c r="L46" s="50"/>
      <c r="M46" s="51"/>
      <c r="N46" s="52"/>
      <c r="P46" s="70" t="s">
        <v>121</v>
      </c>
      <c r="Q46" s="75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74"/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0</v>
      </c>
      <c r="E47" s="42">
        <f>SUM(F47:H47)</f>
        <v>15</v>
      </c>
      <c r="F47" s="25">
        <f>V47+W47</f>
        <v>15</v>
      </c>
      <c r="G47" s="25">
        <f>X47</f>
        <v>0</v>
      </c>
      <c r="H47" s="25">
        <f>Y47</f>
        <v>0</v>
      </c>
      <c r="I47" s="25">
        <f>SUM(AB47:AD47)</f>
        <v>10</v>
      </c>
      <c r="J47" s="2">
        <f>SUM(Z47:AA47,AE47)</f>
        <v>0</v>
      </c>
      <c r="K47" s="43">
        <f t="shared" si="3"/>
        <v>25</v>
      </c>
      <c r="L47" s="44">
        <f>_xlfn.RANK.EQ(K47,$K$14:$K$99,0)</f>
        <v>33</v>
      </c>
      <c r="M47" s="27">
        <f>E47/K47</f>
        <v>0.6</v>
      </c>
      <c r="N47" s="45">
        <f>_xlfn.RANK.EQ(M47,$M$14:$M$99,0)</f>
        <v>51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15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10</v>
      </c>
      <c r="AD47" s="1">
        <v>0</v>
      </c>
      <c r="AE47" s="1">
        <v>0</v>
      </c>
      <c r="AF47" s="46">
        <v>25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0</v>
      </c>
      <c r="E49" s="42">
        <f>SUM(F49:H49)</f>
        <v>19</v>
      </c>
      <c r="F49" s="25">
        <f>V49+W49</f>
        <v>19</v>
      </c>
      <c r="G49" s="25">
        <f t="shared" ref="G49:H53" si="15">X49</f>
        <v>0</v>
      </c>
      <c r="H49" s="25">
        <f t="shared" si="15"/>
        <v>0</v>
      </c>
      <c r="I49" s="25">
        <f>SUM(AB49:AD49)</f>
        <v>0</v>
      </c>
      <c r="J49" s="2">
        <f>SUM(Z49:AA49,AE49)</f>
        <v>0</v>
      </c>
      <c r="K49" s="43">
        <f t="shared" si="3"/>
        <v>19</v>
      </c>
      <c r="L49" s="44">
        <f>_xlfn.RANK.EQ(K49,$K$14:$K$99,0)</f>
        <v>44</v>
      </c>
      <c r="M49" s="27">
        <f>E49/K49</f>
        <v>1</v>
      </c>
      <c r="N49" s="45">
        <f>_xlfn.RANK.EQ(M49,$M$14:$M$99,0)</f>
        <v>1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19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46">
        <v>19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1</v>
      </c>
      <c r="E50" s="42">
        <f>SUM(F50:H50)</f>
        <v>11</v>
      </c>
      <c r="F50" s="25">
        <f>V50+W50</f>
        <v>11</v>
      </c>
      <c r="G50" s="25">
        <f t="shared" si="15"/>
        <v>0</v>
      </c>
      <c r="H50" s="25">
        <f t="shared" si="15"/>
        <v>0</v>
      </c>
      <c r="I50" s="25">
        <f>SUM(AB50:AD50)</f>
        <v>0</v>
      </c>
      <c r="J50" s="2">
        <f>SUM(Z50:AA50,AE50)</f>
        <v>0</v>
      </c>
      <c r="K50" s="43">
        <f t="shared" si="3"/>
        <v>12</v>
      </c>
      <c r="L50" s="44">
        <f>_xlfn.RANK.EQ(K50,$K$14:$K$99,0)</f>
        <v>59</v>
      </c>
      <c r="M50" s="27">
        <f>E50/K50</f>
        <v>0.91666666666666663</v>
      </c>
      <c r="N50" s="45">
        <f>_xlfn.RANK.EQ(M50,$M$14:$M$99,0)</f>
        <v>42</v>
      </c>
      <c r="P50" s="41" t="s">
        <v>129</v>
      </c>
      <c r="Q50" s="68">
        <v>1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11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46">
        <v>12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0</v>
      </c>
      <c r="E51" s="42">
        <f>SUM(F51:H51)</f>
        <v>73</v>
      </c>
      <c r="F51" s="25">
        <f>V51+W51</f>
        <v>64</v>
      </c>
      <c r="G51" s="25">
        <f t="shared" si="15"/>
        <v>8</v>
      </c>
      <c r="H51" s="25">
        <f t="shared" si="15"/>
        <v>1</v>
      </c>
      <c r="I51" s="25">
        <f>SUM(AB51:AD51)</f>
        <v>0</v>
      </c>
      <c r="J51" s="2">
        <f>SUM(Z51:AA51,AE51)</f>
        <v>0</v>
      </c>
      <c r="K51" s="43">
        <f t="shared" si="3"/>
        <v>73</v>
      </c>
      <c r="L51" s="44">
        <f>_xlfn.RANK.EQ(K51,$K$14:$K$99,0)</f>
        <v>9</v>
      </c>
      <c r="M51" s="27">
        <f>E51/K51</f>
        <v>1</v>
      </c>
      <c r="N51" s="45">
        <f>_xlfn.RANK.EQ(M51,$M$14:$M$99,0)</f>
        <v>1</v>
      </c>
      <c r="P51" s="41" t="s">
        <v>131</v>
      </c>
      <c r="Q51" s="68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64</v>
      </c>
      <c r="X51" s="1">
        <v>8</v>
      </c>
      <c r="Y51" s="1">
        <v>1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46">
        <v>73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0</v>
      </c>
      <c r="E52" s="42">
        <f>SUM(F52:H52)</f>
        <v>13</v>
      </c>
      <c r="F52" s="25">
        <f>V52+W52</f>
        <v>13</v>
      </c>
      <c r="G52" s="25">
        <f t="shared" si="15"/>
        <v>0</v>
      </c>
      <c r="H52" s="25">
        <f t="shared" si="15"/>
        <v>0</v>
      </c>
      <c r="I52" s="25">
        <f>SUM(AB52:AD52)</f>
        <v>0</v>
      </c>
      <c r="J52" s="2">
        <f>SUM(Z52:AA52,AE52)</f>
        <v>0</v>
      </c>
      <c r="K52" s="43">
        <f t="shared" si="3"/>
        <v>13</v>
      </c>
      <c r="L52" s="44">
        <f>_xlfn.RANK.EQ(K52,$K$14:$K$99,0)</f>
        <v>56</v>
      </c>
      <c r="M52" s="27">
        <f>E52/K52</f>
        <v>1</v>
      </c>
      <c r="N52" s="45">
        <f>_xlfn.RANK.EQ(M52,$M$14:$M$99,0)</f>
        <v>1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13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46">
        <v>13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0</v>
      </c>
      <c r="E53" s="42">
        <f>SUM(F53:H53)</f>
        <v>16</v>
      </c>
      <c r="F53" s="25">
        <f>V53+W53</f>
        <v>16</v>
      </c>
      <c r="G53" s="25">
        <f t="shared" si="15"/>
        <v>0</v>
      </c>
      <c r="H53" s="25">
        <f t="shared" si="15"/>
        <v>0</v>
      </c>
      <c r="I53" s="25">
        <f>SUM(AB53:AD53)</f>
        <v>5</v>
      </c>
      <c r="J53" s="2">
        <f>SUM(Z53:AA53,AE53)</f>
        <v>0</v>
      </c>
      <c r="K53" s="43">
        <f t="shared" si="3"/>
        <v>21</v>
      </c>
      <c r="L53" s="44">
        <f>_xlfn.RANK.EQ(K53,$K$14:$K$99,0)</f>
        <v>38</v>
      </c>
      <c r="M53" s="27">
        <f>E53/K53</f>
        <v>0.76190476190476186</v>
      </c>
      <c r="N53" s="45">
        <f>_xlfn.RANK.EQ(M53,$M$14:$M$99,0)</f>
        <v>47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16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5</v>
      </c>
      <c r="AD53" s="1">
        <v>0</v>
      </c>
      <c r="AE53" s="1">
        <v>0</v>
      </c>
      <c r="AF53" s="46">
        <v>21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9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>SUM(Q55:U55)</f>
        <v>0</v>
      </c>
      <c r="E55" s="42">
        <f>SUM(F55:H55)</f>
        <v>39</v>
      </c>
      <c r="F55" s="25">
        <f>V55+W55</f>
        <v>36</v>
      </c>
      <c r="G55" s="25">
        <f t="shared" ref="G55:H59" si="16">X55</f>
        <v>3</v>
      </c>
      <c r="H55" s="25">
        <f t="shared" si="16"/>
        <v>0</v>
      </c>
      <c r="I55" s="25">
        <f>SUM(AB55:AD55)</f>
        <v>0</v>
      </c>
      <c r="J55" s="2">
        <f>SUM(Z55:AA55,AE55)</f>
        <v>0</v>
      </c>
      <c r="K55" s="43">
        <f t="shared" si="3"/>
        <v>39</v>
      </c>
      <c r="L55" s="44">
        <f>_xlfn.RANK.EQ(K55,$K$14:$K$99,0)</f>
        <v>18</v>
      </c>
      <c r="M55" s="27">
        <f>E55/K55</f>
        <v>1</v>
      </c>
      <c r="N55" s="45">
        <f>_xlfn.RANK.EQ(M55,$M$14:$M$99,0)</f>
        <v>1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36</v>
      </c>
      <c r="X55" s="1">
        <v>3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46">
        <v>39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>SUM(Q56:U56)</f>
        <v>0</v>
      </c>
      <c r="E56" s="42">
        <f>SUM(F56:H56)</f>
        <v>15</v>
      </c>
      <c r="F56" s="25">
        <f>V56+W56</f>
        <v>14</v>
      </c>
      <c r="G56" s="25">
        <f t="shared" si="16"/>
        <v>1</v>
      </c>
      <c r="H56" s="25">
        <f t="shared" si="16"/>
        <v>0</v>
      </c>
      <c r="I56" s="25">
        <f>SUM(AB56:AD56)</f>
        <v>1</v>
      </c>
      <c r="J56" s="2">
        <f>SUM(Z56:AA56,AE56)</f>
        <v>0</v>
      </c>
      <c r="K56" s="43">
        <f t="shared" si="3"/>
        <v>16</v>
      </c>
      <c r="L56" s="44">
        <f>_xlfn.RANK.EQ(K56,$K$14:$K$99,0)</f>
        <v>49</v>
      </c>
      <c r="M56" s="27">
        <f>E56/K56</f>
        <v>0.9375</v>
      </c>
      <c r="N56" s="45">
        <f>_xlfn.RANK.EQ(M56,$M$14:$M$99,0)</f>
        <v>38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14</v>
      </c>
      <c r="X56" s="1">
        <v>1</v>
      </c>
      <c r="Y56" s="1">
        <v>0</v>
      </c>
      <c r="Z56" s="1">
        <v>0</v>
      </c>
      <c r="AA56" s="1">
        <v>0</v>
      </c>
      <c r="AB56" s="1">
        <v>0</v>
      </c>
      <c r="AC56" s="1">
        <v>1</v>
      </c>
      <c r="AD56" s="1">
        <v>0</v>
      </c>
      <c r="AE56" s="1">
        <v>0</v>
      </c>
      <c r="AF56" s="46">
        <v>16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>SUM(Q57:U57)</f>
        <v>0</v>
      </c>
      <c r="E57" s="42">
        <f>SUM(F57:H57)</f>
        <v>20</v>
      </c>
      <c r="F57" s="25">
        <f>V57+W57</f>
        <v>20</v>
      </c>
      <c r="G57" s="25">
        <f t="shared" si="16"/>
        <v>0</v>
      </c>
      <c r="H57" s="25">
        <f t="shared" si="16"/>
        <v>0</v>
      </c>
      <c r="I57" s="25">
        <f>SUM(AB57:AD57)</f>
        <v>0</v>
      </c>
      <c r="J57" s="2">
        <f>SUM(Z57:AA57,AE57)</f>
        <v>0</v>
      </c>
      <c r="K57" s="43">
        <f t="shared" si="3"/>
        <v>20</v>
      </c>
      <c r="L57" s="44">
        <f>_xlfn.RANK.EQ(K57,$K$14:$K$99,0)</f>
        <v>39</v>
      </c>
      <c r="M57" s="27">
        <f>E57/K57</f>
        <v>1</v>
      </c>
      <c r="N57" s="45">
        <f>_xlfn.RANK.EQ(M57,$M$14:$M$99,0)</f>
        <v>1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20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46">
        <v>20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>SUM(Q58:U58)</f>
        <v>0</v>
      </c>
      <c r="E58" s="42">
        <f>SUM(F58:H58)</f>
        <v>24</v>
      </c>
      <c r="F58" s="25">
        <f>V58+W58</f>
        <v>22</v>
      </c>
      <c r="G58" s="25">
        <f t="shared" si="16"/>
        <v>2</v>
      </c>
      <c r="H58" s="25">
        <f t="shared" si="16"/>
        <v>0</v>
      </c>
      <c r="I58" s="25">
        <f>SUM(AB58:AD58)</f>
        <v>0</v>
      </c>
      <c r="J58" s="2">
        <f>SUM(Z58:AA58,AE58)</f>
        <v>0</v>
      </c>
      <c r="K58" s="43">
        <f t="shared" si="3"/>
        <v>24</v>
      </c>
      <c r="L58" s="44">
        <f>_xlfn.RANK.EQ(K58,$K$14:$K$99,0)</f>
        <v>35</v>
      </c>
      <c r="M58" s="27">
        <f>E58/K58</f>
        <v>1</v>
      </c>
      <c r="N58" s="45">
        <f>_xlfn.RANK.EQ(M58,$M$14:$M$99,0)</f>
        <v>1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22</v>
      </c>
      <c r="X58" s="1">
        <v>2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46">
        <v>24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>SUM(Q59:U59)</f>
        <v>0</v>
      </c>
      <c r="E59" s="42">
        <f>SUM(F59:H59)</f>
        <v>23</v>
      </c>
      <c r="F59" s="25">
        <f>V59+W59</f>
        <v>19</v>
      </c>
      <c r="G59" s="25">
        <f t="shared" si="16"/>
        <v>4</v>
      </c>
      <c r="H59" s="25">
        <f t="shared" si="16"/>
        <v>0</v>
      </c>
      <c r="I59" s="25">
        <f>SUM(AB59:AD59)</f>
        <v>1</v>
      </c>
      <c r="J59" s="2">
        <f>SUM(Z59:AA59,AE59)</f>
        <v>0</v>
      </c>
      <c r="K59" s="43">
        <f t="shared" si="3"/>
        <v>24</v>
      </c>
      <c r="L59" s="44">
        <f>_xlfn.RANK.EQ(K59,$K$14:$K$99,0)</f>
        <v>35</v>
      </c>
      <c r="M59" s="27">
        <f>E59/K59</f>
        <v>0.95833333333333337</v>
      </c>
      <c r="N59" s="45">
        <f>_xlfn.RANK.EQ(M59,$M$14:$M$99,0)</f>
        <v>34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19</v>
      </c>
      <c r="X59" s="1">
        <v>4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1</v>
      </c>
      <c r="AE59" s="1">
        <v>0</v>
      </c>
      <c r="AF59" s="46">
        <v>24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74"/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>SUM(Q61:U61)</f>
        <v>0</v>
      </c>
      <c r="E61" s="42">
        <f>SUM(F61:H61)</f>
        <v>0</v>
      </c>
      <c r="F61" s="25">
        <f>V61+W61</f>
        <v>0</v>
      </c>
      <c r="G61" s="25">
        <f>X61</f>
        <v>0</v>
      </c>
      <c r="H61" s="25">
        <f>Y61</f>
        <v>0</v>
      </c>
      <c r="I61" s="25">
        <f>SUM(AB61:AD61)</f>
        <v>28</v>
      </c>
      <c r="J61" s="2">
        <f>SUM(Z61:AA61,AE61)</f>
        <v>0</v>
      </c>
      <c r="K61" s="43">
        <f t="shared" si="3"/>
        <v>28</v>
      </c>
      <c r="L61" s="44">
        <f>_xlfn.RANK.EQ(K61,$K$14:$K$99,0)</f>
        <v>29</v>
      </c>
      <c r="M61" s="27">
        <f>E61/K61</f>
        <v>0</v>
      </c>
      <c r="N61" s="45">
        <f>_xlfn.RANK.EQ(M61,$M$14:$M$99,0)</f>
        <v>60</v>
      </c>
      <c r="P61" s="41" t="s">
        <v>151</v>
      </c>
      <c r="Q61" s="68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28</v>
      </c>
      <c r="AD61" s="1">
        <v>0</v>
      </c>
      <c r="AE61" s="1">
        <v>0</v>
      </c>
      <c r="AF61" s="46">
        <v>28</v>
      </c>
    </row>
    <row r="62" spans="1:32" x14ac:dyDescent="0.15">
      <c r="A62" s="69" t="s">
        <v>152</v>
      </c>
      <c r="B62" s="69" t="s">
        <v>297</v>
      </c>
      <c r="C62" s="70" t="s">
        <v>153</v>
      </c>
      <c r="D62" s="47"/>
      <c r="E62" s="48"/>
      <c r="F62" s="48"/>
      <c r="G62" s="48"/>
      <c r="H62" s="48"/>
      <c r="I62" s="48"/>
      <c r="J62" s="49"/>
      <c r="K62" s="49"/>
      <c r="L62" s="50"/>
      <c r="M62" s="51"/>
      <c r="N62" s="52"/>
      <c r="P62" s="70" t="s">
        <v>153</v>
      </c>
      <c r="Q62" s="75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74"/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>SUM(Q63:U63)</f>
        <v>0</v>
      </c>
      <c r="E63" s="42">
        <f>SUM(F63:H63)</f>
        <v>50</v>
      </c>
      <c r="F63" s="25">
        <f>V63+W63</f>
        <v>43</v>
      </c>
      <c r="G63" s="25">
        <f>X63</f>
        <v>7</v>
      </c>
      <c r="H63" s="25">
        <f>Y63</f>
        <v>0</v>
      </c>
      <c r="I63" s="25">
        <f>SUM(AB63:AD63)</f>
        <v>1</v>
      </c>
      <c r="J63" s="2">
        <f>SUM(Z63:AA63,AE63)</f>
        <v>0</v>
      </c>
      <c r="K63" s="43">
        <f t="shared" si="3"/>
        <v>51</v>
      </c>
      <c r="L63" s="44">
        <f>_xlfn.RANK.EQ(K63,$K$14:$K$99,0)</f>
        <v>12</v>
      </c>
      <c r="M63" s="27">
        <f>E63/K63</f>
        <v>0.98039215686274506</v>
      </c>
      <c r="N63" s="45">
        <f>_xlfn.RANK.EQ(M63,$M$14:$M$99,0)</f>
        <v>30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43</v>
      </c>
      <c r="X63" s="1">
        <v>7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46">
        <v>51</v>
      </c>
    </row>
    <row r="64" spans="1:32" x14ac:dyDescent="0.15">
      <c r="A64" s="69" t="s">
        <v>156</v>
      </c>
      <c r="B64" s="69" t="s">
        <v>297</v>
      </c>
      <c r="C64" s="70" t="s">
        <v>157</v>
      </c>
      <c r="D64" s="47"/>
      <c r="E64" s="48"/>
      <c r="F64" s="48"/>
      <c r="G64" s="48"/>
      <c r="H64" s="48"/>
      <c r="I64" s="48"/>
      <c r="J64" s="49"/>
      <c r="K64" s="49"/>
      <c r="L64" s="50"/>
      <c r="M64" s="51"/>
      <c r="N64" s="52"/>
      <c r="P64" s="70" t="s">
        <v>157</v>
      </c>
      <c r="Q64" s="75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74"/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>SUM(Q65:U65)</f>
        <v>0</v>
      </c>
      <c r="E65" s="42">
        <f>SUM(F65:H65)</f>
        <v>16</v>
      </c>
      <c r="F65" s="25">
        <f>V65+W65</f>
        <v>15</v>
      </c>
      <c r="G65" s="25">
        <f>X65</f>
        <v>1</v>
      </c>
      <c r="H65" s="25">
        <f>Y65</f>
        <v>0</v>
      </c>
      <c r="I65" s="25">
        <f>SUM(AB65:AD65)</f>
        <v>0</v>
      </c>
      <c r="J65" s="2">
        <f>SUM(Z65:AA65,AE65)</f>
        <v>0</v>
      </c>
      <c r="K65" s="43">
        <f t="shared" si="3"/>
        <v>16</v>
      </c>
      <c r="L65" s="44">
        <f>_xlfn.RANK.EQ(K65,$K$14:$K$99,0)</f>
        <v>49</v>
      </c>
      <c r="M65" s="27">
        <f>E65/K65</f>
        <v>1</v>
      </c>
      <c r="N65" s="45">
        <f>_xlfn.RANK.EQ(M65,$M$14:$M$99,0)</f>
        <v>1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15</v>
      </c>
      <c r="X65" s="1">
        <v>1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46">
        <v>16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>SUM(Q66:U66)</f>
        <v>0</v>
      </c>
      <c r="E66" s="42">
        <f>SUM(F66:H66)</f>
        <v>20</v>
      </c>
      <c r="F66" s="25">
        <f>V66+W66</f>
        <v>20</v>
      </c>
      <c r="G66" s="25">
        <f>X66</f>
        <v>0</v>
      </c>
      <c r="H66" s="25">
        <f>Y66</f>
        <v>0</v>
      </c>
      <c r="I66" s="25">
        <f>SUM(AB66:AD66)</f>
        <v>0</v>
      </c>
      <c r="J66" s="2">
        <f>SUM(Z66:AA66,AE66)</f>
        <v>0</v>
      </c>
      <c r="K66" s="43">
        <f t="shared" si="3"/>
        <v>20</v>
      </c>
      <c r="L66" s="44">
        <f>_xlfn.RANK.EQ(K66,$K$14:$K$99,0)</f>
        <v>39</v>
      </c>
      <c r="M66" s="27">
        <f>E66/K66</f>
        <v>1</v>
      </c>
      <c r="N66" s="45">
        <f>_xlfn.RANK.EQ(M66,$M$14:$M$99,0)</f>
        <v>1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20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46">
        <v>20</v>
      </c>
    </row>
    <row r="67" spans="1:32" x14ac:dyDescent="0.15">
      <c r="A67" s="69" t="s">
        <v>162</v>
      </c>
      <c r="B67" s="69" t="s">
        <v>299</v>
      </c>
      <c r="C67" s="70" t="s">
        <v>163</v>
      </c>
      <c r="D67" s="47"/>
      <c r="E67" s="48"/>
      <c r="F67" s="48"/>
      <c r="G67" s="48"/>
      <c r="H67" s="48"/>
      <c r="I67" s="48"/>
      <c r="J67" s="49"/>
      <c r="K67" s="49"/>
      <c r="L67" s="50"/>
      <c r="M67" s="51"/>
      <c r="N67" s="52"/>
      <c r="P67" s="70" t="s">
        <v>163</v>
      </c>
      <c r="Q67" s="75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74"/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>SUM(Q68:U68)</f>
        <v>15</v>
      </c>
      <c r="E68" s="42">
        <f>SUM(F68:H68)</f>
        <v>100</v>
      </c>
      <c r="F68" s="25">
        <f>V68+W68</f>
        <v>98</v>
      </c>
      <c r="G68" s="25">
        <f>X68</f>
        <v>2</v>
      </c>
      <c r="H68" s="25">
        <f>Y68</f>
        <v>0</v>
      </c>
      <c r="I68" s="25">
        <f>SUM(AB68:AD68)</f>
        <v>148</v>
      </c>
      <c r="J68" s="2">
        <f>SUM(Z68:AA68,AE68)</f>
        <v>39</v>
      </c>
      <c r="K68" s="43">
        <f t="shared" si="3"/>
        <v>302</v>
      </c>
      <c r="L68" s="44">
        <f>_xlfn.RANK.EQ(K68,$K$14:$K$99,0)</f>
        <v>2</v>
      </c>
      <c r="M68" s="27">
        <f>E68/K68</f>
        <v>0.33112582781456956</v>
      </c>
      <c r="N68" s="45">
        <f>_xlfn.RANK.EQ(M68,$M$14:$M$99,0)</f>
        <v>59</v>
      </c>
      <c r="P68" s="41" t="s">
        <v>165</v>
      </c>
      <c r="Q68" s="68">
        <v>14</v>
      </c>
      <c r="R68" s="1">
        <v>0</v>
      </c>
      <c r="S68" s="1">
        <v>0</v>
      </c>
      <c r="T68" s="1">
        <v>0</v>
      </c>
      <c r="U68" s="1">
        <v>1</v>
      </c>
      <c r="V68" s="1">
        <v>12</v>
      </c>
      <c r="W68" s="1">
        <v>86</v>
      </c>
      <c r="X68" s="1">
        <v>2</v>
      </c>
      <c r="Y68" s="1">
        <v>0</v>
      </c>
      <c r="Z68" s="1">
        <v>0</v>
      </c>
      <c r="AA68" s="1">
        <v>0</v>
      </c>
      <c r="AB68" s="1">
        <v>1</v>
      </c>
      <c r="AC68" s="1">
        <v>145</v>
      </c>
      <c r="AD68" s="1">
        <v>2</v>
      </c>
      <c r="AE68" s="1">
        <v>39</v>
      </c>
      <c r="AF68" s="46">
        <v>302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>SUM(Q69:U69)</f>
        <v>0</v>
      </c>
      <c r="E69" s="42">
        <f>SUM(F69:H69)</f>
        <v>55</v>
      </c>
      <c r="F69" s="25">
        <f>V69+W69</f>
        <v>36</v>
      </c>
      <c r="G69" s="25">
        <f>X69</f>
        <v>19</v>
      </c>
      <c r="H69" s="25">
        <f>Y69</f>
        <v>0</v>
      </c>
      <c r="I69" s="25">
        <f>SUM(AB69:AD69)</f>
        <v>1</v>
      </c>
      <c r="J69" s="2">
        <f>SUM(Z69:AA69,AE69)</f>
        <v>0</v>
      </c>
      <c r="K69" s="43">
        <f t="shared" si="3"/>
        <v>56</v>
      </c>
      <c r="L69" s="44">
        <f>_xlfn.RANK.EQ(K69,$K$14:$K$99,0)</f>
        <v>11</v>
      </c>
      <c r="M69" s="27">
        <f>E69/K69</f>
        <v>0.9821428571428571</v>
      </c>
      <c r="N69" s="45">
        <f>_xlfn.RANK.EQ(M69,$M$14:$M$99,0)</f>
        <v>29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36</v>
      </c>
      <c r="X69" s="1">
        <v>19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1</v>
      </c>
      <c r="AE69" s="1">
        <v>0</v>
      </c>
      <c r="AF69" s="46">
        <v>56</v>
      </c>
    </row>
    <row r="70" spans="1:32" x14ac:dyDescent="0.15">
      <c r="A70" s="69" t="s">
        <v>168</v>
      </c>
      <c r="B70" s="69" t="s">
        <v>297</v>
      </c>
      <c r="C70" s="70" t="s">
        <v>169</v>
      </c>
      <c r="D70" s="47"/>
      <c r="E70" s="48"/>
      <c r="F70" s="48"/>
      <c r="G70" s="48"/>
      <c r="H70" s="48"/>
      <c r="I70" s="48"/>
      <c r="J70" s="49"/>
      <c r="K70" s="49"/>
      <c r="L70" s="50"/>
      <c r="M70" s="51"/>
      <c r="N70" s="52"/>
      <c r="P70" s="70" t="s">
        <v>169</v>
      </c>
      <c r="Q70" s="75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74"/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1</v>
      </c>
      <c r="E71" s="42">
        <f>SUM(F71:H71)</f>
        <v>0</v>
      </c>
      <c r="F71" s="25">
        <f>V71+W71</f>
        <v>0</v>
      </c>
      <c r="G71" s="25">
        <f t="shared" ref="G71:H75" si="17">X71</f>
        <v>0</v>
      </c>
      <c r="H71" s="25">
        <f t="shared" si="17"/>
        <v>0</v>
      </c>
      <c r="I71" s="25">
        <f>SUM(AB71:AD71)</f>
        <v>44</v>
      </c>
      <c r="J71" s="2">
        <f>SUM(Z71:AA71,AE71)</f>
        <v>0</v>
      </c>
      <c r="K71" s="43">
        <f t="shared" si="3"/>
        <v>45</v>
      </c>
      <c r="L71" s="44">
        <f>_xlfn.RANK.EQ(K71,$K$14:$K$99,0)</f>
        <v>16</v>
      </c>
      <c r="M71" s="27">
        <f>E71/K71</f>
        <v>0</v>
      </c>
      <c r="N71" s="45">
        <f>_xlfn.RANK.EQ(M71,$M$14:$M$99,0)</f>
        <v>60</v>
      </c>
      <c r="P71" s="41" t="s">
        <v>171</v>
      </c>
      <c r="Q71" s="68">
        <v>1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44</v>
      </c>
      <c r="AD71" s="1">
        <v>0</v>
      </c>
      <c r="AE71" s="1">
        <v>0</v>
      </c>
      <c r="AF71" s="46">
        <v>45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>SUM(Q72:U72)</f>
        <v>0</v>
      </c>
      <c r="E72" s="42">
        <f>SUM(F72:H72)</f>
        <v>38</v>
      </c>
      <c r="F72" s="25">
        <f>V72+W72</f>
        <v>28</v>
      </c>
      <c r="G72" s="25">
        <f t="shared" si="17"/>
        <v>7</v>
      </c>
      <c r="H72" s="25">
        <f t="shared" si="17"/>
        <v>3</v>
      </c>
      <c r="I72" s="25">
        <f>SUM(AB72:AD72)</f>
        <v>1</v>
      </c>
      <c r="J72" s="2">
        <f>SUM(Z72:AA72,AE72)</f>
        <v>0</v>
      </c>
      <c r="K72" s="43">
        <f t="shared" si="3"/>
        <v>39</v>
      </c>
      <c r="L72" s="44">
        <f>_xlfn.RANK.EQ(K72,$K$14:$K$99,0)</f>
        <v>18</v>
      </c>
      <c r="M72" s="27">
        <f>E72/K72</f>
        <v>0.97435897435897434</v>
      </c>
      <c r="N72" s="45">
        <f>_xlfn.RANK.EQ(M72,$M$14:$M$99,0)</f>
        <v>32</v>
      </c>
      <c r="P72" s="41" t="s">
        <v>173</v>
      </c>
      <c r="Q72" s="68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28</v>
      </c>
      <c r="X72" s="1">
        <v>7</v>
      </c>
      <c r="Y72" s="1">
        <v>3</v>
      </c>
      <c r="Z72" s="1">
        <v>0</v>
      </c>
      <c r="AA72" s="1">
        <v>0</v>
      </c>
      <c r="AB72" s="1">
        <v>0</v>
      </c>
      <c r="AC72" s="1">
        <v>1</v>
      </c>
      <c r="AD72" s="1">
        <v>0</v>
      </c>
      <c r="AE72" s="1">
        <v>0</v>
      </c>
      <c r="AF72" s="46">
        <v>39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0</v>
      </c>
      <c r="E73" s="42">
        <f>SUM(F73:H73)</f>
        <v>71</v>
      </c>
      <c r="F73" s="25">
        <f>V73+W73</f>
        <v>71</v>
      </c>
      <c r="G73" s="25">
        <f t="shared" si="17"/>
        <v>0</v>
      </c>
      <c r="H73" s="25">
        <f t="shared" si="17"/>
        <v>0</v>
      </c>
      <c r="I73" s="25">
        <f>SUM(AB73:AD73)</f>
        <v>67</v>
      </c>
      <c r="J73" s="2">
        <f>SUM(Z73:AA73,AE73)</f>
        <v>0</v>
      </c>
      <c r="K73" s="43">
        <f t="shared" si="3"/>
        <v>138</v>
      </c>
      <c r="L73" s="44">
        <f>_xlfn.RANK.EQ(K73,$K$14:$K$99,0)</f>
        <v>4</v>
      </c>
      <c r="M73" s="27">
        <f>E73/K73</f>
        <v>0.51449275362318836</v>
      </c>
      <c r="N73" s="45">
        <f>_xlfn.RANK.EQ(M73,$M$14:$M$99,0)</f>
        <v>54</v>
      </c>
      <c r="P73" s="41" t="s">
        <v>175</v>
      </c>
      <c r="Q73" s="68">
        <v>0</v>
      </c>
      <c r="R73" s="1">
        <v>0</v>
      </c>
      <c r="S73" s="1">
        <v>0</v>
      </c>
      <c r="T73" s="1">
        <v>0</v>
      </c>
      <c r="U73" s="1">
        <v>0</v>
      </c>
      <c r="V73" s="1">
        <v>1</v>
      </c>
      <c r="W73" s="1">
        <v>70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66</v>
      </c>
      <c r="AD73" s="1">
        <v>1</v>
      </c>
      <c r="AE73" s="1">
        <v>0</v>
      </c>
      <c r="AF73" s="46">
        <v>138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1</v>
      </c>
      <c r="E74" s="42">
        <f>SUM(F74:H74)</f>
        <v>72</v>
      </c>
      <c r="F74" s="25">
        <f>V74+W74</f>
        <v>61</v>
      </c>
      <c r="G74" s="25">
        <f t="shared" si="17"/>
        <v>11</v>
      </c>
      <c r="H74" s="25">
        <f t="shared" si="17"/>
        <v>0</v>
      </c>
      <c r="I74" s="25">
        <f>SUM(AB74:AD74)</f>
        <v>1</v>
      </c>
      <c r="J74" s="2">
        <f>SUM(Z74:AA74,AE74)</f>
        <v>0</v>
      </c>
      <c r="K74" s="43">
        <f t="shared" si="3"/>
        <v>74</v>
      </c>
      <c r="L74" s="44">
        <f>_xlfn.RANK.EQ(K74,$K$14:$K$99,0)</f>
        <v>8</v>
      </c>
      <c r="M74" s="27">
        <f>E74/K74</f>
        <v>0.97297297297297303</v>
      </c>
      <c r="N74" s="45">
        <f>_xlfn.RANK.EQ(M74,$M$14:$M$99,0)</f>
        <v>33</v>
      </c>
      <c r="P74" s="41" t="s">
        <v>177</v>
      </c>
      <c r="Q74" s="68">
        <v>1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61</v>
      </c>
      <c r="X74" s="1">
        <v>11</v>
      </c>
      <c r="Y74" s="1">
        <v>0</v>
      </c>
      <c r="Z74" s="1">
        <v>0</v>
      </c>
      <c r="AA74" s="1">
        <v>0</v>
      </c>
      <c r="AB74" s="1">
        <v>0</v>
      </c>
      <c r="AC74" s="1">
        <v>1</v>
      </c>
      <c r="AD74" s="1">
        <v>0</v>
      </c>
      <c r="AE74" s="1">
        <v>0</v>
      </c>
      <c r="AF74" s="46">
        <v>74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>SUM(Q75:U75)</f>
        <v>0</v>
      </c>
      <c r="E75" s="42">
        <f>SUM(F75:H75)</f>
        <v>19</v>
      </c>
      <c r="F75" s="25">
        <f>V75+W75</f>
        <v>14</v>
      </c>
      <c r="G75" s="25">
        <f t="shared" si="17"/>
        <v>5</v>
      </c>
      <c r="H75" s="25">
        <f t="shared" si="17"/>
        <v>0</v>
      </c>
      <c r="I75" s="25">
        <f>SUM(AB75:AD75)</f>
        <v>1</v>
      </c>
      <c r="J75" s="2">
        <f>SUM(Z75:AA75,AE75)</f>
        <v>0</v>
      </c>
      <c r="K75" s="43">
        <f t="shared" si="3"/>
        <v>20</v>
      </c>
      <c r="L75" s="44">
        <f>_xlfn.RANK.EQ(K75,$K$14:$K$99,0)</f>
        <v>39</v>
      </c>
      <c r="M75" s="27">
        <f>E75/K75</f>
        <v>0.95</v>
      </c>
      <c r="N75" s="45">
        <f>_xlfn.RANK.EQ(M75,$M$14:$M$99,0)</f>
        <v>35</v>
      </c>
      <c r="P75" s="41" t="s">
        <v>179</v>
      </c>
      <c r="Q75" s="68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14</v>
      </c>
      <c r="X75" s="1">
        <v>5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1</v>
      </c>
      <c r="AE75" s="1">
        <v>0</v>
      </c>
      <c r="AF75" s="46">
        <v>20</v>
      </c>
    </row>
    <row r="76" spans="1:32" x14ac:dyDescent="0.15">
      <c r="A76" s="69" t="s">
        <v>180</v>
      </c>
      <c r="B76" s="69" t="s">
        <v>301</v>
      </c>
      <c r="C76" s="70" t="s">
        <v>181</v>
      </c>
      <c r="D76" s="47"/>
      <c r="E76" s="48"/>
      <c r="F76" s="48"/>
      <c r="G76" s="48"/>
      <c r="H76" s="48"/>
      <c r="I76" s="48"/>
      <c r="J76" s="49"/>
      <c r="K76" s="49"/>
      <c r="L76" s="50"/>
      <c r="M76" s="51"/>
      <c r="N76" s="52"/>
      <c r="P76" s="70" t="s">
        <v>181</v>
      </c>
      <c r="Q76" s="75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74"/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9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>SUM(Q78:U78)</f>
        <v>0</v>
      </c>
      <c r="E78" s="42">
        <f>SUM(F78:H78)</f>
        <v>17</v>
      </c>
      <c r="F78" s="25">
        <f>V78+W78</f>
        <v>14</v>
      </c>
      <c r="G78" s="25">
        <f>X78</f>
        <v>3</v>
      </c>
      <c r="H78" s="25">
        <f>Y78</f>
        <v>0</v>
      </c>
      <c r="I78" s="25">
        <f>SUM(AB78:AD78)</f>
        <v>0</v>
      </c>
      <c r="J78" s="2">
        <f>SUM(Z78:AA78,AE78)</f>
        <v>0</v>
      </c>
      <c r="K78" s="43">
        <f t="shared" si="3"/>
        <v>17</v>
      </c>
      <c r="L78" s="44">
        <f>_xlfn.RANK.EQ(K78,$K$14:$K$99,0)</f>
        <v>46</v>
      </c>
      <c r="M78" s="27">
        <f>E78/K78</f>
        <v>1</v>
      </c>
      <c r="N78" s="45">
        <f>_xlfn.RANK.EQ(M78,$M$14:$M$99,0)</f>
        <v>1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14</v>
      </c>
      <c r="X78" s="1">
        <v>3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46">
        <v>17</v>
      </c>
    </row>
    <row r="79" spans="1:32" x14ac:dyDescent="0.15">
      <c r="A79" s="69" t="s">
        <v>186</v>
      </c>
      <c r="B79" s="69" t="s">
        <v>300</v>
      </c>
      <c r="C79" s="70" t="s">
        <v>187</v>
      </c>
      <c r="D79" s="47"/>
      <c r="E79" s="48"/>
      <c r="F79" s="48"/>
      <c r="G79" s="48"/>
      <c r="H79" s="48"/>
      <c r="I79" s="48"/>
      <c r="J79" s="49"/>
      <c r="K79" s="49"/>
      <c r="L79" s="50"/>
      <c r="M79" s="51"/>
      <c r="N79" s="52"/>
      <c r="P79" s="70" t="s">
        <v>187</v>
      </c>
      <c r="Q79" s="75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74"/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>SUM(Q80:U80)</f>
        <v>0</v>
      </c>
      <c r="E80" s="42">
        <f>SUM(F80:H80)</f>
        <v>12</v>
      </c>
      <c r="F80" s="25">
        <f>V80+W80</f>
        <v>11</v>
      </c>
      <c r="G80" s="25">
        <f t="shared" ref="G80:H83" si="18">X80</f>
        <v>1</v>
      </c>
      <c r="H80" s="25">
        <f t="shared" si="18"/>
        <v>0</v>
      </c>
      <c r="I80" s="25">
        <f>SUM(AB80:AD80)</f>
        <v>0</v>
      </c>
      <c r="J80" s="2">
        <f>SUM(Z80:AA80,AE80)</f>
        <v>0</v>
      </c>
      <c r="K80" s="43">
        <f t="shared" ref="K80:K99" si="19">SUM(D80,E80,I80:J80)</f>
        <v>12</v>
      </c>
      <c r="L80" s="44">
        <f>_xlfn.RANK.EQ(K80,$K$14:$K$99,0)</f>
        <v>59</v>
      </c>
      <c r="M80" s="27">
        <f>E80/K80</f>
        <v>1</v>
      </c>
      <c r="N80" s="45">
        <f>_xlfn.RANK.EQ(M80,$M$14:$M$99,0)</f>
        <v>1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11</v>
      </c>
      <c r="X80" s="1">
        <v>1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46">
        <v>12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>SUM(Q81:U81)</f>
        <v>0</v>
      </c>
      <c r="E81" s="42">
        <f>SUM(F81:H81)</f>
        <v>40</v>
      </c>
      <c r="F81" s="25">
        <f>V81+W81</f>
        <v>32</v>
      </c>
      <c r="G81" s="25">
        <f t="shared" si="18"/>
        <v>8</v>
      </c>
      <c r="H81" s="25">
        <f t="shared" si="18"/>
        <v>0</v>
      </c>
      <c r="I81" s="25">
        <f>SUM(AB81:AD81)</f>
        <v>10</v>
      </c>
      <c r="J81" s="2">
        <f>SUM(Z81:AA81,AE81)</f>
        <v>0</v>
      </c>
      <c r="K81" s="43">
        <f t="shared" si="19"/>
        <v>50</v>
      </c>
      <c r="L81" s="44">
        <f>_xlfn.RANK.EQ(K81,$K$14:$K$99,0)</f>
        <v>13</v>
      </c>
      <c r="M81" s="27">
        <f>E81/K81</f>
        <v>0.8</v>
      </c>
      <c r="N81" s="45">
        <f>_xlfn.RANK.EQ(M81,$M$14:$M$99,0)</f>
        <v>46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32</v>
      </c>
      <c r="X81" s="1">
        <v>8</v>
      </c>
      <c r="Y81" s="1">
        <v>0</v>
      </c>
      <c r="Z81" s="1">
        <v>0</v>
      </c>
      <c r="AA81" s="1">
        <v>0</v>
      </c>
      <c r="AB81" s="1">
        <v>0</v>
      </c>
      <c r="AC81" s="1">
        <v>9</v>
      </c>
      <c r="AD81" s="1">
        <v>1</v>
      </c>
      <c r="AE81" s="1">
        <v>0</v>
      </c>
      <c r="AF81" s="46">
        <v>50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>SUM(Q82:U82)</f>
        <v>0</v>
      </c>
      <c r="E82" s="42">
        <f>SUM(F82:H82)</f>
        <v>19</v>
      </c>
      <c r="F82" s="25">
        <f>V82+W82</f>
        <v>16</v>
      </c>
      <c r="G82" s="25">
        <f t="shared" si="18"/>
        <v>2</v>
      </c>
      <c r="H82" s="25">
        <f t="shared" si="18"/>
        <v>1</v>
      </c>
      <c r="I82" s="25">
        <f>SUM(AB82:AD82)</f>
        <v>12</v>
      </c>
      <c r="J82" s="2">
        <f>SUM(Z82:AA82,AE82)</f>
        <v>0</v>
      </c>
      <c r="K82" s="43">
        <f t="shared" si="19"/>
        <v>31</v>
      </c>
      <c r="L82" s="44">
        <f>_xlfn.RANK.EQ(K82,$K$14:$K$99,0)</f>
        <v>26</v>
      </c>
      <c r="M82" s="27">
        <f>E82/K82</f>
        <v>0.61290322580645162</v>
      </c>
      <c r="N82" s="45">
        <f>_xlfn.RANK.EQ(M82,$M$14:$M$99,0)</f>
        <v>50</v>
      </c>
      <c r="P82" s="41" t="s">
        <v>193</v>
      </c>
      <c r="Q82" s="68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16</v>
      </c>
      <c r="X82" s="1">
        <v>2</v>
      </c>
      <c r="Y82" s="1">
        <v>1</v>
      </c>
      <c r="Z82" s="1">
        <v>0</v>
      </c>
      <c r="AA82" s="1">
        <v>0</v>
      </c>
      <c r="AB82" s="1">
        <v>0</v>
      </c>
      <c r="AC82" s="1">
        <v>12</v>
      </c>
      <c r="AD82" s="1">
        <v>0</v>
      </c>
      <c r="AE82" s="1">
        <v>0</v>
      </c>
      <c r="AF82" s="46">
        <v>31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>SUM(Q83:U83)</f>
        <v>1</v>
      </c>
      <c r="E83" s="42">
        <f>SUM(F83:H83)</f>
        <v>32</v>
      </c>
      <c r="F83" s="25">
        <f>V83+W83</f>
        <v>31</v>
      </c>
      <c r="G83" s="25">
        <f t="shared" si="18"/>
        <v>1</v>
      </c>
      <c r="H83" s="25">
        <f t="shared" si="18"/>
        <v>0</v>
      </c>
      <c r="I83" s="25">
        <f>SUM(AB83:AD83)</f>
        <v>4</v>
      </c>
      <c r="J83" s="2">
        <f>SUM(Z83:AA83,AE83)</f>
        <v>0</v>
      </c>
      <c r="K83" s="43">
        <f t="shared" si="19"/>
        <v>37</v>
      </c>
      <c r="L83" s="44">
        <f>_xlfn.RANK.EQ(K83,$K$14:$K$99,0)</f>
        <v>21</v>
      </c>
      <c r="M83" s="27">
        <f>E83/K83</f>
        <v>0.86486486486486491</v>
      </c>
      <c r="N83" s="45">
        <f>_xlfn.RANK.EQ(M83,$M$14:$M$99,0)</f>
        <v>44</v>
      </c>
      <c r="P83" s="41" t="s">
        <v>195</v>
      </c>
      <c r="Q83" s="68">
        <v>1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31</v>
      </c>
      <c r="X83" s="1">
        <v>1</v>
      </c>
      <c r="Y83" s="1">
        <v>0</v>
      </c>
      <c r="Z83" s="1">
        <v>0</v>
      </c>
      <c r="AA83" s="1">
        <v>0</v>
      </c>
      <c r="AB83" s="1">
        <v>0</v>
      </c>
      <c r="AC83" s="1">
        <v>1</v>
      </c>
      <c r="AD83" s="1">
        <v>3</v>
      </c>
      <c r="AE83" s="1">
        <v>0</v>
      </c>
      <c r="AF83" s="46">
        <v>37</v>
      </c>
    </row>
    <row r="84" spans="1:32" x14ac:dyDescent="0.15">
      <c r="A84" s="69" t="s">
        <v>196</v>
      </c>
      <c r="B84" s="69" t="s">
        <v>300</v>
      </c>
      <c r="C84" s="70" t="s">
        <v>197</v>
      </c>
      <c r="D84" s="47"/>
      <c r="E84" s="48"/>
      <c r="F84" s="48"/>
      <c r="G84" s="48"/>
      <c r="H84" s="48"/>
      <c r="I84" s="48"/>
      <c r="J84" s="49"/>
      <c r="K84" s="49"/>
      <c r="L84" s="50"/>
      <c r="M84" s="51"/>
      <c r="N84" s="52"/>
      <c r="P84" s="70" t="s">
        <v>197</v>
      </c>
      <c r="Q84" s="75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74"/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>SUM(Q85:U85)</f>
        <v>0</v>
      </c>
      <c r="E85" s="42">
        <f>SUM(F85:H85)</f>
        <v>47</v>
      </c>
      <c r="F85" s="25">
        <f>V85+W85</f>
        <v>44</v>
      </c>
      <c r="G85" s="25">
        <f t="shared" ref="G85:H88" si="20">X85</f>
        <v>3</v>
      </c>
      <c r="H85" s="25">
        <f t="shared" si="20"/>
        <v>0</v>
      </c>
      <c r="I85" s="25">
        <f>SUM(AB85:AD85)</f>
        <v>0</v>
      </c>
      <c r="J85" s="2">
        <f>SUM(Z85:AA85,AE85)</f>
        <v>0</v>
      </c>
      <c r="K85" s="43">
        <f t="shared" si="19"/>
        <v>47</v>
      </c>
      <c r="L85" s="44">
        <f>_xlfn.RANK.EQ(K85,$K$14:$K$99,0)</f>
        <v>15</v>
      </c>
      <c r="M85" s="27">
        <f>E85/K85</f>
        <v>1</v>
      </c>
      <c r="N85" s="45">
        <f>_xlfn.RANK.EQ(M85,$M$14:$M$99,0)</f>
        <v>1</v>
      </c>
      <c r="P85" s="41" t="s">
        <v>199</v>
      </c>
      <c r="Q85" s="68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44</v>
      </c>
      <c r="X85" s="1">
        <v>3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46">
        <v>47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33</v>
      </c>
      <c r="F86" s="25">
        <f>V86+W86</f>
        <v>33</v>
      </c>
      <c r="G86" s="25">
        <f t="shared" si="20"/>
        <v>0</v>
      </c>
      <c r="H86" s="25">
        <f t="shared" si="20"/>
        <v>0</v>
      </c>
      <c r="I86" s="25">
        <f>SUM(AB86:AD86)</f>
        <v>0</v>
      </c>
      <c r="J86" s="2">
        <f>SUM(Z86:AA86,AE86)</f>
        <v>0</v>
      </c>
      <c r="K86" s="43">
        <f t="shared" si="19"/>
        <v>33</v>
      </c>
      <c r="L86" s="44">
        <f>_xlfn.RANK.EQ(K86,$K$14:$K$99,0)</f>
        <v>22</v>
      </c>
      <c r="M86" s="27">
        <f>E86/K86</f>
        <v>1</v>
      </c>
      <c r="N86" s="45">
        <f>_xlfn.RANK.EQ(M86,$M$14:$M$99,0)</f>
        <v>1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33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46">
        <v>33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17</v>
      </c>
      <c r="F87" s="25">
        <f>V87+W87</f>
        <v>17</v>
      </c>
      <c r="G87" s="25">
        <f t="shared" si="20"/>
        <v>0</v>
      </c>
      <c r="H87" s="25">
        <f t="shared" si="20"/>
        <v>0</v>
      </c>
      <c r="I87" s="25">
        <f>SUM(AB87:AD87)</f>
        <v>0</v>
      </c>
      <c r="J87" s="2">
        <f>SUM(Z87:AA87,AE87)</f>
        <v>0</v>
      </c>
      <c r="K87" s="43">
        <f t="shared" si="19"/>
        <v>17</v>
      </c>
      <c r="L87" s="44">
        <f>_xlfn.RANK.EQ(K87,$K$14:$K$99,0)</f>
        <v>46</v>
      </c>
      <c r="M87" s="27">
        <f>E87/K87</f>
        <v>1</v>
      </c>
      <c r="N87" s="45">
        <f>_xlfn.RANK.EQ(M87,$M$14:$M$99,0)</f>
        <v>1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17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46">
        <v>17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13</v>
      </c>
      <c r="F88" s="55">
        <f>V88+W88</f>
        <v>13</v>
      </c>
      <c r="G88" s="55">
        <f t="shared" si="20"/>
        <v>0</v>
      </c>
      <c r="H88" s="55">
        <f t="shared" si="20"/>
        <v>0</v>
      </c>
      <c r="I88" s="55">
        <f>SUM(AB88:AD88)</f>
        <v>0</v>
      </c>
      <c r="J88" s="56">
        <f>SUM(Z88:AA88,AE88)</f>
        <v>0</v>
      </c>
      <c r="K88" s="57">
        <f>SUM(D88,E88,I88:J88)</f>
        <v>13</v>
      </c>
      <c r="L88" s="58">
        <f>_xlfn.RANK.EQ(K88,$K$14:$K$99,0)</f>
        <v>56</v>
      </c>
      <c r="M88" s="59">
        <f>E88/K88</f>
        <v>1</v>
      </c>
      <c r="N88" s="60">
        <f>_xlfn.RANK.EQ(M88,$M$14:$M$99,0)</f>
        <v>1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13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80">
        <v>13</v>
      </c>
    </row>
    <row r="89" spans="1:32" x14ac:dyDescent="0.15">
      <c r="A89" s="69" t="s">
        <v>206</v>
      </c>
      <c r="B89" s="69" t="s">
        <v>297</v>
      </c>
      <c r="C89" s="70" t="s">
        <v>207</v>
      </c>
      <c r="D89" s="47"/>
      <c r="E89" s="48"/>
      <c r="F89" s="48"/>
      <c r="G89" s="48"/>
      <c r="H89" s="48"/>
      <c r="I89" s="48"/>
      <c r="J89" s="49"/>
      <c r="K89" s="49"/>
      <c r="L89" s="50"/>
      <c r="M89" s="51"/>
      <c r="N89" s="52"/>
      <c r="P89" s="70" t="s">
        <v>207</v>
      </c>
      <c r="Q89" s="75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74"/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ref="D90:D97" si="21">SUM(Q90:U90)</f>
        <v>0</v>
      </c>
      <c r="E90" s="42">
        <f t="shared" ref="E90:E97" si="22">SUM(F90:H90)</f>
        <v>33</v>
      </c>
      <c r="F90" s="25">
        <f t="shared" ref="F90:F97" si="23">V90+W90</f>
        <v>28</v>
      </c>
      <c r="G90" s="25">
        <f t="shared" ref="G90:H97" si="24">X90</f>
        <v>5</v>
      </c>
      <c r="H90" s="25">
        <f t="shared" si="24"/>
        <v>0</v>
      </c>
      <c r="I90" s="25">
        <f t="shared" ref="I90:I97" si="25">SUM(AB90:AD90)</f>
        <v>0</v>
      </c>
      <c r="J90" s="2">
        <f t="shared" ref="J90:J97" si="26">SUM(Z90:AA90,AE90)</f>
        <v>0</v>
      </c>
      <c r="K90" s="43">
        <f t="shared" si="19"/>
        <v>33</v>
      </c>
      <c r="L90" s="44">
        <f t="shared" ref="L90:L97" si="27">_xlfn.RANK.EQ(K90,$K$14:$K$99,0)</f>
        <v>22</v>
      </c>
      <c r="M90" s="27">
        <f t="shared" ref="M90:M97" si="28">E90/K90</f>
        <v>1</v>
      </c>
      <c r="N90" s="45">
        <f t="shared" ref="N90:N97" si="29">_xlfn.RANK.EQ(M90,$M$14:$M$99,0)</f>
        <v>1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28</v>
      </c>
      <c r="X90" s="1">
        <v>5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46">
        <v>33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1"/>
        <v>4</v>
      </c>
      <c r="E91" s="42">
        <f t="shared" si="22"/>
        <v>82</v>
      </c>
      <c r="F91" s="25">
        <f t="shared" si="23"/>
        <v>74</v>
      </c>
      <c r="G91" s="25">
        <f t="shared" si="24"/>
        <v>7</v>
      </c>
      <c r="H91" s="25">
        <f t="shared" si="24"/>
        <v>1</v>
      </c>
      <c r="I91" s="25">
        <f t="shared" si="25"/>
        <v>27</v>
      </c>
      <c r="J91" s="2">
        <f t="shared" si="26"/>
        <v>2</v>
      </c>
      <c r="K91" s="43">
        <f t="shared" si="19"/>
        <v>115</v>
      </c>
      <c r="L91" s="44">
        <f t="shared" si="27"/>
        <v>5</v>
      </c>
      <c r="M91" s="27">
        <f t="shared" si="28"/>
        <v>0.71304347826086956</v>
      </c>
      <c r="N91" s="45">
        <f t="shared" si="29"/>
        <v>49</v>
      </c>
      <c r="P91" s="41" t="s">
        <v>211</v>
      </c>
      <c r="Q91" s="68">
        <v>4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74</v>
      </c>
      <c r="X91" s="1">
        <v>7</v>
      </c>
      <c r="Y91" s="1">
        <v>1</v>
      </c>
      <c r="Z91" s="1">
        <v>0</v>
      </c>
      <c r="AA91" s="1">
        <v>0</v>
      </c>
      <c r="AB91" s="1">
        <v>0</v>
      </c>
      <c r="AC91" s="1">
        <v>26</v>
      </c>
      <c r="AD91" s="1">
        <v>1</v>
      </c>
      <c r="AE91" s="1">
        <v>2</v>
      </c>
      <c r="AF91" s="46">
        <v>115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1"/>
        <v>0</v>
      </c>
      <c r="E92" s="42">
        <f t="shared" si="22"/>
        <v>19</v>
      </c>
      <c r="F92" s="25">
        <f t="shared" si="23"/>
        <v>19</v>
      </c>
      <c r="G92" s="25">
        <f t="shared" si="24"/>
        <v>0</v>
      </c>
      <c r="H92" s="25">
        <f t="shared" si="24"/>
        <v>0</v>
      </c>
      <c r="I92" s="25">
        <f t="shared" si="25"/>
        <v>1</v>
      </c>
      <c r="J92" s="2">
        <f t="shared" si="26"/>
        <v>0</v>
      </c>
      <c r="K92" s="43">
        <f t="shared" si="19"/>
        <v>20</v>
      </c>
      <c r="L92" s="44">
        <f t="shared" si="27"/>
        <v>39</v>
      </c>
      <c r="M92" s="27">
        <f t="shared" si="28"/>
        <v>0.95</v>
      </c>
      <c r="N92" s="45">
        <f t="shared" si="29"/>
        <v>35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19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1</v>
      </c>
      <c r="AD92" s="1">
        <v>0</v>
      </c>
      <c r="AE92" s="1">
        <v>0</v>
      </c>
      <c r="AF92" s="46">
        <v>20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1"/>
        <v>0</v>
      </c>
      <c r="E93" s="42">
        <f t="shared" si="22"/>
        <v>26</v>
      </c>
      <c r="F93" s="25">
        <f t="shared" si="23"/>
        <v>23</v>
      </c>
      <c r="G93" s="25">
        <f t="shared" si="24"/>
        <v>3</v>
      </c>
      <c r="H93" s="25">
        <f t="shared" si="24"/>
        <v>0</v>
      </c>
      <c r="I93" s="25">
        <f t="shared" si="25"/>
        <v>1</v>
      </c>
      <c r="J93" s="2">
        <f t="shared" si="26"/>
        <v>1</v>
      </c>
      <c r="K93" s="43">
        <f t="shared" si="19"/>
        <v>28</v>
      </c>
      <c r="L93" s="44">
        <f t="shared" si="27"/>
        <v>29</v>
      </c>
      <c r="M93" s="27">
        <f t="shared" si="28"/>
        <v>0.9285714285714286</v>
      </c>
      <c r="N93" s="45">
        <f t="shared" si="29"/>
        <v>40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23</v>
      </c>
      <c r="X93" s="1">
        <v>3</v>
      </c>
      <c r="Y93" s="1">
        <v>0</v>
      </c>
      <c r="Z93" s="1">
        <v>0</v>
      </c>
      <c r="AA93" s="1">
        <v>1</v>
      </c>
      <c r="AB93" s="1">
        <v>0</v>
      </c>
      <c r="AC93" s="1">
        <v>1</v>
      </c>
      <c r="AD93" s="1">
        <v>0</v>
      </c>
      <c r="AE93" s="1">
        <v>0</v>
      </c>
      <c r="AF93" s="46">
        <v>28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1"/>
        <v>0</v>
      </c>
      <c r="E94" s="42">
        <f t="shared" si="22"/>
        <v>15</v>
      </c>
      <c r="F94" s="25">
        <f t="shared" si="23"/>
        <v>14</v>
      </c>
      <c r="G94" s="25">
        <f t="shared" si="24"/>
        <v>1</v>
      </c>
      <c r="H94" s="25">
        <f t="shared" si="24"/>
        <v>0</v>
      </c>
      <c r="I94" s="25">
        <f t="shared" si="25"/>
        <v>1</v>
      </c>
      <c r="J94" s="2">
        <f t="shared" si="26"/>
        <v>0</v>
      </c>
      <c r="K94" s="43">
        <f t="shared" si="19"/>
        <v>16</v>
      </c>
      <c r="L94" s="44">
        <f t="shared" si="27"/>
        <v>49</v>
      </c>
      <c r="M94" s="27">
        <f t="shared" si="28"/>
        <v>0.9375</v>
      </c>
      <c r="N94" s="45">
        <f t="shared" si="29"/>
        <v>38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14</v>
      </c>
      <c r="X94" s="1">
        <v>1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1</v>
      </c>
      <c r="AE94" s="1">
        <v>0</v>
      </c>
      <c r="AF94" s="46">
        <v>16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1"/>
        <v>0</v>
      </c>
      <c r="E95" s="42">
        <f t="shared" si="22"/>
        <v>8</v>
      </c>
      <c r="F95" s="25">
        <f t="shared" si="23"/>
        <v>6</v>
      </c>
      <c r="G95" s="25">
        <f t="shared" si="24"/>
        <v>2</v>
      </c>
      <c r="H95" s="25">
        <f t="shared" si="24"/>
        <v>0</v>
      </c>
      <c r="I95" s="25">
        <f t="shared" si="25"/>
        <v>0</v>
      </c>
      <c r="J95" s="2">
        <f t="shared" si="26"/>
        <v>0</v>
      </c>
      <c r="K95" s="43">
        <f t="shared" si="19"/>
        <v>8</v>
      </c>
      <c r="L95" s="44">
        <f t="shared" si="27"/>
        <v>61</v>
      </c>
      <c r="M95" s="27">
        <f t="shared" si="28"/>
        <v>1</v>
      </c>
      <c r="N95" s="45">
        <f t="shared" si="29"/>
        <v>1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6</v>
      </c>
      <c r="X95" s="1">
        <v>2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46">
        <v>8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1"/>
        <v>0</v>
      </c>
      <c r="E96" s="42">
        <f t="shared" si="22"/>
        <v>16</v>
      </c>
      <c r="F96" s="25">
        <f t="shared" si="23"/>
        <v>15</v>
      </c>
      <c r="G96" s="25">
        <f t="shared" si="24"/>
        <v>1</v>
      </c>
      <c r="H96" s="25">
        <f t="shared" si="24"/>
        <v>0</v>
      </c>
      <c r="I96" s="25">
        <f t="shared" si="25"/>
        <v>1</v>
      </c>
      <c r="J96" s="2">
        <f t="shared" si="26"/>
        <v>0</v>
      </c>
      <c r="K96" s="43">
        <f t="shared" si="19"/>
        <v>17</v>
      </c>
      <c r="L96" s="44">
        <f t="shared" si="27"/>
        <v>46</v>
      </c>
      <c r="M96" s="27">
        <f t="shared" si="28"/>
        <v>0.94117647058823528</v>
      </c>
      <c r="N96" s="45">
        <f t="shared" si="29"/>
        <v>37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15</v>
      </c>
      <c r="X96" s="1">
        <v>1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1</v>
      </c>
      <c r="AE96" s="1">
        <v>0</v>
      </c>
      <c r="AF96" s="46">
        <v>17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1"/>
        <v>0</v>
      </c>
      <c r="E97" s="42">
        <f t="shared" si="22"/>
        <v>31</v>
      </c>
      <c r="F97" s="25">
        <f t="shared" si="23"/>
        <v>28</v>
      </c>
      <c r="G97" s="25">
        <f t="shared" si="24"/>
        <v>3</v>
      </c>
      <c r="H97" s="25">
        <f t="shared" si="24"/>
        <v>0</v>
      </c>
      <c r="I97" s="25">
        <f t="shared" si="25"/>
        <v>0</v>
      </c>
      <c r="J97" s="2">
        <f t="shared" si="26"/>
        <v>0</v>
      </c>
      <c r="K97" s="43">
        <f t="shared" si="19"/>
        <v>31</v>
      </c>
      <c r="L97" s="44">
        <f t="shared" si="27"/>
        <v>26</v>
      </c>
      <c r="M97" s="27">
        <f t="shared" si="28"/>
        <v>1</v>
      </c>
      <c r="N97" s="45">
        <f t="shared" si="29"/>
        <v>1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28</v>
      </c>
      <c r="X97" s="1">
        <v>3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46">
        <v>31</v>
      </c>
    </row>
    <row r="98" spans="1:32" x14ac:dyDescent="0.15">
      <c r="A98" s="69" t="s">
        <v>224</v>
      </c>
      <c r="B98" s="69" t="s">
        <v>297</v>
      </c>
      <c r="C98" s="70" t="s">
        <v>225</v>
      </c>
      <c r="D98" s="47"/>
      <c r="E98" s="48"/>
      <c r="F98" s="48"/>
      <c r="G98" s="48"/>
      <c r="H98" s="48"/>
      <c r="I98" s="48"/>
      <c r="J98" s="49"/>
      <c r="K98" s="49"/>
      <c r="L98" s="50"/>
      <c r="M98" s="51"/>
      <c r="N98" s="52"/>
      <c r="P98" s="70" t="s">
        <v>225</v>
      </c>
      <c r="Q98" s="75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74"/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>SUM(Q99:U99)</f>
        <v>0</v>
      </c>
      <c r="E99" s="42">
        <f>SUM(F99:H99)</f>
        <v>14</v>
      </c>
      <c r="F99" s="25">
        <f>V99+W99</f>
        <v>11</v>
      </c>
      <c r="G99" s="32">
        <f>X99</f>
        <v>3</v>
      </c>
      <c r="H99" s="32">
        <f>Y99</f>
        <v>0</v>
      </c>
      <c r="I99" s="32">
        <f>SUM(AB99:AD99)</f>
        <v>11</v>
      </c>
      <c r="J99" s="31">
        <f>SUM(Z99:AA99,AE99)</f>
        <v>0</v>
      </c>
      <c r="K99" s="43">
        <f t="shared" si="19"/>
        <v>25</v>
      </c>
      <c r="L99" s="61">
        <f>_xlfn.RANK.EQ(K99,$K$14:$K$99,0)</f>
        <v>33</v>
      </c>
      <c r="M99" s="34">
        <f>E99/K99</f>
        <v>0.56000000000000005</v>
      </c>
      <c r="N99" s="62">
        <f>_xlfn.RANK.EQ(M99,$M$14:$M$99,0)</f>
        <v>52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0</v>
      </c>
      <c r="W99" s="63">
        <v>11</v>
      </c>
      <c r="X99" s="63">
        <v>3</v>
      </c>
      <c r="Y99" s="63">
        <v>0</v>
      </c>
      <c r="Z99" s="63">
        <v>0</v>
      </c>
      <c r="AA99" s="63">
        <v>0</v>
      </c>
      <c r="AB99" s="63">
        <v>0</v>
      </c>
      <c r="AC99" s="63">
        <v>11</v>
      </c>
      <c r="AD99" s="63">
        <v>0</v>
      </c>
      <c r="AE99" s="63">
        <v>0</v>
      </c>
      <c r="AF99" s="64">
        <v>25</v>
      </c>
    </row>
    <row r="100" spans="1:32" ht="14.25" thickBot="1" x14ac:dyDescent="0.2">
      <c r="A100" s="14"/>
      <c r="B100" s="14"/>
      <c r="C100" s="14"/>
    </row>
    <row r="101" spans="1:32" ht="14.25" thickBot="1" x14ac:dyDescent="0.2">
      <c r="C101" s="256" t="s">
        <v>466</v>
      </c>
      <c r="D101" s="257">
        <f>SUM(D12:D99)</f>
        <v>58</v>
      </c>
      <c r="E101" s="257">
        <f t="shared" ref="E101:K101" si="30">SUM(E12:E99)</f>
        <v>1907</v>
      </c>
      <c r="F101" s="257">
        <f t="shared" si="30"/>
        <v>1739</v>
      </c>
      <c r="G101" s="257">
        <f t="shared" si="30"/>
        <v>162</v>
      </c>
      <c r="H101" s="257">
        <f t="shared" si="30"/>
        <v>6</v>
      </c>
      <c r="I101" s="257">
        <f t="shared" si="30"/>
        <v>721</v>
      </c>
      <c r="J101" s="257">
        <f t="shared" si="30"/>
        <v>80</v>
      </c>
      <c r="K101" s="258">
        <f t="shared" si="30"/>
        <v>2766</v>
      </c>
    </row>
  </sheetData>
  <autoFilter ref="A13:AF99" xr:uid="{00000000-0009-0000-0000-000025000000}">
    <sortState xmlns:xlrd2="http://schemas.microsoft.com/office/spreadsheetml/2017/richdata2" ref="A15:AF99">
      <sortCondition ref="A13:A99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25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3" width="9" style="14"/>
    <col min="16" max="16" width="10.625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11</v>
      </c>
      <c r="F7" s="18">
        <f t="shared" si="0"/>
        <v>11</v>
      </c>
      <c r="G7" s="18">
        <f t="shared" si="0"/>
        <v>0</v>
      </c>
      <c r="H7" s="18">
        <f t="shared" si="0"/>
        <v>0</v>
      </c>
      <c r="I7" s="18">
        <f t="shared" si="0"/>
        <v>0</v>
      </c>
      <c r="J7" s="18">
        <f t="shared" si="0"/>
        <v>0</v>
      </c>
      <c r="K7" s="19">
        <f>SUM(D7,F7:J7)</f>
        <v>11</v>
      </c>
      <c r="L7" s="20">
        <f>_xlfn.RANK.EQ(K7,$K$14:$K$99,0)</f>
        <v>59</v>
      </c>
      <c r="M7" s="21">
        <f>E7/K7</f>
        <v>1</v>
      </c>
      <c r="N7" s="22">
        <f>_xlfn.RANK.EQ(M7,$M$14:$M$99,0)</f>
        <v>1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0.1</v>
      </c>
      <c r="E8" s="103">
        <f>ROUND(SUMIF($B$14:$B$99,"G",E14:E99)/(COUNTIFS(B14:B99,"G",D14:D99,"&lt;&gt;")),1)</f>
        <v>22.3</v>
      </c>
      <c r="F8" s="103">
        <f>ROUND(SUMIF($B$14:$B$99,"G",F14:F99)/(COUNTIFS(B14:B99,"G",D14:D99,"&lt;&gt;")),1)</f>
        <v>20.6</v>
      </c>
      <c r="G8" s="103">
        <f>ROUND(SUMIF($B$14:$B$99,"G",G14:G99)/(COUNTIFS(B14:B99,"G",D14:D99,"&lt;&gt;")),1)</f>
        <v>1.7</v>
      </c>
      <c r="H8" s="103">
        <f>ROUND(SUMIF($B$14:$B$99,"G",H14:H99)/(COUNTIFS(B14:B99,"G",D14:D99,"&lt;&gt;")),1)</f>
        <v>0</v>
      </c>
      <c r="I8" s="103">
        <f>ROUND(SUMIF($B$14:$B$99,"G",I14:I99)/(COUNTIFS(B14:B99,"G",D14:D99,"&lt;&gt;")),1)</f>
        <v>1</v>
      </c>
      <c r="J8" s="103">
        <f>ROUND(SUMIF($B$14:$B$99,"G",J14:J99)/(COUNTIFS(B14:B99,"G",D14:D99,"&lt;&gt;")),1)</f>
        <v>0</v>
      </c>
      <c r="K8" s="100">
        <f>ROUND(SUM(D8,F8:J8),1)</f>
        <v>23.4</v>
      </c>
      <c r="L8" s="26"/>
      <c r="M8" s="27">
        <f t="shared" ref="M8:M9" si="1">E8/K8</f>
        <v>0.95299145299145305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</v>
      </c>
      <c r="E9" s="106">
        <f t="shared" si="2"/>
        <v>36.799999999999997</v>
      </c>
      <c r="F9" s="106">
        <f t="shared" si="2"/>
        <v>33.299999999999997</v>
      </c>
      <c r="G9" s="106">
        <f t="shared" si="2"/>
        <v>3.3</v>
      </c>
      <c r="H9" s="106">
        <f t="shared" si="2"/>
        <v>0.1</v>
      </c>
      <c r="I9" s="106">
        <f t="shared" si="2"/>
        <v>12.6</v>
      </c>
      <c r="J9" s="106">
        <f t="shared" si="2"/>
        <v>0.9</v>
      </c>
      <c r="K9" s="105">
        <f>ROUND(SUM(D9,F9:J9),1)</f>
        <v>51.2</v>
      </c>
      <c r="L9" s="33"/>
      <c r="M9" s="34">
        <f t="shared" si="1"/>
        <v>0.71874999999999989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2021年度（基準日：５月１日）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1</v>
      </c>
      <c r="E14" s="42">
        <f>SUM(F14:H14)</f>
        <v>36</v>
      </c>
      <c r="F14" s="25">
        <f>V14+W14</f>
        <v>34</v>
      </c>
      <c r="G14" s="25">
        <f>X14</f>
        <v>2</v>
      </c>
      <c r="H14" s="25">
        <f>Y14</f>
        <v>0</v>
      </c>
      <c r="I14" s="25">
        <f>SUM(AB14:AD14)</f>
        <v>29</v>
      </c>
      <c r="J14" s="2">
        <f>SUM(Z14:AA14,AE14)</f>
        <v>2</v>
      </c>
      <c r="K14" s="43">
        <f>SUM(D14,E14,I14:J14)</f>
        <v>68</v>
      </c>
      <c r="L14" s="44">
        <f>_xlfn.RANK.EQ(K14,$K$14:$K$99,0)</f>
        <v>13</v>
      </c>
      <c r="M14" s="27">
        <f>E14/K14</f>
        <v>0.52941176470588236</v>
      </c>
      <c r="N14" s="45">
        <f>_xlfn.RANK.EQ(M14,$M$14:$M$99,0)</f>
        <v>55</v>
      </c>
      <c r="P14" s="41" t="s">
        <v>57</v>
      </c>
      <c r="Q14" s="68">
        <v>1</v>
      </c>
      <c r="R14" s="1">
        <v>0</v>
      </c>
      <c r="S14" s="1">
        <v>0</v>
      </c>
      <c r="T14" s="1">
        <v>0</v>
      </c>
      <c r="U14" s="1">
        <v>0</v>
      </c>
      <c r="V14" s="1">
        <v>2</v>
      </c>
      <c r="W14" s="1">
        <v>32</v>
      </c>
      <c r="X14" s="1">
        <v>2</v>
      </c>
      <c r="Y14" s="1">
        <v>0</v>
      </c>
      <c r="Z14" s="1">
        <v>0</v>
      </c>
      <c r="AA14" s="1">
        <v>0</v>
      </c>
      <c r="AB14" s="1">
        <v>0</v>
      </c>
      <c r="AC14" s="1">
        <v>26</v>
      </c>
      <c r="AD14" s="1">
        <v>3</v>
      </c>
      <c r="AE14" s="1">
        <v>2</v>
      </c>
      <c r="AF14" s="46">
        <v>68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>SUM(Q15:U15)</f>
        <v>0</v>
      </c>
      <c r="E15" s="42">
        <f>SUM(F15:H15)</f>
        <v>39</v>
      </c>
      <c r="F15" s="25">
        <f>V15+W15</f>
        <v>37</v>
      </c>
      <c r="G15" s="25">
        <f>X15</f>
        <v>2</v>
      </c>
      <c r="H15" s="25">
        <f>Y15</f>
        <v>0</v>
      </c>
      <c r="I15" s="25">
        <f>SUM(AB15:AD15)</f>
        <v>0</v>
      </c>
      <c r="J15" s="2">
        <f>SUM(Z15:AA15,AE15)</f>
        <v>0</v>
      </c>
      <c r="K15" s="43">
        <f t="shared" ref="K15:K78" si="3">SUM(D15,E15,I15:J15)</f>
        <v>39</v>
      </c>
      <c r="L15" s="44">
        <f>_xlfn.RANK.EQ(K15,$K$14:$K$99,0)</f>
        <v>23</v>
      </c>
      <c r="M15" s="27">
        <f>E15/K15</f>
        <v>1</v>
      </c>
      <c r="N15" s="45">
        <f>_xlfn.RANK.EQ(M15,$M$14:$M$99,0)</f>
        <v>1</v>
      </c>
      <c r="P15" s="41" t="s">
        <v>59</v>
      </c>
      <c r="Q15" s="72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37</v>
      </c>
      <c r="X15" s="15">
        <v>2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67">
        <v>39</v>
      </c>
    </row>
    <row r="16" spans="1:38" x14ac:dyDescent="0.15">
      <c r="A16" s="69" t="s">
        <v>60</v>
      </c>
      <c r="B16" s="69" t="s">
        <v>297</v>
      </c>
      <c r="C16" s="70" t="s">
        <v>61</v>
      </c>
      <c r="D16" s="47"/>
      <c r="E16" s="48"/>
      <c r="F16" s="48"/>
      <c r="G16" s="48"/>
      <c r="H16" s="48"/>
      <c r="I16" s="48"/>
      <c r="J16" s="49"/>
      <c r="K16" s="49"/>
      <c r="L16" s="50"/>
      <c r="M16" s="51"/>
      <c r="N16" s="52"/>
      <c r="P16" s="70" t="s">
        <v>61</v>
      </c>
      <c r="Q16" s="75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74"/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>SUM(Q17:U17)</f>
        <v>0</v>
      </c>
      <c r="E17" s="42">
        <f>SUM(F17:H17)</f>
        <v>32</v>
      </c>
      <c r="F17" s="25">
        <f>V17+W17</f>
        <v>32</v>
      </c>
      <c r="G17" s="25">
        <f>X17</f>
        <v>0</v>
      </c>
      <c r="H17" s="25">
        <f>Y17</f>
        <v>0</v>
      </c>
      <c r="I17" s="25">
        <f>SUM(AB17:AD17)</f>
        <v>1</v>
      </c>
      <c r="J17" s="2">
        <f>SUM(Z17:AA17,AE17)</f>
        <v>0</v>
      </c>
      <c r="K17" s="43">
        <f t="shared" si="3"/>
        <v>33</v>
      </c>
      <c r="L17" s="44">
        <f>_xlfn.RANK.EQ(K17,$K$14:$K$99,0)</f>
        <v>25</v>
      </c>
      <c r="M17" s="27">
        <f>E17/K17</f>
        <v>0.96969696969696972</v>
      </c>
      <c r="N17" s="45">
        <f>_xlfn.RANK.EQ(M17,$M$14:$M$99,0)</f>
        <v>29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32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1</v>
      </c>
      <c r="AD17" s="1">
        <v>0</v>
      </c>
      <c r="AE17" s="1">
        <v>0</v>
      </c>
      <c r="AF17" s="46">
        <v>33</v>
      </c>
    </row>
    <row r="18" spans="1:32" x14ac:dyDescent="0.15">
      <c r="A18" s="69" t="s">
        <v>64</v>
      </c>
      <c r="B18" s="69" t="s">
        <v>297</v>
      </c>
      <c r="C18" s="70" t="s">
        <v>65</v>
      </c>
      <c r="D18" s="47"/>
      <c r="E18" s="48"/>
      <c r="F18" s="48"/>
      <c r="G18" s="48"/>
      <c r="H18" s="48"/>
      <c r="I18" s="48"/>
      <c r="J18" s="49"/>
      <c r="K18" s="49"/>
      <c r="L18" s="50"/>
      <c r="M18" s="51"/>
      <c r="N18" s="52"/>
      <c r="P18" s="70" t="s">
        <v>65</v>
      </c>
      <c r="Q18" s="75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74"/>
    </row>
    <row r="19" spans="1:32" x14ac:dyDescent="0.15">
      <c r="A19" s="69" t="s">
        <v>66</v>
      </c>
      <c r="B19" s="69" t="s">
        <v>297</v>
      </c>
      <c r="C19" s="70" t="s">
        <v>67</v>
      </c>
      <c r="D19" s="47"/>
      <c r="E19" s="48"/>
      <c r="F19" s="48"/>
      <c r="G19" s="48"/>
      <c r="H19" s="48"/>
      <c r="I19" s="48"/>
      <c r="J19" s="49"/>
      <c r="K19" s="49"/>
      <c r="L19" s="50"/>
      <c r="M19" s="51"/>
      <c r="N19" s="52"/>
      <c r="P19" s="70" t="s">
        <v>67</v>
      </c>
      <c r="Q19" s="75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74"/>
    </row>
    <row r="20" spans="1:32" x14ac:dyDescent="0.15">
      <c r="A20" s="69" t="s">
        <v>68</v>
      </c>
      <c r="B20" s="69" t="s">
        <v>299</v>
      </c>
      <c r="C20" s="70" t="s">
        <v>69</v>
      </c>
      <c r="D20" s="47"/>
      <c r="E20" s="48"/>
      <c r="F20" s="48"/>
      <c r="G20" s="48"/>
      <c r="H20" s="48"/>
      <c r="I20" s="48"/>
      <c r="J20" s="49"/>
      <c r="K20" s="49"/>
      <c r="L20" s="50"/>
      <c r="M20" s="51"/>
      <c r="N20" s="52"/>
      <c r="P20" s="70" t="s">
        <v>69</v>
      </c>
      <c r="Q20" s="75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4"/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ref="D21:D29" si="4">SUM(Q21:U21)</f>
        <v>0</v>
      </c>
      <c r="E21" s="42">
        <f t="shared" ref="E21:E29" si="5">SUM(F21:H21)</f>
        <v>19</v>
      </c>
      <c r="F21" s="25">
        <f t="shared" ref="F21:F29" si="6">V21+W21</f>
        <v>19</v>
      </c>
      <c r="G21" s="25">
        <f t="shared" ref="G21:G29" si="7">X21</f>
        <v>0</v>
      </c>
      <c r="H21" s="25">
        <f t="shared" ref="H21:H29" si="8">Y21</f>
        <v>0</v>
      </c>
      <c r="I21" s="25">
        <f t="shared" ref="I21:I29" si="9">SUM(AB21:AD21)</f>
        <v>0</v>
      </c>
      <c r="J21" s="2">
        <f>SUM(Z21:AA21,AE21)</f>
        <v>0</v>
      </c>
      <c r="K21" s="2">
        <f>SUM(AA21:AB21,AF21)</f>
        <v>19</v>
      </c>
      <c r="L21" s="44">
        <f t="shared" ref="L21:L29" si="10">_xlfn.RANK.EQ(K21,$K$14:$K$99,0)</f>
        <v>45</v>
      </c>
      <c r="M21" s="27">
        <f t="shared" ref="M21:M29" si="11">E21/K21</f>
        <v>1</v>
      </c>
      <c r="N21" s="45">
        <f t="shared" ref="N21:N29" si="12">_xlfn.RANK.EQ(M21,$M$14:$M$99,0)</f>
        <v>1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19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46">
        <v>19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4"/>
        <v>1</v>
      </c>
      <c r="E22" s="42">
        <f t="shared" si="5"/>
        <v>16</v>
      </c>
      <c r="F22" s="25">
        <f t="shared" si="6"/>
        <v>16</v>
      </c>
      <c r="G22" s="25">
        <f t="shared" si="7"/>
        <v>0</v>
      </c>
      <c r="H22" s="25">
        <f t="shared" si="8"/>
        <v>0</v>
      </c>
      <c r="I22" s="25">
        <f t="shared" si="9"/>
        <v>0</v>
      </c>
      <c r="J22" s="2">
        <f>SUM(Z22:AA22,AE22)</f>
        <v>0</v>
      </c>
      <c r="K22" s="2">
        <f>SUM(AA22:AB22,AF22)</f>
        <v>17</v>
      </c>
      <c r="L22" s="44">
        <f t="shared" si="10"/>
        <v>51</v>
      </c>
      <c r="M22" s="27">
        <f t="shared" si="11"/>
        <v>0.94117647058823528</v>
      </c>
      <c r="N22" s="45">
        <f t="shared" si="12"/>
        <v>37</v>
      </c>
      <c r="P22" s="41" t="s">
        <v>73</v>
      </c>
      <c r="Q22" s="68">
        <v>1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16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46">
        <v>17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4"/>
        <v>0</v>
      </c>
      <c r="E23" s="42">
        <f t="shared" si="5"/>
        <v>76</v>
      </c>
      <c r="F23" s="25">
        <f t="shared" si="6"/>
        <v>74</v>
      </c>
      <c r="G23" s="25">
        <f t="shared" si="7"/>
        <v>2</v>
      </c>
      <c r="H23" s="25">
        <f t="shared" si="8"/>
        <v>0</v>
      </c>
      <c r="I23" s="25">
        <f t="shared" si="9"/>
        <v>44</v>
      </c>
      <c r="J23" s="2">
        <f t="shared" ref="J23:J29" si="13">SUM(Z23:AA23,AE23)</f>
        <v>0</v>
      </c>
      <c r="K23" s="43">
        <f t="shared" si="3"/>
        <v>120</v>
      </c>
      <c r="L23" s="44">
        <f t="shared" si="10"/>
        <v>7</v>
      </c>
      <c r="M23" s="27">
        <f t="shared" si="11"/>
        <v>0.6333333333333333</v>
      </c>
      <c r="N23" s="45">
        <f t="shared" si="12"/>
        <v>52</v>
      </c>
      <c r="P23" s="41" t="s">
        <v>75</v>
      </c>
      <c r="Q23" s="68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74</v>
      </c>
      <c r="X23" s="1">
        <v>2</v>
      </c>
      <c r="Y23" s="1">
        <v>0</v>
      </c>
      <c r="Z23" s="1">
        <v>0</v>
      </c>
      <c r="AA23" s="1">
        <v>0</v>
      </c>
      <c r="AB23" s="1">
        <v>0</v>
      </c>
      <c r="AC23" s="1">
        <v>44</v>
      </c>
      <c r="AD23" s="1">
        <v>0</v>
      </c>
      <c r="AE23" s="1">
        <v>0</v>
      </c>
      <c r="AF23" s="46">
        <v>120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4"/>
        <v>0</v>
      </c>
      <c r="E24" s="42">
        <f t="shared" si="5"/>
        <v>27</v>
      </c>
      <c r="F24" s="25">
        <f t="shared" si="6"/>
        <v>27</v>
      </c>
      <c r="G24" s="25">
        <f t="shared" si="7"/>
        <v>0</v>
      </c>
      <c r="H24" s="25">
        <f t="shared" si="8"/>
        <v>0</v>
      </c>
      <c r="I24" s="25">
        <f t="shared" si="9"/>
        <v>1</v>
      </c>
      <c r="J24" s="2">
        <f t="shared" si="13"/>
        <v>0</v>
      </c>
      <c r="K24" s="43">
        <f t="shared" si="3"/>
        <v>28</v>
      </c>
      <c r="L24" s="44">
        <f t="shared" si="10"/>
        <v>31</v>
      </c>
      <c r="M24" s="27">
        <f t="shared" si="11"/>
        <v>0.9642857142857143</v>
      </c>
      <c r="N24" s="45">
        <f t="shared" si="12"/>
        <v>32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27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1</v>
      </c>
      <c r="AE24" s="1">
        <v>0</v>
      </c>
      <c r="AF24" s="46">
        <v>28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4"/>
        <v>0</v>
      </c>
      <c r="E25" s="42">
        <f t="shared" si="5"/>
        <v>12</v>
      </c>
      <c r="F25" s="25">
        <f t="shared" si="6"/>
        <v>11</v>
      </c>
      <c r="G25" s="25">
        <f t="shared" si="7"/>
        <v>1</v>
      </c>
      <c r="H25" s="25">
        <f t="shared" si="8"/>
        <v>0</v>
      </c>
      <c r="I25" s="25">
        <f t="shared" si="9"/>
        <v>0</v>
      </c>
      <c r="J25" s="2">
        <f t="shared" si="13"/>
        <v>0</v>
      </c>
      <c r="K25" s="43">
        <f t="shared" si="3"/>
        <v>12</v>
      </c>
      <c r="L25" s="44">
        <f t="shared" si="10"/>
        <v>55</v>
      </c>
      <c r="M25" s="27">
        <f t="shared" si="11"/>
        <v>1</v>
      </c>
      <c r="N25" s="45">
        <f t="shared" si="12"/>
        <v>1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11</v>
      </c>
      <c r="X25" s="1">
        <v>1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46">
        <v>12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4"/>
        <v>0</v>
      </c>
      <c r="E26" s="42">
        <f t="shared" si="5"/>
        <v>21</v>
      </c>
      <c r="F26" s="25">
        <f t="shared" si="6"/>
        <v>17</v>
      </c>
      <c r="G26" s="25">
        <f t="shared" si="7"/>
        <v>4</v>
      </c>
      <c r="H26" s="25">
        <f t="shared" si="8"/>
        <v>0</v>
      </c>
      <c r="I26" s="25">
        <f t="shared" si="9"/>
        <v>0</v>
      </c>
      <c r="J26" s="2">
        <f t="shared" si="13"/>
        <v>0</v>
      </c>
      <c r="K26" s="43">
        <f t="shared" si="3"/>
        <v>21</v>
      </c>
      <c r="L26" s="44">
        <f t="shared" si="10"/>
        <v>39</v>
      </c>
      <c r="M26" s="27">
        <f t="shared" si="11"/>
        <v>1</v>
      </c>
      <c r="N26" s="45">
        <f t="shared" si="12"/>
        <v>1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17</v>
      </c>
      <c r="X26" s="1">
        <v>4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46">
        <v>21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4"/>
        <v>0</v>
      </c>
      <c r="E27" s="42">
        <f t="shared" si="5"/>
        <v>11</v>
      </c>
      <c r="F27" s="25">
        <f t="shared" si="6"/>
        <v>11</v>
      </c>
      <c r="G27" s="25">
        <f t="shared" si="7"/>
        <v>0</v>
      </c>
      <c r="H27" s="25">
        <f t="shared" si="8"/>
        <v>0</v>
      </c>
      <c r="I27" s="25">
        <f t="shared" si="9"/>
        <v>0</v>
      </c>
      <c r="J27" s="2">
        <f t="shared" si="13"/>
        <v>0</v>
      </c>
      <c r="K27" s="2">
        <f>SUM(AA27:AB27,AF27)</f>
        <v>11</v>
      </c>
      <c r="L27" s="44">
        <f t="shared" si="10"/>
        <v>59</v>
      </c>
      <c r="M27" s="27">
        <f t="shared" si="11"/>
        <v>1</v>
      </c>
      <c r="N27" s="45">
        <f t="shared" si="12"/>
        <v>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11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46">
        <v>11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4"/>
        <v>0</v>
      </c>
      <c r="E28" s="42">
        <f t="shared" si="5"/>
        <v>16</v>
      </c>
      <c r="F28" s="25">
        <f t="shared" si="6"/>
        <v>16</v>
      </c>
      <c r="G28" s="25">
        <f t="shared" si="7"/>
        <v>0</v>
      </c>
      <c r="H28" s="25">
        <f t="shared" si="8"/>
        <v>0</v>
      </c>
      <c r="I28" s="25">
        <f t="shared" si="9"/>
        <v>0</v>
      </c>
      <c r="J28" s="2">
        <f t="shared" si="13"/>
        <v>0</v>
      </c>
      <c r="K28" s="2">
        <f>SUM(AA28:AB28,AF28)</f>
        <v>16</v>
      </c>
      <c r="L28" s="44">
        <f t="shared" si="10"/>
        <v>52</v>
      </c>
      <c r="M28" s="27">
        <f t="shared" si="11"/>
        <v>1</v>
      </c>
      <c r="N28" s="45">
        <f t="shared" si="12"/>
        <v>1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16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46">
        <v>16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4"/>
        <v>0</v>
      </c>
      <c r="E29" s="42">
        <f t="shared" si="5"/>
        <v>40</v>
      </c>
      <c r="F29" s="25">
        <f t="shared" si="6"/>
        <v>40</v>
      </c>
      <c r="G29" s="25">
        <f t="shared" si="7"/>
        <v>0</v>
      </c>
      <c r="H29" s="25">
        <f t="shared" si="8"/>
        <v>0</v>
      </c>
      <c r="I29" s="25">
        <f t="shared" si="9"/>
        <v>6</v>
      </c>
      <c r="J29" s="2">
        <f t="shared" si="13"/>
        <v>0</v>
      </c>
      <c r="K29" s="43">
        <f t="shared" si="3"/>
        <v>46</v>
      </c>
      <c r="L29" s="44">
        <f t="shared" si="10"/>
        <v>15</v>
      </c>
      <c r="M29" s="27">
        <f t="shared" si="11"/>
        <v>0.86956521739130432</v>
      </c>
      <c r="N29" s="45">
        <f t="shared" si="12"/>
        <v>43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40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1</v>
      </c>
      <c r="AD29" s="1">
        <v>5</v>
      </c>
      <c r="AE29" s="1">
        <v>0</v>
      </c>
      <c r="AF29" s="46">
        <v>46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>SUM(Q31:U31)</f>
        <v>0</v>
      </c>
      <c r="E31" s="42">
        <f>SUM(F31:H31)</f>
        <v>18</v>
      </c>
      <c r="F31" s="25">
        <f>V31+W31</f>
        <v>18</v>
      </c>
      <c r="G31" s="25">
        <f t="shared" ref="G31:H35" si="14">X31</f>
        <v>0</v>
      </c>
      <c r="H31" s="25">
        <f t="shared" si="14"/>
        <v>0</v>
      </c>
      <c r="I31" s="25">
        <f>SUM(AB31:AD31)</f>
        <v>0</v>
      </c>
      <c r="J31" s="2">
        <f>SUM(Z31:AA31,AE31)</f>
        <v>0</v>
      </c>
      <c r="K31" s="43">
        <f t="shared" si="3"/>
        <v>18</v>
      </c>
      <c r="L31" s="44">
        <f>_xlfn.RANK.EQ(K31,$K$14:$K$99,0)</f>
        <v>48</v>
      </c>
      <c r="M31" s="27">
        <f>E31/K31</f>
        <v>1</v>
      </c>
      <c r="N31" s="45">
        <f>_xlfn.RANK.EQ(M31,$M$14:$M$99,0)</f>
        <v>1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18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46">
        <v>18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>SUM(Q32:U32)</f>
        <v>0</v>
      </c>
      <c r="E32" s="42">
        <f>SUM(F32:H32)</f>
        <v>12</v>
      </c>
      <c r="F32" s="25">
        <f>V32+W32</f>
        <v>12</v>
      </c>
      <c r="G32" s="25">
        <f t="shared" si="14"/>
        <v>0</v>
      </c>
      <c r="H32" s="25">
        <f t="shared" si="14"/>
        <v>0</v>
      </c>
      <c r="I32" s="25">
        <f>SUM(AB32:AD32)</f>
        <v>0</v>
      </c>
      <c r="J32" s="2">
        <f>SUM(Z32:AA32,AE32)</f>
        <v>0</v>
      </c>
      <c r="K32" s="43">
        <f t="shared" si="3"/>
        <v>12</v>
      </c>
      <c r="L32" s="44">
        <f>_xlfn.RANK.EQ(K32,$K$14:$K$99,0)</f>
        <v>55</v>
      </c>
      <c r="M32" s="27">
        <f>E32/K32</f>
        <v>1</v>
      </c>
      <c r="N32" s="45">
        <f>_xlfn.RANK.EQ(M32,$M$14:$M$99,0)</f>
        <v>1</v>
      </c>
      <c r="P32" s="41" t="s">
        <v>93</v>
      </c>
      <c r="Q32" s="68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12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46">
        <v>12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>SUM(Q33:U33)</f>
        <v>0</v>
      </c>
      <c r="E33" s="42">
        <f>SUM(F33:H33)</f>
        <v>19</v>
      </c>
      <c r="F33" s="25">
        <f>V33+W33</f>
        <v>19</v>
      </c>
      <c r="G33" s="25">
        <f t="shared" si="14"/>
        <v>0</v>
      </c>
      <c r="H33" s="25">
        <f t="shared" si="14"/>
        <v>0</v>
      </c>
      <c r="I33" s="25">
        <f>SUM(AB33:AD33)</f>
        <v>1</v>
      </c>
      <c r="J33" s="2">
        <f>SUM(Z33:AA33,AE33)</f>
        <v>0</v>
      </c>
      <c r="K33" s="43">
        <f t="shared" si="3"/>
        <v>20</v>
      </c>
      <c r="L33" s="44">
        <f>_xlfn.RANK.EQ(K33,$K$14:$K$99,0)</f>
        <v>42</v>
      </c>
      <c r="M33" s="27">
        <f>E33/K33</f>
        <v>0.95</v>
      </c>
      <c r="N33" s="45">
        <f>_xlfn.RANK.EQ(M33,$M$14:$M$99,0)</f>
        <v>36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19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1</v>
      </c>
      <c r="AE33" s="1">
        <v>0</v>
      </c>
      <c r="AF33" s="46">
        <v>20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>SUM(Q34:U34)</f>
        <v>0</v>
      </c>
      <c r="E34" s="42">
        <f>SUM(F34:H34)</f>
        <v>15</v>
      </c>
      <c r="F34" s="25">
        <f>V34+W34</f>
        <v>15</v>
      </c>
      <c r="G34" s="25">
        <f t="shared" si="14"/>
        <v>0</v>
      </c>
      <c r="H34" s="25">
        <f t="shared" si="14"/>
        <v>0</v>
      </c>
      <c r="I34" s="25">
        <f>SUM(AB34:AD34)</f>
        <v>15</v>
      </c>
      <c r="J34" s="2">
        <f>SUM(Z34:AA34,AE34)</f>
        <v>0</v>
      </c>
      <c r="K34" s="43">
        <f t="shared" si="3"/>
        <v>30</v>
      </c>
      <c r="L34" s="44">
        <f>_xlfn.RANK.EQ(K34,$K$14:$K$99,0)</f>
        <v>29</v>
      </c>
      <c r="M34" s="27">
        <f>E34/K34</f>
        <v>0.5</v>
      </c>
      <c r="N34" s="45">
        <f>_xlfn.RANK.EQ(M34,$M$14:$M$99,0)</f>
        <v>56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15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15</v>
      </c>
      <c r="AD34" s="1">
        <v>0</v>
      </c>
      <c r="AE34" s="1">
        <v>0</v>
      </c>
      <c r="AF34" s="46">
        <v>30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>SUM(Q35:U35)</f>
        <v>15</v>
      </c>
      <c r="E35" s="42">
        <f>SUM(F35:H35)</f>
        <v>140</v>
      </c>
      <c r="F35" s="25">
        <f>V35+W35</f>
        <v>103</v>
      </c>
      <c r="G35" s="25">
        <f t="shared" si="14"/>
        <v>37</v>
      </c>
      <c r="H35" s="25">
        <f t="shared" si="14"/>
        <v>0</v>
      </c>
      <c r="I35" s="25">
        <f>SUM(AB35:AD35)</f>
        <v>155</v>
      </c>
      <c r="J35" s="2">
        <f>SUM(Z35:AA35,AE35)</f>
        <v>11</v>
      </c>
      <c r="K35" s="43">
        <f t="shared" si="3"/>
        <v>321</v>
      </c>
      <c r="L35" s="44">
        <f>_xlfn.RANK.EQ(K35,$K$14:$K$99,0)</f>
        <v>1</v>
      </c>
      <c r="M35" s="27">
        <f>E35/K35</f>
        <v>0.43613707165109034</v>
      </c>
      <c r="N35" s="45">
        <f>_xlfn.RANK.EQ(M35,$M$14:$M$99,0)</f>
        <v>58</v>
      </c>
      <c r="P35" s="41" t="s">
        <v>99</v>
      </c>
      <c r="Q35" s="68">
        <v>15</v>
      </c>
      <c r="R35" s="1">
        <v>0</v>
      </c>
      <c r="S35" s="1">
        <v>0</v>
      </c>
      <c r="T35" s="1">
        <v>0</v>
      </c>
      <c r="U35" s="1">
        <v>0</v>
      </c>
      <c r="V35" s="1">
        <v>6</v>
      </c>
      <c r="W35" s="1">
        <v>97</v>
      </c>
      <c r="X35" s="1">
        <v>37</v>
      </c>
      <c r="Y35" s="1">
        <v>0</v>
      </c>
      <c r="Z35" s="1">
        <v>0</v>
      </c>
      <c r="AA35" s="1">
        <v>11</v>
      </c>
      <c r="AB35" s="1">
        <v>0</v>
      </c>
      <c r="AC35" s="1">
        <v>120</v>
      </c>
      <c r="AD35" s="1">
        <v>35</v>
      </c>
      <c r="AE35" s="1">
        <v>0</v>
      </c>
      <c r="AF35" s="46">
        <v>321</v>
      </c>
    </row>
    <row r="36" spans="1:32" x14ac:dyDescent="0.15">
      <c r="A36" s="69" t="s">
        <v>100</v>
      </c>
      <c r="B36" s="69" t="s">
        <v>299</v>
      </c>
      <c r="C36" s="70" t="s">
        <v>101</v>
      </c>
      <c r="D36" s="47"/>
      <c r="E36" s="48"/>
      <c r="F36" s="48"/>
      <c r="G36" s="48"/>
      <c r="H36" s="48"/>
      <c r="I36" s="48"/>
      <c r="J36" s="49"/>
      <c r="K36" s="49"/>
      <c r="L36" s="50"/>
      <c r="M36" s="51"/>
      <c r="N36" s="52"/>
      <c r="P36" s="70" t="s">
        <v>101</v>
      </c>
      <c r="Q36" s="75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74"/>
    </row>
    <row r="37" spans="1:32" x14ac:dyDescent="0.15">
      <c r="A37" s="69" t="s">
        <v>102</v>
      </c>
      <c r="B37" s="69" t="s">
        <v>298</v>
      </c>
      <c r="C37" s="70" t="s">
        <v>103</v>
      </c>
      <c r="D37" s="47"/>
      <c r="E37" s="48"/>
      <c r="F37" s="48"/>
      <c r="G37" s="48"/>
      <c r="H37" s="48"/>
      <c r="I37" s="48"/>
      <c r="J37" s="49"/>
      <c r="K37" s="49"/>
      <c r="L37" s="50"/>
      <c r="M37" s="51"/>
      <c r="N37" s="52"/>
      <c r="P37" s="70" t="s">
        <v>103</v>
      </c>
      <c r="Q37" s="75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74"/>
    </row>
    <row r="38" spans="1:32" x14ac:dyDescent="0.15">
      <c r="A38" s="69" t="s">
        <v>104</v>
      </c>
      <c r="B38" s="69" t="s">
        <v>298</v>
      </c>
      <c r="C38" s="70" t="s">
        <v>105</v>
      </c>
      <c r="D38" s="47"/>
      <c r="E38" s="48"/>
      <c r="F38" s="48"/>
      <c r="G38" s="48"/>
      <c r="H38" s="48"/>
      <c r="I38" s="48"/>
      <c r="J38" s="49"/>
      <c r="K38" s="49"/>
      <c r="L38" s="50"/>
      <c r="M38" s="51"/>
      <c r="N38" s="52"/>
      <c r="P38" s="70" t="s">
        <v>105</v>
      </c>
      <c r="Q38" s="75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74"/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>SUM(Q39:U39)</f>
        <v>7</v>
      </c>
      <c r="E39" s="42">
        <f>SUM(F39:H39)</f>
        <v>34</v>
      </c>
      <c r="F39" s="25">
        <f>V39+W39</f>
        <v>32</v>
      </c>
      <c r="G39" s="25">
        <f>X39</f>
        <v>2</v>
      </c>
      <c r="H39" s="25">
        <f>Y39</f>
        <v>0</v>
      </c>
      <c r="I39" s="25">
        <f>SUM(AB39:AD39)</f>
        <v>1</v>
      </c>
      <c r="J39" s="2">
        <f>SUM(Z39:AA39,AE39)</f>
        <v>1</v>
      </c>
      <c r="K39" s="43">
        <f t="shared" si="3"/>
        <v>43</v>
      </c>
      <c r="L39" s="44">
        <f>_xlfn.RANK.EQ(K39,$K$14:$K$99,0)</f>
        <v>18</v>
      </c>
      <c r="M39" s="27">
        <f>E39/K39</f>
        <v>0.79069767441860461</v>
      </c>
      <c r="N39" s="45">
        <f>_xlfn.RANK.EQ(M39,$M$14:$M$99,0)</f>
        <v>47</v>
      </c>
      <c r="P39" s="41" t="s">
        <v>107</v>
      </c>
      <c r="Q39" s="68">
        <v>7</v>
      </c>
      <c r="R39" s="1">
        <v>0</v>
      </c>
      <c r="S39" s="1">
        <v>0</v>
      </c>
      <c r="T39" s="1">
        <v>0</v>
      </c>
      <c r="U39" s="1">
        <v>0</v>
      </c>
      <c r="V39" s="1">
        <v>1</v>
      </c>
      <c r="W39" s="1">
        <v>31</v>
      </c>
      <c r="X39" s="1">
        <v>2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1</v>
      </c>
      <c r="AE39" s="1">
        <v>1</v>
      </c>
      <c r="AF39" s="46">
        <v>43</v>
      </c>
    </row>
    <row r="40" spans="1:32" x14ac:dyDescent="0.15">
      <c r="A40" s="69" t="s">
        <v>108</v>
      </c>
      <c r="B40" s="69" t="s">
        <v>301</v>
      </c>
      <c r="C40" s="70" t="s">
        <v>109</v>
      </c>
      <c r="D40" s="47"/>
      <c r="E40" s="48"/>
      <c r="F40" s="48"/>
      <c r="G40" s="48"/>
      <c r="H40" s="48"/>
      <c r="I40" s="48"/>
      <c r="J40" s="49"/>
      <c r="K40" s="49"/>
      <c r="L40" s="50"/>
      <c r="M40" s="51"/>
      <c r="N40" s="52"/>
      <c r="P40" s="70" t="s">
        <v>109</v>
      </c>
      <c r="Q40" s="75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74"/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>SUM(Q41:U41)</f>
        <v>7</v>
      </c>
      <c r="E41" s="42">
        <f>SUM(F41:H41)</f>
        <v>169</v>
      </c>
      <c r="F41" s="25">
        <f>V41+W41</f>
        <v>143</v>
      </c>
      <c r="G41" s="25">
        <f>X41</f>
        <v>26</v>
      </c>
      <c r="H41" s="25">
        <f>Y41</f>
        <v>0</v>
      </c>
      <c r="I41" s="25">
        <f>SUM(AB41:AD41)</f>
        <v>7</v>
      </c>
      <c r="J41" s="2">
        <f>SUM(Z41:AA41,AE41)</f>
        <v>0</v>
      </c>
      <c r="K41" s="43">
        <f t="shared" si="3"/>
        <v>183</v>
      </c>
      <c r="L41" s="44">
        <f>_xlfn.RANK.EQ(K41,$K$14:$K$99,0)</f>
        <v>4</v>
      </c>
      <c r="M41" s="27">
        <f>E41/K41</f>
        <v>0.92349726775956287</v>
      </c>
      <c r="N41" s="45">
        <f>_xlfn.RANK.EQ(M41,$M$14:$M$99,0)</f>
        <v>39</v>
      </c>
      <c r="P41" s="41" t="s">
        <v>111</v>
      </c>
      <c r="Q41" s="68">
        <v>7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143</v>
      </c>
      <c r="X41" s="1">
        <v>26</v>
      </c>
      <c r="Y41" s="1">
        <v>0</v>
      </c>
      <c r="Z41" s="1">
        <v>0</v>
      </c>
      <c r="AA41" s="1">
        <v>0</v>
      </c>
      <c r="AB41" s="1">
        <v>0</v>
      </c>
      <c r="AC41" s="1">
        <v>4</v>
      </c>
      <c r="AD41" s="1">
        <v>3</v>
      </c>
      <c r="AE41" s="1">
        <v>0</v>
      </c>
      <c r="AF41" s="46">
        <v>183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>SUM(Q42:U42)</f>
        <v>4</v>
      </c>
      <c r="E42" s="42">
        <f>SUM(F42:H42)</f>
        <v>36</v>
      </c>
      <c r="F42" s="25">
        <f>V42+W42</f>
        <v>35</v>
      </c>
      <c r="G42" s="25">
        <f>X42</f>
        <v>1</v>
      </c>
      <c r="H42" s="25">
        <f>Y42</f>
        <v>0</v>
      </c>
      <c r="I42" s="25">
        <f>SUM(AB42:AD42)</f>
        <v>2</v>
      </c>
      <c r="J42" s="2">
        <f>SUM(Z42:AA42,AE42)</f>
        <v>0</v>
      </c>
      <c r="K42" s="43">
        <f t="shared" si="3"/>
        <v>42</v>
      </c>
      <c r="L42" s="44">
        <f>_xlfn.RANK.EQ(K42,$K$14:$K$99,0)</f>
        <v>19</v>
      </c>
      <c r="M42" s="27">
        <f>E42/K42</f>
        <v>0.8571428571428571</v>
      </c>
      <c r="N42" s="45">
        <f>_xlfn.RANK.EQ(M42,$M$14:$M$99,0)</f>
        <v>45</v>
      </c>
      <c r="P42" s="41" t="s">
        <v>113</v>
      </c>
      <c r="Q42" s="68">
        <v>4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35</v>
      </c>
      <c r="X42" s="1">
        <v>1</v>
      </c>
      <c r="Y42" s="1">
        <v>0</v>
      </c>
      <c r="Z42" s="1">
        <v>0</v>
      </c>
      <c r="AA42" s="1">
        <v>0</v>
      </c>
      <c r="AB42" s="1">
        <v>0</v>
      </c>
      <c r="AC42" s="1">
        <v>2</v>
      </c>
      <c r="AD42" s="1">
        <v>0</v>
      </c>
      <c r="AE42" s="1">
        <v>0</v>
      </c>
      <c r="AF42" s="46">
        <v>42</v>
      </c>
    </row>
    <row r="43" spans="1:32" x14ac:dyDescent="0.15">
      <c r="A43" s="69" t="s">
        <v>114</v>
      </c>
      <c r="B43" s="69" t="s">
        <v>297</v>
      </c>
      <c r="C43" s="70" t="s">
        <v>115</v>
      </c>
      <c r="D43" s="47"/>
      <c r="E43" s="48"/>
      <c r="F43" s="48"/>
      <c r="G43" s="48"/>
      <c r="H43" s="48"/>
      <c r="I43" s="48"/>
      <c r="J43" s="49"/>
      <c r="K43" s="49"/>
      <c r="L43" s="50"/>
      <c r="M43" s="51"/>
      <c r="N43" s="52"/>
      <c r="P43" s="70" t="s">
        <v>115</v>
      </c>
      <c r="Q43" s="75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74"/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>SUM(Q44:U44)</f>
        <v>3</v>
      </c>
      <c r="E44" s="42">
        <f>SUM(F44:H44)</f>
        <v>87</v>
      </c>
      <c r="F44" s="25">
        <f>V44+W44</f>
        <v>83</v>
      </c>
      <c r="G44" s="25">
        <f>X44</f>
        <v>4</v>
      </c>
      <c r="H44" s="25">
        <f>Y44</f>
        <v>0</v>
      </c>
      <c r="I44" s="25">
        <f>SUM(AB44:AD44)</f>
        <v>93</v>
      </c>
      <c r="J44" s="2">
        <f>SUM(Z44:AA44,AE44)</f>
        <v>8</v>
      </c>
      <c r="K44" s="43">
        <f t="shared" si="3"/>
        <v>191</v>
      </c>
      <c r="L44" s="44">
        <f>_xlfn.RANK.EQ(K44,$K$14:$K$99,0)</f>
        <v>3</v>
      </c>
      <c r="M44" s="27">
        <f>E44/K44</f>
        <v>0.45549738219895286</v>
      </c>
      <c r="N44" s="45">
        <f>_xlfn.RANK.EQ(M44,$M$14:$M$99,0)</f>
        <v>57</v>
      </c>
      <c r="P44" s="41" t="s">
        <v>117</v>
      </c>
      <c r="Q44" s="68">
        <v>3</v>
      </c>
      <c r="R44" s="1">
        <v>0</v>
      </c>
      <c r="S44" s="1">
        <v>0</v>
      </c>
      <c r="T44" s="1">
        <v>0</v>
      </c>
      <c r="U44" s="1">
        <v>0</v>
      </c>
      <c r="V44" s="1">
        <v>2</v>
      </c>
      <c r="W44" s="1">
        <v>81</v>
      </c>
      <c r="X44" s="1">
        <v>4</v>
      </c>
      <c r="Y44" s="1">
        <v>0</v>
      </c>
      <c r="Z44" s="1">
        <v>0</v>
      </c>
      <c r="AA44" s="1">
        <v>0</v>
      </c>
      <c r="AB44" s="1">
        <v>0</v>
      </c>
      <c r="AC44" s="1">
        <v>85</v>
      </c>
      <c r="AD44" s="1">
        <v>8</v>
      </c>
      <c r="AE44" s="1">
        <v>8</v>
      </c>
      <c r="AF44" s="46">
        <v>191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9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69" t="s">
        <v>120</v>
      </c>
      <c r="B46" s="69" t="s">
        <v>297</v>
      </c>
      <c r="C46" s="70" t="s">
        <v>121</v>
      </c>
      <c r="D46" s="47"/>
      <c r="E46" s="48"/>
      <c r="F46" s="48"/>
      <c r="G46" s="48"/>
      <c r="H46" s="48"/>
      <c r="I46" s="48"/>
      <c r="J46" s="49"/>
      <c r="K46" s="49"/>
      <c r="L46" s="50"/>
      <c r="M46" s="51"/>
      <c r="N46" s="52"/>
      <c r="P46" s="70" t="s">
        <v>121</v>
      </c>
      <c r="Q46" s="75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74"/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0</v>
      </c>
      <c r="E47" s="42">
        <f>SUM(F47:H47)</f>
        <v>19</v>
      </c>
      <c r="F47" s="25">
        <f>V47+W47</f>
        <v>19</v>
      </c>
      <c r="G47" s="25">
        <f>X47</f>
        <v>0</v>
      </c>
      <c r="H47" s="25">
        <f>Y47</f>
        <v>0</v>
      </c>
      <c r="I47" s="25">
        <f>SUM(AB47:AD47)</f>
        <v>6</v>
      </c>
      <c r="J47" s="2">
        <f>SUM(Z47:AA47,AE47)</f>
        <v>0</v>
      </c>
      <c r="K47" s="43">
        <f t="shared" si="3"/>
        <v>25</v>
      </c>
      <c r="L47" s="44">
        <f>_xlfn.RANK.EQ(K47,$K$14:$K$99,0)</f>
        <v>36</v>
      </c>
      <c r="M47" s="27">
        <f>E47/K47</f>
        <v>0.76</v>
      </c>
      <c r="N47" s="45">
        <f>_xlfn.RANK.EQ(M47,$M$14:$M$99,0)</f>
        <v>48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19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4</v>
      </c>
      <c r="AD47" s="1">
        <v>2</v>
      </c>
      <c r="AE47" s="1">
        <v>0</v>
      </c>
      <c r="AF47" s="46">
        <v>25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0</v>
      </c>
      <c r="E49" s="42">
        <f>SUM(F49:H49)</f>
        <v>18</v>
      </c>
      <c r="F49" s="25">
        <f>V49+W49</f>
        <v>16</v>
      </c>
      <c r="G49" s="25">
        <f t="shared" ref="G49:H53" si="15">X49</f>
        <v>2</v>
      </c>
      <c r="H49" s="25">
        <f t="shared" si="15"/>
        <v>0</v>
      </c>
      <c r="I49" s="25">
        <f>SUM(AB49:AD49)</f>
        <v>2</v>
      </c>
      <c r="J49" s="2">
        <f>SUM(Z49:AA49,AE49)</f>
        <v>0</v>
      </c>
      <c r="K49" s="43">
        <f t="shared" si="3"/>
        <v>20</v>
      </c>
      <c r="L49" s="44">
        <f>_xlfn.RANK.EQ(K49,$K$14:$K$99,0)</f>
        <v>42</v>
      </c>
      <c r="M49" s="27">
        <f>E49/K49</f>
        <v>0.9</v>
      </c>
      <c r="N49" s="45">
        <f>_xlfn.RANK.EQ(M49,$M$14:$M$99,0)</f>
        <v>41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16</v>
      </c>
      <c r="X49" s="1">
        <v>2</v>
      </c>
      <c r="Y49" s="1">
        <v>0</v>
      </c>
      <c r="Z49" s="1">
        <v>0</v>
      </c>
      <c r="AA49" s="1">
        <v>0</v>
      </c>
      <c r="AB49" s="1">
        <v>0</v>
      </c>
      <c r="AC49" s="1">
        <v>1</v>
      </c>
      <c r="AD49" s="1">
        <v>1</v>
      </c>
      <c r="AE49" s="1">
        <v>0</v>
      </c>
      <c r="AF49" s="46">
        <v>20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1</v>
      </c>
      <c r="E50" s="42">
        <f>SUM(F50:H50)</f>
        <v>15</v>
      </c>
      <c r="F50" s="25">
        <f>V50+W50</f>
        <v>15</v>
      </c>
      <c r="G50" s="25">
        <f t="shared" si="15"/>
        <v>0</v>
      </c>
      <c r="H50" s="25">
        <f t="shared" si="15"/>
        <v>0</v>
      </c>
      <c r="I50" s="25">
        <f>SUM(AB50:AD50)</f>
        <v>0</v>
      </c>
      <c r="J50" s="2">
        <f>SUM(Z50:AA50,AE50)</f>
        <v>0</v>
      </c>
      <c r="K50" s="43">
        <f t="shared" si="3"/>
        <v>16</v>
      </c>
      <c r="L50" s="44">
        <f>_xlfn.RANK.EQ(K50,$K$14:$K$99,0)</f>
        <v>52</v>
      </c>
      <c r="M50" s="27">
        <f>E50/K50</f>
        <v>0.9375</v>
      </c>
      <c r="N50" s="45">
        <f>_xlfn.RANK.EQ(M50,$M$14:$M$99,0)</f>
        <v>38</v>
      </c>
      <c r="P50" s="41" t="s">
        <v>129</v>
      </c>
      <c r="Q50" s="68">
        <v>1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15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46">
        <v>16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1</v>
      </c>
      <c r="E51" s="42">
        <f>SUM(F51:H51)</f>
        <v>91</v>
      </c>
      <c r="F51" s="25">
        <f>V51+W51</f>
        <v>82</v>
      </c>
      <c r="G51" s="25">
        <f t="shared" si="15"/>
        <v>9</v>
      </c>
      <c r="H51" s="25">
        <f t="shared" si="15"/>
        <v>0</v>
      </c>
      <c r="I51" s="25">
        <f>SUM(AB51:AD51)</f>
        <v>1</v>
      </c>
      <c r="J51" s="2">
        <f>SUM(Z51:AA51,AE51)</f>
        <v>0</v>
      </c>
      <c r="K51" s="43">
        <f t="shared" si="3"/>
        <v>93</v>
      </c>
      <c r="L51" s="44">
        <f>_xlfn.RANK.EQ(K51,$K$14:$K$99,0)</f>
        <v>10</v>
      </c>
      <c r="M51" s="27">
        <f>E51/K51</f>
        <v>0.978494623655914</v>
      </c>
      <c r="N51" s="45">
        <f>_xlfn.RANK.EQ(M51,$M$14:$M$99,0)</f>
        <v>25</v>
      </c>
      <c r="P51" s="41" t="s">
        <v>131</v>
      </c>
      <c r="Q51" s="68">
        <v>0</v>
      </c>
      <c r="R51" s="1">
        <v>0</v>
      </c>
      <c r="S51" s="1">
        <v>0</v>
      </c>
      <c r="T51" s="1">
        <v>1</v>
      </c>
      <c r="U51" s="1">
        <v>0</v>
      </c>
      <c r="V51" s="1">
        <v>0</v>
      </c>
      <c r="W51" s="1">
        <v>82</v>
      </c>
      <c r="X51" s="1">
        <v>9</v>
      </c>
      <c r="Y51" s="1">
        <v>0</v>
      </c>
      <c r="Z51" s="1">
        <v>0</v>
      </c>
      <c r="AA51" s="1">
        <v>0</v>
      </c>
      <c r="AB51" s="1">
        <v>0</v>
      </c>
      <c r="AC51" s="1">
        <v>1</v>
      </c>
      <c r="AD51" s="1">
        <v>0</v>
      </c>
      <c r="AE51" s="1">
        <v>0</v>
      </c>
      <c r="AF51" s="46">
        <v>93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0</v>
      </c>
      <c r="E52" s="42">
        <f>SUM(F52:H52)</f>
        <v>12</v>
      </c>
      <c r="F52" s="25">
        <f>V52+W52</f>
        <v>12</v>
      </c>
      <c r="G52" s="25">
        <f t="shared" si="15"/>
        <v>0</v>
      </c>
      <c r="H52" s="25">
        <f t="shared" si="15"/>
        <v>0</v>
      </c>
      <c r="I52" s="25">
        <f>SUM(AB52:AD52)</f>
        <v>0</v>
      </c>
      <c r="J52" s="2">
        <f>SUM(Z52:AA52,AE52)</f>
        <v>0</v>
      </c>
      <c r="K52" s="43">
        <f t="shared" si="3"/>
        <v>12</v>
      </c>
      <c r="L52" s="44">
        <f>_xlfn.RANK.EQ(K52,$K$14:$K$99,0)</f>
        <v>55</v>
      </c>
      <c r="M52" s="27">
        <f>E52/K52</f>
        <v>1</v>
      </c>
      <c r="N52" s="45">
        <f>_xlfn.RANK.EQ(M52,$M$14:$M$99,0)</f>
        <v>1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12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46">
        <v>12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0</v>
      </c>
      <c r="E53" s="42">
        <f>SUM(F53:H53)</f>
        <v>15</v>
      </c>
      <c r="F53" s="25">
        <f>V53+W53</f>
        <v>15</v>
      </c>
      <c r="G53" s="25">
        <f t="shared" si="15"/>
        <v>0</v>
      </c>
      <c r="H53" s="25">
        <f t="shared" si="15"/>
        <v>0</v>
      </c>
      <c r="I53" s="25">
        <f>SUM(AB53:AD53)</f>
        <v>3</v>
      </c>
      <c r="J53" s="2">
        <f>SUM(Z53:AA53,AE53)</f>
        <v>0</v>
      </c>
      <c r="K53" s="43">
        <f t="shared" si="3"/>
        <v>18</v>
      </c>
      <c r="L53" s="44">
        <f>_xlfn.RANK.EQ(K53,$K$14:$K$99,0)</f>
        <v>48</v>
      </c>
      <c r="M53" s="27">
        <f>E53/K53</f>
        <v>0.83333333333333337</v>
      </c>
      <c r="N53" s="45">
        <f>_xlfn.RANK.EQ(M53,$M$14:$M$99,0)</f>
        <v>46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15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3</v>
      </c>
      <c r="AD53" s="1">
        <v>0</v>
      </c>
      <c r="AE53" s="1">
        <v>0</v>
      </c>
      <c r="AF53" s="46">
        <v>18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9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>SUM(Q55:U55)</f>
        <v>1</v>
      </c>
      <c r="E55" s="42">
        <f>SUM(F55:H55)</f>
        <v>43</v>
      </c>
      <c r="F55" s="25">
        <f>V55+W55</f>
        <v>42</v>
      </c>
      <c r="G55" s="25">
        <f t="shared" ref="G55:H59" si="16">X55</f>
        <v>1</v>
      </c>
      <c r="H55" s="25">
        <f t="shared" si="16"/>
        <v>0</v>
      </c>
      <c r="I55" s="25">
        <f>SUM(AB55:AD55)</f>
        <v>0</v>
      </c>
      <c r="J55" s="2">
        <f>SUM(Z55:AA55,AE55)</f>
        <v>0</v>
      </c>
      <c r="K55" s="43">
        <f t="shared" si="3"/>
        <v>44</v>
      </c>
      <c r="L55" s="44">
        <f>_xlfn.RANK.EQ(K55,$K$14:$K$99,0)</f>
        <v>16</v>
      </c>
      <c r="M55" s="27">
        <f>E55/K55</f>
        <v>0.97727272727272729</v>
      </c>
      <c r="N55" s="45">
        <f>_xlfn.RANK.EQ(M55,$M$14:$M$99,0)</f>
        <v>26</v>
      </c>
      <c r="P55" s="41" t="s">
        <v>139</v>
      </c>
      <c r="Q55" s="68">
        <v>1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42</v>
      </c>
      <c r="X55" s="1">
        <v>1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46">
        <v>44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>SUM(Q56:U56)</f>
        <v>0</v>
      </c>
      <c r="E56" s="42">
        <f>SUM(F56:H56)</f>
        <v>33</v>
      </c>
      <c r="F56" s="25">
        <f>V56+W56</f>
        <v>29</v>
      </c>
      <c r="G56" s="25">
        <f t="shared" si="16"/>
        <v>4</v>
      </c>
      <c r="H56" s="25">
        <f t="shared" si="16"/>
        <v>0</v>
      </c>
      <c r="I56" s="25">
        <f>SUM(AB56:AD56)</f>
        <v>0</v>
      </c>
      <c r="J56" s="2">
        <f>SUM(Z56:AA56,AE56)</f>
        <v>0</v>
      </c>
      <c r="K56" s="43">
        <f t="shared" si="3"/>
        <v>33</v>
      </c>
      <c r="L56" s="44">
        <f>_xlfn.RANK.EQ(K56,$K$14:$K$99,0)</f>
        <v>25</v>
      </c>
      <c r="M56" s="27">
        <f>E56/K56</f>
        <v>1</v>
      </c>
      <c r="N56" s="45">
        <f>_xlfn.RANK.EQ(M56,$M$14:$M$99,0)</f>
        <v>1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29</v>
      </c>
      <c r="X56" s="1">
        <v>4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46">
        <v>33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>SUM(Q57:U57)</f>
        <v>0</v>
      </c>
      <c r="E57" s="42">
        <f>SUM(F57:H57)</f>
        <v>21</v>
      </c>
      <c r="F57" s="25">
        <f>V57+W57</f>
        <v>20</v>
      </c>
      <c r="G57" s="25">
        <f t="shared" si="16"/>
        <v>1</v>
      </c>
      <c r="H57" s="25">
        <f t="shared" si="16"/>
        <v>0</v>
      </c>
      <c r="I57" s="25">
        <f>SUM(AB57:AD57)</f>
        <v>0</v>
      </c>
      <c r="J57" s="2">
        <f>SUM(Z57:AA57,AE57)</f>
        <v>0</v>
      </c>
      <c r="K57" s="43">
        <f t="shared" si="3"/>
        <v>21</v>
      </c>
      <c r="L57" s="44">
        <f>_xlfn.RANK.EQ(K57,$K$14:$K$99,0)</f>
        <v>39</v>
      </c>
      <c r="M57" s="27">
        <f>E57/K57</f>
        <v>1</v>
      </c>
      <c r="N57" s="45">
        <f>_xlfn.RANK.EQ(M57,$M$14:$M$99,0)</f>
        <v>1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20</v>
      </c>
      <c r="X57" s="1">
        <v>1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46">
        <v>21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>SUM(Q58:U58)</f>
        <v>0</v>
      </c>
      <c r="E58" s="42">
        <f>SUM(F58:H58)</f>
        <v>26</v>
      </c>
      <c r="F58" s="25">
        <f>V58+W58</f>
        <v>25</v>
      </c>
      <c r="G58" s="25">
        <f t="shared" si="16"/>
        <v>1</v>
      </c>
      <c r="H58" s="25">
        <f t="shared" si="16"/>
        <v>0</v>
      </c>
      <c r="I58" s="25">
        <f>SUM(AB58:AD58)</f>
        <v>0</v>
      </c>
      <c r="J58" s="2">
        <f>SUM(Z58:AA58,AE58)</f>
        <v>0</v>
      </c>
      <c r="K58" s="43">
        <f t="shared" si="3"/>
        <v>26</v>
      </c>
      <c r="L58" s="44">
        <f>_xlfn.RANK.EQ(K58,$K$14:$K$99,0)</f>
        <v>35</v>
      </c>
      <c r="M58" s="27">
        <f>E58/K58</f>
        <v>1</v>
      </c>
      <c r="N58" s="45">
        <f>_xlfn.RANK.EQ(M58,$M$14:$M$99,0)</f>
        <v>1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25</v>
      </c>
      <c r="X58" s="1">
        <v>1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46">
        <v>26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>SUM(Q59:U59)</f>
        <v>0</v>
      </c>
      <c r="E59" s="42">
        <f>SUM(F59:H59)</f>
        <v>21</v>
      </c>
      <c r="F59" s="25">
        <f>V59+W59</f>
        <v>20</v>
      </c>
      <c r="G59" s="25">
        <f t="shared" si="16"/>
        <v>1</v>
      </c>
      <c r="H59" s="25">
        <f t="shared" si="16"/>
        <v>0</v>
      </c>
      <c r="I59" s="25">
        <f>SUM(AB59:AD59)</f>
        <v>0</v>
      </c>
      <c r="J59" s="2">
        <f>SUM(Z59:AA59,AE59)</f>
        <v>0</v>
      </c>
      <c r="K59" s="43">
        <f t="shared" si="3"/>
        <v>21</v>
      </c>
      <c r="L59" s="44">
        <f>_xlfn.RANK.EQ(K59,$K$14:$K$99,0)</f>
        <v>39</v>
      </c>
      <c r="M59" s="27">
        <f>E59/K59</f>
        <v>1</v>
      </c>
      <c r="N59" s="45">
        <f>_xlfn.RANK.EQ(M59,$M$14:$M$99,0)</f>
        <v>1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20</v>
      </c>
      <c r="X59" s="1">
        <v>1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46">
        <v>21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74"/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>SUM(Q61:U61)</f>
        <v>0</v>
      </c>
      <c r="E61" s="42">
        <f>SUM(F61:H61)</f>
        <v>0</v>
      </c>
      <c r="F61" s="25">
        <f>V61+W61</f>
        <v>0</v>
      </c>
      <c r="G61" s="25">
        <f>X61</f>
        <v>0</v>
      </c>
      <c r="H61" s="25">
        <f>Y61</f>
        <v>0</v>
      </c>
      <c r="I61" s="25">
        <f>SUM(AB61:AD61)</f>
        <v>28</v>
      </c>
      <c r="J61" s="2">
        <f>SUM(Z61:AA61,AE61)</f>
        <v>0</v>
      </c>
      <c r="K61" s="43">
        <f t="shared" si="3"/>
        <v>28</v>
      </c>
      <c r="L61" s="44">
        <f>_xlfn.RANK.EQ(K61,$K$14:$K$99,0)</f>
        <v>31</v>
      </c>
      <c r="M61" s="27">
        <f>E61/K61</f>
        <v>0</v>
      </c>
      <c r="N61" s="45">
        <f>_xlfn.RANK.EQ(M61,$M$14:$M$99,0)</f>
        <v>60</v>
      </c>
      <c r="P61" s="41" t="s">
        <v>151</v>
      </c>
      <c r="Q61" s="68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28</v>
      </c>
      <c r="AD61" s="1">
        <v>0</v>
      </c>
      <c r="AE61" s="1">
        <v>0</v>
      </c>
      <c r="AF61" s="46">
        <v>28</v>
      </c>
    </row>
    <row r="62" spans="1:32" x14ac:dyDescent="0.15">
      <c r="A62" s="69" t="s">
        <v>152</v>
      </c>
      <c r="B62" s="69" t="s">
        <v>297</v>
      </c>
      <c r="C62" s="70" t="s">
        <v>153</v>
      </c>
      <c r="D62" s="47"/>
      <c r="E62" s="48"/>
      <c r="F62" s="48"/>
      <c r="G62" s="48"/>
      <c r="H62" s="48"/>
      <c r="I62" s="48"/>
      <c r="J62" s="49"/>
      <c r="K62" s="49"/>
      <c r="L62" s="50"/>
      <c r="M62" s="51"/>
      <c r="N62" s="52"/>
      <c r="P62" s="70" t="s">
        <v>153</v>
      </c>
      <c r="Q62" s="75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74"/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>SUM(Q63:U63)</f>
        <v>0</v>
      </c>
      <c r="E63" s="42">
        <f>SUM(F63:H63)</f>
        <v>41</v>
      </c>
      <c r="F63" s="25">
        <f>V63+W63</f>
        <v>36</v>
      </c>
      <c r="G63" s="25">
        <f>X63</f>
        <v>5</v>
      </c>
      <c r="H63" s="25">
        <f>Y63</f>
        <v>0</v>
      </c>
      <c r="I63" s="25">
        <f>SUM(AB63:AD63)</f>
        <v>0</v>
      </c>
      <c r="J63" s="2">
        <f>SUM(Z63:AA63,AE63)</f>
        <v>0</v>
      </c>
      <c r="K63" s="43">
        <f t="shared" si="3"/>
        <v>41</v>
      </c>
      <c r="L63" s="44">
        <f>_xlfn.RANK.EQ(K63,$K$14:$K$99,0)</f>
        <v>21</v>
      </c>
      <c r="M63" s="27">
        <f>E63/K63</f>
        <v>1</v>
      </c>
      <c r="N63" s="45">
        <f>_xlfn.RANK.EQ(M63,$M$14:$M$99,0)</f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36</v>
      </c>
      <c r="X63" s="1">
        <v>5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41</v>
      </c>
    </row>
    <row r="64" spans="1:32" x14ac:dyDescent="0.15">
      <c r="A64" s="69" t="s">
        <v>156</v>
      </c>
      <c r="B64" s="69" t="s">
        <v>297</v>
      </c>
      <c r="C64" s="70" t="s">
        <v>157</v>
      </c>
      <c r="D64" s="47"/>
      <c r="E64" s="48"/>
      <c r="F64" s="48"/>
      <c r="G64" s="48"/>
      <c r="H64" s="48"/>
      <c r="I64" s="48"/>
      <c r="J64" s="49"/>
      <c r="K64" s="49"/>
      <c r="L64" s="50"/>
      <c r="M64" s="51"/>
      <c r="N64" s="52"/>
      <c r="P64" s="70" t="s">
        <v>157</v>
      </c>
      <c r="Q64" s="75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74"/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>SUM(Q65:U65)</f>
        <v>0</v>
      </c>
      <c r="E65" s="42">
        <f>SUM(F65:H65)</f>
        <v>11</v>
      </c>
      <c r="F65" s="25">
        <f>V65+W65</f>
        <v>11</v>
      </c>
      <c r="G65" s="25">
        <f>X65</f>
        <v>0</v>
      </c>
      <c r="H65" s="25">
        <f>Y65</f>
        <v>0</v>
      </c>
      <c r="I65" s="25">
        <f>SUM(AB65:AD65)</f>
        <v>1</v>
      </c>
      <c r="J65" s="2">
        <f>SUM(Z65:AA65,AE65)</f>
        <v>0</v>
      </c>
      <c r="K65" s="43">
        <f t="shared" si="3"/>
        <v>12</v>
      </c>
      <c r="L65" s="44">
        <f>_xlfn.RANK.EQ(K65,$K$14:$K$99,0)</f>
        <v>55</v>
      </c>
      <c r="M65" s="27">
        <f>E65/K65</f>
        <v>0.91666666666666663</v>
      </c>
      <c r="N65" s="45">
        <f>_xlfn.RANK.EQ(M65,$M$14:$M$99,0)</f>
        <v>40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11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1</v>
      </c>
      <c r="AD65" s="1">
        <v>0</v>
      </c>
      <c r="AE65" s="1">
        <v>0</v>
      </c>
      <c r="AF65" s="46">
        <v>12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>SUM(Q66:U66)</f>
        <v>0</v>
      </c>
      <c r="E66" s="42">
        <f>SUM(F66:H66)</f>
        <v>16</v>
      </c>
      <c r="F66" s="25">
        <f>V66+W66</f>
        <v>16</v>
      </c>
      <c r="G66" s="25">
        <f>X66</f>
        <v>0</v>
      </c>
      <c r="H66" s="25">
        <f>Y66</f>
        <v>0</v>
      </c>
      <c r="I66" s="25">
        <f>SUM(AB66:AD66)</f>
        <v>0</v>
      </c>
      <c r="J66" s="2">
        <f>SUM(Z66:AA66,AE66)</f>
        <v>0</v>
      </c>
      <c r="K66" s="43">
        <f t="shared" si="3"/>
        <v>16</v>
      </c>
      <c r="L66" s="44">
        <f>_xlfn.RANK.EQ(K66,$K$14:$K$99,0)</f>
        <v>52</v>
      </c>
      <c r="M66" s="27">
        <f>E66/K66</f>
        <v>1</v>
      </c>
      <c r="N66" s="45">
        <f>_xlfn.RANK.EQ(M66,$M$14:$M$99,0)</f>
        <v>1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16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46">
        <v>16</v>
      </c>
    </row>
    <row r="67" spans="1:32" x14ac:dyDescent="0.15">
      <c r="A67" s="69" t="s">
        <v>162</v>
      </c>
      <c r="B67" s="69" t="s">
        <v>299</v>
      </c>
      <c r="C67" s="70" t="s">
        <v>163</v>
      </c>
      <c r="D67" s="47"/>
      <c r="E67" s="48"/>
      <c r="F67" s="48"/>
      <c r="G67" s="48"/>
      <c r="H67" s="48"/>
      <c r="I67" s="48"/>
      <c r="J67" s="49"/>
      <c r="K67" s="49"/>
      <c r="L67" s="50"/>
      <c r="M67" s="51"/>
      <c r="N67" s="52"/>
      <c r="P67" s="70" t="s">
        <v>163</v>
      </c>
      <c r="Q67" s="75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74"/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>SUM(Q68:U68)</f>
        <v>10</v>
      </c>
      <c r="E68" s="42">
        <f>SUM(F68:H68)</f>
        <v>106</v>
      </c>
      <c r="F68" s="25">
        <f>V68+W68</f>
        <v>104</v>
      </c>
      <c r="G68" s="25">
        <f>X68</f>
        <v>2</v>
      </c>
      <c r="H68" s="25">
        <f>Y68</f>
        <v>0</v>
      </c>
      <c r="I68" s="25">
        <f>SUM(AB68:AD68)</f>
        <v>148</v>
      </c>
      <c r="J68" s="2">
        <f>SUM(Z68:AA68,AE68)</f>
        <v>29</v>
      </c>
      <c r="K68" s="43">
        <f t="shared" si="3"/>
        <v>293</v>
      </c>
      <c r="L68" s="44">
        <f>_xlfn.RANK.EQ(K68,$K$14:$K$99,0)</f>
        <v>2</v>
      </c>
      <c r="M68" s="27">
        <f>E68/K68</f>
        <v>0.36177474402730375</v>
      </c>
      <c r="N68" s="45">
        <f>_xlfn.RANK.EQ(M68,$M$14:$M$99,0)</f>
        <v>59</v>
      </c>
      <c r="P68" s="41" t="s">
        <v>165</v>
      </c>
      <c r="Q68" s="68">
        <v>9</v>
      </c>
      <c r="R68" s="1">
        <v>1</v>
      </c>
      <c r="S68" s="1">
        <v>0</v>
      </c>
      <c r="T68" s="1">
        <v>0</v>
      </c>
      <c r="U68" s="1">
        <v>0</v>
      </c>
      <c r="V68" s="1">
        <v>7</v>
      </c>
      <c r="W68" s="1">
        <v>97</v>
      </c>
      <c r="X68" s="1">
        <v>2</v>
      </c>
      <c r="Y68" s="1">
        <v>0</v>
      </c>
      <c r="Z68" s="1">
        <v>0</v>
      </c>
      <c r="AA68" s="1">
        <v>2</v>
      </c>
      <c r="AB68" s="1">
        <v>2</v>
      </c>
      <c r="AC68" s="1">
        <v>145</v>
      </c>
      <c r="AD68" s="1">
        <v>1</v>
      </c>
      <c r="AE68" s="1">
        <v>27</v>
      </c>
      <c r="AF68" s="46">
        <v>293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>SUM(Q69:U69)</f>
        <v>0</v>
      </c>
      <c r="E69" s="42">
        <f>SUM(F69:H69)</f>
        <v>53</v>
      </c>
      <c r="F69" s="25">
        <f>V69+W69</f>
        <v>43</v>
      </c>
      <c r="G69" s="25">
        <f>X69</f>
        <v>10</v>
      </c>
      <c r="H69" s="25">
        <f>Y69</f>
        <v>0</v>
      </c>
      <c r="I69" s="25">
        <f>SUM(AB69:AD69)</f>
        <v>0</v>
      </c>
      <c r="J69" s="2">
        <f>SUM(Z69:AA69,AE69)</f>
        <v>0</v>
      </c>
      <c r="K69" s="43">
        <f t="shared" si="3"/>
        <v>53</v>
      </c>
      <c r="L69" s="44">
        <f>_xlfn.RANK.EQ(K69,$K$14:$K$99,0)</f>
        <v>14</v>
      </c>
      <c r="M69" s="27">
        <f>E69/K69</f>
        <v>1</v>
      </c>
      <c r="N69" s="45">
        <f>_xlfn.RANK.EQ(M69,$M$14:$M$99,0)</f>
        <v>1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43</v>
      </c>
      <c r="X69" s="1">
        <v>10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46">
        <v>53</v>
      </c>
    </row>
    <row r="70" spans="1:32" x14ac:dyDescent="0.15">
      <c r="A70" s="69" t="s">
        <v>168</v>
      </c>
      <c r="B70" s="69" t="s">
        <v>297</v>
      </c>
      <c r="C70" s="70" t="s">
        <v>169</v>
      </c>
      <c r="D70" s="47"/>
      <c r="E70" s="48"/>
      <c r="F70" s="48"/>
      <c r="G70" s="48"/>
      <c r="H70" s="48"/>
      <c r="I70" s="48"/>
      <c r="J70" s="49"/>
      <c r="K70" s="49"/>
      <c r="L70" s="50"/>
      <c r="M70" s="51"/>
      <c r="N70" s="52"/>
      <c r="P70" s="70" t="s">
        <v>169</v>
      </c>
      <c r="Q70" s="75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74"/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0</v>
      </c>
      <c r="E71" s="42">
        <f>SUM(F71:H71)</f>
        <v>0</v>
      </c>
      <c r="F71" s="25">
        <f>V71+W71</f>
        <v>0</v>
      </c>
      <c r="G71" s="25">
        <f t="shared" ref="G71:H75" si="17">X71</f>
        <v>0</v>
      </c>
      <c r="H71" s="25">
        <f t="shared" si="17"/>
        <v>0</v>
      </c>
      <c r="I71" s="25">
        <f>SUM(AB71:AD71)</f>
        <v>74</v>
      </c>
      <c r="J71" s="2">
        <f>SUM(Z71:AA71,AE71)</f>
        <v>0</v>
      </c>
      <c r="K71" s="43">
        <f t="shared" si="3"/>
        <v>74</v>
      </c>
      <c r="L71" s="44">
        <f>_xlfn.RANK.EQ(K71,$K$14:$K$99,0)</f>
        <v>11</v>
      </c>
      <c r="M71" s="27">
        <f>E71/K71</f>
        <v>0</v>
      </c>
      <c r="N71" s="45">
        <f>_xlfn.RANK.EQ(M71,$M$14:$M$99,0)</f>
        <v>60</v>
      </c>
      <c r="P71" s="41" t="s">
        <v>171</v>
      </c>
      <c r="Q71" s="68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74</v>
      </c>
      <c r="AD71" s="1">
        <v>0</v>
      </c>
      <c r="AE71" s="1">
        <v>0</v>
      </c>
      <c r="AF71" s="46">
        <v>74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>SUM(Q72:U72)</f>
        <v>1</v>
      </c>
      <c r="E72" s="42">
        <f>SUM(F72:H72)</f>
        <v>94</v>
      </c>
      <c r="F72" s="25">
        <f>V72+W72</f>
        <v>71</v>
      </c>
      <c r="G72" s="25">
        <f t="shared" si="17"/>
        <v>14</v>
      </c>
      <c r="H72" s="25">
        <f t="shared" si="17"/>
        <v>9</v>
      </c>
      <c r="I72" s="25">
        <f>SUM(AB72:AD72)</f>
        <v>2</v>
      </c>
      <c r="J72" s="2">
        <f>SUM(Z72:AA72,AE72)</f>
        <v>0</v>
      </c>
      <c r="K72" s="43">
        <f t="shared" si="3"/>
        <v>97</v>
      </c>
      <c r="L72" s="44">
        <f>_xlfn.RANK.EQ(K72,$K$14:$K$99,0)</f>
        <v>9</v>
      </c>
      <c r="M72" s="27">
        <f>E72/K72</f>
        <v>0.96907216494845361</v>
      </c>
      <c r="N72" s="45">
        <f>_xlfn.RANK.EQ(M72,$M$14:$M$99,0)</f>
        <v>30</v>
      </c>
      <c r="P72" s="41" t="s">
        <v>173</v>
      </c>
      <c r="Q72" s="68">
        <v>1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71</v>
      </c>
      <c r="X72" s="1">
        <v>14</v>
      </c>
      <c r="Y72" s="1">
        <v>9</v>
      </c>
      <c r="Z72" s="1">
        <v>0</v>
      </c>
      <c r="AA72" s="1">
        <v>0</v>
      </c>
      <c r="AB72" s="1">
        <v>0</v>
      </c>
      <c r="AC72" s="1">
        <v>2</v>
      </c>
      <c r="AD72" s="1">
        <v>0</v>
      </c>
      <c r="AE72" s="1">
        <v>0</v>
      </c>
      <c r="AF72" s="46">
        <v>97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2</v>
      </c>
      <c r="E73" s="42">
        <f>SUM(F73:H73)</f>
        <v>69</v>
      </c>
      <c r="F73" s="25">
        <f>V73+W73</f>
        <v>69</v>
      </c>
      <c r="G73" s="25">
        <f t="shared" si="17"/>
        <v>0</v>
      </c>
      <c r="H73" s="25">
        <f t="shared" si="17"/>
        <v>0</v>
      </c>
      <c r="I73" s="25">
        <f>SUM(AB73:AD73)</f>
        <v>55</v>
      </c>
      <c r="J73" s="2">
        <f>SUM(Z73:AA73,AE73)</f>
        <v>0</v>
      </c>
      <c r="K73" s="43">
        <f t="shared" si="3"/>
        <v>126</v>
      </c>
      <c r="L73" s="44">
        <f>_xlfn.RANK.EQ(K73,$K$14:$K$99,0)</f>
        <v>6</v>
      </c>
      <c r="M73" s="27">
        <f>E73/K73</f>
        <v>0.54761904761904767</v>
      </c>
      <c r="N73" s="45">
        <f>_xlfn.RANK.EQ(M73,$M$14:$M$99,0)</f>
        <v>54</v>
      </c>
      <c r="P73" s="41" t="s">
        <v>175</v>
      </c>
      <c r="Q73" s="68">
        <v>2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69</v>
      </c>
      <c r="X73" s="1">
        <v>0</v>
      </c>
      <c r="Y73" s="1">
        <v>0</v>
      </c>
      <c r="Z73" s="1">
        <v>0</v>
      </c>
      <c r="AA73" s="1">
        <v>0</v>
      </c>
      <c r="AB73" s="1">
        <v>1</v>
      </c>
      <c r="AC73" s="1">
        <v>54</v>
      </c>
      <c r="AD73" s="1">
        <v>0</v>
      </c>
      <c r="AE73" s="1">
        <v>0</v>
      </c>
      <c r="AF73" s="46">
        <v>126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104</v>
      </c>
      <c r="F74" s="25">
        <f>V74+W74</f>
        <v>89</v>
      </c>
      <c r="G74" s="25">
        <f t="shared" si="17"/>
        <v>15</v>
      </c>
      <c r="H74" s="25">
        <f t="shared" si="17"/>
        <v>0</v>
      </c>
      <c r="I74" s="25">
        <f>SUM(AB74:AD74)</f>
        <v>1</v>
      </c>
      <c r="J74" s="2">
        <f>SUM(Z74:AA74,AE74)</f>
        <v>0</v>
      </c>
      <c r="K74" s="43">
        <f t="shared" si="3"/>
        <v>105</v>
      </c>
      <c r="L74" s="44">
        <f>_xlfn.RANK.EQ(K74,$K$14:$K$99,0)</f>
        <v>8</v>
      </c>
      <c r="M74" s="27">
        <f>E74/K74</f>
        <v>0.99047619047619051</v>
      </c>
      <c r="N74" s="45">
        <f>_xlfn.RANK.EQ(M74,$M$14:$M$99,0)</f>
        <v>24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89</v>
      </c>
      <c r="X74" s="1">
        <v>15</v>
      </c>
      <c r="Y74" s="1">
        <v>0</v>
      </c>
      <c r="Z74" s="1">
        <v>0</v>
      </c>
      <c r="AA74" s="1">
        <v>0</v>
      </c>
      <c r="AB74" s="1">
        <v>0</v>
      </c>
      <c r="AC74" s="1">
        <v>1</v>
      </c>
      <c r="AD74" s="1">
        <v>0</v>
      </c>
      <c r="AE74" s="1">
        <v>0</v>
      </c>
      <c r="AF74" s="46">
        <v>105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>SUM(Q75:U75)</f>
        <v>0</v>
      </c>
      <c r="E75" s="42">
        <f>SUM(F75:H75)</f>
        <v>18</v>
      </c>
      <c r="F75" s="25">
        <f>V75+W75</f>
        <v>13</v>
      </c>
      <c r="G75" s="25">
        <f t="shared" si="17"/>
        <v>5</v>
      </c>
      <c r="H75" s="25">
        <f t="shared" si="17"/>
        <v>0</v>
      </c>
      <c r="I75" s="25">
        <f>SUM(AB75:AD75)</f>
        <v>0</v>
      </c>
      <c r="J75" s="2">
        <f>SUM(Z75:AA75,AE75)</f>
        <v>0</v>
      </c>
      <c r="K75" s="43">
        <f t="shared" si="3"/>
        <v>18</v>
      </c>
      <c r="L75" s="44">
        <f>_xlfn.RANK.EQ(K75,$K$14:$K$99,0)</f>
        <v>48</v>
      </c>
      <c r="M75" s="27">
        <f>E75/K75</f>
        <v>1</v>
      </c>
      <c r="N75" s="45">
        <f>_xlfn.RANK.EQ(M75,$M$14:$M$99,0)</f>
        <v>1</v>
      </c>
      <c r="P75" s="41" t="s">
        <v>179</v>
      </c>
      <c r="Q75" s="68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13</v>
      </c>
      <c r="X75" s="1">
        <v>5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46">
        <v>18</v>
      </c>
    </row>
    <row r="76" spans="1:32" x14ac:dyDescent="0.15">
      <c r="A76" s="69" t="s">
        <v>180</v>
      </c>
      <c r="B76" s="69" t="s">
        <v>301</v>
      </c>
      <c r="C76" s="70" t="s">
        <v>181</v>
      </c>
      <c r="D76" s="47"/>
      <c r="E76" s="48"/>
      <c r="F76" s="48"/>
      <c r="G76" s="48"/>
      <c r="H76" s="48"/>
      <c r="I76" s="48"/>
      <c r="J76" s="49"/>
      <c r="K76" s="49"/>
      <c r="L76" s="50"/>
      <c r="M76" s="51"/>
      <c r="N76" s="52"/>
      <c r="P76" s="70" t="s">
        <v>181</v>
      </c>
      <c r="Q76" s="75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74"/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9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>SUM(Q78:U78)</f>
        <v>0</v>
      </c>
      <c r="E78" s="42">
        <f>SUM(F78:H78)</f>
        <v>19</v>
      </c>
      <c r="F78" s="25">
        <f>V78+W78</f>
        <v>17</v>
      </c>
      <c r="G78" s="25">
        <f>X78</f>
        <v>2</v>
      </c>
      <c r="H78" s="25">
        <f>Y78</f>
        <v>0</v>
      </c>
      <c r="I78" s="25">
        <f>SUM(AB78:AD78)</f>
        <v>0</v>
      </c>
      <c r="J78" s="2">
        <f>SUM(Z78:AA78,AE78)</f>
        <v>0</v>
      </c>
      <c r="K78" s="43">
        <f t="shared" si="3"/>
        <v>19</v>
      </c>
      <c r="L78" s="44">
        <f>_xlfn.RANK.EQ(K78,$K$14:$K$99,0)</f>
        <v>45</v>
      </c>
      <c r="M78" s="27">
        <f>E78/K78</f>
        <v>1</v>
      </c>
      <c r="N78" s="45">
        <f>_xlfn.RANK.EQ(M78,$M$14:$M$99,0)</f>
        <v>1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17</v>
      </c>
      <c r="X78" s="1">
        <v>2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46">
        <v>19</v>
      </c>
    </row>
    <row r="79" spans="1:32" x14ac:dyDescent="0.15">
      <c r="A79" s="69" t="s">
        <v>186</v>
      </c>
      <c r="B79" s="69" t="s">
        <v>300</v>
      </c>
      <c r="C79" s="70" t="s">
        <v>187</v>
      </c>
      <c r="D79" s="47"/>
      <c r="E79" s="48"/>
      <c r="F79" s="48"/>
      <c r="G79" s="48"/>
      <c r="H79" s="48"/>
      <c r="I79" s="48"/>
      <c r="J79" s="49"/>
      <c r="K79" s="49"/>
      <c r="L79" s="50"/>
      <c r="M79" s="51"/>
      <c r="N79" s="52"/>
      <c r="P79" s="70" t="s">
        <v>187</v>
      </c>
      <c r="Q79" s="75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74"/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>SUM(Q80:U80)</f>
        <v>0</v>
      </c>
      <c r="E80" s="42">
        <f>SUM(F80:H80)</f>
        <v>22</v>
      </c>
      <c r="F80" s="25">
        <f>V80+W80</f>
        <v>14</v>
      </c>
      <c r="G80" s="25">
        <f t="shared" ref="G80:H83" si="18">X80</f>
        <v>8</v>
      </c>
      <c r="H80" s="25">
        <f t="shared" si="18"/>
        <v>0</v>
      </c>
      <c r="I80" s="25">
        <f>SUM(AB80:AD80)</f>
        <v>1</v>
      </c>
      <c r="J80" s="2">
        <f>SUM(Z80:AA80,AE80)</f>
        <v>0</v>
      </c>
      <c r="K80" s="43">
        <f t="shared" ref="K80:K99" si="19">SUM(D80,E80,I80:J80)</f>
        <v>23</v>
      </c>
      <c r="L80" s="44">
        <f>_xlfn.RANK.EQ(K80,$K$14:$K$99,0)</f>
        <v>38</v>
      </c>
      <c r="M80" s="27">
        <f>E80/K80</f>
        <v>0.95652173913043481</v>
      </c>
      <c r="N80" s="45">
        <f>_xlfn.RANK.EQ(M80,$M$14:$M$99,0)</f>
        <v>35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14</v>
      </c>
      <c r="X80" s="1">
        <v>8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1</v>
      </c>
      <c r="AE80" s="1">
        <v>0</v>
      </c>
      <c r="AF80" s="46">
        <v>23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>SUM(Q81:U81)</f>
        <v>0</v>
      </c>
      <c r="E81" s="42">
        <f>SUM(F81:H81)</f>
        <v>28</v>
      </c>
      <c r="F81" s="25">
        <f>V81+W81</f>
        <v>20</v>
      </c>
      <c r="G81" s="25">
        <f t="shared" si="18"/>
        <v>8</v>
      </c>
      <c r="H81" s="25">
        <f t="shared" si="18"/>
        <v>0</v>
      </c>
      <c r="I81" s="25">
        <f>SUM(AB81:AD81)</f>
        <v>14</v>
      </c>
      <c r="J81" s="2">
        <f>SUM(Z81:AA81,AE81)</f>
        <v>0</v>
      </c>
      <c r="K81" s="43">
        <f t="shared" si="19"/>
        <v>42</v>
      </c>
      <c r="L81" s="44">
        <f>_xlfn.RANK.EQ(K81,$K$14:$K$99,0)</f>
        <v>19</v>
      </c>
      <c r="M81" s="27">
        <f>E81/K81</f>
        <v>0.66666666666666663</v>
      </c>
      <c r="N81" s="45">
        <f>_xlfn.RANK.EQ(M81,$M$14:$M$99,0)</f>
        <v>50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20</v>
      </c>
      <c r="X81" s="1">
        <v>8</v>
      </c>
      <c r="Y81" s="1">
        <v>0</v>
      </c>
      <c r="Z81" s="1">
        <v>0</v>
      </c>
      <c r="AA81" s="1">
        <v>0</v>
      </c>
      <c r="AB81" s="1">
        <v>0</v>
      </c>
      <c r="AC81" s="1">
        <v>14</v>
      </c>
      <c r="AD81" s="1">
        <v>0</v>
      </c>
      <c r="AE81" s="1">
        <v>0</v>
      </c>
      <c r="AF81" s="46">
        <v>42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>SUM(Q82:U82)</f>
        <v>0</v>
      </c>
      <c r="E82" s="42">
        <f>SUM(F82:H82)</f>
        <v>22</v>
      </c>
      <c r="F82" s="25">
        <f>V82+W82</f>
        <v>22</v>
      </c>
      <c r="G82" s="25">
        <f t="shared" si="18"/>
        <v>0</v>
      </c>
      <c r="H82" s="25">
        <f t="shared" si="18"/>
        <v>0</v>
      </c>
      <c r="I82" s="25">
        <f>SUM(AB82:AD82)</f>
        <v>7</v>
      </c>
      <c r="J82" s="2">
        <f>SUM(Z82:AA82,AE82)</f>
        <v>0</v>
      </c>
      <c r="K82" s="43">
        <f t="shared" si="19"/>
        <v>29</v>
      </c>
      <c r="L82" s="44">
        <f>_xlfn.RANK.EQ(K82,$K$14:$K$99,0)</f>
        <v>30</v>
      </c>
      <c r="M82" s="27">
        <f>E82/K82</f>
        <v>0.75862068965517238</v>
      </c>
      <c r="N82" s="45">
        <f>_xlfn.RANK.EQ(M82,$M$14:$M$99,0)</f>
        <v>49</v>
      </c>
      <c r="P82" s="41" t="s">
        <v>193</v>
      </c>
      <c r="Q82" s="68">
        <v>0</v>
      </c>
      <c r="R82" s="1">
        <v>0</v>
      </c>
      <c r="S82" s="1">
        <v>0</v>
      </c>
      <c r="T82" s="1">
        <v>0</v>
      </c>
      <c r="U82" s="1">
        <v>0</v>
      </c>
      <c r="V82" s="1">
        <v>1</v>
      </c>
      <c r="W82" s="1">
        <v>21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7</v>
      </c>
      <c r="AD82" s="1">
        <v>0</v>
      </c>
      <c r="AE82" s="1">
        <v>0</v>
      </c>
      <c r="AF82" s="46">
        <v>29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>SUM(Q83:U83)</f>
        <v>2</v>
      </c>
      <c r="E83" s="42">
        <f>SUM(F83:H83)</f>
        <v>38</v>
      </c>
      <c r="F83" s="25">
        <f>V83+W83</f>
        <v>37</v>
      </c>
      <c r="G83" s="25">
        <f t="shared" si="18"/>
        <v>1</v>
      </c>
      <c r="H83" s="25">
        <f t="shared" si="18"/>
        <v>0</v>
      </c>
      <c r="I83" s="25">
        <f>SUM(AB83:AD83)</f>
        <v>4</v>
      </c>
      <c r="J83" s="2">
        <f>SUM(Z83:AA83,AE83)</f>
        <v>0</v>
      </c>
      <c r="K83" s="43">
        <f t="shared" si="19"/>
        <v>44</v>
      </c>
      <c r="L83" s="44">
        <f>_xlfn.RANK.EQ(K83,$K$14:$K$99,0)</f>
        <v>16</v>
      </c>
      <c r="M83" s="27">
        <f>E83/K83</f>
        <v>0.86363636363636365</v>
      </c>
      <c r="N83" s="45">
        <f>_xlfn.RANK.EQ(M83,$M$14:$M$99,0)</f>
        <v>44</v>
      </c>
      <c r="P83" s="41" t="s">
        <v>195</v>
      </c>
      <c r="Q83" s="68">
        <v>2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37</v>
      </c>
      <c r="X83" s="1">
        <v>1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4</v>
      </c>
      <c r="AE83" s="1">
        <v>0</v>
      </c>
      <c r="AF83" s="46">
        <v>44</v>
      </c>
    </row>
    <row r="84" spans="1:32" x14ac:dyDescent="0.15">
      <c r="A84" s="69" t="s">
        <v>196</v>
      </c>
      <c r="B84" s="69" t="s">
        <v>300</v>
      </c>
      <c r="C84" s="70" t="s">
        <v>197</v>
      </c>
      <c r="D84" s="47"/>
      <c r="E84" s="48"/>
      <c r="F84" s="48"/>
      <c r="G84" s="48"/>
      <c r="H84" s="48"/>
      <c r="I84" s="48"/>
      <c r="J84" s="49"/>
      <c r="K84" s="49"/>
      <c r="L84" s="50"/>
      <c r="M84" s="51"/>
      <c r="N84" s="52"/>
      <c r="P84" s="70" t="s">
        <v>197</v>
      </c>
      <c r="Q84" s="75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74"/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>SUM(Q85:U85)</f>
        <v>0</v>
      </c>
      <c r="E85" s="42">
        <f>SUM(F85:H85)</f>
        <v>72</v>
      </c>
      <c r="F85" s="25">
        <f>V85+W85</f>
        <v>67</v>
      </c>
      <c r="G85" s="25">
        <f t="shared" ref="G85:H88" si="20">X85</f>
        <v>5</v>
      </c>
      <c r="H85" s="25">
        <f t="shared" si="20"/>
        <v>0</v>
      </c>
      <c r="I85" s="25">
        <f>SUM(AB85:AD85)</f>
        <v>0</v>
      </c>
      <c r="J85" s="2">
        <f>SUM(Z85:AA85,AE85)</f>
        <v>0</v>
      </c>
      <c r="K85" s="43">
        <f t="shared" si="19"/>
        <v>72</v>
      </c>
      <c r="L85" s="44">
        <f>_xlfn.RANK.EQ(K85,$K$14:$K$99,0)</f>
        <v>12</v>
      </c>
      <c r="M85" s="27">
        <f>E85/K85</f>
        <v>1</v>
      </c>
      <c r="N85" s="45">
        <f>_xlfn.RANK.EQ(M85,$M$14:$M$99,0)</f>
        <v>1</v>
      </c>
      <c r="P85" s="41" t="s">
        <v>199</v>
      </c>
      <c r="Q85" s="68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67</v>
      </c>
      <c r="X85" s="1">
        <v>5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46">
        <v>72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39</v>
      </c>
      <c r="F86" s="25">
        <f>V86+W86</f>
        <v>38</v>
      </c>
      <c r="G86" s="25">
        <f t="shared" si="20"/>
        <v>1</v>
      </c>
      <c r="H86" s="25">
        <f t="shared" si="20"/>
        <v>0</v>
      </c>
      <c r="I86" s="25">
        <f>SUM(AB86:AD86)</f>
        <v>1</v>
      </c>
      <c r="J86" s="2">
        <f>SUM(Z86:AA86,AE86)</f>
        <v>0</v>
      </c>
      <c r="K86" s="43">
        <f t="shared" si="19"/>
        <v>40</v>
      </c>
      <c r="L86" s="44">
        <f>_xlfn.RANK.EQ(K86,$K$14:$K$99,0)</f>
        <v>22</v>
      </c>
      <c r="M86" s="27">
        <f>E86/K86</f>
        <v>0.97499999999999998</v>
      </c>
      <c r="N86" s="45">
        <f>_xlfn.RANK.EQ(M86,$M$14:$M$99,0)</f>
        <v>27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38</v>
      </c>
      <c r="X86" s="1">
        <v>1</v>
      </c>
      <c r="Y86" s="1">
        <v>0</v>
      </c>
      <c r="Z86" s="1">
        <v>0</v>
      </c>
      <c r="AA86" s="1">
        <v>0</v>
      </c>
      <c r="AB86" s="1">
        <v>0</v>
      </c>
      <c r="AC86" s="1">
        <v>1</v>
      </c>
      <c r="AD86" s="1">
        <v>0</v>
      </c>
      <c r="AE86" s="1">
        <v>0</v>
      </c>
      <c r="AF86" s="46">
        <v>40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35</v>
      </c>
      <c r="F87" s="25">
        <f>V87+W87</f>
        <v>34</v>
      </c>
      <c r="G87" s="25">
        <f t="shared" si="20"/>
        <v>1</v>
      </c>
      <c r="H87" s="25">
        <f t="shared" si="20"/>
        <v>0</v>
      </c>
      <c r="I87" s="25">
        <f>SUM(AB87:AD87)</f>
        <v>1</v>
      </c>
      <c r="J87" s="2">
        <f>SUM(Z87:AA87,AE87)</f>
        <v>0</v>
      </c>
      <c r="K87" s="43">
        <f t="shared" si="19"/>
        <v>36</v>
      </c>
      <c r="L87" s="44">
        <f>_xlfn.RANK.EQ(K87,$K$14:$K$99,0)</f>
        <v>24</v>
      </c>
      <c r="M87" s="27">
        <f>E87/K87</f>
        <v>0.97222222222222221</v>
      </c>
      <c r="N87" s="45">
        <f>_xlfn.RANK.EQ(M87,$M$14:$M$99,0)</f>
        <v>28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34</v>
      </c>
      <c r="X87" s="1">
        <v>1</v>
      </c>
      <c r="Y87" s="1">
        <v>0</v>
      </c>
      <c r="Z87" s="1">
        <v>0</v>
      </c>
      <c r="AA87" s="1">
        <v>0</v>
      </c>
      <c r="AB87" s="1">
        <v>0</v>
      </c>
      <c r="AC87" s="1">
        <v>1</v>
      </c>
      <c r="AD87" s="1">
        <v>0</v>
      </c>
      <c r="AE87" s="1">
        <v>0</v>
      </c>
      <c r="AF87" s="46">
        <v>36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11</v>
      </c>
      <c r="F88" s="55">
        <f>V88+W88</f>
        <v>11</v>
      </c>
      <c r="G88" s="55">
        <f t="shared" si="20"/>
        <v>0</v>
      </c>
      <c r="H88" s="55">
        <f t="shared" si="20"/>
        <v>0</v>
      </c>
      <c r="I88" s="55">
        <f>SUM(AB88:AD88)</f>
        <v>0</v>
      </c>
      <c r="J88" s="56">
        <f>SUM(Z88:AA88,AE88)</f>
        <v>0</v>
      </c>
      <c r="K88" s="57">
        <f t="shared" si="19"/>
        <v>11</v>
      </c>
      <c r="L88" s="58">
        <f>_xlfn.RANK.EQ(K88,$K$14:$K$99,0)</f>
        <v>59</v>
      </c>
      <c r="M88" s="59">
        <f>E88/K88</f>
        <v>1</v>
      </c>
      <c r="N88" s="60">
        <f>_xlfn.RANK.EQ(M88,$M$14:$M$99,0)</f>
        <v>1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11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80">
        <v>11</v>
      </c>
    </row>
    <row r="89" spans="1:32" x14ac:dyDescent="0.15">
      <c r="A89" s="69" t="s">
        <v>206</v>
      </c>
      <c r="B89" s="69" t="s">
        <v>297</v>
      </c>
      <c r="C89" s="70" t="s">
        <v>207</v>
      </c>
      <c r="D89" s="47"/>
      <c r="E89" s="48"/>
      <c r="F89" s="48"/>
      <c r="G89" s="48"/>
      <c r="H89" s="48"/>
      <c r="I89" s="48"/>
      <c r="J89" s="49"/>
      <c r="K89" s="49"/>
      <c r="L89" s="50"/>
      <c r="M89" s="51"/>
      <c r="N89" s="52"/>
      <c r="P89" s="70" t="s">
        <v>207</v>
      </c>
      <c r="Q89" s="75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74"/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ref="D90:D97" si="21">SUM(Q90:U90)</f>
        <v>0</v>
      </c>
      <c r="E90" s="42">
        <f t="shared" ref="E90:E97" si="22">SUM(F90:H90)</f>
        <v>30</v>
      </c>
      <c r="F90" s="25">
        <f t="shared" ref="F90:F97" si="23">V90+W90</f>
        <v>28</v>
      </c>
      <c r="G90" s="25">
        <f t="shared" ref="G90:H97" si="24">X90</f>
        <v>2</v>
      </c>
      <c r="H90" s="25">
        <f t="shared" si="24"/>
        <v>0</v>
      </c>
      <c r="I90" s="25">
        <f t="shared" ref="I90:I97" si="25">SUM(AB90:AD90)</f>
        <v>1</v>
      </c>
      <c r="J90" s="2">
        <f t="shared" ref="J90:J97" si="26">SUM(Z90:AA90,AE90)</f>
        <v>0</v>
      </c>
      <c r="K90" s="43">
        <f t="shared" si="19"/>
        <v>31</v>
      </c>
      <c r="L90" s="44">
        <f t="shared" ref="L90:L97" si="27">_xlfn.RANK.EQ(K90,$K$14:$K$99,0)</f>
        <v>27</v>
      </c>
      <c r="M90" s="27">
        <f t="shared" ref="M90:M97" si="28">E90/K90</f>
        <v>0.967741935483871</v>
      </c>
      <c r="N90" s="45">
        <f t="shared" ref="N90:N97" si="29">_xlfn.RANK.EQ(M90,$M$14:$M$99,0)</f>
        <v>31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28</v>
      </c>
      <c r="X90" s="1">
        <v>2</v>
      </c>
      <c r="Y90" s="1">
        <v>0</v>
      </c>
      <c r="Z90" s="1">
        <v>0</v>
      </c>
      <c r="AA90" s="1">
        <v>0</v>
      </c>
      <c r="AB90" s="1">
        <v>0</v>
      </c>
      <c r="AC90" s="1">
        <v>1</v>
      </c>
      <c r="AD90" s="1">
        <v>0</v>
      </c>
      <c r="AE90" s="1">
        <v>0</v>
      </c>
      <c r="AF90" s="46">
        <v>31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1"/>
        <v>2</v>
      </c>
      <c r="E91" s="42">
        <f t="shared" si="22"/>
        <v>81</v>
      </c>
      <c r="F91" s="25">
        <f t="shared" si="23"/>
        <v>76</v>
      </c>
      <c r="G91" s="25">
        <f t="shared" si="24"/>
        <v>5</v>
      </c>
      <c r="H91" s="25">
        <f t="shared" si="24"/>
        <v>0</v>
      </c>
      <c r="I91" s="25">
        <f t="shared" si="25"/>
        <v>48</v>
      </c>
      <c r="J91" s="2">
        <f t="shared" si="26"/>
        <v>5</v>
      </c>
      <c r="K91" s="43">
        <f t="shared" si="19"/>
        <v>136</v>
      </c>
      <c r="L91" s="44">
        <f t="shared" si="27"/>
        <v>5</v>
      </c>
      <c r="M91" s="27">
        <f t="shared" si="28"/>
        <v>0.59558823529411764</v>
      </c>
      <c r="N91" s="45">
        <f t="shared" si="29"/>
        <v>53</v>
      </c>
      <c r="P91" s="41" t="s">
        <v>211</v>
      </c>
      <c r="Q91" s="68">
        <v>2</v>
      </c>
      <c r="R91" s="1">
        <v>0</v>
      </c>
      <c r="S91" s="1">
        <v>0</v>
      </c>
      <c r="T91" s="1">
        <v>0</v>
      </c>
      <c r="U91" s="1">
        <v>0</v>
      </c>
      <c r="V91" s="1">
        <v>5</v>
      </c>
      <c r="W91" s="1">
        <v>71</v>
      </c>
      <c r="X91" s="1">
        <v>5</v>
      </c>
      <c r="Y91" s="1">
        <v>0</v>
      </c>
      <c r="Z91" s="1">
        <v>0</v>
      </c>
      <c r="AA91" s="1">
        <v>0</v>
      </c>
      <c r="AB91" s="1">
        <v>1</v>
      </c>
      <c r="AC91" s="1">
        <v>43</v>
      </c>
      <c r="AD91" s="1">
        <v>4</v>
      </c>
      <c r="AE91" s="1">
        <v>5</v>
      </c>
      <c r="AF91" s="46">
        <v>136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1"/>
        <v>0</v>
      </c>
      <c r="E92" s="42">
        <f t="shared" si="22"/>
        <v>18</v>
      </c>
      <c r="F92" s="25">
        <f t="shared" si="23"/>
        <v>18</v>
      </c>
      <c r="G92" s="25">
        <f t="shared" si="24"/>
        <v>0</v>
      </c>
      <c r="H92" s="25">
        <f t="shared" si="24"/>
        <v>0</v>
      </c>
      <c r="I92" s="25">
        <f t="shared" si="25"/>
        <v>2</v>
      </c>
      <c r="J92" s="2">
        <f t="shared" si="26"/>
        <v>0</v>
      </c>
      <c r="K92" s="43">
        <f t="shared" si="19"/>
        <v>20</v>
      </c>
      <c r="L92" s="44">
        <f t="shared" si="27"/>
        <v>42</v>
      </c>
      <c r="M92" s="27">
        <f t="shared" si="28"/>
        <v>0.9</v>
      </c>
      <c r="N92" s="45">
        <f t="shared" si="29"/>
        <v>41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18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2</v>
      </c>
      <c r="AD92" s="1">
        <v>0</v>
      </c>
      <c r="AE92" s="1">
        <v>0</v>
      </c>
      <c r="AF92" s="46">
        <v>20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1"/>
        <v>0</v>
      </c>
      <c r="E93" s="42">
        <f t="shared" si="22"/>
        <v>31</v>
      </c>
      <c r="F93" s="25">
        <f t="shared" si="23"/>
        <v>29</v>
      </c>
      <c r="G93" s="25">
        <f t="shared" si="24"/>
        <v>2</v>
      </c>
      <c r="H93" s="25">
        <f t="shared" si="24"/>
        <v>0</v>
      </c>
      <c r="I93" s="25">
        <f t="shared" si="25"/>
        <v>0</v>
      </c>
      <c r="J93" s="2">
        <f t="shared" si="26"/>
        <v>0</v>
      </c>
      <c r="K93" s="43">
        <f t="shared" si="19"/>
        <v>31</v>
      </c>
      <c r="L93" s="44">
        <f t="shared" si="27"/>
        <v>27</v>
      </c>
      <c r="M93" s="27">
        <f t="shared" si="28"/>
        <v>1</v>
      </c>
      <c r="N93" s="45">
        <f t="shared" si="29"/>
        <v>1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29</v>
      </c>
      <c r="X93" s="1">
        <v>2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46">
        <v>31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1"/>
        <v>0</v>
      </c>
      <c r="E94" s="42">
        <f t="shared" si="22"/>
        <v>19</v>
      </c>
      <c r="F94" s="25">
        <f t="shared" si="23"/>
        <v>15</v>
      </c>
      <c r="G94" s="25">
        <f t="shared" si="24"/>
        <v>4</v>
      </c>
      <c r="H94" s="25">
        <f t="shared" si="24"/>
        <v>0</v>
      </c>
      <c r="I94" s="25">
        <f t="shared" si="25"/>
        <v>0</v>
      </c>
      <c r="J94" s="2">
        <f t="shared" si="26"/>
        <v>0</v>
      </c>
      <c r="K94" s="43">
        <f t="shared" si="19"/>
        <v>19</v>
      </c>
      <c r="L94" s="44">
        <f t="shared" si="27"/>
        <v>45</v>
      </c>
      <c r="M94" s="27">
        <f t="shared" si="28"/>
        <v>1</v>
      </c>
      <c r="N94" s="45">
        <f t="shared" si="29"/>
        <v>1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15</v>
      </c>
      <c r="X94" s="1">
        <v>4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46">
        <v>19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1"/>
        <v>0</v>
      </c>
      <c r="E95" s="42">
        <f t="shared" si="22"/>
        <v>8</v>
      </c>
      <c r="F95" s="25">
        <f t="shared" si="23"/>
        <v>8</v>
      </c>
      <c r="G95" s="25">
        <f t="shared" si="24"/>
        <v>0</v>
      </c>
      <c r="H95" s="25">
        <f t="shared" si="24"/>
        <v>0</v>
      </c>
      <c r="I95" s="25">
        <f t="shared" si="25"/>
        <v>0</v>
      </c>
      <c r="J95" s="2">
        <f t="shared" si="26"/>
        <v>0</v>
      </c>
      <c r="K95" s="43">
        <f t="shared" si="19"/>
        <v>8</v>
      </c>
      <c r="L95" s="44">
        <f t="shared" si="27"/>
        <v>61</v>
      </c>
      <c r="M95" s="27">
        <f t="shared" si="28"/>
        <v>1</v>
      </c>
      <c r="N95" s="45">
        <f t="shared" si="29"/>
        <v>1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8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46">
        <v>8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1"/>
        <v>0</v>
      </c>
      <c r="E96" s="42">
        <f t="shared" si="22"/>
        <v>23</v>
      </c>
      <c r="F96" s="25">
        <f t="shared" si="23"/>
        <v>17</v>
      </c>
      <c r="G96" s="25">
        <f t="shared" si="24"/>
        <v>6</v>
      </c>
      <c r="H96" s="25">
        <f t="shared" si="24"/>
        <v>0</v>
      </c>
      <c r="I96" s="25">
        <f t="shared" si="25"/>
        <v>1</v>
      </c>
      <c r="J96" s="2">
        <f t="shared" si="26"/>
        <v>0</v>
      </c>
      <c r="K96" s="43">
        <f t="shared" si="19"/>
        <v>24</v>
      </c>
      <c r="L96" s="44">
        <f t="shared" si="27"/>
        <v>37</v>
      </c>
      <c r="M96" s="27">
        <f t="shared" si="28"/>
        <v>0.95833333333333337</v>
      </c>
      <c r="N96" s="45">
        <f t="shared" si="29"/>
        <v>34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17</v>
      </c>
      <c r="X96" s="1">
        <v>6</v>
      </c>
      <c r="Y96" s="1">
        <v>0</v>
      </c>
      <c r="Z96" s="1">
        <v>0</v>
      </c>
      <c r="AA96" s="1">
        <v>0</v>
      </c>
      <c r="AB96" s="1">
        <v>0</v>
      </c>
      <c r="AC96" s="1">
        <v>1</v>
      </c>
      <c r="AD96" s="1">
        <v>0</v>
      </c>
      <c r="AE96" s="1">
        <v>0</v>
      </c>
      <c r="AF96" s="46">
        <v>24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1"/>
        <v>0</v>
      </c>
      <c r="E97" s="42">
        <f t="shared" si="22"/>
        <v>27</v>
      </c>
      <c r="F97" s="25">
        <f t="shared" si="23"/>
        <v>24</v>
      </c>
      <c r="G97" s="25">
        <f t="shared" si="24"/>
        <v>3</v>
      </c>
      <c r="H97" s="25">
        <f t="shared" si="24"/>
        <v>0</v>
      </c>
      <c r="I97" s="25">
        <f t="shared" si="25"/>
        <v>1</v>
      </c>
      <c r="J97" s="2">
        <f t="shared" si="26"/>
        <v>0</v>
      </c>
      <c r="K97" s="43">
        <f t="shared" si="19"/>
        <v>28</v>
      </c>
      <c r="L97" s="44">
        <f t="shared" si="27"/>
        <v>31</v>
      </c>
      <c r="M97" s="27">
        <f t="shared" si="28"/>
        <v>0.9642857142857143</v>
      </c>
      <c r="N97" s="45">
        <f t="shared" si="29"/>
        <v>32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24</v>
      </c>
      <c r="X97" s="1">
        <v>3</v>
      </c>
      <c r="Y97" s="1">
        <v>0</v>
      </c>
      <c r="Z97" s="1">
        <v>0</v>
      </c>
      <c r="AA97" s="1">
        <v>0</v>
      </c>
      <c r="AB97" s="1">
        <v>0</v>
      </c>
      <c r="AC97" s="1">
        <v>1</v>
      </c>
      <c r="AD97" s="1">
        <v>0</v>
      </c>
      <c r="AE97" s="1">
        <v>0</v>
      </c>
      <c r="AF97" s="46">
        <v>28</v>
      </c>
    </row>
    <row r="98" spans="1:32" x14ac:dyDescent="0.15">
      <c r="A98" s="69" t="s">
        <v>224</v>
      </c>
      <c r="B98" s="69" t="s">
        <v>297</v>
      </c>
      <c r="C98" s="70" t="s">
        <v>225</v>
      </c>
      <c r="D98" s="47"/>
      <c r="E98" s="48"/>
      <c r="F98" s="48"/>
      <c r="G98" s="48"/>
      <c r="H98" s="48"/>
      <c r="I98" s="48"/>
      <c r="J98" s="49"/>
      <c r="K98" s="49"/>
      <c r="L98" s="50"/>
      <c r="M98" s="51"/>
      <c r="N98" s="52"/>
      <c r="P98" s="70" t="s">
        <v>225</v>
      </c>
      <c r="Q98" s="75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74"/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>SUM(Q99:U99)</f>
        <v>0</v>
      </c>
      <c r="E99" s="42">
        <f>SUM(F99:H99)</f>
        <v>18</v>
      </c>
      <c r="F99" s="25">
        <f>V99+W99</f>
        <v>16</v>
      </c>
      <c r="G99" s="32">
        <f>X99</f>
        <v>2</v>
      </c>
      <c r="H99" s="32">
        <f>Y99</f>
        <v>0</v>
      </c>
      <c r="I99" s="32">
        <f>SUM(AB99:AD99)</f>
        <v>9</v>
      </c>
      <c r="J99" s="31">
        <f>SUM(Z99:AA99,AE99)</f>
        <v>0</v>
      </c>
      <c r="K99" s="43">
        <f t="shared" si="19"/>
        <v>27</v>
      </c>
      <c r="L99" s="61">
        <f>_xlfn.RANK.EQ(K99,$K$14:$K$99,0)</f>
        <v>34</v>
      </c>
      <c r="M99" s="34">
        <f>E99/K99</f>
        <v>0.66666666666666663</v>
      </c>
      <c r="N99" s="62">
        <f>_xlfn.RANK.EQ(M99,$M$14:$M$99,0)</f>
        <v>50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0</v>
      </c>
      <c r="W99" s="63">
        <v>16</v>
      </c>
      <c r="X99" s="63">
        <v>2</v>
      </c>
      <c r="Y99" s="63">
        <v>0</v>
      </c>
      <c r="Z99" s="63">
        <v>0</v>
      </c>
      <c r="AA99" s="63">
        <v>0</v>
      </c>
      <c r="AB99" s="63">
        <v>0</v>
      </c>
      <c r="AC99" s="63">
        <v>9</v>
      </c>
      <c r="AD99" s="63">
        <v>0</v>
      </c>
      <c r="AE99" s="63">
        <v>0</v>
      </c>
      <c r="AF99" s="64">
        <v>27</v>
      </c>
    </row>
    <row r="100" spans="1:32" ht="14.25" thickBot="1" x14ac:dyDescent="0.2"/>
    <row r="101" spans="1:32" ht="14.25" thickBot="1" x14ac:dyDescent="0.2">
      <c r="C101" s="256" t="s">
        <v>466</v>
      </c>
      <c r="D101" s="257">
        <f>SUM(D12:D99)</f>
        <v>58</v>
      </c>
      <c r="E101" s="257">
        <f t="shared" ref="E101:K101" si="30">SUM(E12:E99)</f>
        <v>2242</v>
      </c>
      <c r="F101" s="257">
        <f t="shared" si="30"/>
        <v>2032</v>
      </c>
      <c r="G101" s="257">
        <f t="shared" si="30"/>
        <v>201</v>
      </c>
      <c r="H101" s="257">
        <f t="shared" si="30"/>
        <v>9</v>
      </c>
      <c r="I101" s="257">
        <f t="shared" si="30"/>
        <v>766</v>
      </c>
      <c r="J101" s="257">
        <f t="shared" si="30"/>
        <v>56</v>
      </c>
      <c r="K101" s="258">
        <f t="shared" si="30"/>
        <v>3122</v>
      </c>
    </row>
  </sheetData>
  <autoFilter ref="A13:AF99" xr:uid="{00000000-0009-0000-0000-000026000000}">
    <sortState xmlns:xlrd2="http://schemas.microsoft.com/office/spreadsheetml/2017/richdata2" ref="A15:AF99">
      <sortCondition ref="A13:A99"/>
    </sortState>
  </autoFilter>
  <mergeCells count="25">
    <mergeCell ref="N12:N13"/>
    <mergeCell ref="Q12:AF12"/>
    <mergeCell ref="I12:I13"/>
    <mergeCell ref="J12:J13"/>
    <mergeCell ref="K12:K13"/>
    <mergeCell ref="L12:L13"/>
    <mergeCell ref="M12:M13"/>
    <mergeCell ref="P12:P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26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3" width="9" style="14"/>
    <col min="16" max="16" width="10.625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15</v>
      </c>
      <c r="F7" s="18">
        <f t="shared" si="0"/>
        <v>15</v>
      </c>
      <c r="G7" s="18">
        <f t="shared" si="0"/>
        <v>0</v>
      </c>
      <c r="H7" s="18">
        <f t="shared" si="0"/>
        <v>0</v>
      </c>
      <c r="I7" s="18">
        <f t="shared" si="0"/>
        <v>0</v>
      </c>
      <c r="J7" s="18">
        <f t="shared" si="0"/>
        <v>0</v>
      </c>
      <c r="K7" s="19">
        <f>SUM(D7,F7:J7)</f>
        <v>15</v>
      </c>
      <c r="L7" s="20">
        <f>_xlfn.RANK.EQ(K7,$K$14:$K$99,0)</f>
        <v>54</v>
      </c>
      <c r="M7" s="21">
        <f>E7/K7</f>
        <v>1</v>
      </c>
      <c r="N7" s="22">
        <f>_xlfn.RANK.EQ(M7,$M$14:$M$99,0)</f>
        <v>1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0.1</v>
      </c>
      <c r="E8" s="103">
        <f>ROUND(SUMIF($B$14:$B$99,"G",E14:E99)/(COUNTIFS(B14:B99,"G",D14:D99,"&lt;&gt;")),1)</f>
        <v>25.6</v>
      </c>
      <c r="F8" s="103">
        <f>ROUND(SUMIF($B$14:$B$99,"G",F14:F99)/(COUNTIFS(B14:B99,"G",D14:D99,"&lt;&gt;")),1)</f>
        <v>23.3</v>
      </c>
      <c r="G8" s="103">
        <f>ROUND(SUMIF($B$14:$B$99,"G",G14:G99)/(COUNTIFS(B14:B99,"G",D14:D99,"&lt;&gt;")),1)</f>
        <v>2.2999999999999998</v>
      </c>
      <c r="H8" s="103">
        <f>ROUND(SUMIF($B$14:$B$99,"G",H14:H99)/(COUNTIFS(B14:B99,"G",D14:D99,"&lt;&gt;")),1)</f>
        <v>0</v>
      </c>
      <c r="I8" s="103">
        <f>ROUND(SUMIF($B$14:$B$99,"G",I14:I99)/(COUNTIFS(B14:B99,"G",D14:D99,"&lt;&gt;")),1)</f>
        <v>1.1000000000000001</v>
      </c>
      <c r="J8" s="103">
        <f>ROUND(SUMIF($B$14:$B$99,"G",J14:J99)/(COUNTIFS(B14:B99,"G",D14:D99,"&lt;&gt;")),1)</f>
        <v>0.1</v>
      </c>
      <c r="K8" s="100">
        <f>ROUND(SUM(D8,F8:J8),1)</f>
        <v>26.9</v>
      </c>
      <c r="L8" s="26"/>
      <c r="M8" s="27">
        <f t="shared" ref="M8:M9" si="1">E8/K8</f>
        <v>0.95167286245353166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0.9</v>
      </c>
      <c r="E9" s="106">
        <f t="shared" si="2"/>
        <v>38.799999999999997</v>
      </c>
      <c r="F9" s="106">
        <f t="shared" si="2"/>
        <v>34.4</v>
      </c>
      <c r="G9" s="106">
        <f t="shared" si="2"/>
        <v>4.3</v>
      </c>
      <c r="H9" s="106">
        <f t="shared" si="2"/>
        <v>0.1</v>
      </c>
      <c r="I9" s="106">
        <f t="shared" si="2"/>
        <v>13.8</v>
      </c>
      <c r="J9" s="106">
        <f t="shared" si="2"/>
        <v>0.1</v>
      </c>
      <c r="K9" s="105">
        <f>ROUND(SUM(D9,F9:J9),1)</f>
        <v>53.6</v>
      </c>
      <c r="L9" s="33"/>
      <c r="M9" s="34">
        <f t="shared" si="1"/>
        <v>0.72388059701492535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2022年度（基準日：５月１日）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0</v>
      </c>
      <c r="E14" s="42">
        <f>SUM(F14:H14)</f>
        <v>33</v>
      </c>
      <c r="F14" s="25">
        <f>V14+W14</f>
        <v>33</v>
      </c>
      <c r="G14" s="25">
        <f>X14</f>
        <v>0</v>
      </c>
      <c r="H14" s="25">
        <f>Y14</f>
        <v>0</v>
      </c>
      <c r="I14" s="25">
        <f>SUM(AB14:AD14)</f>
        <v>33</v>
      </c>
      <c r="J14" s="2">
        <f>SUM(Z14:AA14,AE14)</f>
        <v>0</v>
      </c>
      <c r="K14" s="43">
        <f>SUM(D14,E14,I14:J14)</f>
        <v>66</v>
      </c>
      <c r="L14" s="44">
        <f>_xlfn.RANK.EQ(K14,$K$14:$K$99,0)</f>
        <v>13</v>
      </c>
      <c r="M14" s="27">
        <f>E14/K14</f>
        <v>0.5</v>
      </c>
      <c r="N14" s="45">
        <f>_xlfn.RANK.EQ(M14,$M$14:$M$99,0)</f>
        <v>55</v>
      </c>
      <c r="P14" s="41" t="s">
        <v>57</v>
      </c>
      <c r="Q14" s="68">
        <v>0</v>
      </c>
      <c r="R14" s="1">
        <v>0</v>
      </c>
      <c r="S14" s="1">
        <v>0</v>
      </c>
      <c r="T14" s="1">
        <v>0</v>
      </c>
      <c r="U14" s="1">
        <v>0</v>
      </c>
      <c r="V14" s="1">
        <v>1</v>
      </c>
      <c r="W14" s="1">
        <v>32</v>
      </c>
      <c r="X14" s="1">
        <v>0</v>
      </c>
      <c r="Y14" s="1">
        <v>0</v>
      </c>
      <c r="Z14" s="1">
        <v>0</v>
      </c>
      <c r="AA14" s="1">
        <v>0</v>
      </c>
      <c r="AB14" s="1">
        <v>1</v>
      </c>
      <c r="AC14" s="1">
        <v>29</v>
      </c>
      <c r="AD14" s="1">
        <v>3</v>
      </c>
      <c r="AE14" s="1">
        <v>0</v>
      </c>
      <c r="AF14" s="46">
        <v>66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>SUM(Q15:U15)</f>
        <v>0</v>
      </c>
      <c r="E15" s="42">
        <f>SUM(F15:H15)</f>
        <v>40</v>
      </c>
      <c r="F15" s="25">
        <f>V15+W15</f>
        <v>37</v>
      </c>
      <c r="G15" s="25">
        <f>X15</f>
        <v>3</v>
      </c>
      <c r="H15" s="25">
        <f>Y15</f>
        <v>0</v>
      </c>
      <c r="I15" s="25">
        <f>SUM(AB15:AD15)</f>
        <v>0</v>
      </c>
      <c r="J15" s="2">
        <f>SUM(Z15:AA15,AE15)</f>
        <v>0</v>
      </c>
      <c r="K15" s="43">
        <f t="shared" ref="K15:K78" si="3">SUM(D15,E15,I15:J15)</f>
        <v>40</v>
      </c>
      <c r="L15" s="44">
        <f>_xlfn.RANK.EQ(K15,$K$14:$K$99,0)</f>
        <v>22</v>
      </c>
      <c r="M15" s="27">
        <f>E15/K15</f>
        <v>1</v>
      </c>
      <c r="N15" s="45">
        <f>_xlfn.RANK.EQ(M15,$M$14:$M$99,0)</f>
        <v>1</v>
      </c>
      <c r="P15" s="41" t="s">
        <v>59</v>
      </c>
      <c r="Q15" s="72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37</v>
      </c>
      <c r="X15" s="15">
        <v>3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67">
        <v>40</v>
      </c>
    </row>
    <row r="16" spans="1:38" x14ac:dyDescent="0.15">
      <c r="A16" s="69" t="s">
        <v>60</v>
      </c>
      <c r="B16" s="69" t="s">
        <v>297</v>
      </c>
      <c r="C16" s="70" t="s">
        <v>61</v>
      </c>
      <c r="D16" s="47"/>
      <c r="E16" s="48"/>
      <c r="F16" s="48"/>
      <c r="G16" s="48"/>
      <c r="H16" s="48"/>
      <c r="I16" s="48"/>
      <c r="J16" s="49"/>
      <c r="K16" s="49"/>
      <c r="L16" s="50"/>
      <c r="M16" s="51"/>
      <c r="N16" s="52"/>
      <c r="P16" s="70" t="s">
        <v>61</v>
      </c>
      <c r="Q16" s="75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74"/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>SUM(Q17:U17)</f>
        <v>0</v>
      </c>
      <c r="E17" s="42">
        <f>SUM(F17:H17)</f>
        <v>31</v>
      </c>
      <c r="F17" s="25">
        <f>V17+W17</f>
        <v>31</v>
      </c>
      <c r="G17" s="25">
        <f>X17</f>
        <v>0</v>
      </c>
      <c r="H17" s="25">
        <f>Y17</f>
        <v>0</v>
      </c>
      <c r="I17" s="25">
        <f>SUM(AB17:AD17)</f>
        <v>2</v>
      </c>
      <c r="J17" s="2">
        <f>SUM(Z17:AA17,AE17)</f>
        <v>0</v>
      </c>
      <c r="K17" s="43">
        <f t="shared" si="3"/>
        <v>33</v>
      </c>
      <c r="L17" s="44">
        <f>_xlfn.RANK.EQ(K17,$K$14:$K$99,0)</f>
        <v>31</v>
      </c>
      <c r="M17" s="27">
        <f>E17/K17</f>
        <v>0.93939393939393945</v>
      </c>
      <c r="N17" s="45">
        <f>_xlfn.RANK.EQ(M17,$M$14:$M$99,0)</f>
        <v>38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31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1</v>
      </c>
      <c r="AD17" s="1">
        <v>1</v>
      </c>
      <c r="AE17" s="1">
        <v>0</v>
      </c>
      <c r="AF17" s="46">
        <v>33</v>
      </c>
    </row>
    <row r="18" spans="1:32" x14ac:dyDescent="0.15">
      <c r="A18" s="69" t="s">
        <v>64</v>
      </c>
      <c r="B18" s="69" t="s">
        <v>297</v>
      </c>
      <c r="C18" s="70" t="s">
        <v>65</v>
      </c>
      <c r="D18" s="47"/>
      <c r="E18" s="48"/>
      <c r="F18" s="48"/>
      <c r="G18" s="48"/>
      <c r="H18" s="48"/>
      <c r="I18" s="48"/>
      <c r="J18" s="49"/>
      <c r="K18" s="49"/>
      <c r="L18" s="50"/>
      <c r="M18" s="51"/>
      <c r="N18" s="52"/>
      <c r="P18" s="70" t="s">
        <v>65</v>
      </c>
      <c r="Q18" s="75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74"/>
    </row>
    <row r="19" spans="1:32" x14ac:dyDescent="0.15">
      <c r="A19" s="69" t="s">
        <v>66</v>
      </c>
      <c r="B19" s="69" t="s">
        <v>297</v>
      </c>
      <c r="C19" s="70" t="s">
        <v>67</v>
      </c>
      <c r="D19" s="47"/>
      <c r="E19" s="48"/>
      <c r="F19" s="48"/>
      <c r="G19" s="48"/>
      <c r="H19" s="48"/>
      <c r="I19" s="48"/>
      <c r="J19" s="49"/>
      <c r="K19" s="49"/>
      <c r="L19" s="50"/>
      <c r="M19" s="51"/>
      <c r="N19" s="52"/>
      <c r="P19" s="70" t="s">
        <v>67</v>
      </c>
      <c r="Q19" s="75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74"/>
    </row>
    <row r="20" spans="1:32" x14ac:dyDescent="0.15">
      <c r="A20" s="69" t="s">
        <v>68</v>
      </c>
      <c r="B20" s="69" t="s">
        <v>299</v>
      </c>
      <c r="C20" s="70" t="s">
        <v>69</v>
      </c>
      <c r="D20" s="47"/>
      <c r="E20" s="48"/>
      <c r="F20" s="48"/>
      <c r="G20" s="48"/>
      <c r="H20" s="48"/>
      <c r="I20" s="48"/>
      <c r="J20" s="49"/>
      <c r="K20" s="49"/>
      <c r="L20" s="50"/>
      <c r="M20" s="51"/>
      <c r="N20" s="52"/>
      <c r="P20" s="70" t="s">
        <v>69</v>
      </c>
      <c r="Q20" s="75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4"/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ref="D21:D29" si="4">SUM(Q21:U21)</f>
        <v>0</v>
      </c>
      <c r="E21" s="42">
        <f t="shared" ref="E21:E29" si="5">SUM(F21:H21)</f>
        <v>12</v>
      </c>
      <c r="F21" s="25">
        <f t="shared" ref="F21:F29" si="6">V21+W21</f>
        <v>10</v>
      </c>
      <c r="G21" s="25">
        <f t="shared" ref="G21:G29" si="7">X21</f>
        <v>2</v>
      </c>
      <c r="H21" s="25">
        <f t="shared" ref="H21:H29" si="8">Y21</f>
        <v>0</v>
      </c>
      <c r="I21" s="25">
        <f t="shared" ref="I21:I29" si="9">SUM(AB21:AD21)</f>
        <v>0</v>
      </c>
      <c r="J21" s="2">
        <f>SUM(Z21:AA21,AE21)</f>
        <v>0</v>
      </c>
      <c r="K21" s="2">
        <f>SUM(AA21:AB21,AF21)</f>
        <v>12</v>
      </c>
      <c r="L21" s="44">
        <f t="shared" ref="L21:L29" si="10">_xlfn.RANK.EQ(K21,$K$14:$K$99,0)</f>
        <v>59</v>
      </c>
      <c r="M21" s="27">
        <f t="shared" ref="M21:M29" si="11">E21/K21</f>
        <v>1</v>
      </c>
      <c r="N21" s="45">
        <f t="shared" ref="N21:N29" si="12">_xlfn.RANK.EQ(M21,$M$14:$M$99,0)</f>
        <v>1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10</v>
      </c>
      <c r="X21" s="1">
        <v>2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46">
        <v>12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4"/>
        <v>0</v>
      </c>
      <c r="E22" s="42">
        <f t="shared" si="5"/>
        <v>16</v>
      </c>
      <c r="F22" s="25">
        <f t="shared" si="6"/>
        <v>15</v>
      </c>
      <c r="G22" s="25">
        <f t="shared" si="7"/>
        <v>1</v>
      </c>
      <c r="H22" s="25">
        <f t="shared" si="8"/>
        <v>0</v>
      </c>
      <c r="I22" s="25">
        <f t="shared" si="9"/>
        <v>0</v>
      </c>
      <c r="J22" s="2">
        <f>SUM(Z22:AA22,AE22)</f>
        <v>0</v>
      </c>
      <c r="K22" s="2">
        <f>SUM(AA22:AB22,AF22)</f>
        <v>16</v>
      </c>
      <c r="L22" s="44">
        <f t="shared" si="10"/>
        <v>53</v>
      </c>
      <c r="M22" s="27">
        <f t="shared" si="11"/>
        <v>1</v>
      </c>
      <c r="N22" s="45">
        <f t="shared" si="12"/>
        <v>1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15</v>
      </c>
      <c r="X22" s="1">
        <v>1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46">
        <v>16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4"/>
        <v>0</v>
      </c>
      <c r="E23" s="42">
        <f t="shared" si="5"/>
        <v>50</v>
      </c>
      <c r="F23" s="25">
        <f t="shared" si="6"/>
        <v>47</v>
      </c>
      <c r="G23" s="25">
        <f t="shared" si="7"/>
        <v>3</v>
      </c>
      <c r="H23" s="25">
        <f t="shared" si="8"/>
        <v>0</v>
      </c>
      <c r="I23" s="25">
        <f t="shared" si="9"/>
        <v>47</v>
      </c>
      <c r="J23" s="2">
        <f t="shared" ref="J23:J29" si="13">SUM(Z23:AA23,AE23)</f>
        <v>0</v>
      </c>
      <c r="K23" s="43">
        <f t="shared" si="3"/>
        <v>97</v>
      </c>
      <c r="L23" s="44">
        <f t="shared" si="10"/>
        <v>10</v>
      </c>
      <c r="M23" s="27">
        <f t="shared" si="11"/>
        <v>0.51546391752577314</v>
      </c>
      <c r="N23" s="45">
        <f t="shared" si="12"/>
        <v>53</v>
      </c>
      <c r="P23" s="41" t="s">
        <v>75</v>
      </c>
      <c r="Q23" s="68">
        <v>0</v>
      </c>
      <c r="R23" s="1">
        <v>0</v>
      </c>
      <c r="S23" s="1">
        <v>0</v>
      </c>
      <c r="T23" s="1">
        <v>0</v>
      </c>
      <c r="U23" s="1">
        <v>0</v>
      </c>
      <c r="V23" s="1">
        <v>5</v>
      </c>
      <c r="W23" s="1">
        <v>42</v>
      </c>
      <c r="X23" s="1">
        <v>3</v>
      </c>
      <c r="Y23" s="1">
        <v>0</v>
      </c>
      <c r="Z23" s="1">
        <v>0</v>
      </c>
      <c r="AA23" s="1">
        <v>0</v>
      </c>
      <c r="AB23" s="1">
        <v>0</v>
      </c>
      <c r="AC23" s="1">
        <v>47</v>
      </c>
      <c r="AD23" s="1">
        <v>0</v>
      </c>
      <c r="AE23" s="1">
        <v>0</v>
      </c>
      <c r="AF23" s="46">
        <v>97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4"/>
        <v>0</v>
      </c>
      <c r="E24" s="42">
        <f t="shared" si="5"/>
        <v>35</v>
      </c>
      <c r="F24" s="25">
        <f t="shared" si="6"/>
        <v>30</v>
      </c>
      <c r="G24" s="25">
        <f t="shared" si="7"/>
        <v>5</v>
      </c>
      <c r="H24" s="25">
        <f t="shared" si="8"/>
        <v>0</v>
      </c>
      <c r="I24" s="25">
        <f t="shared" si="9"/>
        <v>0</v>
      </c>
      <c r="J24" s="2">
        <f t="shared" si="13"/>
        <v>0</v>
      </c>
      <c r="K24" s="43">
        <f t="shared" si="3"/>
        <v>35</v>
      </c>
      <c r="L24" s="44">
        <f t="shared" si="10"/>
        <v>27</v>
      </c>
      <c r="M24" s="27">
        <f t="shared" si="11"/>
        <v>1</v>
      </c>
      <c r="N24" s="45">
        <f t="shared" si="12"/>
        <v>1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30</v>
      </c>
      <c r="X24" s="1">
        <v>5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46">
        <v>35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4"/>
        <v>0</v>
      </c>
      <c r="E25" s="42">
        <f t="shared" si="5"/>
        <v>21</v>
      </c>
      <c r="F25" s="25">
        <f t="shared" si="6"/>
        <v>20</v>
      </c>
      <c r="G25" s="25">
        <f t="shared" si="7"/>
        <v>1</v>
      </c>
      <c r="H25" s="25">
        <f t="shared" si="8"/>
        <v>0</v>
      </c>
      <c r="I25" s="25">
        <f t="shared" si="9"/>
        <v>0</v>
      </c>
      <c r="J25" s="2">
        <f t="shared" si="13"/>
        <v>0</v>
      </c>
      <c r="K25" s="43">
        <f t="shared" si="3"/>
        <v>21</v>
      </c>
      <c r="L25" s="44">
        <f t="shared" si="10"/>
        <v>44</v>
      </c>
      <c r="M25" s="27">
        <f t="shared" si="11"/>
        <v>1</v>
      </c>
      <c r="N25" s="45">
        <f t="shared" si="12"/>
        <v>1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20</v>
      </c>
      <c r="X25" s="1">
        <v>1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46">
        <v>21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4"/>
        <v>0</v>
      </c>
      <c r="E26" s="42">
        <f t="shared" si="5"/>
        <v>20</v>
      </c>
      <c r="F26" s="25">
        <f t="shared" si="6"/>
        <v>19</v>
      </c>
      <c r="G26" s="25">
        <f t="shared" si="7"/>
        <v>1</v>
      </c>
      <c r="H26" s="25">
        <f t="shared" si="8"/>
        <v>0</v>
      </c>
      <c r="I26" s="25">
        <f t="shared" si="9"/>
        <v>0</v>
      </c>
      <c r="J26" s="2">
        <f t="shared" si="13"/>
        <v>0</v>
      </c>
      <c r="K26" s="43">
        <f t="shared" si="3"/>
        <v>20</v>
      </c>
      <c r="L26" s="44">
        <f t="shared" si="10"/>
        <v>46</v>
      </c>
      <c r="M26" s="27">
        <f t="shared" si="11"/>
        <v>1</v>
      </c>
      <c r="N26" s="45">
        <f t="shared" si="12"/>
        <v>1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19</v>
      </c>
      <c r="X26" s="1">
        <v>1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46">
        <v>20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4"/>
        <v>0</v>
      </c>
      <c r="E27" s="42">
        <f t="shared" si="5"/>
        <v>11</v>
      </c>
      <c r="F27" s="25">
        <f t="shared" si="6"/>
        <v>9</v>
      </c>
      <c r="G27" s="25">
        <f t="shared" si="7"/>
        <v>0</v>
      </c>
      <c r="H27" s="25">
        <f t="shared" si="8"/>
        <v>2</v>
      </c>
      <c r="I27" s="25">
        <f t="shared" si="9"/>
        <v>1</v>
      </c>
      <c r="J27" s="2">
        <f t="shared" si="13"/>
        <v>0</v>
      </c>
      <c r="K27" s="2">
        <f>SUM(AA27:AB27,AF27)</f>
        <v>12</v>
      </c>
      <c r="L27" s="44">
        <f t="shared" si="10"/>
        <v>59</v>
      </c>
      <c r="M27" s="27">
        <f t="shared" si="11"/>
        <v>0.91666666666666663</v>
      </c>
      <c r="N27" s="45">
        <f t="shared" si="12"/>
        <v>41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9</v>
      </c>
      <c r="X27" s="1">
        <v>0</v>
      </c>
      <c r="Y27" s="1">
        <v>2</v>
      </c>
      <c r="Z27" s="1">
        <v>0</v>
      </c>
      <c r="AA27" s="1">
        <v>0</v>
      </c>
      <c r="AB27" s="1">
        <v>0</v>
      </c>
      <c r="AC27" s="1">
        <v>1</v>
      </c>
      <c r="AD27" s="1">
        <v>0</v>
      </c>
      <c r="AE27" s="1">
        <v>0</v>
      </c>
      <c r="AF27" s="46">
        <v>12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4"/>
        <v>0</v>
      </c>
      <c r="E28" s="42">
        <f t="shared" si="5"/>
        <v>14</v>
      </c>
      <c r="F28" s="25">
        <f t="shared" si="6"/>
        <v>14</v>
      </c>
      <c r="G28" s="25">
        <f t="shared" si="7"/>
        <v>0</v>
      </c>
      <c r="H28" s="25">
        <f t="shared" si="8"/>
        <v>0</v>
      </c>
      <c r="I28" s="25">
        <f t="shared" si="9"/>
        <v>0</v>
      </c>
      <c r="J28" s="2">
        <f t="shared" si="13"/>
        <v>0</v>
      </c>
      <c r="K28" s="2">
        <f>SUM(AA28:AB28,AF28)</f>
        <v>14</v>
      </c>
      <c r="L28" s="44">
        <f t="shared" si="10"/>
        <v>55</v>
      </c>
      <c r="M28" s="27">
        <f t="shared" si="11"/>
        <v>1</v>
      </c>
      <c r="N28" s="45">
        <f t="shared" si="12"/>
        <v>1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14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46">
        <v>14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4"/>
        <v>0</v>
      </c>
      <c r="E29" s="42">
        <f t="shared" si="5"/>
        <v>50</v>
      </c>
      <c r="F29" s="25">
        <f t="shared" si="6"/>
        <v>49</v>
      </c>
      <c r="G29" s="25">
        <f t="shared" si="7"/>
        <v>1</v>
      </c>
      <c r="H29" s="25">
        <f t="shared" si="8"/>
        <v>0</v>
      </c>
      <c r="I29" s="25">
        <f t="shared" si="9"/>
        <v>5</v>
      </c>
      <c r="J29" s="2">
        <f t="shared" si="13"/>
        <v>0</v>
      </c>
      <c r="K29" s="43">
        <f t="shared" si="3"/>
        <v>55</v>
      </c>
      <c r="L29" s="44">
        <f t="shared" si="10"/>
        <v>17</v>
      </c>
      <c r="M29" s="27">
        <f t="shared" si="11"/>
        <v>0.90909090909090906</v>
      </c>
      <c r="N29" s="45">
        <f t="shared" si="12"/>
        <v>42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49</v>
      </c>
      <c r="X29" s="1">
        <v>1</v>
      </c>
      <c r="Y29" s="1">
        <v>0</v>
      </c>
      <c r="Z29" s="1">
        <v>0</v>
      </c>
      <c r="AA29" s="1">
        <v>0</v>
      </c>
      <c r="AB29" s="1">
        <v>0</v>
      </c>
      <c r="AC29" s="1">
        <v>4</v>
      </c>
      <c r="AD29" s="1">
        <v>1</v>
      </c>
      <c r="AE29" s="1">
        <v>0</v>
      </c>
      <c r="AF29" s="46">
        <v>55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>SUM(Q31:U31)</f>
        <v>0</v>
      </c>
      <c r="E31" s="42">
        <f>SUM(F31:H31)</f>
        <v>12</v>
      </c>
      <c r="F31" s="25">
        <f>V31+W31</f>
        <v>11</v>
      </c>
      <c r="G31" s="25">
        <f t="shared" ref="G31:H35" si="14">X31</f>
        <v>1</v>
      </c>
      <c r="H31" s="25">
        <f t="shared" si="14"/>
        <v>0</v>
      </c>
      <c r="I31" s="25">
        <f>SUM(AB31:AD31)</f>
        <v>0</v>
      </c>
      <c r="J31" s="2">
        <f>SUM(Z31:AA31,AE31)</f>
        <v>0</v>
      </c>
      <c r="K31" s="43">
        <f t="shared" si="3"/>
        <v>12</v>
      </c>
      <c r="L31" s="44">
        <f>_xlfn.RANK.EQ(K31,$K$14:$K$99,0)</f>
        <v>59</v>
      </c>
      <c r="M31" s="27">
        <f>E31/K31</f>
        <v>1</v>
      </c>
      <c r="N31" s="45">
        <f>_xlfn.RANK.EQ(M31,$M$14:$M$99,0)</f>
        <v>1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11</v>
      </c>
      <c r="X31" s="1">
        <v>1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46">
        <v>12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>SUM(Q32:U32)</f>
        <v>2</v>
      </c>
      <c r="E32" s="42">
        <f>SUM(F32:H32)</f>
        <v>18</v>
      </c>
      <c r="F32" s="25">
        <f>V32+W32</f>
        <v>17</v>
      </c>
      <c r="G32" s="25">
        <f t="shared" si="14"/>
        <v>1</v>
      </c>
      <c r="H32" s="25">
        <f t="shared" si="14"/>
        <v>0</v>
      </c>
      <c r="I32" s="25">
        <f>SUM(AB32:AD32)</f>
        <v>0</v>
      </c>
      <c r="J32" s="2">
        <f>SUM(Z32:AA32,AE32)</f>
        <v>0</v>
      </c>
      <c r="K32" s="43">
        <f t="shared" si="3"/>
        <v>20</v>
      </c>
      <c r="L32" s="44">
        <f>_xlfn.RANK.EQ(K32,$K$14:$K$99,0)</f>
        <v>46</v>
      </c>
      <c r="M32" s="27">
        <f>E32/K32</f>
        <v>0.9</v>
      </c>
      <c r="N32" s="45">
        <f>_xlfn.RANK.EQ(M32,$M$14:$M$99,0)</f>
        <v>43</v>
      </c>
      <c r="P32" s="41" t="s">
        <v>93</v>
      </c>
      <c r="Q32" s="68">
        <v>2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17</v>
      </c>
      <c r="X32" s="1">
        <v>1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46">
        <v>20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>SUM(Q33:U33)</f>
        <v>0</v>
      </c>
      <c r="E33" s="42">
        <f>SUM(F33:H33)</f>
        <v>35</v>
      </c>
      <c r="F33" s="25">
        <f>V33+W33</f>
        <v>33</v>
      </c>
      <c r="G33" s="25">
        <f t="shared" si="14"/>
        <v>2</v>
      </c>
      <c r="H33" s="25">
        <f t="shared" si="14"/>
        <v>0</v>
      </c>
      <c r="I33" s="25">
        <f>SUM(AB33:AD33)</f>
        <v>0</v>
      </c>
      <c r="J33" s="2">
        <f>SUM(Z33:AA33,AE33)</f>
        <v>0</v>
      </c>
      <c r="K33" s="43">
        <f t="shared" si="3"/>
        <v>35</v>
      </c>
      <c r="L33" s="44">
        <f>_xlfn.RANK.EQ(K33,$K$14:$K$99,0)</f>
        <v>27</v>
      </c>
      <c r="M33" s="27">
        <f>E33/K33</f>
        <v>1</v>
      </c>
      <c r="N33" s="45">
        <f>_xlfn.RANK.EQ(M33,$M$14:$M$99,0)</f>
        <v>1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33</v>
      </c>
      <c r="X33" s="1">
        <v>2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46">
        <v>35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>SUM(Q34:U34)</f>
        <v>0</v>
      </c>
      <c r="E34" s="42">
        <f>SUM(F34:H34)</f>
        <v>19</v>
      </c>
      <c r="F34" s="25">
        <f>V34+W34</f>
        <v>18</v>
      </c>
      <c r="G34" s="25">
        <f t="shared" si="14"/>
        <v>1</v>
      </c>
      <c r="H34" s="25">
        <f t="shared" si="14"/>
        <v>0</v>
      </c>
      <c r="I34" s="25">
        <f>SUM(AB34:AD34)</f>
        <v>20</v>
      </c>
      <c r="J34" s="2">
        <f>SUM(Z34:AA34,AE34)</f>
        <v>0</v>
      </c>
      <c r="K34" s="43">
        <f t="shared" si="3"/>
        <v>39</v>
      </c>
      <c r="L34" s="44">
        <f>_xlfn.RANK.EQ(K34,$K$14:$K$99,0)</f>
        <v>24</v>
      </c>
      <c r="M34" s="27">
        <f>E34/K34</f>
        <v>0.48717948717948717</v>
      </c>
      <c r="N34" s="45">
        <f>_xlfn.RANK.EQ(M34,$M$14:$M$99,0)</f>
        <v>56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18</v>
      </c>
      <c r="X34" s="1">
        <v>1</v>
      </c>
      <c r="Y34" s="1">
        <v>0</v>
      </c>
      <c r="Z34" s="1">
        <v>0</v>
      </c>
      <c r="AA34" s="1">
        <v>0</v>
      </c>
      <c r="AB34" s="1">
        <v>0</v>
      </c>
      <c r="AC34" s="1">
        <v>20</v>
      </c>
      <c r="AD34" s="1">
        <v>0</v>
      </c>
      <c r="AE34" s="1">
        <v>0</v>
      </c>
      <c r="AF34" s="46">
        <v>39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>SUM(Q35:U35)</f>
        <v>14</v>
      </c>
      <c r="E35" s="42">
        <f>SUM(F35:H35)</f>
        <v>116</v>
      </c>
      <c r="F35" s="25">
        <f>V35+W35</f>
        <v>86</v>
      </c>
      <c r="G35" s="25">
        <f t="shared" si="14"/>
        <v>30</v>
      </c>
      <c r="H35" s="25">
        <f t="shared" si="14"/>
        <v>0</v>
      </c>
      <c r="I35" s="25">
        <f>SUM(AB35:AD35)</f>
        <v>156</v>
      </c>
      <c r="J35" s="2">
        <f>SUM(Z35:AA35,AE35)</f>
        <v>7</v>
      </c>
      <c r="K35" s="43">
        <f t="shared" si="3"/>
        <v>293</v>
      </c>
      <c r="L35" s="44">
        <f>_xlfn.RANK.EQ(K35,$K$14:$K$99,0)</f>
        <v>2</v>
      </c>
      <c r="M35" s="27">
        <f>E35/K35</f>
        <v>0.39590443686006827</v>
      </c>
      <c r="N35" s="45">
        <f>_xlfn.RANK.EQ(M35,$M$14:$M$99,0)</f>
        <v>57</v>
      </c>
      <c r="P35" s="41" t="s">
        <v>99</v>
      </c>
      <c r="Q35" s="68">
        <v>13</v>
      </c>
      <c r="R35" s="1">
        <v>1</v>
      </c>
      <c r="S35" s="1">
        <v>0</v>
      </c>
      <c r="T35" s="1">
        <v>0</v>
      </c>
      <c r="U35" s="1">
        <v>0</v>
      </c>
      <c r="V35" s="1">
        <v>5</v>
      </c>
      <c r="W35" s="1">
        <v>81</v>
      </c>
      <c r="X35" s="1">
        <v>30</v>
      </c>
      <c r="Y35" s="1">
        <v>0</v>
      </c>
      <c r="Z35" s="1">
        <v>0</v>
      </c>
      <c r="AA35" s="1">
        <v>7</v>
      </c>
      <c r="AB35" s="1">
        <v>4</v>
      </c>
      <c r="AC35" s="1">
        <v>115</v>
      </c>
      <c r="AD35" s="1">
        <v>37</v>
      </c>
      <c r="AE35" s="1">
        <v>0</v>
      </c>
      <c r="AF35" s="46">
        <v>293</v>
      </c>
    </row>
    <row r="36" spans="1:32" x14ac:dyDescent="0.15">
      <c r="A36" s="69" t="s">
        <v>100</v>
      </c>
      <c r="B36" s="69" t="s">
        <v>299</v>
      </c>
      <c r="C36" s="70" t="s">
        <v>101</v>
      </c>
      <c r="D36" s="47"/>
      <c r="E36" s="48"/>
      <c r="F36" s="48"/>
      <c r="G36" s="48"/>
      <c r="H36" s="48"/>
      <c r="I36" s="48"/>
      <c r="J36" s="49"/>
      <c r="K36" s="49"/>
      <c r="L36" s="50"/>
      <c r="M36" s="51"/>
      <c r="N36" s="52"/>
      <c r="P36" s="70" t="s">
        <v>101</v>
      </c>
      <c r="Q36" s="75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74"/>
    </row>
    <row r="37" spans="1:32" x14ac:dyDescent="0.15">
      <c r="A37" s="69" t="s">
        <v>102</v>
      </c>
      <c r="B37" s="69" t="s">
        <v>298</v>
      </c>
      <c r="C37" s="70" t="s">
        <v>103</v>
      </c>
      <c r="D37" s="47"/>
      <c r="E37" s="48"/>
      <c r="F37" s="48"/>
      <c r="G37" s="48"/>
      <c r="H37" s="48"/>
      <c r="I37" s="48"/>
      <c r="J37" s="49"/>
      <c r="K37" s="49"/>
      <c r="L37" s="50"/>
      <c r="M37" s="51"/>
      <c r="N37" s="52"/>
      <c r="P37" s="70" t="s">
        <v>103</v>
      </c>
      <c r="Q37" s="75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74"/>
    </row>
    <row r="38" spans="1:32" x14ac:dyDescent="0.15">
      <c r="A38" s="69" t="s">
        <v>104</v>
      </c>
      <c r="B38" s="69" t="s">
        <v>298</v>
      </c>
      <c r="C38" s="70" t="s">
        <v>105</v>
      </c>
      <c r="D38" s="47"/>
      <c r="E38" s="48"/>
      <c r="F38" s="48"/>
      <c r="G38" s="48"/>
      <c r="H38" s="48"/>
      <c r="I38" s="48"/>
      <c r="J38" s="49"/>
      <c r="K38" s="49"/>
      <c r="L38" s="50"/>
      <c r="M38" s="51"/>
      <c r="N38" s="52"/>
      <c r="P38" s="70" t="s">
        <v>105</v>
      </c>
      <c r="Q38" s="75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74"/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>SUM(Q39:U39)</f>
        <v>8</v>
      </c>
      <c r="E39" s="42">
        <f>SUM(F39:H39)</f>
        <v>29</v>
      </c>
      <c r="F39" s="25">
        <f>V39+W39</f>
        <v>24</v>
      </c>
      <c r="G39" s="25">
        <f>X39</f>
        <v>5</v>
      </c>
      <c r="H39" s="25">
        <f>Y39</f>
        <v>0</v>
      </c>
      <c r="I39" s="25">
        <f>SUM(AB39:AD39)</f>
        <v>1</v>
      </c>
      <c r="J39" s="2">
        <f>SUM(Z39:AA39,AE39)</f>
        <v>0</v>
      </c>
      <c r="K39" s="43">
        <f t="shared" si="3"/>
        <v>38</v>
      </c>
      <c r="L39" s="44">
        <f>_xlfn.RANK.EQ(K39,$K$14:$K$99,0)</f>
        <v>25</v>
      </c>
      <c r="M39" s="27">
        <f>E39/K39</f>
        <v>0.76315789473684215</v>
      </c>
      <c r="N39" s="45">
        <f>_xlfn.RANK.EQ(M39,$M$14:$M$99,0)</f>
        <v>49</v>
      </c>
      <c r="P39" s="41" t="s">
        <v>107</v>
      </c>
      <c r="Q39" s="68">
        <v>8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24</v>
      </c>
      <c r="X39" s="1">
        <v>5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1</v>
      </c>
      <c r="AE39" s="1">
        <v>0</v>
      </c>
      <c r="AF39" s="46">
        <v>38</v>
      </c>
    </row>
    <row r="40" spans="1:32" x14ac:dyDescent="0.15">
      <c r="A40" s="69" t="s">
        <v>108</v>
      </c>
      <c r="B40" s="69" t="s">
        <v>301</v>
      </c>
      <c r="C40" s="70" t="s">
        <v>109</v>
      </c>
      <c r="D40" s="47"/>
      <c r="E40" s="48"/>
      <c r="F40" s="48"/>
      <c r="G40" s="48"/>
      <c r="H40" s="48"/>
      <c r="I40" s="48"/>
      <c r="J40" s="49"/>
      <c r="K40" s="49"/>
      <c r="L40" s="50"/>
      <c r="M40" s="51"/>
      <c r="N40" s="52"/>
      <c r="P40" s="70" t="s">
        <v>109</v>
      </c>
      <c r="Q40" s="75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74"/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>SUM(Q41:U41)</f>
        <v>2</v>
      </c>
      <c r="E41" s="42">
        <f>SUM(F41:H41)</f>
        <v>176</v>
      </c>
      <c r="F41" s="25">
        <f>V41+W41</f>
        <v>157</v>
      </c>
      <c r="G41" s="25">
        <f>X41</f>
        <v>19</v>
      </c>
      <c r="H41" s="25">
        <f>Y41</f>
        <v>0</v>
      </c>
      <c r="I41" s="25">
        <f>SUM(AB41:AD41)</f>
        <v>2</v>
      </c>
      <c r="J41" s="2">
        <f>SUM(Z41:AA41,AE41)</f>
        <v>0</v>
      </c>
      <c r="K41" s="43">
        <f t="shared" si="3"/>
        <v>180</v>
      </c>
      <c r="L41" s="44">
        <f>_xlfn.RANK.EQ(K41,$K$14:$K$99,0)</f>
        <v>4</v>
      </c>
      <c r="M41" s="27">
        <f>E41/K41</f>
        <v>0.97777777777777775</v>
      </c>
      <c r="N41" s="45">
        <f>_xlfn.RANK.EQ(M41,$M$14:$M$99,0)</f>
        <v>28</v>
      </c>
      <c r="P41" s="41" t="s">
        <v>111</v>
      </c>
      <c r="Q41" s="68">
        <v>2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157</v>
      </c>
      <c r="X41" s="1">
        <v>19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2</v>
      </c>
      <c r="AE41" s="1">
        <v>0</v>
      </c>
      <c r="AF41" s="46">
        <v>180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>SUM(Q42:U42)</f>
        <v>2</v>
      </c>
      <c r="E42" s="42">
        <f>SUM(F42:H42)</f>
        <v>38</v>
      </c>
      <c r="F42" s="25">
        <f>V42+W42</f>
        <v>38</v>
      </c>
      <c r="G42" s="25">
        <f>X42</f>
        <v>0</v>
      </c>
      <c r="H42" s="25">
        <f>Y42</f>
        <v>0</v>
      </c>
      <c r="I42" s="25">
        <f>SUM(AB42:AD42)</f>
        <v>0</v>
      </c>
      <c r="J42" s="2">
        <f>SUM(Z42:AA42,AE42)</f>
        <v>0</v>
      </c>
      <c r="K42" s="43">
        <f t="shared" si="3"/>
        <v>40</v>
      </c>
      <c r="L42" s="44">
        <f>_xlfn.RANK.EQ(K42,$K$14:$K$99,0)</f>
        <v>22</v>
      </c>
      <c r="M42" s="27">
        <f>E42/K42</f>
        <v>0.95</v>
      </c>
      <c r="N42" s="45">
        <f>_xlfn.RANK.EQ(M42,$M$14:$M$99,0)</f>
        <v>36</v>
      </c>
      <c r="P42" s="41" t="s">
        <v>113</v>
      </c>
      <c r="Q42" s="68">
        <v>2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38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46">
        <v>40</v>
      </c>
    </row>
    <row r="43" spans="1:32" x14ac:dyDescent="0.15">
      <c r="A43" s="69" t="s">
        <v>114</v>
      </c>
      <c r="B43" s="69" t="s">
        <v>297</v>
      </c>
      <c r="C43" s="70" t="s">
        <v>115</v>
      </c>
      <c r="D43" s="47"/>
      <c r="E43" s="48"/>
      <c r="F43" s="48"/>
      <c r="G43" s="48"/>
      <c r="H43" s="48"/>
      <c r="I43" s="48"/>
      <c r="J43" s="49"/>
      <c r="K43" s="49"/>
      <c r="L43" s="50"/>
      <c r="M43" s="51"/>
      <c r="N43" s="52"/>
      <c r="P43" s="70" t="s">
        <v>115</v>
      </c>
      <c r="Q43" s="75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74"/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>SUM(Q44:U44)</f>
        <v>6</v>
      </c>
      <c r="E44" s="42">
        <f>SUM(F44:H44)</f>
        <v>65</v>
      </c>
      <c r="F44" s="25">
        <f>V44+W44</f>
        <v>62</v>
      </c>
      <c r="G44" s="25">
        <f>X44</f>
        <v>3</v>
      </c>
      <c r="H44" s="25">
        <f>Y44</f>
        <v>0</v>
      </c>
      <c r="I44" s="25">
        <f>SUM(AB44:AD44)</f>
        <v>122</v>
      </c>
      <c r="J44" s="2">
        <f>SUM(Z44:AA44,AE44)</f>
        <v>0</v>
      </c>
      <c r="K44" s="43">
        <f t="shared" si="3"/>
        <v>193</v>
      </c>
      <c r="L44" s="44">
        <f>_xlfn.RANK.EQ(K44,$K$14:$K$99,0)</f>
        <v>3</v>
      </c>
      <c r="M44" s="27">
        <f>E44/K44</f>
        <v>0.33678756476683935</v>
      </c>
      <c r="N44" s="45">
        <f>_xlfn.RANK.EQ(M44,$M$14:$M$99,0)</f>
        <v>58</v>
      </c>
      <c r="P44" s="41" t="s">
        <v>117</v>
      </c>
      <c r="Q44" s="68">
        <v>6</v>
      </c>
      <c r="R44" s="1">
        <v>0</v>
      </c>
      <c r="S44" s="1">
        <v>0</v>
      </c>
      <c r="T44" s="1">
        <v>0</v>
      </c>
      <c r="U44" s="1">
        <v>0</v>
      </c>
      <c r="V44" s="1">
        <v>1</v>
      </c>
      <c r="W44" s="1">
        <v>61</v>
      </c>
      <c r="X44" s="1">
        <v>3</v>
      </c>
      <c r="Y44" s="1">
        <v>0</v>
      </c>
      <c r="Z44" s="1">
        <v>0</v>
      </c>
      <c r="AA44" s="1">
        <v>0</v>
      </c>
      <c r="AB44" s="1">
        <v>0</v>
      </c>
      <c r="AC44" s="1">
        <v>84</v>
      </c>
      <c r="AD44" s="1">
        <v>38</v>
      </c>
      <c r="AE44" s="1">
        <v>0</v>
      </c>
      <c r="AF44" s="46">
        <v>193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9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69" t="s">
        <v>120</v>
      </c>
      <c r="B46" s="69" t="s">
        <v>297</v>
      </c>
      <c r="C46" s="70" t="s">
        <v>121</v>
      </c>
      <c r="D46" s="47"/>
      <c r="E46" s="48"/>
      <c r="F46" s="48"/>
      <c r="G46" s="48"/>
      <c r="H46" s="48"/>
      <c r="I46" s="48"/>
      <c r="J46" s="49"/>
      <c r="K46" s="49"/>
      <c r="L46" s="50"/>
      <c r="M46" s="51"/>
      <c r="N46" s="52"/>
      <c r="P46" s="70" t="s">
        <v>121</v>
      </c>
      <c r="Q46" s="75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74"/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0</v>
      </c>
      <c r="E47" s="42">
        <f>SUM(F47:H47)</f>
        <v>19</v>
      </c>
      <c r="F47" s="25">
        <f>V47+W47</f>
        <v>19</v>
      </c>
      <c r="G47" s="25">
        <f>X47</f>
        <v>0</v>
      </c>
      <c r="H47" s="25">
        <f>Y47</f>
        <v>0</v>
      </c>
      <c r="I47" s="25">
        <f>SUM(AB47:AD47)</f>
        <v>3</v>
      </c>
      <c r="J47" s="2">
        <f>SUM(Z47:AA47,AE47)</f>
        <v>0</v>
      </c>
      <c r="K47" s="43">
        <f t="shared" si="3"/>
        <v>22</v>
      </c>
      <c r="L47" s="44">
        <f>_xlfn.RANK.EQ(K47,$K$14:$K$99,0)</f>
        <v>43</v>
      </c>
      <c r="M47" s="27">
        <f>E47/K47</f>
        <v>0.86363636363636365</v>
      </c>
      <c r="N47" s="45">
        <f>_xlfn.RANK.EQ(M47,$M$14:$M$99,0)</f>
        <v>46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19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3</v>
      </c>
      <c r="AD47" s="1">
        <v>0</v>
      </c>
      <c r="AE47" s="1">
        <v>0</v>
      </c>
      <c r="AF47" s="46">
        <v>22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0</v>
      </c>
      <c r="E49" s="42">
        <f>SUM(F49:H49)</f>
        <v>24</v>
      </c>
      <c r="F49" s="25">
        <f>V49+W49</f>
        <v>23</v>
      </c>
      <c r="G49" s="25">
        <f t="shared" ref="G49:H53" si="15">X49</f>
        <v>1</v>
      </c>
      <c r="H49" s="25">
        <f t="shared" si="15"/>
        <v>0</v>
      </c>
      <c r="I49" s="25">
        <f>SUM(AB49:AD49)</f>
        <v>0</v>
      </c>
      <c r="J49" s="2">
        <f>SUM(Z49:AA49,AE49)</f>
        <v>0</v>
      </c>
      <c r="K49" s="43">
        <f t="shared" si="3"/>
        <v>24</v>
      </c>
      <c r="L49" s="44">
        <f>_xlfn.RANK.EQ(K49,$K$14:$K$99,0)</f>
        <v>40</v>
      </c>
      <c r="M49" s="27">
        <f>E49/K49</f>
        <v>1</v>
      </c>
      <c r="N49" s="45">
        <f>_xlfn.RANK.EQ(M49,$M$14:$M$99,0)</f>
        <v>1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23</v>
      </c>
      <c r="X49" s="1">
        <v>1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46">
        <v>24</v>
      </c>
    </row>
    <row r="50" spans="1:32" x14ac:dyDescent="0.15">
      <c r="A50" s="1" t="s">
        <v>128</v>
      </c>
      <c r="B50" s="1" t="s">
        <v>297</v>
      </c>
      <c r="C50" s="41" t="s">
        <v>129</v>
      </c>
      <c r="D50" s="24">
        <f>SUM(Q50:U50)</f>
        <v>1</v>
      </c>
      <c r="E50" s="42">
        <f>SUM(F50:H50)</f>
        <v>12</v>
      </c>
      <c r="F50" s="25">
        <f>V50+W50</f>
        <v>12</v>
      </c>
      <c r="G50" s="25">
        <f t="shared" si="15"/>
        <v>0</v>
      </c>
      <c r="H50" s="25">
        <f t="shared" si="15"/>
        <v>0</v>
      </c>
      <c r="I50" s="25">
        <f>SUM(AB50:AD50)</f>
        <v>0</v>
      </c>
      <c r="J50" s="2">
        <f>SUM(Z50:AA50,AE50)</f>
        <v>0</v>
      </c>
      <c r="K50" s="43">
        <f t="shared" si="3"/>
        <v>13</v>
      </c>
      <c r="L50" s="44">
        <f>_xlfn.RANK.EQ(K50,$K$14:$K$99,0)</f>
        <v>58</v>
      </c>
      <c r="M50" s="27">
        <f>E50/K50</f>
        <v>0.92307692307692313</v>
      </c>
      <c r="N50" s="45">
        <f>_xlfn.RANK.EQ(M50,$M$14:$M$99,0)</f>
        <v>40</v>
      </c>
      <c r="P50" s="41" t="s">
        <v>129</v>
      </c>
      <c r="Q50" s="68">
        <v>1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12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46">
        <v>13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1</v>
      </c>
      <c r="E51" s="42">
        <f>SUM(F51:H51)</f>
        <v>105</v>
      </c>
      <c r="F51" s="25">
        <f>V51+W51</f>
        <v>89</v>
      </c>
      <c r="G51" s="25">
        <f t="shared" si="15"/>
        <v>16</v>
      </c>
      <c r="H51" s="25">
        <f t="shared" si="15"/>
        <v>0</v>
      </c>
      <c r="I51" s="25">
        <f>SUM(AB51:AD51)</f>
        <v>0</v>
      </c>
      <c r="J51" s="2">
        <f>SUM(Z51:AA51,AE51)</f>
        <v>0</v>
      </c>
      <c r="K51" s="43">
        <f t="shared" si="3"/>
        <v>106</v>
      </c>
      <c r="L51" s="44">
        <f>_xlfn.RANK.EQ(K51,$K$14:$K$99,0)</f>
        <v>8</v>
      </c>
      <c r="M51" s="27">
        <f>E51/K51</f>
        <v>0.99056603773584906</v>
      </c>
      <c r="N51" s="45">
        <f>_xlfn.RANK.EQ(M51,$M$14:$M$99,0)</f>
        <v>24</v>
      </c>
      <c r="P51" s="41" t="s">
        <v>131</v>
      </c>
      <c r="Q51" s="68">
        <v>1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89</v>
      </c>
      <c r="X51" s="1">
        <v>16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46">
        <v>106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0</v>
      </c>
      <c r="E52" s="42">
        <f>SUM(F52:H52)</f>
        <v>14</v>
      </c>
      <c r="F52" s="25">
        <f>V52+W52</f>
        <v>14</v>
      </c>
      <c r="G52" s="25">
        <f t="shared" si="15"/>
        <v>0</v>
      </c>
      <c r="H52" s="25">
        <f t="shared" si="15"/>
        <v>0</v>
      </c>
      <c r="I52" s="25">
        <f>SUM(AB52:AD52)</f>
        <v>0</v>
      </c>
      <c r="J52" s="2">
        <f>SUM(Z52:AA52,AE52)</f>
        <v>0</v>
      </c>
      <c r="K52" s="43">
        <f t="shared" si="3"/>
        <v>14</v>
      </c>
      <c r="L52" s="44">
        <f>_xlfn.RANK.EQ(K52,$K$14:$K$99,0)</f>
        <v>55</v>
      </c>
      <c r="M52" s="27">
        <f>E52/K52</f>
        <v>1</v>
      </c>
      <c r="N52" s="45">
        <f>_xlfn.RANK.EQ(M52,$M$14:$M$99,0)</f>
        <v>1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14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46">
        <v>14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0</v>
      </c>
      <c r="E53" s="42">
        <f>SUM(F53:H53)</f>
        <v>12</v>
      </c>
      <c r="F53" s="25">
        <f>V53+W53</f>
        <v>7</v>
      </c>
      <c r="G53" s="25">
        <f t="shared" si="15"/>
        <v>5</v>
      </c>
      <c r="H53" s="25">
        <f t="shared" si="15"/>
        <v>0</v>
      </c>
      <c r="I53" s="25">
        <f>SUM(AB53:AD53)</f>
        <v>5</v>
      </c>
      <c r="J53" s="2">
        <f>SUM(Z53:AA53,AE53)</f>
        <v>0</v>
      </c>
      <c r="K53" s="43">
        <f t="shared" si="3"/>
        <v>17</v>
      </c>
      <c r="L53" s="44">
        <f>_xlfn.RANK.EQ(K53,$K$14:$K$99,0)</f>
        <v>50</v>
      </c>
      <c r="M53" s="27">
        <f>E53/K53</f>
        <v>0.70588235294117652</v>
      </c>
      <c r="N53" s="45">
        <f>_xlfn.RANK.EQ(M53,$M$14:$M$99,0)</f>
        <v>51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7</v>
      </c>
      <c r="X53" s="1">
        <v>5</v>
      </c>
      <c r="Y53" s="1">
        <v>0</v>
      </c>
      <c r="Z53" s="1">
        <v>0</v>
      </c>
      <c r="AA53" s="1">
        <v>0</v>
      </c>
      <c r="AB53" s="1">
        <v>0</v>
      </c>
      <c r="AC53" s="1">
        <v>4</v>
      </c>
      <c r="AD53" s="1">
        <v>1</v>
      </c>
      <c r="AE53" s="1">
        <v>0</v>
      </c>
      <c r="AF53" s="46">
        <v>17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9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>SUM(Q55:U55)</f>
        <v>0</v>
      </c>
      <c r="E55" s="42">
        <f>SUM(F55:H55)</f>
        <v>65</v>
      </c>
      <c r="F55" s="25">
        <f>V55+W55</f>
        <v>60</v>
      </c>
      <c r="G55" s="25">
        <f t="shared" ref="G55:H59" si="16">X55</f>
        <v>5</v>
      </c>
      <c r="H55" s="25">
        <f t="shared" si="16"/>
        <v>0</v>
      </c>
      <c r="I55" s="25">
        <f>SUM(AB55:AD55)</f>
        <v>1</v>
      </c>
      <c r="J55" s="2">
        <f>SUM(Z55:AA55,AE55)</f>
        <v>0</v>
      </c>
      <c r="K55" s="43">
        <f t="shared" si="3"/>
        <v>66</v>
      </c>
      <c r="L55" s="44">
        <f>_xlfn.RANK.EQ(K55,$K$14:$K$99,0)</f>
        <v>13</v>
      </c>
      <c r="M55" s="27">
        <f>E55/K55</f>
        <v>0.98484848484848486</v>
      </c>
      <c r="N55" s="45">
        <f>_xlfn.RANK.EQ(M55,$M$14:$M$99,0)</f>
        <v>26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60</v>
      </c>
      <c r="X55" s="1">
        <v>5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</v>
      </c>
      <c r="AE55" s="1">
        <v>0</v>
      </c>
      <c r="AF55" s="46">
        <v>66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>SUM(Q56:U56)</f>
        <v>0</v>
      </c>
      <c r="E56" s="42">
        <f>SUM(F56:H56)</f>
        <v>35</v>
      </c>
      <c r="F56" s="25">
        <f>V56+W56</f>
        <v>31</v>
      </c>
      <c r="G56" s="25">
        <f t="shared" si="16"/>
        <v>4</v>
      </c>
      <c r="H56" s="25">
        <f t="shared" si="16"/>
        <v>0</v>
      </c>
      <c r="I56" s="25">
        <f>SUM(AB56:AD56)</f>
        <v>1</v>
      </c>
      <c r="J56" s="2">
        <f>SUM(Z56:AA56,AE56)</f>
        <v>0</v>
      </c>
      <c r="K56" s="43">
        <f t="shared" si="3"/>
        <v>36</v>
      </c>
      <c r="L56" s="44">
        <f>_xlfn.RANK.EQ(K56,$K$14:$K$99,0)</f>
        <v>26</v>
      </c>
      <c r="M56" s="27">
        <f>E56/K56</f>
        <v>0.97222222222222221</v>
      </c>
      <c r="N56" s="45">
        <f>_xlfn.RANK.EQ(M56,$M$14:$M$99,0)</f>
        <v>32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31</v>
      </c>
      <c r="X56" s="1">
        <v>4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1</v>
      </c>
      <c r="AE56" s="1">
        <v>0</v>
      </c>
      <c r="AF56" s="46">
        <v>36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>SUM(Q57:U57)</f>
        <v>0</v>
      </c>
      <c r="E57" s="42">
        <f>SUM(F57:H57)</f>
        <v>31</v>
      </c>
      <c r="F57" s="25">
        <f>V57+W57</f>
        <v>31</v>
      </c>
      <c r="G57" s="25">
        <f t="shared" si="16"/>
        <v>0</v>
      </c>
      <c r="H57" s="25">
        <f t="shared" si="16"/>
        <v>0</v>
      </c>
      <c r="I57" s="25">
        <f>SUM(AB57:AD57)</f>
        <v>0</v>
      </c>
      <c r="J57" s="2">
        <f>SUM(Z57:AA57,AE57)</f>
        <v>0</v>
      </c>
      <c r="K57" s="43">
        <f t="shared" si="3"/>
        <v>31</v>
      </c>
      <c r="L57" s="44">
        <f>_xlfn.RANK.EQ(K57,$K$14:$K$99,0)</f>
        <v>33</v>
      </c>
      <c r="M57" s="27">
        <f>E57/K57</f>
        <v>1</v>
      </c>
      <c r="N57" s="45">
        <f>_xlfn.RANK.EQ(M57,$M$14:$M$99,0)</f>
        <v>1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31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46">
        <v>31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>SUM(Q58:U58)</f>
        <v>0</v>
      </c>
      <c r="E58" s="42">
        <f>SUM(F58:H58)</f>
        <v>28</v>
      </c>
      <c r="F58" s="25">
        <f>V58+W58</f>
        <v>28</v>
      </c>
      <c r="G58" s="25">
        <f t="shared" si="16"/>
        <v>0</v>
      </c>
      <c r="H58" s="25">
        <f t="shared" si="16"/>
        <v>0</v>
      </c>
      <c r="I58" s="25">
        <f>SUM(AB58:AD58)</f>
        <v>0</v>
      </c>
      <c r="J58" s="2">
        <f>SUM(Z58:AA58,AE58)</f>
        <v>0</v>
      </c>
      <c r="K58" s="43">
        <f t="shared" si="3"/>
        <v>28</v>
      </c>
      <c r="L58" s="44">
        <f>_xlfn.RANK.EQ(K58,$K$14:$K$99,0)</f>
        <v>37</v>
      </c>
      <c r="M58" s="27">
        <f>E58/K58</f>
        <v>1</v>
      </c>
      <c r="N58" s="45">
        <f>_xlfn.RANK.EQ(M58,$M$14:$M$99,0)</f>
        <v>1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28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46">
        <v>28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>SUM(Q59:U59)</f>
        <v>0</v>
      </c>
      <c r="E59" s="42">
        <f>SUM(F59:H59)</f>
        <v>34</v>
      </c>
      <c r="F59" s="25">
        <f>V59+W59</f>
        <v>29</v>
      </c>
      <c r="G59" s="25">
        <f t="shared" si="16"/>
        <v>5</v>
      </c>
      <c r="H59" s="25">
        <f t="shared" si="16"/>
        <v>0</v>
      </c>
      <c r="I59" s="25">
        <f>SUM(AB59:AD59)</f>
        <v>0</v>
      </c>
      <c r="J59" s="2">
        <f>SUM(Z59:AA59,AE59)</f>
        <v>0</v>
      </c>
      <c r="K59" s="43">
        <f t="shared" si="3"/>
        <v>34</v>
      </c>
      <c r="L59" s="44">
        <f>_xlfn.RANK.EQ(K59,$K$14:$K$99,0)</f>
        <v>30</v>
      </c>
      <c r="M59" s="27">
        <f>E59/K59</f>
        <v>1</v>
      </c>
      <c r="N59" s="45">
        <f>_xlfn.RANK.EQ(M59,$M$14:$M$99,0)</f>
        <v>1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29</v>
      </c>
      <c r="X59" s="1">
        <v>5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46">
        <v>34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74"/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>SUM(Q61:U61)</f>
        <v>0</v>
      </c>
      <c r="E61" s="42">
        <f>SUM(F61:H61)</f>
        <v>0</v>
      </c>
      <c r="F61" s="25">
        <f>V61+W61</f>
        <v>0</v>
      </c>
      <c r="G61" s="25">
        <f>X61</f>
        <v>0</v>
      </c>
      <c r="H61" s="25">
        <f>Y61</f>
        <v>0</v>
      </c>
      <c r="I61" s="25">
        <f>SUM(AB61:AD61)</f>
        <v>31</v>
      </c>
      <c r="J61" s="2">
        <f>SUM(Z61:AA61,AE61)</f>
        <v>0</v>
      </c>
      <c r="K61" s="43">
        <f t="shared" si="3"/>
        <v>31</v>
      </c>
      <c r="L61" s="44">
        <f>_xlfn.RANK.EQ(K61,$K$14:$K$99,0)</f>
        <v>33</v>
      </c>
      <c r="M61" s="27">
        <f>E61/K61</f>
        <v>0</v>
      </c>
      <c r="N61" s="45">
        <f>_xlfn.RANK.EQ(M61,$M$14:$M$99,0)</f>
        <v>60</v>
      </c>
      <c r="P61" s="41" t="s">
        <v>151</v>
      </c>
      <c r="Q61" s="68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31</v>
      </c>
      <c r="AD61" s="1">
        <v>0</v>
      </c>
      <c r="AE61" s="1">
        <v>0</v>
      </c>
      <c r="AF61" s="46">
        <v>31</v>
      </c>
    </row>
    <row r="62" spans="1:32" x14ac:dyDescent="0.15">
      <c r="A62" s="69" t="s">
        <v>152</v>
      </c>
      <c r="B62" s="69" t="s">
        <v>297</v>
      </c>
      <c r="C62" s="70" t="s">
        <v>153</v>
      </c>
      <c r="D62" s="47"/>
      <c r="E62" s="48"/>
      <c r="F62" s="48"/>
      <c r="G62" s="48"/>
      <c r="H62" s="48"/>
      <c r="I62" s="48"/>
      <c r="J62" s="49"/>
      <c r="K62" s="49"/>
      <c r="L62" s="50"/>
      <c r="M62" s="51"/>
      <c r="N62" s="52"/>
      <c r="P62" s="70" t="s">
        <v>153</v>
      </c>
      <c r="Q62" s="75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74"/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>SUM(Q63:U63)</f>
        <v>1</v>
      </c>
      <c r="E63" s="42">
        <f>SUM(F63:H63)</f>
        <v>73</v>
      </c>
      <c r="F63" s="25">
        <f>V63+W63</f>
        <v>55</v>
      </c>
      <c r="G63" s="25">
        <f>X63</f>
        <v>18</v>
      </c>
      <c r="H63" s="25">
        <f>Y63</f>
        <v>0</v>
      </c>
      <c r="I63" s="25">
        <f>SUM(AB63:AD63)</f>
        <v>1</v>
      </c>
      <c r="J63" s="2">
        <f>SUM(Z63:AA63,AE63)</f>
        <v>0</v>
      </c>
      <c r="K63" s="43">
        <f t="shared" si="3"/>
        <v>75</v>
      </c>
      <c r="L63" s="44">
        <f>_xlfn.RANK.EQ(K63,$K$14:$K$99,0)</f>
        <v>12</v>
      </c>
      <c r="M63" s="27">
        <f>E63/K63</f>
        <v>0.97333333333333338</v>
      </c>
      <c r="N63" s="45">
        <f>_xlfn.RANK.EQ(M63,$M$14:$M$99,0)</f>
        <v>30</v>
      </c>
      <c r="P63" s="41" t="s">
        <v>155</v>
      </c>
      <c r="Q63" s="68">
        <v>0</v>
      </c>
      <c r="R63" s="1">
        <v>0</v>
      </c>
      <c r="S63" s="1">
        <v>0</v>
      </c>
      <c r="T63" s="1">
        <v>1</v>
      </c>
      <c r="U63" s="1">
        <v>0</v>
      </c>
      <c r="V63" s="1">
        <v>0</v>
      </c>
      <c r="W63" s="1">
        <v>55</v>
      </c>
      <c r="X63" s="1">
        <v>18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46">
        <v>75</v>
      </c>
    </row>
    <row r="64" spans="1:32" x14ac:dyDescent="0.15">
      <c r="A64" s="69" t="s">
        <v>156</v>
      </c>
      <c r="B64" s="69" t="s">
        <v>297</v>
      </c>
      <c r="C64" s="70" t="s">
        <v>157</v>
      </c>
      <c r="D64" s="47"/>
      <c r="E64" s="48"/>
      <c r="F64" s="48"/>
      <c r="G64" s="48"/>
      <c r="H64" s="48"/>
      <c r="I64" s="48"/>
      <c r="J64" s="49"/>
      <c r="K64" s="49"/>
      <c r="L64" s="50"/>
      <c r="M64" s="51"/>
      <c r="N64" s="52"/>
      <c r="P64" s="70" t="s">
        <v>157</v>
      </c>
      <c r="Q64" s="75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74"/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>SUM(Q65:U65)</f>
        <v>0</v>
      </c>
      <c r="E65" s="42">
        <f>SUM(F65:H65)</f>
        <v>15</v>
      </c>
      <c r="F65" s="25">
        <f>V65+W65</f>
        <v>14</v>
      </c>
      <c r="G65" s="25">
        <f>X65</f>
        <v>1</v>
      </c>
      <c r="H65" s="25">
        <f>Y65</f>
        <v>0</v>
      </c>
      <c r="I65" s="25">
        <f>SUM(AB65:AD65)</f>
        <v>2</v>
      </c>
      <c r="J65" s="2">
        <f>SUM(Z65:AA65,AE65)</f>
        <v>0</v>
      </c>
      <c r="K65" s="43">
        <f t="shared" si="3"/>
        <v>17</v>
      </c>
      <c r="L65" s="44">
        <f>_xlfn.RANK.EQ(K65,$K$14:$K$99,0)</f>
        <v>50</v>
      </c>
      <c r="M65" s="27">
        <f>E65/K65</f>
        <v>0.88235294117647056</v>
      </c>
      <c r="N65" s="45">
        <f>_xlfn.RANK.EQ(M65,$M$14:$M$99,0)</f>
        <v>45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14</v>
      </c>
      <c r="X65" s="1">
        <v>1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2</v>
      </c>
      <c r="AE65" s="1">
        <v>0</v>
      </c>
      <c r="AF65" s="46">
        <v>17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>SUM(Q66:U66)</f>
        <v>0</v>
      </c>
      <c r="E66" s="42">
        <f>SUM(F66:H66)</f>
        <v>17</v>
      </c>
      <c r="F66" s="25">
        <f>V66+W66</f>
        <v>17</v>
      </c>
      <c r="G66" s="25">
        <f>X66</f>
        <v>0</v>
      </c>
      <c r="H66" s="25">
        <f>Y66</f>
        <v>0</v>
      </c>
      <c r="I66" s="25">
        <f>SUM(AB66:AD66)</f>
        <v>0</v>
      </c>
      <c r="J66" s="2">
        <f>SUM(Z66:AA66,AE66)</f>
        <v>0</v>
      </c>
      <c r="K66" s="43">
        <f t="shared" si="3"/>
        <v>17</v>
      </c>
      <c r="L66" s="44">
        <f>_xlfn.RANK.EQ(K66,$K$14:$K$99,0)</f>
        <v>50</v>
      </c>
      <c r="M66" s="27">
        <f>E66/K66</f>
        <v>1</v>
      </c>
      <c r="N66" s="45">
        <f>_xlfn.RANK.EQ(M66,$M$14:$M$99,0)</f>
        <v>1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17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46">
        <v>17</v>
      </c>
    </row>
    <row r="67" spans="1:32" x14ac:dyDescent="0.15">
      <c r="A67" s="69" t="s">
        <v>162</v>
      </c>
      <c r="B67" s="69" t="s">
        <v>299</v>
      </c>
      <c r="C67" s="70" t="s">
        <v>163</v>
      </c>
      <c r="D67" s="47"/>
      <c r="E67" s="48"/>
      <c r="F67" s="48"/>
      <c r="G67" s="48"/>
      <c r="H67" s="48"/>
      <c r="I67" s="48"/>
      <c r="J67" s="49"/>
      <c r="K67" s="49"/>
      <c r="L67" s="50"/>
      <c r="M67" s="51"/>
      <c r="N67" s="52"/>
      <c r="P67" s="70" t="s">
        <v>163</v>
      </c>
      <c r="Q67" s="75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74"/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>SUM(Q68:U68)</f>
        <v>11</v>
      </c>
      <c r="E68" s="42">
        <f>SUM(F68:H68)</f>
        <v>90</v>
      </c>
      <c r="F68" s="25">
        <f>V68+W68</f>
        <v>87</v>
      </c>
      <c r="G68" s="25">
        <f>X68</f>
        <v>3</v>
      </c>
      <c r="H68" s="25">
        <f>Y68</f>
        <v>0</v>
      </c>
      <c r="I68" s="25">
        <f>SUM(AB68:AD68)</f>
        <v>206</v>
      </c>
      <c r="J68" s="2">
        <f>SUM(Z68:AA68,AE68)</f>
        <v>0</v>
      </c>
      <c r="K68" s="43">
        <f t="shared" si="3"/>
        <v>307</v>
      </c>
      <c r="L68" s="44">
        <f>_xlfn.RANK.EQ(K68,$K$14:$K$99,0)</f>
        <v>1</v>
      </c>
      <c r="M68" s="27">
        <f>E68/K68</f>
        <v>0.29315960912052119</v>
      </c>
      <c r="N68" s="45">
        <f>_xlfn.RANK.EQ(M68,$M$14:$M$99,0)</f>
        <v>59</v>
      </c>
      <c r="P68" s="41" t="s">
        <v>165</v>
      </c>
      <c r="Q68" s="68">
        <v>11</v>
      </c>
      <c r="R68" s="1">
        <v>0</v>
      </c>
      <c r="S68" s="1">
        <v>0</v>
      </c>
      <c r="T68" s="1">
        <v>0</v>
      </c>
      <c r="U68" s="1">
        <v>0</v>
      </c>
      <c r="V68" s="1">
        <v>3</v>
      </c>
      <c r="W68" s="1">
        <v>84</v>
      </c>
      <c r="X68" s="1">
        <v>3</v>
      </c>
      <c r="Y68" s="1">
        <v>0</v>
      </c>
      <c r="Z68" s="1">
        <v>0</v>
      </c>
      <c r="AA68" s="1">
        <v>0</v>
      </c>
      <c r="AB68" s="1">
        <v>0</v>
      </c>
      <c r="AC68" s="1">
        <v>138</v>
      </c>
      <c r="AD68" s="1">
        <v>68</v>
      </c>
      <c r="AE68" s="1">
        <v>0</v>
      </c>
      <c r="AF68" s="46">
        <v>307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>SUM(Q69:U69)</f>
        <v>0</v>
      </c>
      <c r="E69" s="42">
        <f>SUM(F69:H69)</f>
        <v>47</v>
      </c>
      <c r="F69" s="25">
        <f>V69+W69</f>
        <v>38</v>
      </c>
      <c r="G69" s="25">
        <f>X69</f>
        <v>9</v>
      </c>
      <c r="H69" s="25">
        <f>Y69</f>
        <v>0</v>
      </c>
      <c r="I69" s="25">
        <f>SUM(AB69:AD69)</f>
        <v>1</v>
      </c>
      <c r="J69" s="2">
        <f>SUM(Z69:AA69,AE69)</f>
        <v>0</v>
      </c>
      <c r="K69" s="43">
        <f t="shared" si="3"/>
        <v>48</v>
      </c>
      <c r="L69" s="44">
        <f>_xlfn.RANK.EQ(K69,$K$14:$K$99,0)</f>
        <v>18</v>
      </c>
      <c r="M69" s="27">
        <f>E69/K69</f>
        <v>0.97916666666666663</v>
      </c>
      <c r="N69" s="45">
        <f>_xlfn.RANK.EQ(M69,$M$14:$M$99,0)</f>
        <v>27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38</v>
      </c>
      <c r="X69" s="1">
        <v>9</v>
      </c>
      <c r="Y69" s="1">
        <v>0</v>
      </c>
      <c r="Z69" s="1">
        <v>0</v>
      </c>
      <c r="AA69" s="1">
        <v>0</v>
      </c>
      <c r="AB69" s="1">
        <v>0</v>
      </c>
      <c r="AC69" s="1">
        <v>1</v>
      </c>
      <c r="AD69" s="1">
        <v>0</v>
      </c>
      <c r="AE69" s="1">
        <v>0</v>
      </c>
      <c r="AF69" s="46">
        <v>48</v>
      </c>
    </row>
    <row r="70" spans="1:32" x14ac:dyDescent="0.15">
      <c r="A70" s="69" t="s">
        <v>168</v>
      </c>
      <c r="B70" s="69" t="s">
        <v>297</v>
      </c>
      <c r="C70" s="70" t="s">
        <v>169</v>
      </c>
      <c r="D70" s="47"/>
      <c r="E70" s="48"/>
      <c r="F70" s="48"/>
      <c r="G70" s="48"/>
      <c r="H70" s="48"/>
      <c r="I70" s="48"/>
      <c r="J70" s="49"/>
      <c r="K70" s="49"/>
      <c r="L70" s="50"/>
      <c r="M70" s="51"/>
      <c r="N70" s="52"/>
      <c r="P70" s="70" t="s">
        <v>169</v>
      </c>
      <c r="Q70" s="75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74"/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0</v>
      </c>
      <c r="E71" s="42">
        <f>SUM(F71:H71)</f>
        <v>0</v>
      </c>
      <c r="F71" s="25">
        <f>V71+W71</f>
        <v>0</v>
      </c>
      <c r="G71" s="25">
        <f t="shared" ref="G71:H75" si="17">X71</f>
        <v>0</v>
      </c>
      <c r="H71" s="25">
        <f t="shared" si="17"/>
        <v>0</v>
      </c>
      <c r="I71" s="25">
        <f>SUM(AB71:AD71)</f>
        <v>63</v>
      </c>
      <c r="J71" s="2">
        <f>SUM(Z71:AA71,AE71)</f>
        <v>0</v>
      </c>
      <c r="K71" s="43">
        <f t="shared" si="3"/>
        <v>63</v>
      </c>
      <c r="L71" s="44">
        <f>_xlfn.RANK.EQ(K71,$K$14:$K$99,0)</f>
        <v>15</v>
      </c>
      <c r="M71" s="27">
        <f>E71/K71</f>
        <v>0</v>
      </c>
      <c r="N71" s="45">
        <f>_xlfn.RANK.EQ(M71,$M$14:$M$99,0)</f>
        <v>60</v>
      </c>
      <c r="P71" s="41" t="s">
        <v>171</v>
      </c>
      <c r="Q71" s="68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63</v>
      </c>
      <c r="AD71" s="1">
        <v>0</v>
      </c>
      <c r="AE71" s="1">
        <v>0</v>
      </c>
      <c r="AF71" s="46">
        <v>63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>SUM(Q72:U72)</f>
        <v>0</v>
      </c>
      <c r="E72" s="42">
        <f>SUM(F72:H72)</f>
        <v>95</v>
      </c>
      <c r="F72" s="25">
        <f>V72+W72</f>
        <v>72</v>
      </c>
      <c r="G72" s="25">
        <f t="shared" si="17"/>
        <v>17</v>
      </c>
      <c r="H72" s="25">
        <f t="shared" si="17"/>
        <v>6</v>
      </c>
      <c r="I72" s="25">
        <f>SUM(AB72:AD72)</f>
        <v>3</v>
      </c>
      <c r="J72" s="2">
        <f>SUM(Z72:AA72,AE72)</f>
        <v>0</v>
      </c>
      <c r="K72" s="43">
        <f t="shared" si="3"/>
        <v>98</v>
      </c>
      <c r="L72" s="44">
        <f>_xlfn.RANK.EQ(K72,$K$14:$K$99,0)</f>
        <v>9</v>
      </c>
      <c r="M72" s="27">
        <f>E72/K72</f>
        <v>0.96938775510204078</v>
      </c>
      <c r="N72" s="45">
        <f>_xlfn.RANK.EQ(M72,$M$14:$M$99,0)</f>
        <v>33</v>
      </c>
      <c r="P72" s="41" t="s">
        <v>173</v>
      </c>
      <c r="Q72" s="68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72</v>
      </c>
      <c r="X72" s="1">
        <v>17</v>
      </c>
      <c r="Y72" s="1">
        <v>6</v>
      </c>
      <c r="Z72" s="1">
        <v>0</v>
      </c>
      <c r="AA72" s="1">
        <v>0</v>
      </c>
      <c r="AB72" s="1">
        <v>0</v>
      </c>
      <c r="AC72" s="1">
        <v>3</v>
      </c>
      <c r="AD72" s="1">
        <v>0</v>
      </c>
      <c r="AE72" s="1">
        <v>0</v>
      </c>
      <c r="AF72" s="46">
        <v>98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1</v>
      </c>
      <c r="E73" s="42">
        <f>SUM(F73:H73)</f>
        <v>68</v>
      </c>
      <c r="F73" s="25">
        <f>V73+W73</f>
        <v>68</v>
      </c>
      <c r="G73" s="25">
        <f t="shared" si="17"/>
        <v>0</v>
      </c>
      <c r="H73" s="25">
        <f t="shared" si="17"/>
        <v>0</v>
      </c>
      <c r="I73" s="25">
        <f>SUM(AB73:AD73)</f>
        <v>65</v>
      </c>
      <c r="J73" s="2">
        <f>SUM(Z73:AA73,AE73)</f>
        <v>0</v>
      </c>
      <c r="K73" s="43">
        <f t="shared" si="3"/>
        <v>134</v>
      </c>
      <c r="L73" s="44">
        <f>_xlfn.RANK.EQ(K73,$K$14:$K$99,0)</f>
        <v>5</v>
      </c>
      <c r="M73" s="27">
        <f>E73/K73</f>
        <v>0.5074626865671642</v>
      </c>
      <c r="N73" s="45">
        <f>_xlfn.RANK.EQ(M73,$M$14:$M$99,0)</f>
        <v>54</v>
      </c>
      <c r="P73" s="41" t="s">
        <v>175</v>
      </c>
      <c r="Q73" s="68">
        <v>1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68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64</v>
      </c>
      <c r="AD73" s="1">
        <v>1</v>
      </c>
      <c r="AE73" s="1">
        <v>0</v>
      </c>
      <c r="AF73" s="46">
        <v>134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1</v>
      </c>
      <c r="E74" s="42">
        <f>SUM(F74:H74)</f>
        <v>87</v>
      </c>
      <c r="F74" s="25">
        <f>V74+W74</f>
        <v>75</v>
      </c>
      <c r="G74" s="25">
        <f t="shared" si="17"/>
        <v>12</v>
      </c>
      <c r="H74" s="25">
        <f t="shared" si="17"/>
        <v>0</v>
      </c>
      <c r="I74" s="25">
        <f>SUM(AB74:AD74)</f>
        <v>0</v>
      </c>
      <c r="J74" s="2">
        <f>SUM(Z74:AA74,AE74)</f>
        <v>0</v>
      </c>
      <c r="K74" s="43">
        <f t="shared" si="3"/>
        <v>88</v>
      </c>
      <c r="L74" s="44">
        <f>_xlfn.RANK.EQ(K74,$K$14:$K$99,0)</f>
        <v>11</v>
      </c>
      <c r="M74" s="27">
        <f>E74/K74</f>
        <v>0.98863636363636365</v>
      </c>
      <c r="N74" s="45">
        <f>_xlfn.RANK.EQ(M74,$M$14:$M$99,0)</f>
        <v>25</v>
      </c>
      <c r="P74" s="41" t="s">
        <v>177</v>
      </c>
      <c r="Q74" s="68">
        <v>1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74</v>
      </c>
      <c r="X74" s="1">
        <v>12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46">
        <v>88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>SUM(Q75:U75)</f>
        <v>0</v>
      </c>
      <c r="E75" s="42">
        <f>SUM(F75:H75)</f>
        <v>14</v>
      </c>
      <c r="F75" s="25">
        <f>V75+W75</f>
        <v>7</v>
      </c>
      <c r="G75" s="25">
        <f t="shared" si="17"/>
        <v>7</v>
      </c>
      <c r="H75" s="25">
        <f t="shared" si="17"/>
        <v>0</v>
      </c>
      <c r="I75" s="25">
        <f>SUM(AB75:AD75)</f>
        <v>0</v>
      </c>
      <c r="J75" s="2">
        <f>SUM(Z75:AA75,AE75)</f>
        <v>0</v>
      </c>
      <c r="K75" s="43">
        <f t="shared" si="3"/>
        <v>14</v>
      </c>
      <c r="L75" s="44">
        <f>_xlfn.RANK.EQ(K75,$K$14:$K$99,0)</f>
        <v>55</v>
      </c>
      <c r="M75" s="27">
        <f>E75/K75</f>
        <v>1</v>
      </c>
      <c r="N75" s="45">
        <f>_xlfn.RANK.EQ(M75,$M$14:$M$99,0)</f>
        <v>1</v>
      </c>
      <c r="P75" s="41" t="s">
        <v>179</v>
      </c>
      <c r="Q75" s="68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7</v>
      </c>
      <c r="X75" s="1">
        <v>7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46">
        <v>14</v>
      </c>
    </row>
    <row r="76" spans="1:32" x14ac:dyDescent="0.15">
      <c r="A76" s="69" t="s">
        <v>180</v>
      </c>
      <c r="B76" s="69" t="s">
        <v>301</v>
      </c>
      <c r="C76" s="70" t="s">
        <v>181</v>
      </c>
      <c r="D76" s="47"/>
      <c r="E76" s="48"/>
      <c r="F76" s="48"/>
      <c r="G76" s="48"/>
      <c r="H76" s="48"/>
      <c r="I76" s="48"/>
      <c r="J76" s="49"/>
      <c r="K76" s="49"/>
      <c r="L76" s="50"/>
      <c r="M76" s="51"/>
      <c r="N76" s="52"/>
      <c r="P76" s="70" t="s">
        <v>181</v>
      </c>
      <c r="Q76" s="75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74"/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9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>SUM(Q78:U78)</f>
        <v>0</v>
      </c>
      <c r="E78" s="42">
        <f>SUM(F78:H78)</f>
        <v>24</v>
      </c>
      <c r="F78" s="25">
        <f>V78+W78</f>
        <v>21</v>
      </c>
      <c r="G78" s="25">
        <f>X78</f>
        <v>3</v>
      </c>
      <c r="H78" s="25">
        <f>Y78</f>
        <v>0</v>
      </c>
      <c r="I78" s="25">
        <f>SUM(AB78:AD78)</f>
        <v>0</v>
      </c>
      <c r="J78" s="2">
        <f>SUM(Z78:AA78,AE78)</f>
        <v>0</v>
      </c>
      <c r="K78" s="43">
        <f t="shared" si="3"/>
        <v>24</v>
      </c>
      <c r="L78" s="44">
        <f>_xlfn.RANK.EQ(K78,$K$14:$K$99,0)</f>
        <v>40</v>
      </c>
      <c r="M78" s="27">
        <f>E78/K78</f>
        <v>1</v>
      </c>
      <c r="N78" s="45">
        <f>_xlfn.RANK.EQ(M78,$M$14:$M$99,0)</f>
        <v>1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21</v>
      </c>
      <c r="X78" s="1">
        <v>3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46">
        <v>24</v>
      </c>
    </row>
    <row r="79" spans="1:32" x14ac:dyDescent="0.15">
      <c r="A79" s="69" t="s">
        <v>186</v>
      </c>
      <c r="B79" s="69" t="s">
        <v>300</v>
      </c>
      <c r="C79" s="70" t="s">
        <v>187</v>
      </c>
      <c r="D79" s="47"/>
      <c r="E79" s="48"/>
      <c r="F79" s="48"/>
      <c r="G79" s="48"/>
      <c r="H79" s="48"/>
      <c r="I79" s="48"/>
      <c r="J79" s="49"/>
      <c r="K79" s="49"/>
      <c r="L79" s="50"/>
      <c r="M79" s="51"/>
      <c r="N79" s="52"/>
      <c r="P79" s="70" t="s">
        <v>187</v>
      </c>
      <c r="Q79" s="75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74"/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>SUM(Q80:U80)</f>
        <v>0</v>
      </c>
      <c r="E80" s="42">
        <f>SUM(F80:H80)</f>
        <v>21</v>
      </c>
      <c r="F80" s="25">
        <f>V80+W80</f>
        <v>19</v>
      </c>
      <c r="G80" s="25">
        <f t="shared" ref="G80:H83" si="18">X80</f>
        <v>2</v>
      </c>
      <c r="H80" s="25">
        <f t="shared" si="18"/>
        <v>0</v>
      </c>
      <c r="I80" s="25">
        <f>SUM(AB80:AD80)</f>
        <v>0</v>
      </c>
      <c r="J80" s="2">
        <f>SUM(Z80:AA80,AE80)</f>
        <v>0</v>
      </c>
      <c r="K80" s="43">
        <f t="shared" ref="K80:K99" si="19">SUM(D80,E80,I80:J80)</f>
        <v>21</v>
      </c>
      <c r="L80" s="44">
        <f>_xlfn.RANK.EQ(K80,$K$14:$K$99,0)</f>
        <v>44</v>
      </c>
      <c r="M80" s="27">
        <f>E80/K80</f>
        <v>1</v>
      </c>
      <c r="N80" s="45">
        <f>_xlfn.RANK.EQ(M80,$M$14:$M$99,0)</f>
        <v>1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19</v>
      </c>
      <c r="X80" s="1">
        <v>2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46">
        <v>21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>SUM(Q81:U81)</f>
        <v>0</v>
      </c>
      <c r="E81" s="42">
        <f>SUM(F81:H81)</f>
        <v>43</v>
      </c>
      <c r="F81" s="25">
        <f>V81+W81</f>
        <v>30</v>
      </c>
      <c r="G81" s="25">
        <f t="shared" si="18"/>
        <v>13</v>
      </c>
      <c r="H81" s="25">
        <f t="shared" si="18"/>
        <v>0</v>
      </c>
      <c r="I81" s="25">
        <f>SUM(AB81:AD81)</f>
        <v>13</v>
      </c>
      <c r="J81" s="2">
        <f>SUM(Z81:AA81,AE81)</f>
        <v>0</v>
      </c>
      <c r="K81" s="43">
        <f t="shared" si="19"/>
        <v>56</v>
      </c>
      <c r="L81" s="44">
        <f>_xlfn.RANK.EQ(K81,$K$14:$K$99,0)</f>
        <v>16</v>
      </c>
      <c r="M81" s="27">
        <f>E81/K81</f>
        <v>0.7678571428571429</v>
      </c>
      <c r="N81" s="45">
        <f>_xlfn.RANK.EQ(M81,$M$14:$M$99,0)</f>
        <v>48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30</v>
      </c>
      <c r="X81" s="1">
        <v>13</v>
      </c>
      <c r="Y81" s="1">
        <v>0</v>
      </c>
      <c r="Z81" s="1">
        <v>0</v>
      </c>
      <c r="AA81" s="1">
        <v>0</v>
      </c>
      <c r="AB81" s="1">
        <v>0</v>
      </c>
      <c r="AC81" s="1">
        <v>13</v>
      </c>
      <c r="AD81" s="1">
        <v>0</v>
      </c>
      <c r="AE81" s="1">
        <v>0</v>
      </c>
      <c r="AF81" s="46">
        <v>56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>SUM(Q82:U82)</f>
        <v>0</v>
      </c>
      <c r="E82" s="42">
        <f>SUM(F82:H82)</f>
        <v>24</v>
      </c>
      <c r="F82" s="25">
        <f>V82+W82</f>
        <v>20</v>
      </c>
      <c r="G82" s="25">
        <f t="shared" si="18"/>
        <v>3</v>
      </c>
      <c r="H82" s="25">
        <f t="shared" si="18"/>
        <v>1</v>
      </c>
      <c r="I82" s="25">
        <f>SUM(AB82:AD82)</f>
        <v>5</v>
      </c>
      <c r="J82" s="2">
        <f>SUM(Z82:AA82,AE82)</f>
        <v>0</v>
      </c>
      <c r="K82" s="43">
        <f t="shared" si="19"/>
        <v>29</v>
      </c>
      <c r="L82" s="44">
        <f>_xlfn.RANK.EQ(K82,$K$14:$K$99,0)</f>
        <v>36</v>
      </c>
      <c r="M82" s="27">
        <f>E82/K82</f>
        <v>0.82758620689655171</v>
      </c>
      <c r="N82" s="45">
        <f>_xlfn.RANK.EQ(M82,$M$14:$M$99,0)</f>
        <v>47</v>
      </c>
      <c r="P82" s="41" t="s">
        <v>193</v>
      </c>
      <c r="Q82" s="68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20</v>
      </c>
      <c r="X82" s="1">
        <v>3</v>
      </c>
      <c r="Y82" s="1">
        <v>1</v>
      </c>
      <c r="Z82" s="1">
        <v>0</v>
      </c>
      <c r="AA82" s="1">
        <v>0</v>
      </c>
      <c r="AB82" s="1">
        <v>0</v>
      </c>
      <c r="AC82" s="1">
        <v>5</v>
      </c>
      <c r="AD82" s="1">
        <v>0</v>
      </c>
      <c r="AE82" s="1">
        <v>0</v>
      </c>
      <c r="AF82" s="46">
        <v>29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>SUM(Q83:U83)</f>
        <v>0</v>
      </c>
      <c r="E83" s="42">
        <f>SUM(F83:H83)</f>
        <v>33</v>
      </c>
      <c r="F83" s="25">
        <f>V83+W83</f>
        <v>33</v>
      </c>
      <c r="G83" s="25">
        <f t="shared" si="18"/>
        <v>0</v>
      </c>
      <c r="H83" s="25">
        <f t="shared" si="18"/>
        <v>0</v>
      </c>
      <c r="I83" s="25">
        <f>SUM(AB83:AD83)</f>
        <v>2</v>
      </c>
      <c r="J83" s="2">
        <f>SUM(Z83:AA83,AE83)</f>
        <v>0</v>
      </c>
      <c r="K83" s="43">
        <f t="shared" si="19"/>
        <v>35</v>
      </c>
      <c r="L83" s="44">
        <f>_xlfn.RANK.EQ(K83,$K$14:$K$99,0)</f>
        <v>27</v>
      </c>
      <c r="M83" s="27">
        <f>E83/K83</f>
        <v>0.94285714285714284</v>
      </c>
      <c r="N83" s="45">
        <f>_xlfn.RANK.EQ(M83,$M$14:$M$99,0)</f>
        <v>37</v>
      </c>
      <c r="P83" s="41" t="s">
        <v>195</v>
      </c>
      <c r="Q83" s="68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33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2</v>
      </c>
      <c r="AE83" s="1">
        <v>0</v>
      </c>
      <c r="AF83" s="46">
        <v>35</v>
      </c>
    </row>
    <row r="84" spans="1:32" x14ac:dyDescent="0.15">
      <c r="A84" s="69" t="s">
        <v>196</v>
      </c>
      <c r="B84" s="69" t="s">
        <v>300</v>
      </c>
      <c r="C84" s="70" t="s">
        <v>197</v>
      </c>
      <c r="D84" s="47"/>
      <c r="E84" s="48"/>
      <c r="F84" s="48"/>
      <c r="G84" s="48"/>
      <c r="H84" s="48"/>
      <c r="I84" s="48"/>
      <c r="J84" s="49"/>
      <c r="K84" s="49"/>
      <c r="L84" s="50"/>
      <c r="M84" s="51"/>
      <c r="N84" s="52"/>
      <c r="P84" s="70" t="s">
        <v>197</v>
      </c>
      <c r="Q84" s="75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74"/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>SUM(Q85:U85)</f>
        <v>1</v>
      </c>
      <c r="E85" s="42">
        <f>SUM(F85:H85)</f>
        <v>107</v>
      </c>
      <c r="F85" s="25">
        <f>V85+W85</f>
        <v>88</v>
      </c>
      <c r="G85" s="25">
        <f t="shared" ref="G85:H88" si="20">X85</f>
        <v>19</v>
      </c>
      <c r="H85" s="25">
        <f t="shared" si="20"/>
        <v>0</v>
      </c>
      <c r="I85" s="25">
        <f>SUM(AB85:AD85)</f>
        <v>2</v>
      </c>
      <c r="J85" s="2">
        <f>SUM(Z85:AA85,AE85)</f>
        <v>0</v>
      </c>
      <c r="K85" s="43">
        <f t="shared" si="19"/>
        <v>110</v>
      </c>
      <c r="L85" s="44">
        <f>_xlfn.RANK.EQ(K85,$K$14:$K$99,0)</f>
        <v>7</v>
      </c>
      <c r="M85" s="27">
        <f>E85/K85</f>
        <v>0.97272727272727277</v>
      </c>
      <c r="N85" s="45">
        <f>_xlfn.RANK.EQ(M85,$M$14:$M$99,0)</f>
        <v>31</v>
      </c>
      <c r="P85" s="41" t="s">
        <v>199</v>
      </c>
      <c r="Q85" s="68">
        <v>0</v>
      </c>
      <c r="R85" s="1">
        <v>1</v>
      </c>
      <c r="S85" s="1">
        <v>0</v>
      </c>
      <c r="T85" s="1">
        <v>0</v>
      </c>
      <c r="U85" s="1">
        <v>0</v>
      </c>
      <c r="V85" s="1">
        <v>0</v>
      </c>
      <c r="W85" s="1">
        <v>88</v>
      </c>
      <c r="X85" s="1">
        <v>19</v>
      </c>
      <c r="Y85" s="1">
        <v>0</v>
      </c>
      <c r="Z85" s="1">
        <v>0</v>
      </c>
      <c r="AA85" s="1">
        <v>0</v>
      </c>
      <c r="AB85" s="1">
        <v>0</v>
      </c>
      <c r="AC85" s="1">
        <v>1</v>
      </c>
      <c r="AD85" s="1">
        <v>1</v>
      </c>
      <c r="AE85" s="1">
        <v>0</v>
      </c>
      <c r="AF85" s="46">
        <v>110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42</v>
      </c>
      <c r="F86" s="25">
        <f>V86+W86</f>
        <v>38</v>
      </c>
      <c r="G86" s="25">
        <f t="shared" si="20"/>
        <v>4</v>
      </c>
      <c r="H86" s="25">
        <f t="shared" si="20"/>
        <v>0</v>
      </c>
      <c r="I86" s="25">
        <f>SUM(AB86:AD86)</f>
        <v>2</v>
      </c>
      <c r="J86" s="2">
        <f>SUM(Z86:AA86,AE86)</f>
        <v>1</v>
      </c>
      <c r="K86" s="43">
        <f t="shared" si="19"/>
        <v>45</v>
      </c>
      <c r="L86" s="44">
        <f>_xlfn.RANK.EQ(K86,$K$14:$K$99,0)</f>
        <v>19</v>
      </c>
      <c r="M86" s="27">
        <f>E86/K86</f>
        <v>0.93333333333333335</v>
      </c>
      <c r="N86" s="45">
        <f>_xlfn.RANK.EQ(M86,$M$14:$M$99,0)</f>
        <v>39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1</v>
      </c>
      <c r="W86" s="1">
        <v>37</v>
      </c>
      <c r="X86" s="1">
        <v>4</v>
      </c>
      <c r="Y86" s="1">
        <v>0</v>
      </c>
      <c r="Z86" s="1">
        <v>0</v>
      </c>
      <c r="AA86" s="1">
        <v>1</v>
      </c>
      <c r="AB86" s="1">
        <v>0</v>
      </c>
      <c r="AC86" s="1">
        <v>1</v>
      </c>
      <c r="AD86" s="1">
        <v>1</v>
      </c>
      <c r="AE86" s="1">
        <v>0</v>
      </c>
      <c r="AF86" s="46">
        <v>45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43</v>
      </c>
      <c r="F87" s="25">
        <f>V87+W87</f>
        <v>39</v>
      </c>
      <c r="G87" s="25">
        <f t="shared" si="20"/>
        <v>4</v>
      </c>
      <c r="H87" s="25">
        <f t="shared" si="20"/>
        <v>0</v>
      </c>
      <c r="I87" s="25">
        <f>SUM(AB87:AD87)</f>
        <v>0</v>
      </c>
      <c r="J87" s="2">
        <f>SUM(Z87:AA87,AE87)</f>
        <v>0</v>
      </c>
      <c r="K87" s="43">
        <f t="shared" si="19"/>
        <v>43</v>
      </c>
      <c r="L87" s="44">
        <f>_xlfn.RANK.EQ(K87,$K$14:$K$99,0)</f>
        <v>20</v>
      </c>
      <c r="M87" s="27">
        <f>E87/K87</f>
        <v>1</v>
      </c>
      <c r="N87" s="45">
        <f>_xlfn.RANK.EQ(M87,$M$14:$M$99,0)</f>
        <v>1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39</v>
      </c>
      <c r="X87" s="1">
        <v>4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46">
        <v>43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15</v>
      </c>
      <c r="F88" s="55">
        <f>V88+W88</f>
        <v>15</v>
      </c>
      <c r="G88" s="55">
        <f t="shared" si="20"/>
        <v>0</v>
      </c>
      <c r="H88" s="55">
        <f t="shared" si="20"/>
        <v>0</v>
      </c>
      <c r="I88" s="55">
        <f>SUM(AB88:AD88)</f>
        <v>0</v>
      </c>
      <c r="J88" s="56">
        <f>SUM(Z88:AA88,AE88)</f>
        <v>0</v>
      </c>
      <c r="K88" s="57">
        <f t="shared" si="19"/>
        <v>15</v>
      </c>
      <c r="L88" s="58">
        <f>_xlfn.RANK.EQ(K88,$K$14:$K$99,0)</f>
        <v>54</v>
      </c>
      <c r="M88" s="59">
        <f>E88/K88</f>
        <v>1</v>
      </c>
      <c r="N88" s="60">
        <f>_xlfn.RANK.EQ(M88,$M$14:$M$99,0)</f>
        <v>1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15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80">
        <v>15</v>
      </c>
    </row>
    <row r="89" spans="1:32" x14ac:dyDescent="0.15">
      <c r="A89" s="69" t="s">
        <v>206</v>
      </c>
      <c r="B89" s="69" t="s">
        <v>297</v>
      </c>
      <c r="C89" s="70" t="s">
        <v>207</v>
      </c>
      <c r="D89" s="47"/>
      <c r="E89" s="48"/>
      <c r="F89" s="48"/>
      <c r="G89" s="48"/>
      <c r="H89" s="48"/>
      <c r="I89" s="48"/>
      <c r="J89" s="49"/>
      <c r="K89" s="49"/>
      <c r="L89" s="50"/>
      <c r="M89" s="51"/>
      <c r="N89" s="52"/>
      <c r="P89" s="70" t="s">
        <v>207</v>
      </c>
      <c r="Q89" s="75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74"/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ref="D90:D97" si="21">SUM(Q90:U90)</f>
        <v>0</v>
      </c>
      <c r="E90" s="42">
        <f t="shared" ref="E90:E97" si="22">SUM(F90:H90)</f>
        <v>42</v>
      </c>
      <c r="F90" s="25">
        <f t="shared" ref="F90:F97" si="23">V90+W90</f>
        <v>39</v>
      </c>
      <c r="G90" s="25">
        <f t="shared" ref="G90:H97" si="24">X90</f>
        <v>3</v>
      </c>
      <c r="H90" s="25">
        <f t="shared" si="24"/>
        <v>0</v>
      </c>
      <c r="I90" s="25">
        <f t="shared" ref="I90:I97" si="25">SUM(AB90:AD90)</f>
        <v>1</v>
      </c>
      <c r="J90" s="2">
        <f t="shared" ref="J90:J97" si="26">SUM(Z90:AA90,AE90)</f>
        <v>0</v>
      </c>
      <c r="K90" s="43">
        <f t="shared" si="19"/>
        <v>43</v>
      </c>
      <c r="L90" s="44">
        <f t="shared" ref="L90:L97" si="27">_xlfn.RANK.EQ(K90,$K$14:$K$99,0)</f>
        <v>20</v>
      </c>
      <c r="M90" s="27">
        <f t="shared" ref="M90:M97" si="28">E90/K90</f>
        <v>0.97674418604651159</v>
      </c>
      <c r="N90" s="45">
        <f t="shared" ref="N90:N97" si="29">_xlfn.RANK.EQ(M90,$M$14:$M$99,0)</f>
        <v>29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39</v>
      </c>
      <c r="X90" s="1">
        <v>3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1</v>
      </c>
      <c r="AE90" s="1">
        <v>0</v>
      </c>
      <c r="AF90" s="46">
        <v>43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1"/>
        <v>2</v>
      </c>
      <c r="E91" s="42">
        <f t="shared" si="22"/>
        <v>86</v>
      </c>
      <c r="F91" s="25">
        <f t="shared" si="23"/>
        <v>78</v>
      </c>
      <c r="G91" s="25">
        <f t="shared" si="24"/>
        <v>8</v>
      </c>
      <c r="H91" s="25">
        <f t="shared" si="24"/>
        <v>0</v>
      </c>
      <c r="I91" s="25">
        <f t="shared" si="25"/>
        <v>32</v>
      </c>
      <c r="J91" s="2">
        <f t="shared" si="26"/>
        <v>0</v>
      </c>
      <c r="K91" s="43">
        <f t="shared" si="19"/>
        <v>120</v>
      </c>
      <c r="L91" s="44">
        <f t="shared" si="27"/>
        <v>6</v>
      </c>
      <c r="M91" s="27">
        <f t="shared" si="28"/>
        <v>0.71666666666666667</v>
      </c>
      <c r="N91" s="45">
        <f t="shared" si="29"/>
        <v>50</v>
      </c>
      <c r="P91" s="41" t="s">
        <v>211</v>
      </c>
      <c r="Q91" s="68">
        <v>2</v>
      </c>
      <c r="R91" s="1">
        <v>0</v>
      </c>
      <c r="S91" s="1">
        <v>0</v>
      </c>
      <c r="T91" s="1">
        <v>0</v>
      </c>
      <c r="U91" s="1">
        <v>0</v>
      </c>
      <c r="V91" s="1">
        <v>13</v>
      </c>
      <c r="W91" s="1">
        <v>65</v>
      </c>
      <c r="X91" s="1">
        <v>8</v>
      </c>
      <c r="Y91" s="1">
        <v>0</v>
      </c>
      <c r="Z91" s="1">
        <v>0</v>
      </c>
      <c r="AA91" s="1">
        <v>0</v>
      </c>
      <c r="AB91" s="1">
        <v>0</v>
      </c>
      <c r="AC91" s="1">
        <v>29</v>
      </c>
      <c r="AD91" s="1">
        <v>3</v>
      </c>
      <c r="AE91" s="1">
        <v>0</v>
      </c>
      <c r="AF91" s="46">
        <v>120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1"/>
        <v>0</v>
      </c>
      <c r="E92" s="42">
        <f t="shared" si="22"/>
        <v>18</v>
      </c>
      <c r="F92" s="25">
        <f t="shared" si="23"/>
        <v>17</v>
      </c>
      <c r="G92" s="25">
        <f t="shared" si="24"/>
        <v>1</v>
      </c>
      <c r="H92" s="25">
        <f t="shared" si="24"/>
        <v>0</v>
      </c>
      <c r="I92" s="25">
        <f t="shared" si="25"/>
        <v>2</v>
      </c>
      <c r="J92" s="2">
        <f t="shared" si="26"/>
        <v>0</v>
      </c>
      <c r="K92" s="43">
        <f t="shared" si="19"/>
        <v>20</v>
      </c>
      <c r="L92" s="44">
        <f t="shared" si="27"/>
        <v>46</v>
      </c>
      <c r="M92" s="27">
        <f t="shared" si="28"/>
        <v>0.9</v>
      </c>
      <c r="N92" s="45">
        <f t="shared" si="29"/>
        <v>43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17</v>
      </c>
      <c r="X92" s="1">
        <v>1</v>
      </c>
      <c r="Y92" s="1">
        <v>0</v>
      </c>
      <c r="Z92" s="1">
        <v>0</v>
      </c>
      <c r="AA92" s="1">
        <v>0</v>
      </c>
      <c r="AB92" s="1">
        <v>0</v>
      </c>
      <c r="AC92" s="1">
        <v>2</v>
      </c>
      <c r="AD92" s="1">
        <v>0</v>
      </c>
      <c r="AE92" s="1">
        <v>0</v>
      </c>
      <c r="AF92" s="46">
        <v>20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1"/>
        <v>0</v>
      </c>
      <c r="E93" s="42">
        <f t="shared" si="22"/>
        <v>25</v>
      </c>
      <c r="F93" s="25">
        <f t="shared" si="23"/>
        <v>22</v>
      </c>
      <c r="G93" s="25">
        <f t="shared" si="24"/>
        <v>3</v>
      </c>
      <c r="H93" s="25">
        <f t="shared" si="24"/>
        <v>0</v>
      </c>
      <c r="I93" s="25">
        <f t="shared" si="25"/>
        <v>0</v>
      </c>
      <c r="J93" s="2">
        <f t="shared" si="26"/>
        <v>0</v>
      </c>
      <c r="K93" s="43">
        <f t="shared" si="19"/>
        <v>25</v>
      </c>
      <c r="L93" s="44">
        <f t="shared" si="27"/>
        <v>39</v>
      </c>
      <c r="M93" s="27">
        <f t="shared" si="28"/>
        <v>1</v>
      </c>
      <c r="N93" s="45">
        <f t="shared" si="29"/>
        <v>1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22</v>
      </c>
      <c r="X93" s="1">
        <v>3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46">
        <v>25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1"/>
        <v>0</v>
      </c>
      <c r="E94" s="42">
        <f t="shared" si="22"/>
        <v>25</v>
      </c>
      <c r="F94" s="25">
        <f t="shared" si="23"/>
        <v>19</v>
      </c>
      <c r="G94" s="25">
        <f t="shared" si="24"/>
        <v>6</v>
      </c>
      <c r="H94" s="25">
        <f t="shared" si="24"/>
        <v>0</v>
      </c>
      <c r="I94" s="25">
        <f t="shared" si="25"/>
        <v>0</v>
      </c>
      <c r="J94" s="2">
        <f t="shared" si="26"/>
        <v>1</v>
      </c>
      <c r="K94" s="43">
        <f t="shared" si="19"/>
        <v>26</v>
      </c>
      <c r="L94" s="44">
        <f t="shared" si="27"/>
        <v>38</v>
      </c>
      <c r="M94" s="27">
        <f t="shared" si="28"/>
        <v>0.96153846153846156</v>
      </c>
      <c r="N94" s="45">
        <f t="shared" si="29"/>
        <v>34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19</v>
      </c>
      <c r="X94" s="1">
        <v>6</v>
      </c>
      <c r="Y94" s="1">
        <v>0</v>
      </c>
      <c r="Z94" s="1">
        <v>0</v>
      </c>
      <c r="AA94" s="1">
        <v>1</v>
      </c>
      <c r="AB94" s="1">
        <v>0</v>
      </c>
      <c r="AC94" s="1">
        <v>0</v>
      </c>
      <c r="AD94" s="1">
        <v>0</v>
      </c>
      <c r="AE94" s="1">
        <v>0</v>
      </c>
      <c r="AF94" s="46">
        <v>26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1"/>
        <v>0</v>
      </c>
      <c r="E95" s="42">
        <f t="shared" si="22"/>
        <v>19</v>
      </c>
      <c r="F95" s="25">
        <f t="shared" si="23"/>
        <v>17</v>
      </c>
      <c r="G95" s="25">
        <f t="shared" si="24"/>
        <v>2</v>
      </c>
      <c r="H95" s="25">
        <f t="shared" si="24"/>
        <v>0</v>
      </c>
      <c r="I95" s="25">
        <f t="shared" si="25"/>
        <v>0</v>
      </c>
      <c r="J95" s="2">
        <f t="shared" si="26"/>
        <v>0</v>
      </c>
      <c r="K95" s="43">
        <f t="shared" si="19"/>
        <v>19</v>
      </c>
      <c r="L95" s="44">
        <f t="shared" si="27"/>
        <v>49</v>
      </c>
      <c r="M95" s="27">
        <f t="shared" si="28"/>
        <v>1</v>
      </c>
      <c r="N95" s="45">
        <f t="shared" si="29"/>
        <v>1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17</v>
      </c>
      <c r="X95" s="1">
        <v>2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46">
        <v>19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1"/>
        <v>0</v>
      </c>
      <c r="E96" s="42">
        <f t="shared" si="22"/>
        <v>23</v>
      </c>
      <c r="F96" s="25">
        <f t="shared" si="23"/>
        <v>23</v>
      </c>
      <c r="G96" s="25">
        <f t="shared" si="24"/>
        <v>0</v>
      </c>
      <c r="H96" s="25">
        <f t="shared" si="24"/>
        <v>0</v>
      </c>
      <c r="I96" s="25">
        <f t="shared" si="25"/>
        <v>1</v>
      </c>
      <c r="J96" s="2">
        <f t="shared" si="26"/>
        <v>0</v>
      </c>
      <c r="K96" s="43">
        <f t="shared" si="19"/>
        <v>24</v>
      </c>
      <c r="L96" s="44">
        <f t="shared" si="27"/>
        <v>40</v>
      </c>
      <c r="M96" s="27">
        <f t="shared" si="28"/>
        <v>0.95833333333333337</v>
      </c>
      <c r="N96" s="45">
        <f t="shared" si="29"/>
        <v>35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23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1</v>
      </c>
      <c r="AE96" s="1">
        <v>0</v>
      </c>
      <c r="AF96" s="46">
        <v>24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1"/>
        <v>0</v>
      </c>
      <c r="E97" s="42">
        <f t="shared" si="22"/>
        <v>31</v>
      </c>
      <c r="F97" s="25">
        <f t="shared" si="23"/>
        <v>23</v>
      </c>
      <c r="G97" s="25">
        <f t="shared" si="24"/>
        <v>8</v>
      </c>
      <c r="H97" s="25">
        <f t="shared" si="24"/>
        <v>0</v>
      </c>
      <c r="I97" s="25">
        <f t="shared" si="25"/>
        <v>0</v>
      </c>
      <c r="J97" s="2">
        <f t="shared" si="26"/>
        <v>0</v>
      </c>
      <c r="K97" s="43">
        <f t="shared" si="19"/>
        <v>31</v>
      </c>
      <c r="L97" s="44">
        <f t="shared" si="27"/>
        <v>33</v>
      </c>
      <c r="M97" s="27">
        <f t="shared" si="28"/>
        <v>1</v>
      </c>
      <c r="N97" s="45">
        <f t="shared" si="29"/>
        <v>1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23</v>
      </c>
      <c r="X97" s="1">
        <v>8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46">
        <v>31</v>
      </c>
    </row>
    <row r="98" spans="1:32" x14ac:dyDescent="0.15">
      <c r="A98" s="69" t="s">
        <v>224</v>
      </c>
      <c r="B98" s="69" t="s">
        <v>297</v>
      </c>
      <c r="C98" s="70" t="s">
        <v>225</v>
      </c>
      <c r="D98" s="47"/>
      <c r="E98" s="48"/>
      <c r="F98" s="48"/>
      <c r="G98" s="48"/>
      <c r="H98" s="48"/>
      <c r="I98" s="48"/>
      <c r="J98" s="49"/>
      <c r="K98" s="49"/>
      <c r="L98" s="50"/>
      <c r="M98" s="51"/>
      <c r="N98" s="52"/>
      <c r="P98" s="70" t="s">
        <v>225</v>
      </c>
      <c r="Q98" s="75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74"/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>SUM(Q99:U99)</f>
        <v>0</v>
      </c>
      <c r="E99" s="42">
        <f>SUM(F99:H99)</f>
        <v>22</v>
      </c>
      <c r="F99" s="25">
        <f>V99+W99</f>
        <v>20</v>
      </c>
      <c r="G99" s="32">
        <f>X99</f>
        <v>2</v>
      </c>
      <c r="H99" s="32">
        <f>Y99</f>
        <v>0</v>
      </c>
      <c r="I99" s="32">
        <f>SUM(AB99:AD99)</f>
        <v>10</v>
      </c>
      <c r="J99" s="31">
        <f>SUM(Z99:AA99,AE99)</f>
        <v>0</v>
      </c>
      <c r="K99" s="43">
        <f t="shared" si="19"/>
        <v>32</v>
      </c>
      <c r="L99" s="61">
        <f>_xlfn.RANK.EQ(K99,$K$14:$K$99,0)</f>
        <v>32</v>
      </c>
      <c r="M99" s="34">
        <f>E99/K99</f>
        <v>0.6875</v>
      </c>
      <c r="N99" s="62">
        <f>_xlfn.RANK.EQ(M99,$M$14:$M$99,0)</f>
        <v>52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0</v>
      </c>
      <c r="W99" s="63">
        <v>20</v>
      </c>
      <c r="X99" s="63">
        <v>2</v>
      </c>
      <c r="Y99" s="63">
        <v>0</v>
      </c>
      <c r="Z99" s="63">
        <v>0</v>
      </c>
      <c r="AA99" s="63">
        <v>0</v>
      </c>
      <c r="AB99" s="63">
        <v>0</v>
      </c>
      <c r="AC99" s="63">
        <v>10</v>
      </c>
      <c r="AD99" s="63">
        <v>0</v>
      </c>
      <c r="AE99" s="63">
        <v>0</v>
      </c>
      <c r="AF99" s="64">
        <v>32</v>
      </c>
    </row>
    <row r="100" spans="1:32" ht="14.25" thickBot="1" x14ac:dyDescent="0.2"/>
    <row r="101" spans="1:32" ht="14.25" thickBot="1" x14ac:dyDescent="0.2">
      <c r="C101" s="256" t="s">
        <v>466</v>
      </c>
      <c r="D101" s="257">
        <f>SUM(D12:D99)</f>
        <v>53</v>
      </c>
      <c r="E101" s="257">
        <f t="shared" ref="E101:K101" si="30">SUM(E12:E99)</f>
        <v>2369</v>
      </c>
      <c r="F101" s="257">
        <f t="shared" si="30"/>
        <v>2097</v>
      </c>
      <c r="G101" s="257">
        <f t="shared" si="30"/>
        <v>263</v>
      </c>
      <c r="H101" s="257">
        <f t="shared" si="30"/>
        <v>9</v>
      </c>
      <c r="I101" s="257">
        <f t="shared" si="30"/>
        <v>841</v>
      </c>
      <c r="J101" s="257">
        <f t="shared" si="30"/>
        <v>9</v>
      </c>
      <c r="K101" s="258">
        <f t="shared" si="30"/>
        <v>3272</v>
      </c>
    </row>
  </sheetData>
  <autoFilter ref="A13:AF99" xr:uid="{00000000-0009-0000-0000-000027000000}">
    <sortState xmlns:xlrd2="http://schemas.microsoft.com/office/spreadsheetml/2017/richdata2" ref="A15:AF99">
      <sortCondition ref="A13:A99"/>
    </sortState>
  </autoFilter>
  <mergeCells count="25">
    <mergeCell ref="N12:N13"/>
    <mergeCell ref="P12:P13"/>
    <mergeCell ref="Q12:AF12"/>
    <mergeCell ref="I12:I13"/>
    <mergeCell ref="J12:J13"/>
    <mergeCell ref="K12:K13"/>
    <mergeCell ref="L12:L13"/>
    <mergeCell ref="M12:M13"/>
    <mergeCell ref="F12:H12"/>
    <mergeCell ref="A12:A13"/>
    <mergeCell ref="B12:B13"/>
    <mergeCell ref="C12:C13"/>
    <mergeCell ref="D12:D13"/>
    <mergeCell ref="E12:E13"/>
    <mergeCell ref="N5:N6"/>
    <mergeCell ref="D11:N11"/>
    <mergeCell ref="C5:C6"/>
    <mergeCell ref="D5:D6"/>
    <mergeCell ref="E5:E6"/>
    <mergeCell ref="I5:I6"/>
    <mergeCell ref="J5:J6"/>
    <mergeCell ref="K5:K6"/>
    <mergeCell ref="L5:L6"/>
    <mergeCell ref="M5:M6"/>
    <mergeCell ref="F5:H5"/>
  </mergeCells>
  <phoneticPr fontId="1"/>
  <hyperlinks>
    <hyperlink ref="P1" location="目次!A1" display="目次に戻る" xr:uid="{00000000-0004-0000-2700-000000000000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FDFD2-F3A3-4AF8-B460-38F2B9279FB7}">
  <sheetPr>
    <tabColor theme="9"/>
  </sheetPr>
  <dimension ref="A1:AL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3" width="9" style="14"/>
    <col min="16" max="16" width="10.625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13</v>
      </c>
      <c r="F7" s="18">
        <f t="shared" si="0"/>
        <v>12</v>
      </c>
      <c r="G7" s="18">
        <f t="shared" si="0"/>
        <v>1</v>
      </c>
      <c r="H7" s="18">
        <f t="shared" si="0"/>
        <v>0</v>
      </c>
      <c r="I7" s="18">
        <f t="shared" si="0"/>
        <v>0</v>
      </c>
      <c r="J7" s="18">
        <f t="shared" si="0"/>
        <v>0</v>
      </c>
      <c r="K7" s="19">
        <f>SUM(D7,F7:J7)</f>
        <v>13</v>
      </c>
      <c r="L7" s="20">
        <f>_xlfn.RANK.EQ(K7,$K$14:$K$99,0)</f>
        <v>58</v>
      </c>
      <c r="M7" s="21">
        <f>E7/K7</f>
        <v>1</v>
      </c>
      <c r="N7" s="22">
        <f>_xlfn.RANK.EQ(M7,$M$14:$M$99,0)</f>
        <v>1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0.2</v>
      </c>
      <c r="E8" s="103">
        <f>ROUND(SUMIF($B$14:$B$99,"G",E14:E99)/(COUNTIFS(B14:B99,"G",D14:D99,"&lt;&gt;")),1)</f>
        <v>25.5</v>
      </c>
      <c r="F8" s="103">
        <f>ROUND(SUMIF($B$14:$B$99,"G",F14:F99)/(COUNTIFS(B14:B99,"G",D14:D99,"&lt;&gt;")),1)</f>
        <v>23.5</v>
      </c>
      <c r="G8" s="103">
        <f>ROUND(SUMIF($B$14:$B$99,"G",G14:G99)/(COUNTIFS(B14:B99,"G",D14:D99,"&lt;&gt;")),1)</f>
        <v>2</v>
      </c>
      <c r="H8" s="103">
        <f>ROUND(SUMIF($B$14:$B$99,"G",H14:H99)/(COUNTIFS(B14:B99,"G",D14:D99,"&lt;&gt;")),1)</f>
        <v>0</v>
      </c>
      <c r="I8" s="103">
        <f>ROUND(SUMIF($B$14:$B$99,"G",I14:I99)/(COUNTIFS(B14:B99,"G",D14:D99,"&lt;&gt;")),1)</f>
        <v>0.8</v>
      </c>
      <c r="J8" s="103">
        <f>ROUND(SUMIF($B$14:$B$99,"G",J14:J99)/(COUNTIFS(B14:B99,"G",D14:D99,"&lt;&gt;")),1)</f>
        <v>0</v>
      </c>
      <c r="K8" s="100">
        <f>ROUND(SUM(D8,F8:J8),1)</f>
        <v>26.5</v>
      </c>
      <c r="L8" s="26"/>
      <c r="M8" s="27">
        <f t="shared" ref="M8:M9" si="1">E8/K8</f>
        <v>0.96226415094339623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0.9</v>
      </c>
      <c r="E9" s="106">
        <f t="shared" si="2"/>
        <v>39.9</v>
      </c>
      <c r="F9" s="106">
        <f t="shared" si="2"/>
        <v>35.5</v>
      </c>
      <c r="G9" s="106">
        <f t="shared" si="2"/>
        <v>4.4000000000000004</v>
      </c>
      <c r="H9" s="106">
        <f t="shared" si="2"/>
        <v>0</v>
      </c>
      <c r="I9" s="106">
        <f t="shared" si="2"/>
        <v>12.3</v>
      </c>
      <c r="J9" s="106">
        <f t="shared" si="2"/>
        <v>0.2</v>
      </c>
      <c r="K9" s="105">
        <f>ROUND(SUM(D9,F9:J9),1)</f>
        <v>53.3</v>
      </c>
      <c r="L9" s="33"/>
      <c r="M9" s="34">
        <f t="shared" si="1"/>
        <v>0.74859287054409007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2023年度（基準日：５月１日）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0</v>
      </c>
      <c r="E14" s="42">
        <f>SUM(F14:H14)</f>
        <v>44</v>
      </c>
      <c r="F14" s="25">
        <f>V14+W14</f>
        <v>42</v>
      </c>
      <c r="G14" s="25">
        <f>X14</f>
        <v>2</v>
      </c>
      <c r="H14" s="25">
        <f>Y14</f>
        <v>0</v>
      </c>
      <c r="I14" s="25">
        <f>SUM(AB14:AD14)</f>
        <v>26</v>
      </c>
      <c r="J14" s="2">
        <f>SUM(Z14:AA14,AE14)</f>
        <v>0</v>
      </c>
      <c r="K14" s="43">
        <f>SUM(D14,E14,I14:J14)</f>
        <v>70</v>
      </c>
      <c r="L14" s="44">
        <f>_xlfn.RANK.EQ(K14,$K$14:$K$99,0)</f>
        <v>12</v>
      </c>
      <c r="M14" s="27">
        <f>E14/K14</f>
        <v>0.62857142857142856</v>
      </c>
      <c r="N14" s="45">
        <f>_xlfn.RANK.EQ(M14,$M$14:$M$99,0)</f>
        <v>51</v>
      </c>
      <c r="P14" s="41" t="s">
        <v>57</v>
      </c>
      <c r="Q14" s="68">
        <v>0</v>
      </c>
      <c r="R14" s="1">
        <v>0</v>
      </c>
      <c r="S14" s="1">
        <v>0</v>
      </c>
      <c r="T14" s="1">
        <v>0</v>
      </c>
      <c r="U14" s="1">
        <v>0</v>
      </c>
      <c r="V14" s="1">
        <v>3</v>
      </c>
      <c r="W14" s="1">
        <v>39</v>
      </c>
      <c r="X14" s="1">
        <v>2</v>
      </c>
      <c r="Y14" s="1">
        <v>0</v>
      </c>
      <c r="Z14" s="1">
        <v>0</v>
      </c>
      <c r="AA14" s="1">
        <v>0</v>
      </c>
      <c r="AB14" s="1">
        <v>2</v>
      </c>
      <c r="AC14" s="1">
        <v>24</v>
      </c>
      <c r="AD14" s="1">
        <v>0</v>
      </c>
      <c r="AE14" s="1">
        <v>0</v>
      </c>
      <c r="AF14" s="46">
        <v>70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>SUM(Q15:U15)</f>
        <v>0</v>
      </c>
      <c r="E15" s="42">
        <f>SUM(F15:H15)</f>
        <v>68</v>
      </c>
      <c r="F15" s="25">
        <f>V15+W15</f>
        <v>59</v>
      </c>
      <c r="G15" s="25">
        <f>X15</f>
        <v>9</v>
      </c>
      <c r="H15" s="25">
        <f>Y15</f>
        <v>0</v>
      </c>
      <c r="I15" s="25">
        <f>SUM(AB15:AD15)</f>
        <v>1</v>
      </c>
      <c r="J15" s="2">
        <f>SUM(Z15:AA15,AE15)</f>
        <v>0</v>
      </c>
      <c r="K15" s="43">
        <f t="shared" ref="K15:K78" si="3">SUM(D15,E15,I15:J15)</f>
        <v>69</v>
      </c>
      <c r="L15" s="44">
        <f>_xlfn.RANK.EQ(K15,$K$14:$K$99,0)</f>
        <v>13</v>
      </c>
      <c r="M15" s="27">
        <f>E15/K15</f>
        <v>0.98550724637681164</v>
      </c>
      <c r="N15" s="45">
        <f>_xlfn.RANK.EQ(M15,$M$14:$M$99,0)</f>
        <v>30</v>
      </c>
      <c r="P15" s="41" t="s">
        <v>59</v>
      </c>
      <c r="Q15" s="72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59</v>
      </c>
      <c r="X15" s="15">
        <v>9</v>
      </c>
      <c r="Y15" s="15">
        <v>0</v>
      </c>
      <c r="Z15" s="15">
        <v>0</v>
      </c>
      <c r="AA15" s="15">
        <v>0</v>
      </c>
      <c r="AB15" s="15">
        <v>0</v>
      </c>
      <c r="AC15" s="15">
        <v>1</v>
      </c>
      <c r="AD15" s="15">
        <v>0</v>
      </c>
      <c r="AE15" s="15">
        <v>0</v>
      </c>
      <c r="AF15" s="67">
        <v>69</v>
      </c>
    </row>
    <row r="16" spans="1:38" x14ac:dyDescent="0.15">
      <c r="A16" s="69" t="s">
        <v>60</v>
      </c>
      <c r="B16" s="69" t="s">
        <v>297</v>
      </c>
      <c r="C16" s="70" t="s">
        <v>61</v>
      </c>
      <c r="D16" s="47"/>
      <c r="E16" s="48"/>
      <c r="F16" s="48"/>
      <c r="G16" s="48"/>
      <c r="H16" s="48"/>
      <c r="I16" s="48"/>
      <c r="J16" s="49"/>
      <c r="K16" s="49"/>
      <c r="L16" s="50"/>
      <c r="M16" s="51"/>
      <c r="N16" s="52"/>
      <c r="P16" s="70" t="s">
        <v>61</v>
      </c>
      <c r="Q16" s="75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74"/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>SUM(Q17:U17)</f>
        <v>0</v>
      </c>
      <c r="E17" s="42">
        <f>SUM(F17:H17)</f>
        <v>26</v>
      </c>
      <c r="F17" s="25">
        <f>V17+W17</f>
        <v>26</v>
      </c>
      <c r="G17" s="25">
        <f>X17</f>
        <v>0</v>
      </c>
      <c r="H17" s="25">
        <f>Y17</f>
        <v>0</v>
      </c>
      <c r="I17" s="25">
        <f>SUM(AB17:AD17)</f>
        <v>0</v>
      </c>
      <c r="J17" s="2">
        <f>SUM(Z17:AA17,AE17)</f>
        <v>0</v>
      </c>
      <c r="K17" s="43">
        <f t="shared" si="3"/>
        <v>26</v>
      </c>
      <c r="L17" s="44">
        <f>_xlfn.RANK.EQ(K17,$K$14:$K$99,0)</f>
        <v>39</v>
      </c>
      <c r="M17" s="27">
        <f>E17/K17</f>
        <v>1</v>
      </c>
      <c r="N17" s="45">
        <f>_xlfn.RANK.EQ(M17,$M$14:$M$99,0)</f>
        <v>1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26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6">
        <v>26</v>
      </c>
    </row>
    <row r="18" spans="1:32" x14ac:dyDescent="0.15">
      <c r="A18" s="69" t="s">
        <v>64</v>
      </c>
      <c r="B18" s="69" t="s">
        <v>297</v>
      </c>
      <c r="C18" s="70" t="s">
        <v>65</v>
      </c>
      <c r="D18" s="47"/>
      <c r="E18" s="48"/>
      <c r="F18" s="48"/>
      <c r="G18" s="48"/>
      <c r="H18" s="48"/>
      <c r="I18" s="48"/>
      <c r="J18" s="49"/>
      <c r="K18" s="49"/>
      <c r="L18" s="50"/>
      <c r="M18" s="51"/>
      <c r="N18" s="52"/>
      <c r="P18" s="70" t="s">
        <v>65</v>
      </c>
      <c r="Q18" s="75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74"/>
    </row>
    <row r="19" spans="1:32" x14ac:dyDescent="0.15">
      <c r="A19" s="69" t="s">
        <v>66</v>
      </c>
      <c r="B19" s="69" t="s">
        <v>297</v>
      </c>
      <c r="C19" s="70" t="s">
        <v>67</v>
      </c>
      <c r="D19" s="47"/>
      <c r="E19" s="48"/>
      <c r="F19" s="48"/>
      <c r="G19" s="48"/>
      <c r="H19" s="48"/>
      <c r="I19" s="48"/>
      <c r="J19" s="49"/>
      <c r="K19" s="49"/>
      <c r="L19" s="50"/>
      <c r="M19" s="51"/>
      <c r="N19" s="52"/>
      <c r="P19" s="70" t="s">
        <v>67</v>
      </c>
      <c r="Q19" s="75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74"/>
    </row>
    <row r="20" spans="1:32" x14ac:dyDescent="0.15">
      <c r="A20" s="69" t="s">
        <v>68</v>
      </c>
      <c r="B20" s="69" t="s">
        <v>299</v>
      </c>
      <c r="C20" s="70" t="s">
        <v>69</v>
      </c>
      <c r="D20" s="47"/>
      <c r="E20" s="48"/>
      <c r="F20" s="48"/>
      <c r="G20" s="48"/>
      <c r="H20" s="48"/>
      <c r="I20" s="48"/>
      <c r="J20" s="49"/>
      <c r="K20" s="49"/>
      <c r="L20" s="50"/>
      <c r="M20" s="51"/>
      <c r="N20" s="52"/>
      <c r="P20" s="70" t="s">
        <v>69</v>
      </c>
      <c r="Q20" s="75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4"/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ref="D21:D29" si="4">SUM(Q21:U21)</f>
        <v>0</v>
      </c>
      <c r="E21" s="42">
        <f t="shared" ref="E21:E29" si="5">SUM(F21:H21)</f>
        <v>20</v>
      </c>
      <c r="F21" s="25">
        <f t="shared" ref="F21:F29" si="6">V21+W21</f>
        <v>19</v>
      </c>
      <c r="G21" s="25">
        <f t="shared" ref="G21:G29" si="7">X21</f>
        <v>1</v>
      </c>
      <c r="H21" s="25">
        <f t="shared" ref="H21:H29" si="8">Y21</f>
        <v>0</v>
      </c>
      <c r="I21" s="25">
        <f t="shared" ref="I21:I29" si="9">SUM(AB21:AD21)</f>
        <v>0</v>
      </c>
      <c r="J21" s="2">
        <f>SUM(Z21:AA21,AE21)</f>
        <v>0</v>
      </c>
      <c r="K21" s="2">
        <f>SUM(AA21:AB21,AF21)</f>
        <v>20</v>
      </c>
      <c r="L21" s="44">
        <f t="shared" ref="L21:L29" si="10">_xlfn.RANK.EQ(K21,$K$14:$K$99,0)</f>
        <v>44</v>
      </c>
      <c r="M21" s="27">
        <f t="shared" ref="M21:M29" si="11">E21/K21</f>
        <v>1</v>
      </c>
      <c r="N21" s="45">
        <f t="shared" ref="N21:N29" si="12">_xlfn.RANK.EQ(M21,$M$14:$M$99,0)</f>
        <v>1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19</v>
      </c>
      <c r="X21" s="1">
        <v>1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46">
        <v>20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4"/>
        <v>0</v>
      </c>
      <c r="E22" s="42">
        <f t="shared" si="5"/>
        <v>17</v>
      </c>
      <c r="F22" s="25">
        <f t="shared" si="6"/>
        <v>17</v>
      </c>
      <c r="G22" s="25">
        <f t="shared" si="7"/>
        <v>0</v>
      </c>
      <c r="H22" s="25">
        <f t="shared" si="8"/>
        <v>0</v>
      </c>
      <c r="I22" s="25">
        <f t="shared" si="9"/>
        <v>0</v>
      </c>
      <c r="J22" s="2">
        <f>SUM(Z22:AA22,AE22)</f>
        <v>0</v>
      </c>
      <c r="K22" s="2">
        <f>SUM(AA22:AB22,AF22)</f>
        <v>17</v>
      </c>
      <c r="L22" s="44">
        <f t="shared" si="10"/>
        <v>51</v>
      </c>
      <c r="M22" s="27">
        <f t="shared" si="11"/>
        <v>1</v>
      </c>
      <c r="N22" s="45">
        <f t="shared" si="12"/>
        <v>1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17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46">
        <v>17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4"/>
        <v>0</v>
      </c>
      <c r="E23" s="42">
        <f t="shared" si="5"/>
        <v>18</v>
      </c>
      <c r="F23" s="25">
        <f t="shared" si="6"/>
        <v>17</v>
      </c>
      <c r="G23" s="25">
        <f t="shared" si="7"/>
        <v>1</v>
      </c>
      <c r="H23" s="25">
        <f t="shared" si="8"/>
        <v>0</v>
      </c>
      <c r="I23" s="25">
        <f t="shared" si="9"/>
        <v>13</v>
      </c>
      <c r="J23" s="2">
        <f t="shared" ref="J23:J29" si="13">SUM(Z23:AA23,AE23)</f>
        <v>0</v>
      </c>
      <c r="K23" s="43">
        <f t="shared" si="3"/>
        <v>31</v>
      </c>
      <c r="L23" s="44">
        <f t="shared" si="10"/>
        <v>34</v>
      </c>
      <c r="M23" s="27">
        <f t="shared" si="11"/>
        <v>0.58064516129032262</v>
      </c>
      <c r="N23" s="45">
        <f t="shared" si="12"/>
        <v>52</v>
      </c>
      <c r="P23" s="41" t="s">
        <v>75</v>
      </c>
      <c r="Q23" s="68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17</v>
      </c>
      <c r="X23" s="1">
        <v>1</v>
      </c>
      <c r="Y23" s="1">
        <v>0</v>
      </c>
      <c r="Z23" s="1">
        <v>0</v>
      </c>
      <c r="AA23" s="1">
        <v>0</v>
      </c>
      <c r="AB23" s="1">
        <v>0</v>
      </c>
      <c r="AC23" s="1">
        <v>13</v>
      </c>
      <c r="AD23" s="1">
        <v>0</v>
      </c>
      <c r="AE23" s="1">
        <v>0</v>
      </c>
      <c r="AF23" s="46">
        <v>31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4"/>
        <v>0</v>
      </c>
      <c r="E24" s="42">
        <f t="shared" si="5"/>
        <v>46</v>
      </c>
      <c r="F24" s="25">
        <f t="shared" si="6"/>
        <v>39</v>
      </c>
      <c r="G24" s="25">
        <f t="shared" si="7"/>
        <v>7</v>
      </c>
      <c r="H24" s="25">
        <f t="shared" si="8"/>
        <v>0</v>
      </c>
      <c r="I24" s="25">
        <f t="shared" si="9"/>
        <v>1</v>
      </c>
      <c r="J24" s="2">
        <f t="shared" si="13"/>
        <v>0</v>
      </c>
      <c r="K24" s="43">
        <f t="shared" si="3"/>
        <v>47</v>
      </c>
      <c r="L24" s="44">
        <f t="shared" si="10"/>
        <v>18</v>
      </c>
      <c r="M24" s="27">
        <f t="shared" si="11"/>
        <v>0.97872340425531912</v>
      </c>
      <c r="N24" s="45">
        <f t="shared" si="12"/>
        <v>33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39</v>
      </c>
      <c r="X24" s="1">
        <v>7</v>
      </c>
      <c r="Y24" s="1">
        <v>0</v>
      </c>
      <c r="Z24" s="1">
        <v>0</v>
      </c>
      <c r="AA24" s="1">
        <v>0</v>
      </c>
      <c r="AB24" s="1">
        <v>0</v>
      </c>
      <c r="AC24" s="1">
        <v>1</v>
      </c>
      <c r="AD24" s="1">
        <v>0</v>
      </c>
      <c r="AE24" s="1">
        <v>0</v>
      </c>
      <c r="AF24" s="46">
        <v>47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4"/>
        <v>0</v>
      </c>
      <c r="E25" s="42">
        <f t="shared" si="5"/>
        <v>17</v>
      </c>
      <c r="F25" s="25">
        <f t="shared" si="6"/>
        <v>15</v>
      </c>
      <c r="G25" s="25">
        <f t="shared" si="7"/>
        <v>2</v>
      </c>
      <c r="H25" s="25">
        <f t="shared" si="8"/>
        <v>0</v>
      </c>
      <c r="I25" s="25">
        <f t="shared" si="9"/>
        <v>0</v>
      </c>
      <c r="J25" s="2">
        <f t="shared" si="13"/>
        <v>0</v>
      </c>
      <c r="K25" s="43">
        <f t="shared" si="3"/>
        <v>17</v>
      </c>
      <c r="L25" s="44">
        <f t="shared" si="10"/>
        <v>51</v>
      </c>
      <c r="M25" s="27">
        <f t="shared" si="11"/>
        <v>1</v>
      </c>
      <c r="N25" s="45">
        <f t="shared" si="12"/>
        <v>1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15</v>
      </c>
      <c r="X25" s="1">
        <v>2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46">
        <v>17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4"/>
        <v>0</v>
      </c>
      <c r="E26" s="42">
        <f t="shared" si="5"/>
        <v>16</v>
      </c>
      <c r="F26" s="25">
        <f t="shared" si="6"/>
        <v>16</v>
      </c>
      <c r="G26" s="25">
        <f t="shared" si="7"/>
        <v>0</v>
      </c>
      <c r="H26" s="25">
        <f t="shared" si="8"/>
        <v>0</v>
      </c>
      <c r="I26" s="25">
        <f t="shared" si="9"/>
        <v>1</v>
      </c>
      <c r="J26" s="2">
        <f t="shared" si="13"/>
        <v>0</v>
      </c>
      <c r="K26" s="43">
        <f t="shared" si="3"/>
        <v>17</v>
      </c>
      <c r="L26" s="44">
        <f t="shared" si="10"/>
        <v>51</v>
      </c>
      <c r="M26" s="27">
        <f t="shared" si="11"/>
        <v>0.94117647058823528</v>
      </c>
      <c r="N26" s="45">
        <f t="shared" si="12"/>
        <v>42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16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1</v>
      </c>
      <c r="AD26" s="1">
        <v>0</v>
      </c>
      <c r="AE26" s="1">
        <v>0</v>
      </c>
      <c r="AF26" s="46">
        <v>17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4"/>
        <v>0</v>
      </c>
      <c r="E27" s="42">
        <f t="shared" si="5"/>
        <v>9</v>
      </c>
      <c r="F27" s="25">
        <f t="shared" si="6"/>
        <v>9</v>
      </c>
      <c r="G27" s="25">
        <f t="shared" si="7"/>
        <v>0</v>
      </c>
      <c r="H27" s="25">
        <f t="shared" si="8"/>
        <v>0</v>
      </c>
      <c r="I27" s="25">
        <f t="shared" si="9"/>
        <v>3</v>
      </c>
      <c r="J27" s="2">
        <f t="shared" si="13"/>
        <v>0</v>
      </c>
      <c r="K27" s="2">
        <f>SUM(AA27:AB27,AF27)</f>
        <v>12</v>
      </c>
      <c r="L27" s="44">
        <f t="shared" si="10"/>
        <v>59</v>
      </c>
      <c r="M27" s="27">
        <f t="shared" si="11"/>
        <v>0.75</v>
      </c>
      <c r="N27" s="45">
        <f t="shared" si="12"/>
        <v>46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9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2</v>
      </c>
      <c r="AD27" s="1">
        <v>1</v>
      </c>
      <c r="AE27" s="1">
        <v>0</v>
      </c>
      <c r="AF27" s="46">
        <v>12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4"/>
        <v>0</v>
      </c>
      <c r="E28" s="42">
        <f t="shared" si="5"/>
        <v>39</v>
      </c>
      <c r="F28" s="25">
        <f t="shared" si="6"/>
        <v>35</v>
      </c>
      <c r="G28" s="25">
        <f t="shared" si="7"/>
        <v>4</v>
      </c>
      <c r="H28" s="25">
        <f t="shared" si="8"/>
        <v>0</v>
      </c>
      <c r="I28" s="25">
        <f t="shared" si="9"/>
        <v>0</v>
      </c>
      <c r="J28" s="2">
        <f t="shared" si="13"/>
        <v>0</v>
      </c>
      <c r="K28" s="2">
        <f>SUM(AA28:AB28,AF28)</f>
        <v>39</v>
      </c>
      <c r="L28" s="44">
        <f t="shared" si="10"/>
        <v>26</v>
      </c>
      <c r="M28" s="27">
        <f t="shared" si="11"/>
        <v>1</v>
      </c>
      <c r="N28" s="45">
        <f t="shared" si="12"/>
        <v>1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35</v>
      </c>
      <c r="X28" s="1">
        <v>4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46">
        <v>39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4"/>
        <v>0</v>
      </c>
      <c r="E29" s="42">
        <f t="shared" si="5"/>
        <v>39</v>
      </c>
      <c r="F29" s="25">
        <f t="shared" si="6"/>
        <v>39</v>
      </c>
      <c r="G29" s="25">
        <f t="shared" si="7"/>
        <v>0</v>
      </c>
      <c r="H29" s="25">
        <f t="shared" si="8"/>
        <v>0</v>
      </c>
      <c r="I29" s="25">
        <f t="shared" si="9"/>
        <v>2</v>
      </c>
      <c r="J29" s="2">
        <f t="shared" si="13"/>
        <v>0</v>
      </c>
      <c r="K29" s="43">
        <f t="shared" si="3"/>
        <v>41</v>
      </c>
      <c r="L29" s="44">
        <f t="shared" si="10"/>
        <v>23</v>
      </c>
      <c r="M29" s="27">
        <f t="shared" si="11"/>
        <v>0.95121951219512191</v>
      </c>
      <c r="N29" s="45">
        <f t="shared" si="12"/>
        <v>40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39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2</v>
      </c>
      <c r="AE29" s="1">
        <v>0</v>
      </c>
      <c r="AF29" s="46">
        <v>41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74"/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>SUM(Q31:U31)</f>
        <v>0</v>
      </c>
      <c r="E31" s="42">
        <f>SUM(F31:H31)</f>
        <v>19</v>
      </c>
      <c r="F31" s="25">
        <f>V31+W31</f>
        <v>16</v>
      </c>
      <c r="G31" s="25">
        <f t="shared" ref="G31:H35" si="14">X31</f>
        <v>3</v>
      </c>
      <c r="H31" s="25">
        <f t="shared" si="14"/>
        <v>0</v>
      </c>
      <c r="I31" s="25">
        <f>SUM(AB31:AD31)</f>
        <v>0</v>
      </c>
      <c r="J31" s="2">
        <f>SUM(Z31:AA31,AE31)</f>
        <v>0</v>
      </c>
      <c r="K31" s="43">
        <f t="shared" si="3"/>
        <v>19</v>
      </c>
      <c r="L31" s="44">
        <f>_xlfn.RANK.EQ(K31,$K$14:$K$99,0)</f>
        <v>48</v>
      </c>
      <c r="M31" s="27">
        <f>E31/K31</f>
        <v>1</v>
      </c>
      <c r="N31" s="45">
        <f>_xlfn.RANK.EQ(M31,$M$14:$M$99,0)</f>
        <v>1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16</v>
      </c>
      <c r="X31" s="1">
        <v>3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46">
        <v>19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>SUM(Q32:U32)</f>
        <v>0</v>
      </c>
      <c r="E32" s="42">
        <f>SUM(F32:H32)</f>
        <v>20</v>
      </c>
      <c r="F32" s="25">
        <f>V32+W32</f>
        <v>20</v>
      </c>
      <c r="G32" s="25">
        <f t="shared" si="14"/>
        <v>0</v>
      </c>
      <c r="H32" s="25">
        <f t="shared" si="14"/>
        <v>0</v>
      </c>
      <c r="I32" s="25">
        <f>SUM(AB32:AD32)</f>
        <v>0</v>
      </c>
      <c r="J32" s="2">
        <f>SUM(Z32:AA32,AE32)</f>
        <v>0</v>
      </c>
      <c r="K32" s="43">
        <f t="shared" si="3"/>
        <v>20</v>
      </c>
      <c r="L32" s="44">
        <f>_xlfn.RANK.EQ(K32,$K$14:$K$99,0)</f>
        <v>44</v>
      </c>
      <c r="M32" s="27">
        <f>E32/K32</f>
        <v>1</v>
      </c>
      <c r="N32" s="45">
        <f>_xlfn.RANK.EQ(M32,$M$14:$M$99,0)</f>
        <v>1</v>
      </c>
      <c r="P32" s="41" t="s">
        <v>93</v>
      </c>
      <c r="Q32" s="68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20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46">
        <v>20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>SUM(Q33:U33)</f>
        <v>0</v>
      </c>
      <c r="E33" s="42">
        <f>SUM(F33:H33)</f>
        <v>42</v>
      </c>
      <c r="F33" s="25">
        <f>V33+W33</f>
        <v>38</v>
      </c>
      <c r="G33" s="25">
        <f t="shared" si="14"/>
        <v>4</v>
      </c>
      <c r="H33" s="25">
        <f t="shared" si="14"/>
        <v>0</v>
      </c>
      <c r="I33" s="25">
        <f>SUM(AB33:AD33)</f>
        <v>0</v>
      </c>
      <c r="J33" s="2">
        <f>SUM(Z33:AA33,AE33)</f>
        <v>0</v>
      </c>
      <c r="K33" s="43">
        <f t="shared" si="3"/>
        <v>42</v>
      </c>
      <c r="L33" s="44">
        <f>_xlfn.RANK.EQ(K33,$K$14:$K$99,0)</f>
        <v>22</v>
      </c>
      <c r="M33" s="27">
        <f>E33/K33</f>
        <v>1</v>
      </c>
      <c r="N33" s="45">
        <f>_xlfn.RANK.EQ(M33,$M$14:$M$99,0)</f>
        <v>1</v>
      </c>
      <c r="P33" s="41" t="s">
        <v>95</v>
      </c>
      <c r="Q33" s="68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38</v>
      </c>
      <c r="X33" s="1">
        <v>4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46">
        <v>42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>SUM(Q34:U34)</f>
        <v>0</v>
      </c>
      <c r="E34" s="42">
        <f>SUM(F34:H34)</f>
        <v>15</v>
      </c>
      <c r="F34" s="25">
        <f>V34+W34</f>
        <v>15</v>
      </c>
      <c r="G34" s="25">
        <f t="shared" si="14"/>
        <v>0</v>
      </c>
      <c r="H34" s="25">
        <f t="shared" si="14"/>
        <v>0</v>
      </c>
      <c r="I34" s="25">
        <f>SUM(AB34:AD34)</f>
        <v>25</v>
      </c>
      <c r="J34" s="2">
        <f>SUM(Z34:AA34,AE34)</f>
        <v>0</v>
      </c>
      <c r="K34" s="43">
        <f t="shared" si="3"/>
        <v>40</v>
      </c>
      <c r="L34" s="44">
        <f>_xlfn.RANK.EQ(K34,$K$14:$K$99,0)</f>
        <v>24</v>
      </c>
      <c r="M34" s="27">
        <f>E34/K34</f>
        <v>0.375</v>
      </c>
      <c r="N34" s="45">
        <f>_xlfn.RANK.EQ(M34,$M$14:$M$99,0)</f>
        <v>57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15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25</v>
      </c>
      <c r="AD34" s="1">
        <v>0</v>
      </c>
      <c r="AE34" s="1">
        <v>0</v>
      </c>
      <c r="AF34" s="46">
        <v>40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>SUM(Q35:U35)</f>
        <v>16</v>
      </c>
      <c r="E35" s="42">
        <f>SUM(F35:H35)</f>
        <v>132</v>
      </c>
      <c r="F35" s="25">
        <f>V35+W35</f>
        <v>99</v>
      </c>
      <c r="G35" s="25">
        <f t="shared" si="14"/>
        <v>33</v>
      </c>
      <c r="H35" s="25">
        <f t="shared" si="14"/>
        <v>0</v>
      </c>
      <c r="I35" s="25">
        <f>SUM(AB35:AD35)</f>
        <v>144</v>
      </c>
      <c r="J35" s="2">
        <f>SUM(Z35:AA35,AE35)</f>
        <v>5</v>
      </c>
      <c r="K35" s="43">
        <f t="shared" si="3"/>
        <v>297</v>
      </c>
      <c r="L35" s="44">
        <f>_xlfn.RANK.EQ(K35,$K$14:$K$99,0)</f>
        <v>1</v>
      </c>
      <c r="M35" s="27">
        <f>E35/K35</f>
        <v>0.44444444444444442</v>
      </c>
      <c r="N35" s="45">
        <f>_xlfn.RANK.EQ(M35,$M$14:$M$99,0)</f>
        <v>56</v>
      </c>
      <c r="P35" s="41" t="s">
        <v>99</v>
      </c>
      <c r="Q35" s="68">
        <v>16</v>
      </c>
      <c r="R35" s="1">
        <v>0</v>
      </c>
      <c r="S35" s="1">
        <v>0</v>
      </c>
      <c r="T35" s="1">
        <v>0</v>
      </c>
      <c r="U35" s="1">
        <v>0</v>
      </c>
      <c r="V35" s="1">
        <v>5</v>
      </c>
      <c r="W35" s="1">
        <v>94</v>
      </c>
      <c r="X35" s="1">
        <v>33</v>
      </c>
      <c r="Y35" s="1">
        <v>0</v>
      </c>
      <c r="Z35" s="1">
        <v>0</v>
      </c>
      <c r="AA35" s="1">
        <v>5</v>
      </c>
      <c r="AB35" s="1">
        <v>3</v>
      </c>
      <c r="AC35" s="1">
        <v>117</v>
      </c>
      <c r="AD35" s="1">
        <v>24</v>
      </c>
      <c r="AE35" s="1">
        <v>0</v>
      </c>
      <c r="AF35" s="46">
        <v>297</v>
      </c>
    </row>
    <row r="36" spans="1:32" x14ac:dyDescent="0.15">
      <c r="A36" s="69" t="s">
        <v>100</v>
      </c>
      <c r="B36" s="69" t="s">
        <v>299</v>
      </c>
      <c r="C36" s="70" t="s">
        <v>101</v>
      </c>
      <c r="D36" s="47"/>
      <c r="E36" s="48"/>
      <c r="F36" s="48"/>
      <c r="G36" s="48"/>
      <c r="H36" s="48"/>
      <c r="I36" s="48"/>
      <c r="J36" s="49"/>
      <c r="K36" s="49"/>
      <c r="L36" s="50"/>
      <c r="M36" s="51"/>
      <c r="N36" s="52"/>
      <c r="P36" s="70" t="s">
        <v>101</v>
      </c>
      <c r="Q36" s="75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74"/>
    </row>
    <row r="37" spans="1:32" x14ac:dyDescent="0.15">
      <c r="A37" s="69" t="s">
        <v>102</v>
      </c>
      <c r="B37" s="69" t="s">
        <v>298</v>
      </c>
      <c r="C37" s="70" t="s">
        <v>103</v>
      </c>
      <c r="D37" s="47"/>
      <c r="E37" s="48"/>
      <c r="F37" s="48"/>
      <c r="G37" s="48"/>
      <c r="H37" s="48"/>
      <c r="I37" s="48"/>
      <c r="J37" s="49"/>
      <c r="K37" s="49"/>
      <c r="L37" s="50"/>
      <c r="M37" s="51"/>
      <c r="N37" s="52"/>
      <c r="P37" s="70" t="s">
        <v>103</v>
      </c>
      <c r="Q37" s="75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74"/>
    </row>
    <row r="38" spans="1:32" x14ac:dyDescent="0.15">
      <c r="A38" s="69" t="s">
        <v>104</v>
      </c>
      <c r="B38" s="69" t="s">
        <v>298</v>
      </c>
      <c r="C38" s="70" t="s">
        <v>105</v>
      </c>
      <c r="D38" s="47"/>
      <c r="E38" s="48"/>
      <c r="F38" s="48"/>
      <c r="G38" s="48"/>
      <c r="H38" s="48"/>
      <c r="I38" s="48"/>
      <c r="J38" s="49"/>
      <c r="K38" s="49"/>
      <c r="L38" s="50"/>
      <c r="M38" s="51"/>
      <c r="N38" s="52"/>
      <c r="P38" s="70" t="s">
        <v>105</v>
      </c>
      <c r="Q38" s="75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74"/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>SUM(Q39:U39)</f>
        <v>7</v>
      </c>
      <c r="E39" s="42">
        <f>SUM(F39:H39)</f>
        <v>33</v>
      </c>
      <c r="F39" s="25">
        <f>V39+W39</f>
        <v>27</v>
      </c>
      <c r="G39" s="25">
        <f>X39</f>
        <v>6</v>
      </c>
      <c r="H39" s="25">
        <f>Y39</f>
        <v>0</v>
      </c>
      <c r="I39" s="25">
        <f>SUM(AB39:AD39)</f>
        <v>4</v>
      </c>
      <c r="J39" s="2">
        <f>SUM(Z39:AA39,AE39)</f>
        <v>0</v>
      </c>
      <c r="K39" s="43">
        <f t="shared" si="3"/>
        <v>44</v>
      </c>
      <c r="L39" s="44">
        <f>_xlfn.RANK.EQ(K39,$K$14:$K$99,0)</f>
        <v>20</v>
      </c>
      <c r="M39" s="27">
        <f>E39/K39</f>
        <v>0.75</v>
      </c>
      <c r="N39" s="45">
        <f>_xlfn.RANK.EQ(M39,$M$14:$M$99,0)</f>
        <v>46</v>
      </c>
      <c r="P39" s="41" t="s">
        <v>107</v>
      </c>
      <c r="Q39" s="68">
        <v>7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27</v>
      </c>
      <c r="X39" s="1">
        <v>6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4</v>
      </c>
      <c r="AE39" s="1">
        <v>0</v>
      </c>
      <c r="AF39" s="46">
        <v>44</v>
      </c>
    </row>
    <row r="40" spans="1:32" x14ac:dyDescent="0.15">
      <c r="A40" s="69" t="s">
        <v>108</v>
      </c>
      <c r="B40" s="69" t="s">
        <v>301</v>
      </c>
      <c r="C40" s="70" t="s">
        <v>109</v>
      </c>
      <c r="D40" s="47"/>
      <c r="E40" s="48"/>
      <c r="F40" s="48"/>
      <c r="G40" s="48"/>
      <c r="H40" s="48"/>
      <c r="I40" s="48"/>
      <c r="J40" s="49"/>
      <c r="K40" s="49"/>
      <c r="L40" s="50"/>
      <c r="M40" s="51"/>
      <c r="N40" s="52"/>
      <c r="P40" s="70" t="s">
        <v>109</v>
      </c>
      <c r="Q40" s="75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74"/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>SUM(Q41:U41)</f>
        <v>4</v>
      </c>
      <c r="E41" s="42">
        <f>SUM(F41:H41)</f>
        <v>161</v>
      </c>
      <c r="F41" s="25">
        <f>V41+W41</f>
        <v>145</v>
      </c>
      <c r="G41" s="25">
        <f>X41</f>
        <v>16</v>
      </c>
      <c r="H41" s="25">
        <f>Y41</f>
        <v>0</v>
      </c>
      <c r="I41" s="25">
        <f>SUM(AB41:AD41)</f>
        <v>1</v>
      </c>
      <c r="J41" s="2">
        <f>SUM(Z41:AA41,AE41)</f>
        <v>0</v>
      </c>
      <c r="K41" s="43">
        <f t="shared" si="3"/>
        <v>166</v>
      </c>
      <c r="L41" s="44">
        <f>_xlfn.RANK.EQ(K41,$K$14:$K$99,0)</f>
        <v>4</v>
      </c>
      <c r="M41" s="27">
        <f>E41/K41</f>
        <v>0.96987951807228912</v>
      </c>
      <c r="N41" s="45">
        <f>_xlfn.RANK.EQ(M41,$M$14:$M$99,0)</f>
        <v>36</v>
      </c>
      <c r="P41" s="41" t="s">
        <v>111</v>
      </c>
      <c r="Q41" s="68">
        <v>4</v>
      </c>
      <c r="R41" s="1">
        <v>0</v>
      </c>
      <c r="S41" s="1">
        <v>0</v>
      </c>
      <c r="T41" s="1">
        <v>0</v>
      </c>
      <c r="U41" s="1">
        <v>0</v>
      </c>
      <c r="V41" s="1">
        <v>2</v>
      </c>
      <c r="W41" s="1">
        <v>143</v>
      </c>
      <c r="X41" s="1">
        <v>16</v>
      </c>
      <c r="Y41" s="1">
        <v>0</v>
      </c>
      <c r="Z41" s="1">
        <v>0</v>
      </c>
      <c r="AA41" s="1">
        <v>0</v>
      </c>
      <c r="AB41" s="1">
        <v>0</v>
      </c>
      <c r="AC41" s="1">
        <v>1</v>
      </c>
      <c r="AD41" s="1">
        <v>0</v>
      </c>
      <c r="AE41" s="1">
        <v>0</v>
      </c>
      <c r="AF41" s="46">
        <v>166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>SUM(Q42:U42)</f>
        <v>1</v>
      </c>
      <c r="E42" s="42">
        <f>SUM(F42:H42)</f>
        <v>36</v>
      </c>
      <c r="F42" s="25">
        <f>V42+W42</f>
        <v>34</v>
      </c>
      <c r="G42" s="25">
        <f>X42</f>
        <v>2</v>
      </c>
      <c r="H42" s="25">
        <f>Y42</f>
        <v>0</v>
      </c>
      <c r="I42" s="25">
        <f>SUM(AB42:AD42)</f>
        <v>1</v>
      </c>
      <c r="J42" s="2">
        <f>SUM(Z42:AA42,AE42)</f>
        <v>0</v>
      </c>
      <c r="K42" s="43">
        <f t="shared" si="3"/>
        <v>38</v>
      </c>
      <c r="L42" s="44">
        <f>_xlfn.RANK.EQ(K42,$K$14:$K$99,0)</f>
        <v>27</v>
      </c>
      <c r="M42" s="27">
        <f>E42/K42</f>
        <v>0.94736842105263153</v>
      </c>
      <c r="N42" s="45">
        <f>_xlfn.RANK.EQ(M42,$M$14:$M$99,0)</f>
        <v>41</v>
      </c>
      <c r="P42" s="41" t="s">
        <v>113</v>
      </c>
      <c r="Q42" s="68">
        <v>1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34</v>
      </c>
      <c r="X42" s="1">
        <v>2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1</v>
      </c>
      <c r="AE42" s="1">
        <v>0</v>
      </c>
      <c r="AF42" s="46">
        <v>38</v>
      </c>
    </row>
    <row r="43" spans="1:32" x14ac:dyDescent="0.15">
      <c r="A43" s="69" t="s">
        <v>114</v>
      </c>
      <c r="B43" s="69" t="s">
        <v>297</v>
      </c>
      <c r="C43" s="70" t="s">
        <v>115</v>
      </c>
      <c r="D43" s="47"/>
      <c r="E43" s="48"/>
      <c r="F43" s="48"/>
      <c r="G43" s="48"/>
      <c r="H43" s="48"/>
      <c r="I43" s="48"/>
      <c r="J43" s="49"/>
      <c r="K43" s="49"/>
      <c r="L43" s="50"/>
      <c r="M43" s="51"/>
      <c r="N43" s="52"/>
      <c r="P43" s="70" t="s">
        <v>115</v>
      </c>
      <c r="Q43" s="75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74"/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>SUM(Q44:U44)</f>
        <v>1</v>
      </c>
      <c r="E44" s="42">
        <f>SUM(F44:H44)</f>
        <v>91</v>
      </c>
      <c r="F44" s="25">
        <f>V44+W44</f>
        <v>87</v>
      </c>
      <c r="G44" s="25">
        <f>X44</f>
        <v>4</v>
      </c>
      <c r="H44" s="25">
        <f>Y44</f>
        <v>0</v>
      </c>
      <c r="I44" s="25">
        <f>SUM(AB44:AD44)</f>
        <v>99</v>
      </c>
      <c r="J44" s="2">
        <f>SUM(Z44:AA44,AE44)</f>
        <v>0</v>
      </c>
      <c r="K44" s="43">
        <f t="shared" si="3"/>
        <v>191</v>
      </c>
      <c r="L44" s="44">
        <f>_xlfn.RANK.EQ(K44,$K$14:$K$99,0)</f>
        <v>3</v>
      </c>
      <c r="M44" s="27">
        <f>E44/K44</f>
        <v>0.47643979057591623</v>
      </c>
      <c r="N44" s="45">
        <f>_xlfn.RANK.EQ(M44,$M$14:$M$99,0)</f>
        <v>55</v>
      </c>
      <c r="P44" s="41" t="s">
        <v>117</v>
      </c>
      <c r="Q44" s="68">
        <v>1</v>
      </c>
      <c r="R44" s="1">
        <v>0</v>
      </c>
      <c r="S44" s="1">
        <v>0</v>
      </c>
      <c r="T44" s="1">
        <v>0</v>
      </c>
      <c r="U44" s="1">
        <v>0</v>
      </c>
      <c r="V44" s="1">
        <v>4</v>
      </c>
      <c r="W44" s="1">
        <v>83</v>
      </c>
      <c r="X44" s="1">
        <v>4</v>
      </c>
      <c r="Y44" s="1">
        <v>0</v>
      </c>
      <c r="Z44" s="1">
        <v>0</v>
      </c>
      <c r="AA44" s="1">
        <v>0</v>
      </c>
      <c r="AB44" s="1">
        <v>3</v>
      </c>
      <c r="AC44" s="1">
        <v>88</v>
      </c>
      <c r="AD44" s="1">
        <v>8</v>
      </c>
      <c r="AE44" s="1">
        <v>0</v>
      </c>
      <c r="AF44" s="46">
        <v>191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9"/>
      <c r="L45" s="50"/>
      <c r="M45" s="51"/>
      <c r="N45" s="52"/>
      <c r="P45" s="70" t="s">
        <v>119</v>
      </c>
      <c r="Q45" s="75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74"/>
    </row>
    <row r="46" spans="1:32" x14ac:dyDescent="0.15">
      <c r="A46" s="69" t="s">
        <v>120</v>
      </c>
      <c r="B46" s="69" t="s">
        <v>297</v>
      </c>
      <c r="C46" s="70" t="s">
        <v>121</v>
      </c>
      <c r="D46" s="47"/>
      <c r="E46" s="48"/>
      <c r="F46" s="48"/>
      <c r="G46" s="48"/>
      <c r="H46" s="48"/>
      <c r="I46" s="48"/>
      <c r="J46" s="49"/>
      <c r="K46" s="49"/>
      <c r="L46" s="50"/>
      <c r="M46" s="51"/>
      <c r="N46" s="52"/>
      <c r="P46" s="70" t="s">
        <v>121</v>
      </c>
      <c r="Q46" s="75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74"/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0</v>
      </c>
      <c r="E47" s="42">
        <f>SUM(F47:H47)</f>
        <v>45</v>
      </c>
      <c r="F47" s="25">
        <f>V47+W47</f>
        <v>42</v>
      </c>
      <c r="G47" s="25">
        <f>X47</f>
        <v>3</v>
      </c>
      <c r="H47" s="25">
        <f>Y47</f>
        <v>0</v>
      </c>
      <c r="I47" s="25">
        <f>SUM(AB47:AD47)</f>
        <v>2</v>
      </c>
      <c r="J47" s="2">
        <f>SUM(Z47:AA47,AE47)</f>
        <v>0</v>
      </c>
      <c r="K47" s="43">
        <f t="shared" si="3"/>
        <v>47</v>
      </c>
      <c r="L47" s="44">
        <f>_xlfn.RANK.EQ(K47,$K$14:$K$99,0)</f>
        <v>18</v>
      </c>
      <c r="M47" s="27">
        <f>E47/K47</f>
        <v>0.95744680851063835</v>
      </c>
      <c r="N47" s="45">
        <f>_xlfn.RANK.EQ(M47,$M$14:$M$99,0)</f>
        <v>37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42</v>
      </c>
      <c r="X47" s="1">
        <v>3</v>
      </c>
      <c r="Y47" s="1">
        <v>0</v>
      </c>
      <c r="Z47" s="1">
        <v>0</v>
      </c>
      <c r="AA47" s="1">
        <v>0</v>
      </c>
      <c r="AB47" s="1">
        <v>1</v>
      </c>
      <c r="AC47" s="1">
        <v>1</v>
      </c>
      <c r="AD47" s="1">
        <v>0</v>
      </c>
      <c r="AE47" s="1">
        <v>0</v>
      </c>
      <c r="AF47" s="46">
        <v>47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74"/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0</v>
      </c>
      <c r="E49" s="42">
        <f>SUM(F49:H49)</f>
        <v>19</v>
      </c>
      <c r="F49" s="25">
        <f>V49+W49</f>
        <v>19</v>
      </c>
      <c r="G49" s="25">
        <f>X49</f>
        <v>0</v>
      </c>
      <c r="H49" s="25">
        <f>Y49</f>
        <v>0</v>
      </c>
      <c r="I49" s="25">
        <f>SUM(AB49:AD49)</f>
        <v>0</v>
      </c>
      <c r="J49" s="2">
        <f>SUM(Z49:AA49,AE49)</f>
        <v>0</v>
      </c>
      <c r="K49" s="43">
        <f t="shared" si="3"/>
        <v>19</v>
      </c>
      <c r="L49" s="44">
        <f>_xlfn.RANK.EQ(K49,$K$14:$K$99,0)</f>
        <v>48</v>
      </c>
      <c r="M49" s="27">
        <f>E49/K49</f>
        <v>1</v>
      </c>
      <c r="N49" s="45">
        <f>_xlfn.RANK.EQ(M49,$M$14:$M$99,0)</f>
        <v>1</v>
      </c>
      <c r="P49" s="41" t="s">
        <v>127</v>
      </c>
      <c r="Q49" s="68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19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46">
        <v>19</v>
      </c>
    </row>
    <row r="50" spans="1:32" x14ac:dyDescent="0.15">
      <c r="A50" s="69" t="s">
        <v>128</v>
      </c>
      <c r="B50" s="69" t="s">
        <v>297</v>
      </c>
      <c r="C50" s="70" t="s">
        <v>129</v>
      </c>
      <c r="D50" s="47"/>
      <c r="E50" s="48"/>
      <c r="F50" s="48"/>
      <c r="G50" s="48"/>
      <c r="H50" s="48"/>
      <c r="I50" s="48"/>
      <c r="J50" s="49"/>
      <c r="K50" s="49"/>
      <c r="L50" s="50"/>
      <c r="M50" s="51"/>
      <c r="N50" s="52"/>
      <c r="P50" s="70" t="s">
        <v>129</v>
      </c>
      <c r="Q50" s="75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74"/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1</v>
      </c>
      <c r="E51" s="42">
        <f>SUM(F51:H51)</f>
        <v>87</v>
      </c>
      <c r="F51" s="25">
        <f>V51+W51</f>
        <v>79</v>
      </c>
      <c r="G51" s="25">
        <f t="shared" ref="G51:H53" si="15">X51</f>
        <v>8</v>
      </c>
      <c r="H51" s="25">
        <f t="shared" si="15"/>
        <v>0</v>
      </c>
      <c r="I51" s="25">
        <f>SUM(AB51:AD51)</f>
        <v>3</v>
      </c>
      <c r="J51" s="2">
        <f>SUM(Z51:AA51,AE51)</f>
        <v>0</v>
      </c>
      <c r="K51" s="43">
        <f t="shared" si="3"/>
        <v>91</v>
      </c>
      <c r="L51" s="44">
        <f>_xlfn.RANK.EQ(K51,$K$14:$K$99,0)</f>
        <v>10</v>
      </c>
      <c r="M51" s="27">
        <f>E51/K51</f>
        <v>0.95604395604395609</v>
      </c>
      <c r="N51" s="45">
        <f>_xlfn.RANK.EQ(M51,$M$14:$M$99,0)</f>
        <v>39</v>
      </c>
      <c r="P51" s="41" t="s">
        <v>131</v>
      </c>
      <c r="Q51" s="68">
        <v>1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79</v>
      </c>
      <c r="X51" s="1">
        <v>8</v>
      </c>
      <c r="Y51" s="1">
        <v>0</v>
      </c>
      <c r="Z51" s="1">
        <v>0</v>
      </c>
      <c r="AA51" s="1">
        <v>0</v>
      </c>
      <c r="AB51" s="1">
        <v>0</v>
      </c>
      <c r="AC51" s="1">
        <v>1</v>
      </c>
      <c r="AD51" s="1">
        <v>2</v>
      </c>
      <c r="AE51" s="1">
        <v>0</v>
      </c>
      <c r="AF51" s="46">
        <v>91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0</v>
      </c>
      <c r="E52" s="42">
        <f>SUM(F52:H52)</f>
        <v>16</v>
      </c>
      <c r="F52" s="25">
        <f>V52+W52</f>
        <v>15</v>
      </c>
      <c r="G52" s="25">
        <f t="shared" si="15"/>
        <v>1</v>
      </c>
      <c r="H52" s="25">
        <f t="shared" si="15"/>
        <v>0</v>
      </c>
      <c r="I52" s="25">
        <f>SUM(AB52:AD52)</f>
        <v>0</v>
      </c>
      <c r="J52" s="2">
        <f>SUM(Z52:AA52,AE52)</f>
        <v>0</v>
      </c>
      <c r="K52" s="43">
        <f t="shared" si="3"/>
        <v>16</v>
      </c>
      <c r="L52" s="44">
        <f>_xlfn.RANK.EQ(K52,$K$14:$K$99,0)</f>
        <v>55</v>
      </c>
      <c r="M52" s="27">
        <f>E52/K52</f>
        <v>1</v>
      </c>
      <c r="N52" s="45">
        <f>_xlfn.RANK.EQ(M52,$M$14:$M$99,0)</f>
        <v>1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15</v>
      </c>
      <c r="X52" s="1">
        <v>1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46">
        <v>16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0</v>
      </c>
      <c r="E53" s="42">
        <f>SUM(F53:H53)</f>
        <v>17</v>
      </c>
      <c r="F53" s="25">
        <f>V53+W53</f>
        <v>14</v>
      </c>
      <c r="G53" s="25">
        <f t="shared" si="15"/>
        <v>3</v>
      </c>
      <c r="H53" s="25">
        <f t="shared" si="15"/>
        <v>0</v>
      </c>
      <c r="I53" s="25">
        <f>SUM(AB53:AD53)</f>
        <v>7</v>
      </c>
      <c r="J53" s="2">
        <f>SUM(Z53:AA53,AE53)</f>
        <v>0</v>
      </c>
      <c r="K53" s="43">
        <f t="shared" si="3"/>
        <v>24</v>
      </c>
      <c r="L53" s="44">
        <f>_xlfn.RANK.EQ(K53,$K$14:$K$99,0)</f>
        <v>41</v>
      </c>
      <c r="M53" s="27">
        <f>E53/K53</f>
        <v>0.70833333333333337</v>
      </c>
      <c r="N53" s="45">
        <f>_xlfn.RANK.EQ(M53,$M$14:$M$99,0)</f>
        <v>49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14</v>
      </c>
      <c r="X53" s="1">
        <v>3</v>
      </c>
      <c r="Y53" s="1">
        <v>0</v>
      </c>
      <c r="Z53" s="1">
        <v>0</v>
      </c>
      <c r="AA53" s="1">
        <v>0</v>
      </c>
      <c r="AB53" s="1">
        <v>0</v>
      </c>
      <c r="AC53" s="1">
        <v>7</v>
      </c>
      <c r="AD53" s="1">
        <v>0</v>
      </c>
      <c r="AE53" s="1">
        <v>0</v>
      </c>
      <c r="AF53" s="46">
        <v>24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9"/>
      <c r="L54" s="50"/>
      <c r="M54" s="51"/>
      <c r="N54" s="52"/>
      <c r="P54" s="70" t="s">
        <v>137</v>
      </c>
      <c r="Q54" s="75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74"/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>SUM(Q55:U55)</f>
        <v>0</v>
      </c>
      <c r="E55" s="42">
        <f>SUM(F55:H55)</f>
        <v>58</v>
      </c>
      <c r="F55" s="25">
        <f>V55+W55</f>
        <v>57</v>
      </c>
      <c r="G55" s="25">
        <f t="shared" ref="G55:H59" si="16">X55</f>
        <v>1</v>
      </c>
      <c r="H55" s="25">
        <f t="shared" si="16"/>
        <v>0</v>
      </c>
      <c r="I55" s="25">
        <f>SUM(AB55:AD55)</f>
        <v>1</v>
      </c>
      <c r="J55" s="2">
        <f>SUM(Z55:AA55,AE55)</f>
        <v>0</v>
      </c>
      <c r="K55" s="43">
        <f t="shared" si="3"/>
        <v>59</v>
      </c>
      <c r="L55" s="44">
        <f>_xlfn.RANK.EQ(K55,$K$14:$K$99,0)</f>
        <v>15</v>
      </c>
      <c r="M55" s="27">
        <f>E55/K55</f>
        <v>0.98305084745762716</v>
      </c>
      <c r="N55" s="45">
        <f>_xlfn.RANK.EQ(M55,$M$14:$M$99,0)</f>
        <v>31</v>
      </c>
      <c r="P55" s="41" t="s">
        <v>139</v>
      </c>
      <c r="Q55" s="68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57</v>
      </c>
      <c r="X55" s="1">
        <v>1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</v>
      </c>
      <c r="AE55" s="1">
        <v>0</v>
      </c>
      <c r="AF55" s="46">
        <v>59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>SUM(Q56:U56)</f>
        <v>0</v>
      </c>
      <c r="E56" s="42">
        <f>SUM(F56:H56)</f>
        <v>33</v>
      </c>
      <c r="F56" s="25">
        <f>V56+W56</f>
        <v>30</v>
      </c>
      <c r="G56" s="25">
        <f t="shared" si="16"/>
        <v>3</v>
      </c>
      <c r="H56" s="25">
        <f t="shared" si="16"/>
        <v>0</v>
      </c>
      <c r="I56" s="25">
        <f>SUM(AB56:AD56)</f>
        <v>0</v>
      </c>
      <c r="J56" s="2">
        <f>SUM(Z56:AA56,AE56)</f>
        <v>0</v>
      </c>
      <c r="K56" s="43">
        <f t="shared" si="3"/>
        <v>33</v>
      </c>
      <c r="L56" s="44">
        <f>_xlfn.RANK.EQ(K56,$K$14:$K$99,0)</f>
        <v>32</v>
      </c>
      <c r="M56" s="27">
        <f>E56/K56</f>
        <v>1</v>
      </c>
      <c r="N56" s="45">
        <f>_xlfn.RANK.EQ(M56,$M$14:$M$99,0)</f>
        <v>1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30</v>
      </c>
      <c r="X56" s="1">
        <v>3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46">
        <v>33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>SUM(Q57:U57)</f>
        <v>0</v>
      </c>
      <c r="E57" s="42">
        <f>SUM(F57:H57)</f>
        <v>31</v>
      </c>
      <c r="F57" s="25">
        <f>V57+W57</f>
        <v>29</v>
      </c>
      <c r="G57" s="25">
        <f t="shared" si="16"/>
        <v>2</v>
      </c>
      <c r="H57" s="25">
        <f t="shared" si="16"/>
        <v>0</v>
      </c>
      <c r="I57" s="25">
        <f>SUM(AB57:AD57)</f>
        <v>0</v>
      </c>
      <c r="J57" s="2">
        <f>SUM(Z57:AA57,AE57)</f>
        <v>0</v>
      </c>
      <c r="K57" s="43">
        <f t="shared" si="3"/>
        <v>31</v>
      </c>
      <c r="L57" s="44">
        <f>_xlfn.RANK.EQ(K57,$K$14:$K$99,0)</f>
        <v>34</v>
      </c>
      <c r="M57" s="27">
        <f>E57/K57</f>
        <v>1</v>
      </c>
      <c r="N57" s="45">
        <f>_xlfn.RANK.EQ(M57,$M$14:$M$99,0)</f>
        <v>1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29</v>
      </c>
      <c r="X57" s="1">
        <v>2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46">
        <v>31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>SUM(Q58:U58)</f>
        <v>0</v>
      </c>
      <c r="E58" s="42">
        <f>SUM(F58:H58)</f>
        <v>24</v>
      </c>
      <c r="F58" s="25">
        <f>V58+W58</f>
        <v>24</v>
      </c>
      <c r="G58" s="25">
        <f t="shared" si="16"/>
        <v>0</v>
      </c>
      <c r="H58" s="25">
        <f t="shared" si="16"/>
        <v>0</v>
      </c>
      <c r="I58" s="25">
        <f>SUM(AB58:AD58)</f>
        <v>0</v>
      </c>
      <c r="J58" s="2">
        <f>SUM(Z58:AA58,AE58)</f>
        <v>0</v>
      </c>
      <c r="K58" s="43">
        <f t="shared" si="3"/>
        <v>24</v>
      </c>
      <c r="L58" s="44">
        <f>_xlfn.RANK.EQ(K58,$K$14:$K$99,0)</f>
        <v>41</v>
      </c>
      <c r="M58" s="27">
        <f>E58/K58</f>
        <v>1</v>
      </c>
      <c r="N58" s="45">
        <f>_xlfn.RANK.EQ(M58,$M$14:$M$99,0)</f>
        <v>1</v>
      </c>
      <c r="P58" s="41" t="s">
        <v>145</v>
      </c>
      <c r="Q58" s="68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24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46">
        <v>24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>SUM(Q59:U59)</f>
        <v>0</v>
      </c>
      <c r="E59" s="42">
        <f>SUM(F59:H59)</f>
        <v>34</v>
      </c>
      <c r="F59" s="25">
        <f>V59+W59</f>
        <v>30</v>
      </c>
      <c r="G59" s="25">
        <f t="shared" si="16"/>
        <v>4</v>
      </c>
      <c r="H59" s="25">
        <f t="shared" si="16"/>
        <v>0</v>
      </c>
      <c r="I59" s="25">
        <f>SUM(AB59:AD59)</f>
        <v>0</v>
      </c>
      <c r="J59" s="2">
        <f>SUM(Z59:AA59,AE59)</f>
        <v>0</v>
      </c>
      <c r="K59" s="43">
        <f t="shared" si="3"/>
        <v>34</v>
      </c>
      <c r="L59" s="44">
        <f>_xlfn.RANK.EQ(K59,$K$14:$K$99,0)</f>
        <v>31</v>
      </c>
      <c r="M59" s="27">
        <f>E59/K59</f>
        <v>1</v>
      </c>
      <c r="N59" s="45">
        <f>_xlfn.RANK.EQ(M59,$M$14:$M$99,0)</f>
        <v>1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30</v>
      </c>
      <c r="X59" s="1">
        <v>4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46">
        <v>34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74"/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>SUM(Q61:U61)</f>
        <v>0</v>
      </c>
      <c r="E61" s="42">
        <f>SUM(F61:H61)</f>
        <v>0</v>
      </c>
      <c r="F61" s="25">
        <f>V61+W61</f>
        <v>0</v>
      </c>
      <c r="G61" s="25">
        <f>X61</f>
        <v>0</v>
      </c>
      <c r="H61" s="25">
        <f>Y61</f>
        <v>0</v>
      </c>
      <c r="I61" s="25">
        <f>SUM(AB61:AD61)</f>
        <v>26</v>
      </c>
      <c r="J61" s="2">
        <f>SUM(Z61:AA61,AE61)</f>
        <v>0</v>
      </c>
      <c r="K61" s="43">
        <f t="shared" si="3"/>
        <v>26</v>
      </c>
      <c r="L61" s="44">
        <f>_xlfn.RANK.EQ(K61,$K$14:$K$99,0)</f>
        <v>39</v>
      </c>
      <c r="M61" s="27">
        <f>E61/K61</f>
        <v>0</v>
      </c>
      <c r="N61" s="45">
        <f>_xlfn.RANK.EQ(M61,$M$14:$M$99,0)</f>
        <v>59</v>
      </c>
      <c r="P61" s="41" t="s">
        <v>151</v>
      </c>
      <c r="Q61" s="68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26</v>
      </c>
      <c r="AD61" s="1">
        <v>0</v>
      </c>
      <c r="AE61" s="1">
        <v>0</v>
      </c>
      <c r="AF61" s="46">
        <v>26</v>
      </c>
    </row>
    <row r="62" spans="1:32" x14ac:dyDescent="0.15">
      <c r="A62" s="69" t="s">
        <v>152</v>
      </c>
      <c r="B62" s="69" t="s">
        <v>297</v>
      </c>
      <c r="C62" s="70" t="s">
        <v>153</v>
      </c>
      <c r="D62" s="47"/>
      <c r="E62" s="48"/>
      <c r="F62" s="48"/>
      <c r="G62" s="48"/>
      <c r="H62" s="48"/>
      <c r="I62" s="48"/>
      <c r="J62" s="49"/>
      <c r="K62" s="49"/>
      <c r="L62" s="50"/>
      <c r="M62" s="51"/>
      <c r="N62" s="52"/>
      <c r="P62" s="70" t="s">
        <v>153</v>
      </c>
      <c r="Q62" s="75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74"/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>SUM(Q63:U63)</f>
        <v>0</v>
      </c>
      <c r="E63" s="42">
        <f>SUM(F63:H63)</f>
        <v>61</v>
      </c>
      <c r="F63" s="25">
        <f>V63+W63</f>
        <v>45</v>
      </c>
      <c r="G63" s="25">
        <f>X63</f>
        <v>16</v>
      </c>
      <c r="H63" s="25">
        <f>Y63</f>
        <v>0</v>
      </c>
      <c r="I63" s="25">
        <f>SUM(AB63:AD63)</f>
        <v>0</v>
      </c>
      <c r="J63" s="2">
        <f>SUM(Z63:AA63,AE63)</f>
        <v>0</v>
      </c>
      <c r="K63" s="43">
        <f t="shared" si="3"/>
        <v>61</v>
      </c>
      <c r="L63" s="44">
        <f>_xlfn.RANK.EQ(K63,$K$14:$K$99,0)</f>
        <v>14</v>
      </c>
      <c r="M63" s="27">
        <f>E63/K63</f>
        <v>1</v>
      </c>
      <c r="N63" s="45">
        <f>_xlfn.RANK.EQ(M63,$M$14:$M$99,0)</f>
        <v>1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45</v>
      </c>
      <c r="X63" s="1">
        <v>16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46">
        <v>61</v>
      </c>
    </row>
    <row r="64" spans="1:32" x14ac:dyDescent="0.15">
      <c r="A64" s="69" t="s">
        <v>156</v>
      </c>
      <c r="B64" s="69" t="s">
        <v>297</v>
      </c>
      <c r="C64" s="70" t="s">
        <v>157</v>
      </c>
      <c r="D64" s="47"/>
      <c r="E64" s="48"/>
      <c r="F64" s="48"/>
      <c r="G64" s="48"/>
      <c r="H64" s="48"/>
      <c r="I64" s="48"/>
      <c r="J64" s="49"/>
      <c r="K64" s="49"/>
      <c r="L64" s="50"/>
      <c r="M64" s="51"/>
      <c r="N64" s="52"/>
      <c r="P64" s="70" t="s">
        <v>157</v>
      </c>
      <c r="Q64" s="75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74"/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>SUM(Q65:U65)</f>
        <v>0</v>
      </c>
      <c r="E65" s="42">
        <f>SUM(F65:H65)</f>
        <v>17</v>
      </c>
      <c r="F65" s="25">
        <f>V65+W65</f>
        <v>17</v>
      </c>
      <c r="G65" s="25">
        <f>X65</f>
        <v>0</v>
      </c>
      <c r="H65" s="25">
        <f>Y65</f>
        <v>0</v>
      </c>
      <c r="I65" s="25">
        <f>SUM(AB65:AD65)</f>
        <v>0</v>
      </c>
      <c r="J65" s="2">
        <f>SUM(Z65:AA65,AE65)</f>
        <v>0</v>
      </c>
      <c r="K65" s="43">
        <f t="shared" si="3"/>
        <v>17</v>
      </c>
      <c r="L65" s="44">
        <f>_xlfn.RANK.EQ(K65,$K$14:$K$99,0)</f>
        <v>51</v>
      </c>
      <c r="M65" s="27">
        <f>E65/K65</f>
        <v>1</v>
      </c>
      <c r="N65" s="45">
        <f>_xlfn.RANK.EQ(M65,$M$14:$M$99,0)</f>
        <v>1</v>
      </c>
      <c r="P65" s="41" t="s">
        <v>159</v>
      </c>
      <c r="Q65" s="68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17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46">
        <v>17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>SUM(Q66:U66)</f>
        <v>0</v>
      </c>
      <c r="E66" s="42">
        <f>SUM(F66:H66)</f>
        <v>20</v>
      </c>
      <c r="F66" s="25">
        <f>V66+W66</f>
        <v>20</v>
      </c>
      <c r="G66" s="25">
        <f>X66</f>
        <v>0</v>
      </c>
      <c r="H66" s="25">
        <f>Y66</f>
        <v>0</v>
      </c>
      <c r="I66" s="25">
        <f>SUM(AB66:AD66)</f>
        <v>0</v>
      </c>
      <c r="J66" s="2">
        <f>SUM(Z66:AA66,AE66)</f>
        <v>0</v>
      </c>
      <c r="K66" s="43">
        <f t="shared" si="3"/>
        <v>20</v>
      </c>
      <c r="L66" s="44">
        <f>_xlfn.RANK.EQ(K66,$K$14:$K$99,0)</f>
        <v>44</v>
      </c>
      <c r="M66" s="27">
        <f>E66/K66</f>
        <v>1</v>
      </c>
      <c r="N66" s="45">
        <f>_xlfn.RANK.EQ(M66,$M$14:$M$99,0)</f>
        <v>1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20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46">
        <v>20</v>
      </c>
    </row>
    <row r="67" spans="1:32" x14ac:dyDescent="0.15">
      <c r="A67" s="69" t="s">
        <v>162</v>
      </c>
      <c r="B67" s="69" t="s">
        <v>299</v>
      </c>
      <c r="C67" s="70" t="s">
        <v>163</v>
      </c>
      <c r="D67" s="47"/>
      <c r="E67" s="48"/>
      <c r="F67" s="48"/>
      <c r="G67" s="48"/>
      <c r="H67" s="48"/>
      <c r="I67" s="48"/>
      <c r="J67" s="49"/>
      <c r="K67" s="49"/>
      <c r="L67" s="50"/>
      <c r="M67" s="51"/>
      <c r="N67" s="52"/>
      <c r="P67" s="70" t="s">
        <v>163</v>
      </c>
      <c r="Q67" s="75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74"/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>SUM(Q68:U68)</f>
        <v>14</v>
      </c>
      <c r="E68" s="42">
        <f>SUM(F68:H68)</f>
        <v>90</v>
      </c>
      <c r="F68" s="25">
        <f>V68+W68</f>
        <v>84</v>
      </c>
      <c r="G68" s="25">
        <f>X68</f>
        <v>6</v>
      </c>
      <c r="H68" s="25">
        <f>Y68</f>
        <v>0</v>
      </c>
      <c r="I68" s="25">
        <f>SUM(AB68:AD68)</f>
        <v>185</v>
      </c>
      <c r="J68" s="2">
        <f>SUM(Z68:AA68,AE68)</f>
        <v>0</v>
      </c>
      <c r="K68" s="43">
        <f t="shared" si="3"/>
        <v>289</v>
      </c>
      <c r="L68" s="44">
        <f>_xlfn.RANK.EQ(K68,$K$14:$K$99,0)</f>
        <v>2</v>
      </c>
      <c r="M68" s="27">
        <f>E68/K68</f>
        <v>0.31141868512110726</v>
      </c>
      <c r="N68" s="45">
        <f>_xlfn.RANK.EQ(M68,$M$14:$M$99,0)</f>
        <v>58</v>
      </c>
      <c r="P68" s="41" t="s">
        <v>165</v>
      </c>
      <c r="Q68" s="68">
        <v>12</v>
      </c>
      <c r="R68" s="1">
        <v>0</v>
      </c>
      <c r="S68" s="1">
        <v>0</v>
      </c>
      <c r="T68" s="1">
        <v>0</v>
      </c>
      <c r="U68" s="1">
        <v>2</v>
      </c>
      <c r="V68" s="1">
        <v>3</v>
      </c>
      <c r="W68" s="1">
        <v>81</v>
      </c>
      <c r="X68" s="1">
        <v>6</v>
      </c>
      <c r="Y68" s="1">
        <v>0</v>
      </c>
      <c r="Z68" s="1">
        <v>0</v>
      </c>
      <c r="AA68" s="1">
        <v>0</v>
      </c>
      <c r="AB68" s="1">
        <v>2</v>
      </c>
      <c r="AC68" s="1">
        <v>124</v>
      </c>
      <c r="AD68" s="1">
        <v>59</v>
      </c>
      <c r="AE68" s="1">
        <v>0</v>
      </c>
      <c r="AF68" s="46">
        <v>289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>SUM(Q69:U69)</f>
        <v>0</v>
      </c>
      <c r="E69" s="42">
        <f>SUM(F69:H69)</f>
        <v>51</v>
      </c>
      <c r="F69" s="25">
        <f>V69+W69</f>
        <v>40</v>
      </c>
      <c r="G69" s="25">
        <f>X69</f>
        <v>11</v>
      </c>
      <c r="H69" s="25">
        <f>Y69</f>
        <v>0</v>
      </c>
      <c r="I69" s="25">
        <f>SUM(AB69:AD69)</f>
        <v>0</v>
      </c>
      <c r="J69" s="2">
        <f>SUM(Z69:AA69,AE69)</f>
        <v>0</v>
      </c>
      <c r="K69" s="43">
        <f t="shared" si="3"/>
        <v>51</v>
      </c>
      <c r="L69" s="44">
        <f>_xlfn.RANK.EQ(K69,$K$14:$K$99,0)</f>
        <v>17</v>
      </c>
      <c r="M69" s="27">
        <f>E69/K69</f>
        <v>1</v>
      </c>
      <c r="N69" s="45">
        <f>_xlfn.RANK.EQ(M69,$M$14:$M$99,0)</f>
        <v>1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40</v>
      </c>
      <c r="X69" s="1">
        <v>11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46">
        <v>51</v>
      </c>
    </row>
    <row r="70" spans="1:32" x14ac:dyDescent="0.15">
      <c r="A70" s="69" t="s">
        <v>168</v>
      </c>
      <c r="B70" s="69" t="s">
        <v>297</v>
      </c>
      <c r="C70" s="70" t="s">
        <v>169</v>
      </c>
      <c r="D70" s="47"/>
      <c r="E70" s="48"/>
      <c r="F70" s="48"/>
      <c r="G70" s="48"/>
      <c r="H70" s="48"/>
      <c r="I70" s="48"/>
      <c r="J70" s="49"/>
      <c r="K70" s="49"/>
      <c r="L70" s="50"/>
      <c r="M70" s="51"/>
      <c r="N70" s="52"/>
      <c r="P70" s="70" t="s">
        <v>169</v>
      </c>
      <c r="Q70" s="75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74"/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0</v>
      </c>
      <c r="E71" s="42">
        <f>SUM(F71:H71)</f>
        <v>0</v>
      </c>
      <c r="F71" s="25">
        <f>V71+W71</f>
        <v>0</v>
      </c>
      <c r="G71" s="25">
        <f t="shared" ref="G71:H75" si="17">X71</f>
        <v>0</v>
      </c>
      <c r="H71" s="25">
        <f t="shared" si="17"/>
        <v>0</v>
      </c>
      <c r="I71" s="25">
        <f>SUM(AB71:AD71)</f>
        <v>75</v>
      </c>
      <c r="J71" s="2">
        <f>SUM(Z71:AA71,AE71)</f>
        <v>0</v>
      </c>
      <c r="K71" s="43">
        <f t="shared" si="3"/>
        <v>75</v>
      </c>
      <c r="L71" s="44">
        <f>_xlfn.RANK.EQ(K71,$K$14:$K$99,0)</f>
        <v>11</v>
      </c>
      <c r="M71" s="27">
        <f>E71/K71</f>
        <v>0</v>
      </c>
      <c r="N71" s="45">
        <f>_xlfn.RANK.EQ(M71,$M$14:$M$99,0)</f>
        <v>59</v>
      </c>
      <c r="P71" s="41" t="s">
        <v>171</v>
      </c>
      <c r="Q71" s="68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75</v>
      </c>
      <c r="AD71" s="1">
        <v>0</v>
      </c>
      <c r="AE71" s="1">
        <v>0</v>
      </c>
      <c r="AF71" s="46">
        <v>75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>SUM(Q72:U72)</f>
        <v>1</v>
      </c>
      <c r="E72" s="42">
        <f>SUM(F72:H72)</f>
        <v>118</v>
      </c>
      <c r="F72" s="25">
        <f>V72+W72</f>
        <v>91</v>
      </c>
      <c r="G72" s="25">
        <f t="shared" si="17"/>
        <v>27</v>
      </c>
      <c r="H72" s="25">
        <f t="shared" si="17"/>
        <v>0</v>
      </c>
      <c r="I72" s="25">
        <f>SUM(AB72:AD72)</f>
        <v>0</v>
      </c>
      <c r="J72" s="2">
        <f>SUM(Z72:AA72,AE72)</f>
        <v>0</v>
      </c>
      <c r="K72" s="43">
        <f t="shared" si="3"/>
        <v>119</v>
      </c>
      <c r="L72" s="44">
        <f>_xlfn.RANK.EQ(K72,$K$14:$K$99,0)</f>
        <v>6</v>
      </c>
      <c r="M72" s="27">
        <f>E72/K72</f>
        <v>0.99159663865546221</v>
      </c>
      <c r="N72" s="45">
        <f>_xlfn.RANK.EQ(M72,$M$14:$M$99,0)</f>
        <v>28</v>
      </c>
      <c r="P72" s="41" t="s">
        <v>173</v>
      </c>
      <c r="Q72" s="68">
        <v>0</v>
      </c>
      <c r="R72" s="1">
        <v>1</v>
      </c>
      <c r="S72" s="1">
        <v>0</v>
      </c>
      <c r="T72" s="1">
        <v>0</v>
      </c>
      <c r="U72" s="1">
        <v>0</v>
      </c>
      <c r="V72" s="1">
        <v>0</v>
      </c>
      <c r="W72" s="1">
        <v>91</v>
      </c>
      <c r="X72" s="1">
        <v>27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46">
        <v>119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0</v>
      </c>
      <c r="E73" s="42">
        <f>SUM(F73:H73)</f>
        <v>67</v>
      </c>
      <c r="F73" s="25">
        <f>V73+W73</f>
        <v>67</v>
      </c>
      <c r="G73" s="25">
        <f t="shared" si="17"/>
        <v>0</v>
      </c>
      <c r="H73" s="25">
        <f t="shared" si="17"/>
        <v>0</v>
      </c>
      <c r="I73" s="25">
        <f>SUM(AB73:AD73)</f>
        <v>53</v>
      </c>
      <c r="J73" s="2">
        <f>SUM(Z73:AA73,AE73)</f>
        <v>0</v>
      </c>
      <c r="K73" s="43">
        <f t="shared" si="3"/>
        <v>120</v>
      </c>
      <c r="L73" s="44">
        <f>_xlfn.RANK.EQ(K73,$K$14:$K$99,0)</f>
        <v>5</v>
      </c>
      <c r="M73" s="27">
        <f>E73/K73</f>
        <v>0.55833333333333335</v>
      </c>
      <c r="N73" s="45">
        <f>_xlfn.RANK.EQ(M73,$M$14:$M$99,0)</f>
        <v>54</v>
      </c>
      <c r="P73" s="41" t="s">
        <v>175</v>
      </c>
      <c r="Q73" s="68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67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53</v>
      </c>
      <c r="AD73" s="1">
        <v>0</v>
      </c>
      <c r="AE73" s="1">
        <v>0</v>
      </c>
      <c r="AF73" s="46">
        <v>120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0</v>
      </c>
      <c r="E74" s="42">
        <f>SUM(F74:H74)</f>
        <v>94</v>
      </c>
      <c r="F74" s="25">
        <f>V74+W74</f>
        <v>85</v>
      </c>
      <c r="G74" s="25">
        <f t="shared" si="17"/>
        <v>9</v>
      </c>
      <c r="H74" s="25">
        <f t="shared" si="17"/>
        <v>0</v>
      </c>
      <c r="I74" s="25">
        <f>SUM(AB74:AD74)</f>
        <v>1</v>
      </c>
      <c r="J74" s="2">
        <f>SUM(Z74:AA74,AE74)</f>
        <v>0</v>
      </c>
      <c r="K74" s="43">
        <f t="shared" si="3"/>
        <v>95</v>
      </c>
      <c r="L74" s="44">
        <f>_xlfn.RANK.EQ(K74,$K$14:$K$99,0)</f>
        <v>8</v>
      </c>
      <c r="M74" s="27">
        <f>E74/K74</f>
        <v>0.98947368421052628</v>
      </c>
      <c r="N74" s="45">
        <f>_xlfn.RANK.EQ(M74,$M$14:$M$99,0)</f>
        <v>29</v>
      </c>
      <c r="P74" s="41" t="s">
        <v>177</v>
      </c>
      <c r="Q74" s="68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85</v>
      </c>
      <c r="X74" s="1">
        <v>9</v>
      </c>
      <c r="Y74" s="1">
        <v>0</v>
      </c>
      <c r="Z74" s="1">
        <v>0</v>
      </c>
      <c r="AA74" s="1">
        <v>0</v>
      </c>
      <c r="AB74" s="1">
        <v>0</v>
      </c>
      <c r="AC74" s="1">
        <v>1</v>
      </c>
      <c r="AD74" s="1">
        <v>0</v>
      </c>
      <c r="AE74" s="1">
        <v>0</v>
      </c>
      <c r="AF74" s="46">
        <v>95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>SUM(Q75:U75)</f>
        <v>0</v>
      </c>
      <c r="E75" s="42">
        <f>SUM(F75:H75)</f>
        <v>23</v>
      </c>
      <c r="F75" s="25">
        <f>V75+W75</f>
        <v>17</v>
      </c>
      <c r="G75" s="25">
        <f t="shared" si="17"/>
        <v>6</v>
      </c>
      <c r="H75" s="25">
        <f t="shared" si="17"/>
        <v>0</v>
      </c>
      <c r="I75" s="25">
        <f>SUM(AB75:AD75)</f>
        <v>0</v>
      </c>
      <c r="J75" s="2">
        <f>SUM(Z75:AA75,AE75)</f>
        <v>0</v>
      </c>
      <c r="K75" s="43">
        <f t="shared" si="3"/>
        <v>23</v>
      </c>
      <c r="L75" s="44">
        <f>_xlfn.RANK.EQ(K75,$K$14:$K$99,0)</f>
        <v>43</v>
      </c>
      <c r="M75" s="27">
        <f>E75/K75</f>
        <v>1</v>
      </c>
      <c r="N75" s="45">
        <f>_xlfn.RANK.EQ(M75,$M$14:$M$99,0)</f>
        <v>1</v>
      </c>
      <c r="P75" s="41" t="s">
        <v>179</v>
      </c>
      <c r="Q75" s="68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17</v>
      </c>
      <c r="X75" s="1">
        <v>6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46">
        <v>23</v>
      </c>
    </row>
    <row r="76" spans="1:32" x14ac:dyDescent="0.15">
      <c r="A76" s="69" t="s">
        <v>180</v>
      </c>
      <c r="B76" s="69" t="s">
        <v>301</v>
      </c>
      <c r="C76" s="70" t="s">
        <v>181</v>
      </c>
      <c r="D76" s="47"/>
      <c r="E76" s="48"/>
      <c r="F76" s="48"/>
      <c r="G76" s="48"/>
      <c r="H76" s="48"/>
      <c r="I76" s="48"/>
      <c r="J76" s="49"/>
      <c r="K76" s="49"/>
      <c r="L76" s="50"/>
      <c r="M76" s="51"/>
      <c r="N76" s="52"/>
      <c r="P76" s="70" t="s">
        <v>181</v>
      </c>
      <c r="Q76" s="75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74"/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9"/>
      <c r="L77" s="50"/>
      <c r="M77" s="51"/>
      <c r="N77" s="52"/>
      <c r="P77" s="70" t="s">
        <v>183</v>
      </c>
      <c r="Q77" s="75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74"/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>SUM(Q78:U78)</f>
        <v>0</v>
      </c>
      <c r="E78" s="42">
        <f>SUM(F78:H78)</f>
        <v>18</v>
      </c>
      <c r="F78" s="25">
        <f>V78+W78</f>
        <v>15</v>
      </c>
      <c r="G78" s="25">
        <f>X78</f>
        <v>3</v>
      </c>
      <c r="H78" s="25">
        <f>Y78</f>
        <v>0</v>
      </c>
      <c r="I78" s="25">
        <f>SUM(AB78:AD78)</f>
        <v>0</v>
      </c>
      <c r="J78" s="2">
        <f>SUM(Z78:AA78,AE78)</f>
        <v>0</v>
      </c>
      <c r="K78" s="43">
        <f t="shared" si="3"/>
        <v>18</v>
      </c>
      <c r="L78" s="44">
        <f>_xlfn.RANK.EQ(K78,$K$14:$K$99,0)</f>
        <v>50</v>
      </c>
      <c r="M78" s="27">
        <f>E78/K78</f>
        <v>1</v>
      </c>
      <c r="N78" s="45">
        <f>_xlfn.RANK.EQ(M78,$M$14:$M$99,0)</f>
        <v>1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15</v>
      </c>
      <c r="X78" s="1">
        <v>3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46">
        <v>18</v>
      </c>
    </row>
    <row r="79" spans="1:32" x14ac:dyDescent="0.15">
      <c r="A79" s="69" t="s">
        <v>186</v>
      </c>
      <c r="B79" s="69" t="s">
        <v>300</v>
      </c>
      <c r="C79" s="70" t="s">
        <v>187</v>
      </c>
      <c r="D79" s="47"/>
      <c r="E79" s="48"/>
      <c r="F79" s="48"/>
      <c r="G79" s="48"/>
      <c r="H79" s="48"/>
      <c r="I79" s="48"/>
      <c r="J79" s="49"/>
      <c r="K79" s="49"/>
      <c r="L79" s="50"/>
      <c r="M79" s="51"/>
      <c r="N79" s="52"/>
      <c r="P79" s="70" t="s">
        <v>187</v>
      </c>
      <c r="Q79" s="75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74"/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>SUM(Q80:U80)</f>
        <v>0</v>
      </c>
      <c r="E80" s="42">
        <f>SUM(F80:H80)</f>
        <v>16</v>
      </c>
      <c r="F80" s="25">
        <f>V80+W80</f>
        <v>14</v>
      </c>
      <c r="G80" s="25">
        <f t="shared" ref="G80:H83" si="18">X80</f>
        <v>2</v>
      </c>
      <c r="H80" s="25">
        <f t="shared" si="18"/>
        <v>0</v>
      </c>
      <c r="I80" s="25">
        <f>SUM(AB80:AD80)</f>
        <v>0</v>
      </c>
      <c r="J80" s="2">
        <f>SUM(Z80:AA80,AE80)</f>
        <v>0</v>
      </c>
      <c r="K80" s="43">
        <f t="shared" ref="K80:K99" si="19">SUM(D80,E80,I80:J80)</f>
        <v>16</v>
      </c>
      <c r="L80" s="44">
        <f>_xlfn.RANK.EQ(K80,$K$14:$K$99,0)</f>
        <v>55</v>
      </c>
      <c r="M80" s="27">
        <f>E80/K80</f>
        <v>1</v>
      </c>
      <c r="N80" s="45">
        <f>_xlfn.RANK.EQ(M80,$M$14:$M$99,0)</f>
        <v>1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14</v>
      </c>
      <c r="X80" s="1">
        <v>2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46">
        <v>16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>SUM(Q81:U81)</f>
        <v>0</v>
      </c>
      <c r="E81" s="42">
        <f>SUM(F81:H81)</f>
        <v>25</v>
      </c>
      <c r="F81" s="25">
        <f>V81+W81</f>
        <v>22</v>
      </c>
      <c r="G81" s="25">
        <f t="shared" si="18"/>
        <v>3</v>
      </c>
      <c r="H81" s="25">
        <f t="shared" si="18"/>
        <v>0</v>
      </c>
      <c r="I81" s="25">
        <f>SUM(AB81:AD81)</f>
        <v>11</v>
      </c>
      <c r="J81" s="2">
        <f>SUM(Z81:AA81,AE81)</f>
        <v>1</v>
      </c>
      <c r="K81" s="43">
        <f t="shared" si="19"/>
        <v>37</v>
      </c>
      <c r="L81" s="44">
        <f>_xlfn.RANK.EQ(K81,$K$14:$K$99,0)</f>
        <v>29</v>
      </c>
      <c r="M81" s="27">
        <f>E81/K81</f>
        <v>0.67567567567567566</v>
      </c>
      <c r="N81" s="45">
        <f>_xlfn.RANK.EQ(M81,$M$14:$M$99,0)</f>
        <v>50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22</v>
      </c>
      <c r="X81" s="1">
        <v>3</v>
      </c>
      <c r="Y81" s="1">
        <v>0</v>
      </c>
      <c r="Z81" s="1">
        <v>0</v>
      </c>
      <c r="AA81" s="1">
        <v>1</v>
      </c>
      <c r="AB81" s="1">
        <v>0</v>
      </c>
      <c r="AC81" s="1">
        <v>11</v>
      </c>
      <c r="AD81" s="1">
        <v>0</v>
      </c>
      <c r="AE81" s="1">
        <v>0</v>
      </c>
      <c r="AF81" s="46">
        <v>37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>SUM(Q82:U82)</f>
        <v>1</v>
      </c>
      <c r="E82" s="42">
        <f>SUM(F82:H82)</f>
        <v>28</v>
      </c>
      <c r="F82" s="25">
        <f>V82+W82</f>
        <v>23</v>
      </c>
      <c r="G82" s="25">
        <f t="shared" si="18"/>
        <v>4</v>
      </c>
      <c r="H82" s="25">
        <f t="shared" si="18"/>
        <v>1</v>
      </c>
      <c r="I82" s="25">
        <f>SUM(AB82:AD82)</f>
        <v>0</v>
      </c>
      <c r="J82" s="2">
        <f>SUM(Z82:AA82,AE82)</f>
        <v>8</v>
      </c>
      <c r="K82" s="43">
        <f t="shared" si="19"/>
        <v>37</v>
      </c>
      <c r="L82" s="44">
        <f>_xlfn.RANK.EQ(K82,$K$14:$K$99,0)</f>
        <v>29</v>
      </c>
      <c r="M82" s="27">
        <f>E82/K82</f>
        <v>0.7567567567567568</v>
      </c>
      <c r="N82" s="45">
        <f>_xlfn.RANK.EQ(M82,$M$14:$M$99,0)</f>
        <v>45</v>
      </c>
      <c r="P82" s="41" t="s">
        <v>193</v>
      </c>
      <c r="Q82" s="68">
        <v>1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23</v>
      </c>
      <c r="X82" s="1">
        <v>4</v>
      </c>
      <c r="Y82" s="1">
        <v>1</v>
      </c>
      <c r="Z82" s="1">
        <v>0</v>
      </c>
      <c r="AA82" s="1">
        <v>8</v>
      </c>
      <c r="AB82" s="1">
        <v>0</v>
      </c>
      <c r="AC82" s="1">
        <v>0</v>
      </c>
      <c r="AD82" s="1">
        <v>0</v>
      </c>
      <c r="AE82" s="1">
        <v>0</v>
      </c>
      <c r="AF82" s="46">
        <v>37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>SUM(Q83:U83)</f>
        <v>3</v>
      </c>
      <c r="E83" s="42">
        <f>SUM(F83:H83)</f>
        <v>28</v>
      </c>
      <c r="F83" s="25">
        <f>V83+W83</f>
        <v>28</v>
      </c>
      <c r="G83" s="25">
        <f t="shared" si="18"/>
        <v>0</v>
      </c>
      <c r="H83" s="25">
        <f t="shared" si="18"/>
        <v>0</v>
      </c>
      <c r="I83" s="25">
        <f>SUM(AB83:AD83)</f>
        <v>1</v>
      </c>
      <c r="J83" s="2">
        <f>SUM(Z83:AA83,AE83)</f>
        <v>0</v>
      </c>
      <c r="K83" s="43">
        <f t="shared" si="19"/>
        <v>32</v>
      </c>
      <c r="L83" s="44">
        <f>_xlfn.RANK.EQ(K83,$K$14:$K$99,0)</f>
        <v>33</v>
      </c>
      <c r="M83" s="27">
        <f>E83/K83</f>
        <v>0.875</v>
      </c>
      <c r="N83" s="45">
        <f>_xlfn.RANK.EQ(M83,$M$14:$M$99,0)</f>
        <v>44</v>
      </c>
      <c r="P83" s="41" t="s">
        <v>195</v>
      </c>
      <c r="Q83" s="68">
        <v>2</v>
      </c>
      <c r="R83" s="1">
        <v>0</v>
      </c>
      <c r="S83" s="1">
        <v>0</v>
      </c>
      <c r="T83" s="1">
        <v>1</v>
      </c>
      <c r="U83" s="1">
        <v>0</v>
      </c>
      <c r="V83" s="1">
        <v>0</v>
      </c>
      <c r="W83" s="1">
        <v>28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1</v>
      </c>
      <c r="AE83" s="1">
        <v>0</v>
      </c>
      <c r="AF83" s="46">
        <v>32</v>
      </c>
    </row>
    <row r="84" spans="1:32" x14ac:dyDescent="0.15">
      <c r="A84" s="69" t="s">
        <v>196</v>
      </c>
      <c r="B84" s="69" t="s">
        <v>300</v>
      </c>
      <c r="C84" s="70" t="s">
        <v>197</v>
      </c>
      <c r="D84" s="47"/>
      <c r="E84" s="48"/>
      <c r="F84" s="48"/>
      <c r="G84" s="48"/>
      <c r="H84" s="48"/>
      <c r="I84" s="48"/>
      <c r="J84" s="49"/>
      <c r="K84" s="49"/>
      <c r="L84" s="50"/>
      <c r="M84" s="51"/>
      <c r="N84" s="52"/>
      <c r="P84" s="70" t="s">
        <v>197</v>
      </c>
      <c r="Q84" s="75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74"/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>SUM(Q85:U85)</f>
        <v>0</v>
      </c>
      <c r="E85" s="42">
        <f>SUM(F85:H85)</f>
        <v>89</v>
      </c>
      <c r="F85" s="25">
        <f>V85+W85</f>
        <v>68</v>
      </c>
      <c r="G85" s="25">
        <f t="shared" ref="G85:H88" si="20">X85</f>
        <v>21</v>
      </c>
      <c r="H85" s="25">
        <f t="shared" si="20"/>
        <v>0</v>
      </c>
      <c r="I85" s="25">
        <f>SUM(AB85:AD85)</f>
        <v>4</v>
      </c>
      <c r="J85" s="2">
        <f>SUM(Z85:AA85,AE85)</f>
        <v>0</v>
      </c>
      <c r="K85" s="43">
        <f t="shared" si="19"/>
        <v>93</v>
      </c>
      <c r="L85" s="44">
        <f>_xlfn.RANK.EQ(K85,$K$14:$K$99,0)</f>
        <v>9</v>
      </c>
      <c r="M85" s="27">
        <f>E85/K85</f>
        <v>0.956989247311828</v>
      </c>
      <c r="N85" s="45">
        <f>_xlfn.RANK.EQ(M85,$M$14:$M$99,0)</f>
        <v>38</v>
      </c>
      <c r="P85" s="41" t="s">
        <v>199</v>
      </c>
      <c r="Q85" s="68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68</v>
      </c>
      <c r="X85" s="1">
        <v>21</v>
      </c>
      <c r="Y85" s="1">
        <v>0</v>
      </c>
      <c r="Z85" s="1">
        <v>0</v>
      </c>
      <c r="AA85" s="1">
        <v>0</v>
      </c>
      <c r="AB85" s="1">
        <v>0</v>
      </c>
      <c r="AC85" s="1">
        <v>1</v>
      </c>
      <c r="AD85" s="1">
        <v>3</v>
      </c>
      <c r="AE85" s="1">
        <v>0</v>
      </c>
      <c r="AF85" s="46">
        <v>93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0</v>
      </c>
      <c r="E86" s="42">
        <f>SUM(F86:H86)</f>
        <v>58</v>
      </c>
      <c r="F86" s="25">
        <f>V86+W86</f>
        <v>51</v>
      </c>
      <c r="G86" s="25">
        <f t="shared" si="20"/>
        <v>7</v>
      </c>
      <c r="H86" s="25">
        <f t="shared" si="20"/>
        <v>0</v>
      </c>
      <c r="I86" s="25">
        <f>SUM(AB86:AD86)</f>
        <v>1</v>
      </c>
      <c r="J86" s="2">
        <f>SUM(Z86:AA86,AE86)</f>
        <v>0</v>
      </c>
      <c r="K86" s="43">
        <f t="shared" si="19"/>
        <v>59</v>
      </c>
      <c r="L86" s="44">
        <f>_xlfn.RANK.EQ(K86,$K$14:$K$99,0)</f>
        <v>15</v>
      </c>
      <c r="M86" s="27">
        <f>E86/K86</f>
        <v>0.98305084745762716</v>
      </c>
      <c r="N86" s="45">
        <f>_xlfn.RANK.EQ(M86,$M$14:$M$99,0)</f>
        <v>31</v>
      </c>
      <c r="P86" s="41" t="s">
        <v>201</v>
      </c>
      <c r="Q86" s="68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51</v>
      </c>
      <c r="X86" s="1">
        <v>7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1</v>
      </c>
      <c r="AE86" s="1">
        <v>0</v>
      </c>
      <c r="AF86" s="46">
        <v>59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40</v>
      </c>
      <c r="F87" s="25">
        <f>V87+W87</f>
        <v>34</v>
      </c>
      <c r="G87" s="25">
        <f t="shared" si="20"/>
        <v>6</v>
      </c>
      <c r="H87" s="25">
        <f t="shared" si="20"/>
        <v>0</v>
      </c>
      <c r="I87" s="25">
        <f>SUM(AB87:AD87)</f>
        <v>0</v>
      </c>
      <c r="J87" s="2">
        <f>SUM(Z87:AA87,AE87)</f>
        <v>0</v>
      </c>
      <c r="K87" s="43">
        <f t="shared" si="19"/>
        <v>40</v>
      </c>
      <c r="L87" s="44">
        <f>_xlfn.RANK.EQ(K87,$K$14:$K$99,0)</f>
        <v>24</v>
      </c>
      <c r="M87" s="27">
        <f>E87/K87</f>
        <v>1</v>
      </c>
      <c r="N87" s="45">
        <f>_xlfn.RANK.EQ(M87,$M$14:$M$99,0)</f>
        <v>1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34</v>
      </c>
      <c r="X87" s="1">
        <v>6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46">
        <v>40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13</v>
      </c>
      <c r="F88" s="55">
        <f>V88+W88</f>
        <v>12</v>
      </c>
      <c r="G88" s="55">
        <f t="shared" si="20"/>
        <v>1</v>
      </c>
      <c r="H88" s="55">
        <f t="shared" si="20"/>
        <v>0</v>
      </c>
      <c r="I88" s="55">
        <f>SUM(AB88:AD88)</f>
        <v>0</v>
      </c>
      <c r="J88" s="56">
        <f>SUM(Z88:AA88,AE88)</f>
        <v>0</v>
      </c>
      <c r="K88" s="57">
        <f t="shared" si="19"/>
        <v>13</v>
      </c>
      <c r="L88" s="58">
        <f>_xlfn.RANK.EQ(K88,$K$14:$K$99,0)</f>
        <v>58</v>
      </c>
      <c r="M88" s="59">
        <f>E88/K88</f>
        <v>1</v>
      </c>
      <c r="N88" s="60">
        <f>_xlfn.RANK.EQ(M88,$M$14:$M$99,0)</f>
        <v>1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12</v>
      </c>
      <c r="X88" s="12">
        <v>1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80">
        <v>13</v>
      </c>
    </row>
    <row r="89" spans="1:32" x14ac:dyDescent="0.15">
      <c r="A89" s="69" t="s">
        <v>206</v>
      </c>
      <c r="B89" s="69" t="s">
        <v>297</v>
      </c>
      <c r="C89" s="70" t="s">
        <v>207</v>
      </c>
      <c r="D89" s="47"/>
      <c r="E89" s="48"/>
      <c r="F89" s="48"/>
      <c r="G89" s="48"/>
      <c r="H89" s="48"/>
      <c r="I89" s="48"/>
      <c r="J89" s="49"/>
      <c r="K89" s="49"/>
      <c r="L89" s="50"/>
      <c r="M89" s="51"/>
      <c r="N89" s="52"/>
      <c r="P89" s="70" t="s">
        <v>207</v>
      </c>
      <c r="Q89" s="75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74"/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ref="D90:D97" si="21">SUM(Q90:U90)</f>
        <v>1</v>
      </c>
      <c r="E90" s="42">
        <f t="shared" ref="E90:E97" si="22">SUM(F90:H90)</f>
        <v>43</v>
      </c>
      <c r="F90" s="25">
        <f t="shared" ref="F90:F97" si="23">V90+W90</f>
        <v>38</v>
      </c>
      <c r="G90" s="25">
        <f t="shared" ref="G90:H97" si="24">X90</f>
        <v>5</v>
      </c>
      <c r="H90" s="25">
        <f t="shared" si="24"/>
        <v>0</v>
      </c>
      <c r="I90" s="25">
        <f t="shared" ref="I90:I97" si="25">SUM(AB90:AD90)</f>
        <v>0</v>
      </c>
      <c r="J90" s="2">
        <f t="shared" ref="J90:J97" si="26">SUM(Z90:AA90,AE90)</f>
        <v>0</v>
      </c>
      <c r="K90" s="43">
        <f t="shared" si="19"/>
        <v>44</v>
      </c>
      <c r="L90" s="44">
        <f t="shared" ref="L90:L97" si="27">_xlfn.RANK.EQ(K90,$K$14:$K$99,0)</f>
        <v>20</v>
      </c>
      <c r="M90" s="27">
        <f t="shared" ref="M90:M97" si="28">E90/K90</f>
        <v>0.97727272727272729</v>
      </c>
      <c r="N90" s="45">
        <f t="shared" ref="N90:N97" si="29">_xlfn.RANK.EQ(M90,$M$14:$M$99,0)</f>
        <v>34</v>
      </c>
      <c r="P90" s="41" t="s">
        <v>209</v>
      </c>
      <c r="Q90" s="68">
        <v>0</v>
      </c>
      <c r="R90" s="1">
        <v>0</v>
      </c>
      <c r="S90" s="1">
        <v>0</v>
      </c>
      <c r="T90" s="1">
        <v>1</v>
      </c>
      <c r="U90" s="1">
        <v>0</v>
      </c>
      <c r="V90" s="1">
        <v>0</v>
      </c>
      <c r="W90" s="1">
        <v>38</v>
      </c>
      <c r="X90" s="1">
        <v>5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46">
        <v>44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21"/>
        <v>3</v>
      </c>
      <c r="E91" s="42">
        <f t="shared" si="22"/>
        <v>58</v>
      </c>
      <c r="F91" s="25">
        <f t="shared" si="23"/>
        <v>57</v>
      </c>
      <c r="G91" s="25">
        <f t="shared" si="24"/>
        <v>1</v>
      </c>
      <c r="H91" s="25">
        <f t="shared" si="24"/>
        <v>0</v>
      </c>
      <c r="I91" s="25">
        <f t="shared" si="25"/>
        <v>39</v>
      </c>
      <c r="J91" s="2">
        <f t="shared" si="26"/>
        <v>0</v>
      </c>
      <c r="K91" s="43">
        <f t="shared" si="19"/>
        <v>100</v>
      </c>
      <c r="L91" s="44">
        <f t="shared" si="27"/>
        <v>7</v>
      </c>
      <c r="M91" s="27">
        <f t="shared" si="28"/>
        <v>0.57999999999999996</v>
      </c>
      <c r="N91" s="45">
        <f t="shared" si="29"/>
        <v>53</v>
      </c>
      <c r="P91" s="41" t="s">
        <v>211</v>
      </c>
      <c r="Q91" s="68">
        <v>3</v>
      </c>
      <c r="R91" s="1">
        <v>0</v>
      </c>
      <c r="S91" s="1">
        <v>0</v>
      </c>
      <c r="T91" s="1">
        <v>0</v>
      </c>
      <c r="U91" s="1">
        <v>0</v>
      </c>
      <c r="V91" s="1">
        <v>5</v>
      </c>
      <c r="W91" s="1">
        <v>52</v>
      </c>
      <c r="X91" s="1">
        <v>1</v>
      </c>
      <c r="Y91" s="1">
        <v>0</v>
      </c>
      <c r="Z91" s="1">
        <v>0</v>
      </c>
      <c r="AA91" s="1">
        <v>0</v>
      </c>
      <c r="AB91" s="1">
        <v>1</v>
      </c>
      <c r="AC91" s="1">
        <v>37</v>
      </c>
      <c r="AD91" s="1">
        <v>1</v>
      </c>
      <c r="AE91" s="1">
        <v>0</v>
      </c>
      <c r="AF91" s="46">
        <v>100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21"/>
        <v>0</v>
      </c>
      <c r="E92" s="42">
        <f t="shared" si="22"/>
        <v>20</v>
      </c>
      <c r="F92" s="25">
        <f t="shared" si="23"/>
        <v>20</v>
      </c>
      <c r="G92" s="25">
        <f t="shared" si="24"/>
        <v>0</v>
      </c>
      <c r="H92" s="25">
        <f t="shared" si="24"/>
        <v>0</v>
      </c>
      <c r="I92" s="25">
        <f t="shared" si="25"/>
        <v>0</v>
      </c>
      <c r="J92" s="2">
        <f t="shared" si="26"/>
        <v>0</v>
      </c>
      <c r="K92" s="43">
        <f t="shared" si="19"/>
        <v>20</v>
      </c>
      <c r="L92" s="44">
        <f t="shared" si="27"/>
        <v>44</v>
      </c>
      <c r="M92" s="27">
        <f t="shared" si="28"/>
        <v>1</v>
      </c>
      <c r="N92" s="45">
        <f t="shared" si="29"/>
        <v>1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20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46">
        <v>20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21"/>
        <v>0</v>
      </c>
      <c r="E93" s="42">
        <f t="shared" si="22"/>
        <v>29</v>
      </c>
      <c r="F93" s="25">
        <f t="shared" si="23"/>
        <v>25</v>
      </c>
      <c r="G93" s="25">
        <f t="shared" si="24"/>
        <v>4</v>
      </c>
      <c r="H93" s="25">
        <f t="shared" si="24"/>
        <v>0</v>
      </c>
      <c r="I93" s="25">
        <f t="shared" si="25"/>
        <v>0</v>
      </c>
      <c r="J93" s="2">
        <f t="shared" si="26"/>
        <v>0</v>
      </c>
      <c r="K93" s="43">
        <f t="shared" si="19"/>
        <v>29</v>
      </c>
      <c r="L93" s="44">
        <f t="shared" si="27"/>
        <v>37</v>
      </c>
      <c r="M93" s="27">
        <f t="shared" si="28"/>
        <v>1</v>
      </c>
      <c r="N93" s="45">
        <f t="shared" si="29"/>
        <v>1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25</v>
      </c>
      <c r="X93" s="1">
        <v>4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46">
        <v>29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21"/>
        <v>1</v>
      </c>
      <c r="E94" s="42">
        <f t="shared" si="22"/>
        <v>37</v>
      </c>
      <c r="F94" s="25">
        <f t="shared" si="23"/>
        <v>35</v>
      </c>
      <c r="G94" s="25">
        <f t="shared" si="24"/>
        <v>2</v>
      </c>
      <c r="H94" s="25">
        <f t="shared" si="24"/>
        <v>0</v>
      </c>
      <c r="I94" s="25">
        <f t="shared" si="25"/>
        <v>0</v>
      </c>
      <c r="J94" s="2">
        <f t="shared" si="26"/>
        <v>0</v>
      </c>
      <c r="K94" s="43">
        <f t="shared" si="19"/>
        <v>38</v>
      </c>
      <c r="L94" s="44">
        <f t="shared" si="27"/>
        <v>27</v>
      </c>
      <c r="M94" s="27">
        <f t="shared" si="28"/>
        <v>0.97368421052631582</v>
      </c>
      <c r="N94" s="45">
        <f t="shared" si="29"/>
        <v>35</v>
      </c>
      <c r="P94" s="41" t="s">
        <v>217</v>
      </c>
      <c r="Q94" s="68">
        <v>1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35</v>
      </c>
      <c r="X94" s="1">
        <v>2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46">
        <v>38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21"/>
        <v>0</v>
      </c>
      <c r="E95" s="42">
        <f t="shared" si="22"/>
        <v>13</v>
      </c>
      <c r="F95" s="25">
        <f t="shared" si="23"/>
        <v>12</v>
      </c>
      <c r="G95" s="25">
        <f t="shared" si="24"/>
        <v>1</v>
      </c>
      <c r="H95" s="25">
        <f t="shared" si="24"/>
        <v>0</v>
      </c>
      <c r="I95" s="25">
        <f t="shared" si="25"/>
        <v>1</v>
      </c>
      <c r="J95" s="2">
        <f t="shared" si="26"/>
        <v>0</v>
      </c>
      <c r="K95" s="43">
        <f t="shared" si="19"/>
        <v>14</v>
      </c>
      <c r="L95" s="44">
        <f t="shared" si="27"/>
        <v>57</v>
      </c>
      <c r="M95" s="27">
        <f t="shared" si="28"/>
        <v>0.9285714285714286</v>
      </c>
      <c r="N95" s="45">
        <f t="shared" si="29"/>
        <v>43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12</v>
      </c>
      <c r="X95" s="1">
        <v>1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1</v>
      </c>
      <c r="AE95" s="1">
        <v>0</v>
      </c>
      <c r="AF95" s="46">
        <v>14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21"/>
        <v>0</v>
      </c>
      <c r="E96" s="42">
        <f t="shared" si="22"/>
        <v>12</v>
      </c>
      <c r="F96" s="25">
        <f t="shared" si="23"/>
        <v>11</v>
      </c>
      <c r="G96" s="25">
        <f t="shared" si="24"/>
        <v>1</v>
      </c>
      <c r="H96" s="25">
        <f t="shared" si="24"/>
        <v>0</v>
      </c>
      <c r="I96" s="25">
        <f t="shared" si="25"/>
        <v>0</v>
      </c>
      <c r="J96" s="2">
        <f t="shared" si="26"/>
        <v>0</v>
      </c>
      <c r="K96" s="43">
        <f t="shared" si="19"/>
        <v>12</v>
      </c>
      <c r="L96" s="44">
        <f t="shared" si="27"/>
        <v>59</v>
      </c>
      <c r="M96" s="27">
        <f t="shared" si="28"/>
        <v>1</v>
      </c>
      <c r="N96" s="45">
        <f t="shared" si="29"/>
        <v>1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11</v>
      </c>
      <c r="X96" s="1">
        <v>1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46">
        <v>12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21"/>
        <v>0</v>
      </c>
      <c r="E97" s="42">
        <f t="shared" si="22"/>
        <v>31</v>
      </c>
      <c r="F97" s="25">
        <f t="shared" si="23"/>
        <v>25</v>
      </c>
      <c r="G97" s="25">
        <f t="shared" si="24"/>
        <v>6</v>
      </c>
      <c r="H97" s="25">
        <f t="shared" si="24"/>
        <v>0</v>
      </c>
      <c r="I97" s="25">
        <f t="shared" si="25"/>
        <v>0</v>
      </c>
      <c r="J97" s="2">
        <f t="shared" si="26"/>
        <v>0</v>
      </c>
      <c r="K97" s="43">
        <f t="shared" si="19"/>
        <v>31</v>
      </c>
      <c r="L97" s="44">
        <f t="shared" si="27"/>
        <v>34</v>
      </c>
      <c r="M97" s="27">
        <f t="shared" si="28"/>
        <v>1</v>
      </c>
      <c r="N97" s="45">
        <f t="shared" si="29"/>
        <v>1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25</v>
      </c>
      <c r="X97" s="1">
        <v>6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46">
        <v>31</v>
      </c>
    </row>
    <row r="98" spans="1:32" x14ac:dyDescent="0.15">
      <c r="A98" s="69" t="s">
        <v>224</v>
      </c>
      <c r="B98" s="69" t="s">
        <v>297</v>
      </c>
      <c r="C98" s="70" t="s">
        <v>225</v>
      </c>
      <c r="D98" s="47"/>
      <c r="E98" s="48"/>
      <c r="F98" s="48"/>
      <c r="G98" s="48"/>
      <c r="H98" s="48"/>
      <c r="I98" s="48"/>
      <c r="J98" s="49"/>
      <c r="K98" s="49"/>
      <c r="L98" s="50"/>
      <c r="M98" s="51"/>
      <c r="N98" s="52"/>
      <c r="P98" s="70" t="s">
        <v>225</v>
      </c>
      <c r="Q98" s="75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74"/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>SUM(Q99:U99)</f>
        <v>0</v>
      </c>
      <c r="E99" s="42">
        <f>SUM(F99:H99)</f>
        <v>20</v>
      </c>
      <c r="F99" s="25">
        <f>V99+W99</f>
        <v>18</v>
      </c>
      <c r="G99" s="32">
        <f>X99</f>
        <v>2</v>
      </c>
      <c r="H99" s="32">
        <f>Y99</f>
        <v>0</v>
      </c>
      <c r="I99" s="32">
        <f>SUM(AB99:AD99)</f>
        <v>7</v>
      </c>
      <c r="J99" s="31">
        <f>SUM(Z99:AA99,AE99)</f>
        <v>0</v>
      </c>
      <c r="K99" s="43">
        <f t="shared" si="19"/>
        <v>27</v>
      </c>
      <c r="L99" s="61">
        <f>_xlfn.RANK.EQ(K99,$K$14:$K$99,0)</f>
        <v>38</v>
      </c>
      <c r="M99" s="34">
        <f>E99/K99</f>
        <v>0.7407407407407407</v>
      </c>
      <c r="N99" s="62">
        <f>_xlfn.RANK.EQ(M99,$M$14:$M$99,0)</f>
        <v>48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0</v>
      </c>
      <c r="W99" s="63">
        <v>18</v>
      </c>
      <c r="X99" s="63">
        <v>2</v>
      </c>
      <c r="Y99" s="63">
        <v>0</v>
      </c>
      <c r="Z99" s="63">
        <v>0</v>
      </c>
      <c r="AA99" s="63">
        <v>0</v>
      </c>
      <c r="AB99" s="63">
        <v>0</v>
      </c>
      <c r="AC99" s="63">
        <v>7</v>
      </c>
      <c r="AD99" s="63">
        <v>0</v>
      </c>
      <c r="AE99" s="63">
        <v>0</v>
      </c>
      <c r="AF99" s="64">
        <v>27</v>
      </c>
    </row>
    <row r="100" spans="1:32" ht="14.25" thickBot="1" x14ac:dyDescent="0.2"/>
    <row r="101" spans="1:32" ht="14.25" thickBot="1" x14ac:dyDescent="0.2">
      <c r="C101" s="256" t="s">
        <v>466</v>
      </c>
      <c r="D101" s="257">
        <f>SUM(D12:D99)</f>
        <v>54</v>
      </c>
      <c r="E101" s="257">
        <f t="shared" ref="E101:K101" si="30">SUM(E12:E99)</f>
        <v>2391</v>
      </c>
      <c r="F101" s="257">
        <f t="shared" si="30"/>
        <v>2127</v>
      </c>
      <c r="G101" s="257">
        <f t="shared" si="30"/>
        <v>263</v>
      </c>
      <c r="H101" s="257">
        <f t="shared" si="30"/>
        <v>1</v>
      </c>
      <c r="I101" s="257">
        <f t="shared" si="30"/>
        <v>738</v>
      </c>
      <c r="J101" s="257">
        <f t="shared" si="30"/>
        <v>14</v>
      </c>
      <c r="K101" s="258">
        <f t="shared" si="30"/>
        <v>3197</v>
      </c>
    </row>
  </sheetData>
  <autoFilter ref="A13:AF99" xr:uid="{00000000-0009-0000-0000-000027000000}">
    <sortState xmlns:xlrd2="http://schemas.microsoft.com/office/spreadsheetml/2017/richdata2" ref="A15:AF99">
      <sortCondition ref="A13:A99"/>
    </sortState>
  </autoFilter>
  <mergeCells count="25"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  <mergeCell ref="K5:K6"/>
    <mergeCell ref="L5:L6"/>
    <mergeCell ref="M5:M6"/>
    <mergeCell ref="N5:N6"/>
    <mergeCell ref="D11:N11"/>
    <mergeCell ref="J5:J6"/>
    <mergeCell ref="A12:A13"/>
    <mergeCell ref="B12:B13"/>
    <mergeCell ref="C12:C13"/>
    <mergeCell ref="D12:D13"/>
    <mergeCell ref="E12:E13"/>
    <mergeCell ref="C5:C6"/>
    <mergeCell ref="D5:D6"/>
    <mergeCell ref="E5:E6"/>
    <mergeCell ref="F5:H5"/>
    <mergeCell ref="I5:I6"/>
  </mergeCells>
  <phoneticPr fontId="1"/>
  <hyperlinks>
    <hyperlink ref="P1" location="目次!A1" display="目次に戻る" xr:uid="{7226FC2C-2A3E-42E9-B0DE-E6A2C473552E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B2E54-DC36-4E47-9681-8005DCBBBFB6}">
  <sheetPr>
    <tabColor theme="9"/>
  </sheetPr>
  <dimension ref="A1:AL101"/>
  <sheetViews>
    <sheetView workbookViewId="0">
      <pane xSplit="3" ySplit="13" topLeftCell="D14" activePane="bottomRight" state="frozen"/>
      <selection activeCell="D14" sqref="D14"/>
      <selection pane="topRight" activeCell="D14" sqref="D14"/>
      <selection pane="bottomLeft" activeCell="D14" sqref="D14"/>
      <selection pane="bottomRight" activeCell="P1" sqref="P1"/>
    </sheetView>
  </sheetViews>
  <sheetFormatPr defaultRowHeight="13.5" x14ac:dyDescent="0.15"/>
  <cols>
    <col min="1" max="1" width="15" bestFit="1" customWidth="1"/>
    <col min="2" max="2" width="5.375" customWidth="1"/>
    <col min="3" max="3" width="29.375" bestFit="1" customWidth="1"/>
    <col min="4" max="6" width="9.5" style="14" bestFit="1" customWidth="1"/>
    <col min="7" max="13" width="9" style="14"/>
    <col min="16" max="16" width="10.625" customWidth="1"/>
  </cols>
  <sheetData>
    <row r="1" spans="1:38" ht="24" customHeight="1" thickBot="1" x14ac:dyDescent="0.2">
      <c r="A1" s="3" t="s">
        <v>37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3" t="s">
        <v>38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</row>
    <row r="2" spans="1:38" ht="24" customHeight="1" x14ac:dyDescent="0.15">
      <c r="A2" s="3" t="s">
        <v>278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8" ht="24" customHeight="1" x14ac:dyDescent="0.15">
      <c r="A3" s="3" t="s">
        <v>447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J3" s="8"/>
      <c r="AK3" s="8"/>
      <c r="AL3" s="8"/>
    </row>
    <row r="4" spans="1:38" ht="14.25" thickBot="1" x14ac:dyDescent="0.2">
      <c r="A4" s="3"/>
      <c r="D4"/>
      <c r="E4"/>
      <c r="F4"/>
      <c r="G4"/>
      <c r="H4"/>
      <c r="I4"/>
      <c r="J4"/>
      <c r="K4"/>
      <c r="L4"/>
      <c r="M4"/>
      <c r="AG4" s="81"/>
      <c r="AH4" s="81"/>
    </row>
    <row r="5" spans="1:38" ht="13.5" customHeight="1" x14ac:dyDescent="0.15">
      <c r="C5" s="414"/>
      <c r="D5" s="416" t="s">
        <v>39</v>
      </c>
      <c r="E5" s="418" t="s">
        <v>40</v>
      </c>
      <c r="F5" s="429"/>
      <c r="G5" s="429"/>
      <c r="H5" s="430"/>
      <c r="I5" s="420" t="s">
        <v>42</v>
      </c>
      <c r="J5" s="420" t="s">
        <v>43</v>
      </c>
      <c r="K5" s="421" t="s">
        <v>44</v>
      </c>
      <c r="L5" s="423" t="s">
        <v>45</v>
      </c>
      <c r="M5" s="425" t="s">
        <v>46</v>
      </c>
      <c r="N5" s="408" t="s">
        <v>47</v>
      </c>
      <c r="O5" s="14"/>
      <c r="P5" s="14"/>
      <c r="Q5" s="14"/>
      <c r="R5" s="14"/>
    </row>
    <row r="6" spans="1:38" ht="41.25" thickBot="1" x14ac:dyDescent="0.2">
      <c r="C6" s="415"/>
      <c r="D6" s="417"/>
      <c r="E6" s="419"/>
      <c r="F6" s="15" t="s">
        <v>36</v>
      </c>
      <c r="G6" s="15" t="s">
        <v>48</v>
      </c>
      <c r="H6" s="15" t="s">
        <v>41</v>
      </c>
      <c r="I6" s="321"/>
      <c r="J6" s="321"/>
      <c r="K6" s="422"/>
      <c r="L6" s="424"/>
      <c r="M6" s="426"/>
      <c r="N6" s="409"/>
      <c r="O6" s="14"/>
      <c r="P6" s="14"/>
      <c r="Q6" s="14"/>
      <c r="R6" s="14"/>
    </row>
    <row r="7" spans="1:38" x14ac:dyDescent="0.15">
      <c r="C7" s="16" t="s">
        <v>18</v>
      </c>
      <c r="D7" s="17">
        <f t="shared" ref="D7:J7" si="0">INDEX(D14:D99,MATCH($C$7,$C$14:$C$99,0),0)</f>
        <v>0</v>
      </c>
      <c r="E7" s="18">
        <f t="shared" si="0"/>
        <v>13</v>
      </c>
      <c r="F7" s="18">
        <f t="shared" si="0"/>
        <v>13</v>
      </c>
      <c r="G7" s="18">
        <f t="shared" si="0"/>
        <v>0</v>
      </c>
      <c r="H7" s="18">
        <f t="shared" si="0"/>
        <v>0</v>
      </c>
      <c r="I7" s="18">
        <f t="shared" si="0"/>
        <v>1</v>
      </c>
      <c r="J7" s="18">
        <f t="shared" si="0"/>
        <v>0</v>
      </c>
      <c r="K7" s="19">
        <f>SUM(D7,F7:J7)</f>
        <v>14</v>
      </c>
      <c r="L7" s="20">
        <f>_xlfn.RANK.EQ(K7,$K$14:$K$99,0)</f>
        <v>56</v>
      </c>
      <c r="M7" s="21">
        <f>E7/K7</f>
        <v>0.9285714285714286</v>
      </c>
      <c r="N7" s="22">
        <f>_xlfn.RANK.EQ(M7,$M$14:$M$99,0)</f>
        <v>42</v>
      </c>
      <c r="O7" s="14"/>
      <c r="P7" s="14"/>
      <c r="Q7" s="14"/>
      <c r="R7" s="14"/>
    </row>
    <row r="8" spans="1:38" x14ac:dyDescent="0.15">
      <c r="C8" s="23" t="s">
        <v>49</v>
      </c>
      <c r="D8" s="102">
        <f>ROUND(SUMIF($B$14:$B$99,"G",D14:D99)/(COUNTIFS(B14:B99,"G",D14:D99,"&lt;&gt;")),1)</f>
        <v>0.3</v>
      </c>
      <c r="E8" s="103">
        <f>ROUND(SUMIF($B$14:$B$99,"G",E14:E99)/(COUNTIFS(B14:B99,"G",D14:D99,"&lt;&gt;")),1)</f>
        <v>26.3</v>
      </c>
      <c r="F8" s="103">
        <f>ROUND(SUMIF($B$14:$B$99,"G",F14:F99)/(COUNTIFS(B14:B99,"G",D14:D99,"&lt;&gt;")),1)</f>
        <v>25</v>
      </c>
      <c r="G8" s="103">
        <f>ROUND(SUMIF($B$14:$B$99,"G",G14:G99)/(COUNTIFS(B14:B99,"G",D14:D99,"&lt;&gt;")),1)</f>
        <v>1.3</v>
      </c>
      <c r="H8" s="103">
        <f>ROUND(SUMIF($B$14:$B$99,"G",H14:H99)/(COUNTIFS(B14:B99,"G",D14:D99,"&lt;&gt;")),1)</f>
        <v>0</v>
      </c>
      <c r="I8" s="103">
        <f>ROUND(SUMIF($B$14:$B$99,"G",I14:I99)/(COUNTIFS(B14:B99,"G",D14:D99,"&lt;&gt;")),1)</f>
        <v>1</v>
      </c>
      <c r="J8" s="103">
        <f>ROUND(SUMIF($B$14:$B$99,"G",J14:J99)/(COUNTIFS(B14:B99,"G",D14:D99,"&lt;&gt;")),1)</f>
        <v>0</v>
      </c>
      <c r="K8" s="100">
        <f>ROUND(SUM(D8,F8:J8),1)</f>
        <v>27.6</v>
      </c>
      <c r="L8" s="26"/>
      <c r="M8" s="27">
        <f t="shared" ref="M8:M9" si="1">E8/K8</f>
        <v>0.95289855072463769</v>
      </c>
      <c r="N8" s="28"/>
      <c r="O8" s="14"/>
      <c r="P8" s="14"/>
      <c r="Q8" s="14"/>
      <c r="R8" s="14"/>
    </row>
    <row r="9" spans="1:38" ht="14.25" thickBot="1" x14ac:dyDescent="0.2">
      <c r="C9" s="29" t="s">
        <v>50</v>
      </c>
      <c r="D9" s="104">
        <f t="shared" ref="D9:J9" si="2">ROUND(AVERAGE(D14:D99),1)</f>
        <v>1.3</v>
      </c>
      <c r="E9" s="106">
        <f t="shared" si="2"/>
        <v>46</v>
      </c>
      <c r="F9" s="106">
        <f t="shared" si="2"/>
        <v>39.700000000000003</v>
      </c>
      <c r="G9" s="106">
        <f t="shared" si="2"/>
        <v>6.3</v>
      </c>
      <c r="H9" s="106">
        <f t="shared" si="2"/>
        <v>0</v>
      </c>
      <c r="I9" s="106">
        <f t="shared" si="2"/>
        <v>12.6</v>
      </c>
      <c r="J9" s="106">
        <f t="shared" si="2"/>
        <v>0.6</v>
      </c>
      <c r="K9" s="105">
        <f>ROUND(SUM(D9,F9:J9),1)</f>
        <v>60.5</v>
      </c>
      <c r="L9" s="33"/>
      <c r="M9" s="34">
        <f t="shared" si="1"/>
        <v>0.76033057851239672</v>
      </c>
      <c r="N9" s="35"/>
      <c r="O9" s="14"/>
      <c r="P9" s="14"/>
      <c r="Q9" s="14"/>
      <c r="R9" s="14"/>
    </row>
    <row r="10" spans="1:38" ht="21" customHeight="1" thickBot="1" x14ac:dyDescent="0.2">
      <c r="D10" s="36"/>
      <c r="E10" s="36"/>
      <c r="F10" s="36"/>
      <c r="G10" s="36"/>
      <c r="H10" s="36"/>
      <c r="I10" s="36"/>
      <c r="N10" s="14"/>
      <c r="O10" s="14"/>
      <c r="P10" s="14"/>
      <c r="Q10" s="14"/>
      <c r="R10" s="14"/>
    </row>
    <row r="11" spans="1:38" ht="21" customHeight="1" thickBot="1" x14ac:dyDescent="0.2">
      <c r="D11" s="410" t="str" cm="1">
        <f t="array" aca="1" ref="D11" ca="1">RIGHT(CELL("filename",A1),4)&amp;"年度（基準日：５月１日）"</f>
        <v>2024年度（基準日：５月１日）</v>
      </c>
      <c r="E11" s="411"/>
      <c r="F11" s="411"/>
      <c r="G11" s="411"/>
      <c r="H11" s="411"/>
      <c r="I11" s="411"/>
      <c r="J11" s="412"/>
      <c r="K11" s="412"/>
      <c r="L11" s="412"/>
      <c r="M11" s="412"/>
      <c r="N11" s="413"/>
      <c r="O11" s="14"/>
      <c r="P11" s="14"/>
      <c r="Q11" s="14"/>
      <c r="R11" s="14"/>
    </row>
    <row r="12" spans="1:38" ht="11.25" customHeight="1" thickBot="1" x14ac:dyDescent="0.2">
      <c r="A12" s="431" t="s">
        <v>51</v>
      </c>
      <c r="B12" s="321" t="s">
        <v>52</v>
      </c>
      <c r="C12" s="432" t="s">
        <v>53</v>
      </c>
      <c r="D12" s="417" t="s">
        <v>39</v>
      </c>
      <c r="E12" s="433" t="s">
        <v>40</v>
      </c>
      <c r="F12" s="427"/>
      <c r="G12" s="427"/>
      <c r="H12" s="428"/>
      <c r="I12" s="321" t="s">
        <v>42</v>
      </c>
      <c r="J12" s="321" t="s">
        <v>43</v>
      </c>
      <c r="K12" s="422" t="s">
        <v>44</v>
      </c>
      <c r="L12" s="424" t="s">
        <v>45</v>
      </c>
      <c r="M12" s="426" t="s">
        <v>46</v>
      </c>
      <c r="N12" s="409" t="s">
        <v>54</v>
      </c>
      <c r="O12" s="14"/>
      <c r="P12" s="432" t="s">
        <v>53</v>
      </c>
      <c r="Q12" s="434" t="s">
        <v>55</v>
      </c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6"/>
    </row>
    <row r="13" spans="1:38" ht="54" x14ac:dyDescent="0.15">
      <c r="A13" s="431"/>
      <c r="B13" s="321"/>
      <c r="C13" s="432"/>
      <c r="D13" s="417"/>
      <c r="E13" s="419"/>
      <c r="F13" s="15" t="s">
        <v>36</v>
      </c>
      <c r="G13" s="15" t="s">
        <v>48</v>
      </c>
      <c r="H13" s="15" t="s">
        <v>41</v>
      </c>
      <c r="I13" s="321"/>
      <c r="J13" s="321"/>
      <c r="K13" s="422"/>
      <c r="L13" s="424"/>
      <c r="M13" s="426"/>
      <c r="N13" s="409"/>
      <c r="O13" s="14"/>
      <c r="P13" s="432"/>
      <c r="Q13" s="37" t="s">
        <v>20</v>
      </c>
      <c r="R13" s="38" t="s">
        <v>21</v>
      </c>
      <c r="S13" s="39" t="s">
        <v>22</v>
      </c>
      <c r="T13" s="39" t="s">
        <v>23</v>
      </c>
      <c r="U13" s="39" t="s">
        <v>24</v>
      </c>
      <c r="V13" s="39" t="s">
        <v>29</v>
      </c>
      <c r="W13" s="39" t="s">
        <v>30</v>
      </c>
      <c r="X13" s="39" t="s">
        <v>31</v>
      </c>
      <c r="Y13" s="39" t="s">
        <v>32</v>
      </c>
      <c r="Z13" s="39" t="s">
        <v>25</v>
      </c>
      <c r="AA13" s="39" t="s">
        <v>26</v>
      </c>
      <c r="AB13" s="39" t="s">
        <v>33</v>
      </c>
      <c r="AC13" s="39" t="s">
        <v>34</v>
      </c>
      <c r="AD13" s="39" t="s">
        <v>35</v>
      </c>
      <c r="AE13" s="39" t="s">
        <v>27</v>
      </c>
      <c r="AF13" s="40" t="s">
        <v>28</v>
      </c>
    </row>
    <row r="14" spans="1:38" x14ac:dyDescent="0.15">
      <c r="A14" s="1" t="s">
        <v>56</v>
      </c>
      <c r="B14" s="1" t="s">
        <v>295</v>
      </c>
      <c r="C14" s="41" t="s">
        <v>57</v>
      </c>
      <c r="D14" s="24">
        <f>SUM(Q14:U14)</f>
        <v>2</v>
      </c>
      <c r="E14" s="42">
        <f>SUM(F14:H14)</f>
        <v>37</v>
      </c>
      <c r="F14" s="25">
        <f>V14+W14</f>
        <v>37</v>
      </c>
      <c r="G14" s="25">
        <f>X14</f>
        <v>0</v>
      </c>
      <c r="H14" s="25">
        <f>Y14</f>
        <v>0</v>
      </c>
      <c r="I14" s="25">
        <f>SUM(AB14:AD14)</f>
        <v>46</v>
      </c>
      <c r="J14" s="2">
        <f>SUM(Z14:AA14,AE14)</f>
        <v>0</v>
      </c>
      <c r="K14" s="43">
        <f>SUM(D14,E14,I14:J14)</f>
        <v>85</v>
      </c>
      <c r="L14" s="44">
        <f>_xlfn.RANK.EQ(K14,$K$14:$K$99,0)</f>
        <v>12</v>
      </c>
      <c r="M14" s="27">
        <f>E14/K14</f>
        <v>0.43529411764705883</v>
      </c>
      <c r="N14" s="45">
        <f>_xlfn.RANK.EQ(M14,$M$14:$M$99,0)</f>
        <v>56</v>
      </c>
      <c r="P14" s="41" t="s">
        <v>57</v>
      </c>
      <c r="Q14" s="68">
        <v>2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37</v>
      </c>
      <c r="X14" s="1">
        <v>0</v>
      </c>
      <c r="Y14" s="1">
        <v>0</v>
      </c>
      <c r="Z14" s="1">
        <v>0</v>
      </c>
      <c r="AA14" s="1">
        <v>0</v>
      </c>
      <c r="AB14" s="1">
        <v>1</v>
      </c>
      <c r="AC14" s="1">
        <v>27</v>
      </c>
      <c r="AD14" s="1">
        <v>18</v>
      </c>
      <c r="AE14" s="1">
        <v>0</v>
      </c>
      <c r="AF14" s="46">
        <v>85</v>
      </c>
    </row>
    <row r="15" spans="1:38" x14ac:dyDescent="0.15">
      <c r="A15" s="1" t="s">
        <v>58</v>
      </c>
      <c r="B15" s="1" t="s">
        <v>296</v>
      </c>
      <c r="C15" s="41" t="s">
        <v>59</v>
      </c>
      <c r="D15" s="24">
        <f>SUM(Q15:U15)</f>
        <v>0</v>
      </c>
      <c r="E15" s="42">
        <f>SUM(F15:H15)</f>
        <v>55</v>
      </c>
      <c r="F15" s="25">
        <f>V15+W15</f>
        <v>47</v>
      </c>
      <c r="G15" s="25">
        <f>X15</f>
        <v>8</v>
      </c>
      <c r="H15" s="25">
        <f>Y15</f>
        <v>0</v>
      </c>
      <c r="I15" s="25">
        <f>SUM(AB15:AD15)</f>
        <v>0</v>
      </c>
      <c r="J15" s="2">
        <f>SUM(Z15:AA15,AE15)</f>
        <v>0</v>
      </c>
      <c r="K15" s="43">
        <f>SUM(D15,E15,I15:J15)</f>
        <v>55</v>
      </c>
      <c r="L15" s="44">
        <f>_xlfn.RANK.EQ(K15,$K$14:$K$99,0)</f>
        <v>20</v>
      </c>
      <c r="M15" s="27">
        <f>E15/K15</f>
        <v>1</v>
      </c>
      <c r="N15" s="45">
        <f>_xlfn.RANK.EQ(M15,$M$14:$M$99,0)</f>
        <v>1</v>
      </c>
      <c r="P15" s="41" t="s">
        <v>59</v>
      </c>
      <c r="Q15" s="72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47</v>
      </c>
      <c r="X15" s="15">
        <v>8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67">
        <v>55</v>
      </c>
    </row>
    <row r="16" spans="1:38" x14ac:dyDescent="0.15">
      <c r="A16" s="69" t="s">
        <v>60</v>
      </c>
      <c r="B16" s="69" t="s">
        <v>297</v>
      </c>
      <c r="C16" s="70" t="s">
        <v>61</v>
      </c>
      <c r="D16" s="47"/>
      <c r="E16" s="48"/>
      <c r="F16" s="48"/>
      <c r="G16" s="48"/>
      <c r="H16" s="48"/>
      <c r="I16" s="48"/>
      <c r="J16" s="49"/>
      <c r="K16" s="49"/>
      <c r="L16" s="50"/>
      <c r="M16" s="51"/>
      <c r="N16" s="52"/>
      <c r="P16" s="70" t="s">
        <v>61</v>
      </c>
      <c r="Q16" s="75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74">
        <v>0</v>
      </c>
    </row>
    <row r="17" spans="1:32" x14ac:dyDescent="0.15">
      <c r="A17" s="1" t="s">
        <v>62</v>
      </c>
      <c r="B17" s="1" t="s">
        <v>298</v>
      </c>
      <c r="C17" s="41" t="s">
        <v>63</v>
      </c>
      <c r="D17" s="24">
        <f>SUM(Q17:U17)</f>
        <v>0</v>
      </c>
      <c r="E17" s="42">
        <f>SUM(F17:H17)</f>
        <v>34</v>
      </c>
      <c r="F17" s="25">
        <f>V17+W17</f>
        <v>34</v>
      </c>
      <c r="G17" s="25">
        <f>X17</f>
        <v>0</v>
      </c>
      <c r="H17" s="25">
        <f>Y17</f>
        <v>0</v>
      </c>
      <c r="I17" s="25">
        <f>SUM(AB17:AD17)</f>
        <v>0</v>
      </c>
      <c r="J17" s="2">
        <f>SUM(Z17:AA17,AE17)</f>
        <v>0</v>
      </c>
      <c r="K17" s="43">
        <f>SUM(D17,E17,I17:J17)</f>
        <v>34</v>
      </c>
      <c r="L17" s="44">
        <f>_xlfn.RANK.EQ(K17,$K$14:$K$99,0)</f>
        <v>34</v>
      </c>
      <c r="M17" s="27">
        <f>E17/K17</f>
        <v>1</v>
      </c>
      <c r="N17" s="45">
        <f>_xlfn.RANK.EQ(M17,$M$14:$M$99,0)</f>
        <v>1</v>
      </c>
      <c r="P17" s="41" t="s">
        <v>63</v>
      </c>
      <c r="Q17" s="68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34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46">
        <v>34</v>
      </c>
    </row>
    <row r="18" spans="1:32" x14ac:dyDescent="0.15">
      <c r="A18" s="69" t="s">
        <v>64</v>
      </c>
      <c r="B18" s="69" t="s">
        <v>297</v>
      </c>
      <c r="C18" s="70" t="s">
        <v>65</v>
      </c>
      <c r="D18" s="47"/>
      <c r="E18" s="48"/>
      <c r="F18" s="48"/>
      <c r="G18" s="48"/>
      <c r="H18" s="48"/>
      <c r="I18" s="48"/>
      <c r="J18" s="49"/>
      <c r="K18" s="49"/>
      <c r="L18" s="50"/>
      <c r="M18" s="51"/>
      <c r="N18" s="52"/>
      <c r="P18" s="70" t="s">
        <v>65</v>
      </c>
      <c r="Q18" s="75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74">
        <v>0</v>
      </c>
    </row>
    <row r="19" spans="1:32" x14ac:dyDescent="0.15">
      <c r="A19" s="69" t="s">
        <v>66</v>
      </c>
      <c r="B19" s="69" t="s">
        <v>297</v>
      </c>
      <c r="C19" s="70" t="s">
        <v>67</v>
      </c>
      <c r="D19" s="47"/>
      <c r="E19" s="48"/>
      <c r="F19" s="48"/>
      <c r="G19" s="48"/>
      <c r="H19" s="48"/>
      <c r="I19" s="48"/>
      <c r="J19" s="49"/>
      <c r="K19" s="49"/>
      <c r="L19" s="50"/>
      <c r="M19" s="51"/>
      <c r="N19" s="52"/>
      <c r="P19" s="70" t="s">
        <v>67</v>
      </c>
      <c r="Q19" s="75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74">
        <v>0</v>
      </c>
    </row>
    <row r="20" spans="1:32" x14ac:dyDescent="0.15">
      <c r="A20" s="69" t="s">
        <v>68</v>
      </c>
      <c r="B20" s="69" t="s">
        <v>299</v>
      </c>
      <c r="C20" s="70" t="s">
        <v>69</v>
      </c>
      <c r="D20" s="47"/>
      <c r="E20" s="48"/>
      <c r="F20" s="48"/>
      <c r="G20" s="48"/>
      <c r="H20" s="48"/>
      <c r="I20" s="48"/>
      <c r="J20" s="49"/>
      <c r="K20" s="49"/>
      <c r="L20" s="50"/>
      <c r="M20" s="51"/>
      <c r="N20" s="52"/>
      <c r="P20" s="70" t="s">
        <v>69</v>
      </c>
      <c r="Q20" s="75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74">
        <v>0</v>
      </c>
    </row>
    <row r="21" spans="1:32" x14ac:dyDescent="0.15">
      <c r="A21" s="1" t="s">
        <v>70</v>
      </c>
      <c r="B21" s="1" t="s">
        <v>300</v>
      </c>
      <c r="C21" s="41" t="s">
        <v>71</v>
      </c>
      <c r="D21" s="24">
        <f t="shared" ref="D21:D29" si="3">SUM(Q21:U21)</f>
        <v>0</v>
      </c>
      <c r="E21" s="42">
        <f t="shared" ref="E21:E29" si="4">SUM(F21:H21)</f>
        <v>18</v>
      </c>
      <c r="F21" s="25">
        <f t="shared" ref="F21:F29" si="5">V21+W21</f>
        <v>17</v>
      </c>
      <c r="G21" s="25">
        <f t="shared" ref="G21:G29" si="6">X21</f>
        <v>1</v>
      </c>
      <c r="H21" s="25">
        <f t="shared" ref="H21:H29" si="7">Y21</f>
        <v>0</v>
      </c>
      <c r="I21" s="25">
        <f t="shared" ref="I21:I29" si="8">SUM(AB21:AD21)</f>
        <v>0</v>
      </c>
      <c r="J21" s="2">
        <f>SUM(Z21:AA21,AE21)</f>
        <v>0</v>
      </c>
      <c r="K21" s="2">
        <f>SUM(AA21:AB21,AF21)</f>
        <v>18</v>
      </c>
      <c r="L21" s="44">
        <f t="shared" ref="L21:L29" si="9">_xlfn.RANK.EQ(K21,$K$14:$K$99,0)</f>
        <v>52</v>
      </c>
      <c r="M21" s="27">
        <f t="shared" ref="M21:M29" si="10">E21/K21</f>
        <v>1</v>
      </c>
      <c r="N21" s="45">
        <f t="shared" ref="N21:N29" si="11">_xlfn.RANK.EQ(M21,$M$14:$M$99,0)</f>
        <v>1</v>
      </c>
      <c r="P21" s="41" t="s">
        <v>71</v>
      </c>
      <c r="Q21" s="68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17</v>
      </c>
      <c r="X21" s="1">
        <v>1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46">
        <v>18</v>
      </c>
    </row>
    <row r="22" spans="1:32" x14ac:dyDescent="0.15">
      <c r="A22" s="1" t="s">
        <v>72</v>
      </c>
      <c r="B22" s="1" t="s">
        <v>301</v>
      </c>
      <c r="C22" s="41" t="s">
        <v>73</v>
      </c>
      <c r="D22" s="24">
        <f t="shared" si="3"/>
        <v>0</v>
      </c>
      <c r="E22" s="42">
        <f t="shared" si="4"/>
        <v>12</v>
      </c>
      <c r="F22" s="25">
        <f t="shared" si="5"/>
        <v>12</v>
      </c>
      <c r="G22" s="25">
        <f t="shared" si="6"/>
        <v>0</v>
      </c>
      <c r="H22" s="25">
        <f t="shared" si="7"/>
        <v>0</v>
      </c>
      <c r="I22" s="25">
        <f t="shared" si="8"/>
        <v>0</v>
      </c>
      <c r="J22" s="2">
        <f>SUM(Z22:AA22,AE22)</f>
        <v>0</v>
      </c>
      <c r="K22" s="2">
        <f>SUM(AA22:AB22,AF22)</f>
        <v>12</v>
      </c>
      <c r="L22" s="44">
        <f t="shared" si="9"/>
        <v>59</v>
      </c>
      <c r="M22" s="27">
        <f t="shared" si="10"/>
        <v>1</v>
      </c>
      <c r="N22" s="45">
        <f t="shared" si="11"/>
        <v>1</v>
      </c>
      <c r="P22" s="41" t="s">
        <v>73</v>
      </c>
      <c r="Q22" s="68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12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46">
        <v>12</v>
      </c>
    </row>
    <row r="23" spans="1:32" x14ac:dyDescent="0.15">
      <c r="A23" s="1" t="s">
        <v>74</v>
      </c>
      <c r="B23" s="1" t="s">
        <v>295</v>
      </c>
      <c r="C23" s="41" t="s">
        <v>75</v>
      </c>
      <c r="D23" s="24">
        <f t="shared" si="3"/>
        <v>2</v>
      </c>
      <c r="E23" s="42">
        <f t="shared" si="4"/>
        <v>63</v>
      </c>
      <c r="F23" s="25">
        <f t="shared" si="5"/>
        <v>53</v>
      </c>
      <c r="G23" s="25">
        <f t="shared" si="6"/>
        <v>10</v>
      </c>
      <c r="H23" s="25">
        <f t="shared" si="7"/>
        <v>0</v>
      </c>
      <c r="I23" s="25">
        <f t="shared" si="8"/>
        <v>47</v>
      </c>
      <c r="J23" s="2">
        <f t="shared" ref="J23:J29" si="12">SUM(Z23:AA23,AE23)</f>
        <v>1</v>
      </c>
      <c r="K23" s="43">
        <f>SUM(D23,E23,I23:J23)</f>
        <v>113</v>
      </c>
      <c r="L23" s="44">
        <f t="shared" si="9"/>
        <v>8</v>
      </c>
      <c r="M23" s="27">
        <f t="shared" si="10"/>
        <v>0.55752212389380529</v>
      </c>
      <c r="N23" s="45">
        <f t="shared" si="11"/>
        <v>54</v>
      </c>
      <c r="P23" s="41" t="s">
        <v>75</v>
      </c>
      <c r="Q23" s="68">
        <v>2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53</v>
      </c>
      <c r="X23" s="1">
        <v>10</v>
      </c>
      <c r="Y23" s="1">
        <v>0</v>
      </c>
      <c r="Z23" s="1">
        <v>0</v>
      </c>
      <c r="AA23" s="1">
        <v>1</v>
      </c>
      <c r="AB23" s="1">
        <v>1</v>
      </c>
      <c r="AC23" s="1">
        <v>45</v>
      </c>
      <c r="AD23" s="1">
        <v>1</v>
      </c>
      <c r="AE23" s="1">
        <v>0</v>
      </c>
      <c r="AF23" s="46">
        <v>113</v>
      </c>
    </row>
    <row r="24" spans="1:32" x14ac:dyDescent="0.15">
      <c r="A24" s="1" t="s">
        <v>76</v>
      </c>
      <c r="B24" s="1" t="s">
        <v>296</v>
      </c>
      <c r="C24" s="41" t="s">
        <v>77</v>
      </c>
      <c r="D24" s="24">
        <f t="shared" si="3"/>
        <v>0</v>
      </c>
      <c r="E24" s="42">
        <f t="shared" si="4"/>
        <v>38</v>
      </c>
      <c r="F24" s="25">
        <f t="shared" si="5"/>
        <v>32</v>
      </c>
      <c r="G24" s="25">
        <f t="shared" si="6"/>
        <v>6</v>
      </c>
      <c r="H24" s="25">
        <f t="shared" si="7"/>
        <v>0</v>
      </c>
      <c r="I24" s="25">
        <f t="shared" si="8"/>
        <v>3</v>
      </c>
      <c r="J24" s="2">
        <f t="shared" si="12"/>
        <v>0</v>
      </c>
      <c r="K24" s="43">
        <f>SUM(D24,E24,I24:J24)</f>
        <v>41</v>
      </c>
      <c r="L24" s="44">
        <f t="shared" si="9"/>
        <v>28</v>
      </c>
      <c r="M24" s="27">
        <f t="shared" si="10"/>
        <v>0.92682926829268297</v>
      </c>
      <c r="N24" s="45">
        <f t="shared" si="11"/>
        <v>43</v>
      </c>
      <c r="P24" s="41" t="s">
        <v>77</v>
      </c>
      <c r="Q24" s="68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32</v>
      </c>
      <c r="X24" s="1">
        <v>6</v>
      </c>
      <c r="Y24" s="1">
        <v>0</v>
      </c>
      <c r="Z24" s="1">
        <v>0</v>
      </c>
      <c r="AA24" s="1">
        <v>0</v>
      </c>
      <c r="AB24" s="1">
        <v>0</v>
      </c>
      <c r="AC24" s="1">
        <v>3</v>
      </c>
      <c r="AD24" s="1">
        <v>0</v>
      </c>
      <c r="AE24" s="1">
        <v>0</v>
      </c>
      <c r="AF24" s="46">
        <v>41</v>
      </c>
    </row>
    <row r="25" spans="1:32" x14ac:dyDescent="0.15">
      <c r="A25" s="1" t="s">
        <v>78</v>
      </c>
      <c r="B25" s="1" t="s">
        <v>300</v>
      </c>
      <c r="C25" s="41" t="s">
        <v>79</v>
      </c>
      <c r="D25" s="24">
        <f t="shared" si="3"/>
        <v>0</v>
      </c>
      <c r="E25" s="42">
        <f t="shared" si="4"/>
        <v>13</v>
      </c>
      <c r="F25" s="25">
        <f t="shared" si="5"/>
        <v>13</v>
      </c>
      <c r="G25" s="25">
        <f t="shared" si="6"/>
        <v>0</v>
      </c>
      <c r="H25" s="25">
        <f t="shared" si="7"/>
        <v>0</v>
      </c>
      <c r="I25" s="25">
        <f t="shared" si="8"/>
        <v>0</v>
      </c>
      <c r="J25" s="2">
        <f t="shared" si="12"/>
        <v>0</v>
      </c>
      <c r="K25" s="43">
        <f>SUM(D25,E25,I25:J25)</f>
        <v>13</v>
      </c>
      <c r="L25" s="44">
        <f t="shared" si="9"/>
        <v>58</v>
      </c>
      <c r="M25" s="27">
        <f t="shared" si="10"/>
        <v>1</v>
      </c>
      <c r="N25" s="45">
        <f t="shared" si="11"/>
        <v>1</v>
      </c>
      <c r="P25" s="41" t="s">
        <v>79</v>
      </c>
      <c r="Q25" s="68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13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46">
        <v>13</v>
      </c>
    </row>
    <row r="26" spans="1:32" x14ac:dyDescent="0.15">
      <c r="A26" s="1" t="s">
        <v>80</v>
      </c>
      <c r="B26" s="1" t="s">
        <v>300</v>
      </c>
      <c r="C26" s="41" t="s">
        <v>81</v>
      </c>
      <c r="D26" s="24">
        <f t="shared" si="3"/>
        <v>0</v>
      </c>
      <c r="E26" s="42">
        <f t="shared" si="4"/>
        <v>21</v>
      </c>
      <c r="F26" s="25">
        <f t="shared" si="5"/>
        <v>20</v>
      </c>
      <c r="G26" s="25">
        <f t="shared" si="6"/>
        <v>1</v>
      </c>
      <c r="H26" s="25">
        <f t="shared" si="7"/>
        <v>0</v>
      </c>
      <c r="I26" s="25">
        <f t="shared" si="8"/>
        <v>0</v>
      </c>
      <c r="J26" s="2">
        <f t="shared" si="12"/>
        <v>0</v>
      </c>
      <c r="K26" s="43">
        <f>SUM(D26,E26,I26:J26)</f>
        <v>21</v>
      </c>
      <c r="L26" s="44">
        <f t="shared" si="9"/>
        <v>46</v>
      </c>
      <c r="M26" s="27">
        <f t="shared" si="10"/>
        <v>1</v>
      </c>
      <c r="N26" s="45">
        <f t="shared" si="11"/>
        <v>1</v>
      </c>
      <c r="P26" s="41" t="s">
        <v>81</v>
      </c>
      <c r="Q26" s="68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20</v>
      </c>
      <c r="X26" s="1">
        <v>1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46">
        <v>21</v>
      </c>
    </row>
    <row r="27" spans="1:32" x14ac:dyDescent="0.15">
      <c r="A27" s="1" t="s">
        <v>82</v>
      </c>
      <c r="B27" s="1" t="s">
        <v>298</v>
      </c>
      <c r="C27" s="41" t="s">
        <v>83</v>
      </c>
      <c r="D27" s="24">
        <f t="shared" si="3"/>
        <v>0</v>
      </c>
      <c r="E27" s="42">
        <f t="shared" si="4"/>
        <v>8</v>
      </c>
      <c r="F27" s="25">
        <f t="shared" si="5"/>
        <v>8</v>
      </c>
      <c r="G27" s="25">
        <f t="shared" si="6"/>
        <v>0</v>
      </c>
      <c r="H27" s="25">
        <f t="shared" si="7"/>
        <v>0</v>
      </c>
      <c r="I27" s="25">
        <f t="shared" si="8"/>
        <v>0</v>
      </c>
      <c r="J27" s="2">
        <f t="shared" si="12"/>
        <v>0</v>
      </c>
      <c r="K27" s="2">
        <f>SUM(AA27:AB27,AF27)</f>
        <v>8</v>
      </c>
      <c r="L27" s="44">
        <f t="shared" si="9"/>
        <v>60</v>
      </c>
      <c r="M27" s="27">
        <f t="shared" si="10"/>
        <v>1</v>
      </c>
      <c r="N27" s="45">
        <f t="shared" si="11"/>
        <v>1</v>
      </c>
      <c r="P27" s="41" t="s">
        <v>83</v>
      </c>
      <c r="Q27" s="68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8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46">
        <v>8</v>
      </c>
    </row>
    <row r="28" spans="1:32" x14ac:dyDescent="0.15">
      <c r="A28" s="1" t="s">
        <v>84</v>
      </c>
      <c r="B28" s="1" t="s">
        <v>301</v>
      </c>
      <c r="C28" s="41" t="s">
        <v>85</v>
      </c>
      <c r="D28" s="24">
        <f t="shared" si="3"/>
        <v>0</v>
      </c>
      <c r="E28" s="42">
        <f t="shared" si="4"/>
        <v>36</v>
      </c>
      <c r="F28" s="25">
        <f t="shared" si="5"/>
        <v>35</v>
      </c>
      <c r="G28" s="25">
        <f t="shared" si="6"/>
        <v>1</v>
      </c>
      <c r="H28" s="25">
        <f t="shared" si="7"/>
        <v>0</v>
      </c>
      <c r="I28" s="25">
        <f t="shared" si="8"/>
        <v>2</v>
      </c>
      <c r="J28" s="2">
        <f t="shared" si="12"/>
        <v>0</v>
      </c>
      <c r="K28" s="2">
        <f>SUM(AA28:AB28,AF28)</f>
        <v>38</v>
      </c>
      <c r="L28" s="44">
        <f t="shared" si="9"/>
        <v>31</v>
      </c>
      <c r="M28" s="27">
        <f t="shared" si="10"/>
        <v>0.94736842105263153</v>
      </c>
      <c r="N28" s="45">
        <f t="shared" si="11"/>
        <v>39</v>
      </c>
      <c r="P28" s="41" t="s">
        <v>85</v>
      </c>
      <c r="Q28" s="68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35</v>
      </c>
      <c r="X28" s="1">
        <v>1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2</v>
      </c>
      <c r="AE28" s="1">
        <v>0</v>
      </c>
      <c r="AF28" s="46">
        <v>38</v>
      </c>
    </row>
    <row r="29" spans="1:32" x14ac:dyDescent="0.15">
      <c r="A29" s="1" t="s">
        <v>86</v>
      </c>
      <c r="B29" s="1" t="s">
        <v>295</v>
      </c>
      <c r="C29" s="41" t="s">
        <v>87</v>
      </c>
      <c r="D29" s="24">
        <f t="shared" si="3"/>
        <v>0</v>
      </c>
      <c r="E29" s="42">
        <f t="shared" si="4"/>
        <v>54</v>
      </c>
      <c r="F29" s="25">
        <f t="shared" si="5"/>
        <v>42</v>
      </c>
      <c r="G29" s="25">
        <f t="shared" si="6"/>
        <v>12</v>
      </c>
      <c r="H29" s="25">
        <f t="shared" si="7"/>
        <v>0</v>
      </c>
      <c r="I29" s="25">
        <f t="shared" si="8"/>
        <v>2</v>
      </c>
      <c r="J29" s="2">
        <f t="shared" si="12"/>
        <v>0</v>
      </c>
      <c r="K29" s="43">
        <f>SUM(D29,E29,I29:J29)</f>
        <v>56</v>
      </c>
      <c r="L29" s="44">
        <f t="shared" si="9"/>
        <v>19</v>
      </c>
      <c r="M29" s="27">
        <f t="shared" si="10"/>
        <v>0.9642857142857143</v>
      </c>
      <c r="N29" s="45">
        <f t="shared" si="11"/>
        <v>30</v>
      </c>
      <c r="P29" s="41" t="s">
        <v>87</v>
      </c>
      <c r="Q29" s="68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42</v>
      </c>
      <c r="X29" s="1">
        <v>12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2</v>
      </c>
      <c r="AE29" s="1">
        <v>0</v>
      </c>
      <c r="AF29" s="46">
        <v>56</v>
      </c>
    </row>
    <row r="30" spans="1:32" x14ac:dyDescent="0.15">
      <c r="A30" s="69" t="s">
        <v>88</v>
      </c>
      <c r="B30" s="69" t="s">
        <v>298</v>
      </c>
      <c r="C30" s="70" t="s">
        <v>89</v>
      </c>
      <c r="D30" s="47"/>
      <c r="E30" s="48"/>
      <c r="F30" s="48"/>
      <c r="G30" s="48"/>
      <c r="H30" s="48"/>
      <c r="I30" s="48"/>
      <c r="J30" s="49"/>
      <c r="K30" s="49"/>
      <c r="L30" s="50"/>
      <c r="M30" s="51"/>
      <c r="N30" s="52"/>
      <c r="P30" s="70" t="s">
        <v>89</v>
      </c>
      <c r="Q30" s="75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69">
        <v>0</v>
      </c>
      <c r="AE30" s="69">
        <v>0</v>
      </c>
      <c r="AF30" s="74">
        <v>0</v>
      </c>
    </row>
    <row r="31" spans="1:32" x14ac:dyDescent="0.15">
      <c r="A31" s="1" t="s">
        <v>90</v>
      </c>
      <c r="B31" s="1" t="s">
        <v>301</v>
      </c>
      <c r="C31" s="41" t="s">
        <v>91</v>
      </c>
      <c r="D31" s="24">
        <f>SUM(Q31:U31)</f>
        <v>0</v>
      </c>
      <c r="E31" s="42">
        <f>SUM(F31:H31)</f>
        <v>18</v>
      </c>
      <c r="F31" s="25">
        <f>V31+W31</f>
        <v>18</v>
      </c>
      <c r="G31" s="25">
        <f t="shared" ref="G31:H35" si="13">X31</f>
        <v>0</v>
      </c>
      <c r="H31" s="25">
        <f t="shared" si="13"/>
        <v>0</v>
      </c>
      <c r="I31" s="25">
        <f>SUM(AB31:AD31)</f>
        <v>0</v>
      </c>
      <c r="J31" s="2">
        <f>SUM(Z31:AA31,AE31)</f>
        <v>0</v>
      </c>
      <c r="K31" s="43">
        <f>SUM(D31,E31,I31:J31)</f>
        <v>18</v>
      </c>
      <c r="L31" s="44">
        <f>_xlfn.RANK.EQ(K31,$K$14:$K$99,0)</f>
        <v>52</v>
      </c>
      <c r="M31" s="27">
        <f>E31/K31</f>
        <v>1</v>
      </c>
      <c r="N31" s="45">
        <f>_xlfn.RANK.EQ(M31,$M$14:$M$99,0)</f>
        <v>1</v>
      </c>
      <c r="P31" s="41" t="s">
        <v>91</v>
      </c>
      <c r="Q31" s="68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18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46">
        <v>18</v>
      </c>
    </row>
    <row r="32" spans="1:32" x14ac:dyDescent="0.15">
      <c r="A32" s="1" t="s">
        <v>92</v>
      </c>
      <c r="B32" s="1" t="s">
        <v>300</v>
      </c>
      <c r="C32" s="41" t="s">
        <v>93</v>
      </c>
      <c r="D32" s="24">
        <f>SUM(Q32:U32)</f>
        <v>0</v>
      </c>
      <c r="E32" s="42">
        <f>SUM(F32:H32)</f>
        <v>20</v>
      </c>
      <c r="F32" s="25">
        <f>V32+W32</f>
        <v>20</v>
      </c>
      <c r="G32" s="25">
        <f t="shared" si="13"/>
        <v>0</v>
      </c>
      <c r="H32" s="25">
        <f t="shared" si="13"/>
        <v>0</v>
      </c>
      <c r="I32" s="25">
        <f>SUM(AB32:AD32)</f>
        <v>0</v>
      </c>
      <c r="J32" s="2">
        <f>SUM(Z32:AA32,AE32)</f>
        <v>0</v>
      </c>
      <c r="K32" s="43">
        <f>SUM(D32,E32,I32:J32)</f>
        <v>20</v>
      </c>
      <c r="L32" s="44">
        <f>_xlfn.RANK.EQ(K32,$K$14:$K$99,0)</f>
        <v>47</v>
      </c>
      <c r="M32" s="27">
        <f>E32/K32</f>
        <v>1</v>
      </c>
      <c r="N32" s="45">
        <f>_xlfn.RANK.EQ(M32,$M$14:$M$99,0)</f>
        <v>1</v>
      </c>
      <c r="P32" s="41" t="s">
        <v>93</v>
      </c>
      <c r="Q32" s="68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20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46">
        <v>20</v>
      </c>
    </row>
    <row r="33" spans="1:32" x14ac:dyDescent="0.15">
      <c r="A33" s="1" t="s">
        <v>94</v>
      </c>
      <c r="B33" s="1" t="s">
        <v>301</v>
      </c>
      <c r="C33" s="41" t="s">
        <v>95</v>
      </c>
      <c r="D33" s="24">
        <f>SUM(Q33:U33)</f>
        <v>1</v>
      </c>
      <c r="E33" s="42">
        <f>SUM(F33:H33)</f>
        <v>51</v>
      </c>
      <c r="F33" s="25">
        <f>V33+W33</f>
        <v>42</v>
      </c>
      <c r="G33" s="25">
        <f t="shared" si="13"/>
        <v>9</v>
      </c>
      <c r="H33" s="25">
        <f t="shared" si="13"/>
        <v>0</v>
      </c>
      <c r="I33" s="25">
        <f>SUM(AB33:AD33)</f>
        <v>1</v>
      </c>
      <c r="J33" s="2">
        <f>SUM(Z33:AA33,AE33)</f>
        <v>0</v>
      </c>
      <c r="K33" s="43">
        <f>SUM(D33,E33,I33:J33)</f>
        <v>53</v>
      </c>
      <c r="L33" s="44">
        <f>_xlfn.RANK.EQ(K33,$K$14:$K$99,0)</f>
        <v>21</v>
      </c>
      <c r="M33" s="27">
        <f>E33/K33</f>
        <v>0.96226415094339623</v>
      </c>
      <c r="N33" s="45">
        <f>_xlfn.RANK.EQ(M33,$M$14:$M$99,0)</f>
        <v>31</v>
      </c>
      <c r="P33" s="41" t="s">
        <v>95</v>
      </c>
      <c r="Q33" s="68">
        <v>1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42</v>
      </c>
      <c r="X33" s="1">
        <v>9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1</v>
      </c>
      <c r="AE33" s="1">
        <v>0</v>
      </c>
      <c r="AF33" s="46">
        <v>53</v>
      </c>
    </row>
    <row r="34" spans="1:32" x14ac:dyDescent="0.15">
      <c r="A34" s="1" t="s">
        <v>96</v>
      </c>
      <c r="B34" s="1" t="s">
        <v>295</v>
      </c>
      <c r="C34" s="41" t="s">
        <v>97</v>
      </c>
      <c r="D34" s="24">
        <f>SUM(Q34:U34)</f>
        <v>0</v>
      </c>
      <c r="E34" s="42">
        <f>SUM(F34:H34)</f>
        <v>18</v>
      </c>
      <c r="F34" s="25">
        <f>V34+W34</f>
        <v>17</v>
      </c>
      <c r="G34" s="25">
        <f t="shared" si="13"/>
        <v>1</v>
      </c>
      <c r="H34" s="25">
        <f t="shared" si="13"/>
        <v>0</v>
      </c>
      <c r="I34" s="25">
        <f>SUM(AB34:AD34)</f>
        <v>16</v>
      </c>
      <c r="J34" s="2">
        <f>SUM(Z34:AA34,AE34)</f>
        <v>0</v>
      </c>
      <c r="K34" s="43">
        <f>SUM(D34,E34,I34:J34)</f>
        <v>34</v>
      </c>
      <c r="L34" s="44">
        <f>_xlfn.RANK.EQ(K34,$K$14:$K$99,0)</f>
        <v>34</v>
      </c>
      <c r="M34" s="27">
        <f>E34/K34</f>
        <v>0.52941176470588236</v>
      </c>
      <c r="N34" s="45">
        <f>_xlfn.RANK.EQ(M34,$M$14:$M$99,0)</f>
        <v>55</v>
      </c>
      <c r="P34" s="41" t="s">
        <v>97</v>
      </c>
      <c r="Q34" s="68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17</v>
      </c>
      <c r="X34" s="1">
        <v>1</v>
      </c>
      <c r="Y34" s="1">
        <v>0</v>
      </c>
      <c r="Z34" s="1">
        <v>0</v>
      </c>
      <c r="AA34" s="1">
        <v>0</v>
      </c>
      <c r="AB34" s="1">
        <v>0</v>
      </c>
      <c r="AC34" s="1">
        <v>15</v>
      </c>
      <c r="AD34" s="1">
        <v>1</v>
      </c>
      <c r="AE34" s="1">
        <v>0</v>
      </c>
      <c r="AF34" s="46">
        <v>34</v>
      </c>
    </row>
    <row r="35" spans="1:32" x14ac:dyDescent="0.15">
      <c r="A35" s="1" t="s">
        <v>98</v>
      </c>
      <c r="B35" s="1" t="s">
        <v>295</v>
      </c>
      <c r="C35" s="41" t="s">
        <v>99</v>
      </c>
      <c r="D35" s="24">
        <f>SUM(Q35:U35)</f>
        <v>15</v>
      </c>
      <c r="E35" s="42">
        <f>SUM(F35:H35)</f>
        <v>130</v>
      </c>
      <c r="F35" s="25">
        <f>V35+W35</f>
        <v>101</v>
      </c>
      <c r="G35" s="25">
        <f t="shared" si="13"/>
        <v>29</v>
      </c>
      <c r="H35" s="25">
        <f t="shared" si="13"/>
        <v>0</v>
      </c>
      <c r="I35" s="25">
        <f>SUM(AB35:AD35)</f>
        <v>183</v>
      </c>
      <c r="J35" s="2">
        <f>SUM(Z35:AA35,AE35)</f>
        <v>9</v>
      </c>
      <c r="K35" s="43">
        <f>SUM(D35,E35,I35:J35)</f>
        <v>337</v>
      </c>
      <c r="L35" s="44">
        <f>_xlfn.RANK.EQ(K35,$K$14:$K$99,0)</f>
        <v>1</v>
      </c>
      <c r="M35" s="27">
        <f>E35/K35</f>
        <v>0.3857566765578635</v>
      </c>
      <c r="N35" s="45">
        <f>_xlfn.RANK.EQ(M35,$M$14:$M$99,0)</f>
        <v>57</v>
      </c>
      <c r="P35" s="41" t="s">
        <v>99</v>
      </c>
      <c r="Q35" s="68">
        <v>15</v>
      </c>
      <c r="R35" s="1">
        <v>0</v>
      </c>
      <c r="S35" s="1">
        <v>0</v>
      </c>
      <c r="T35" s="1">
        <v>0</v>
      </c>
      <c r="U35" s="1">
        <v>0</v>
      </c>
      <c r="V35" s="1">
        <v>3</v>
      </c>
      <c r="W35" s="1">
        <v>98</v>
      </c>
      <c r="X35" s="1">
        <v>29</v>
      </c>
      <c r="Y35" s="1">
        <v>0</v>
      </c>
      <c r="Z35" s="1">
        <v>0</v>
      </c>
      <c r="AA35" s="1">
        <v>9</v>
      </c>
      <c r="AB35" s="1">
        <v>2</v>
      </c>
      <c r="AC35" s="1">
        <v>146</v>
      </c>
      <c r="AD35" s="1">
        <v>35</v>
      </c>
      <c r="AE35" s="1">
        <v>0</v>
      </c>
      <c r="AF35" s="46">
        <v>337</v>
      </c>
    </row>
    <row r="36" spans="1:32" x14ac:dyDescent="0.15">
      <c r="A36" s="69" t="s">
        <v>100</v>
      </c>
      <c r="B36" s="69" t="s">
        <v>299</v>
      </c>
      <c r="C36" s="70" t="s">
        <v>101</v>
      </c>
      <c r="D36" s="47"/>
      <c r="E36" s="48"/>
      <c r="F36" s="48"/>
      <c r="G36" s="48"/>
      <c r="H36" s="48"/>
      <c r="I36" s="48"/>
      <c r="J36" s="49"/>
      <c r="K36" s="49"/>
      <c r="L36" s="50"/>
      <c r="M36" s="51"/>
      <c r="N36" s="52"/>
      <c r="P36" s="70" t="s">
        <v>101</v>
      </c>
      <c r="Q36" s="75">
        <v>0</v>
      </c>
      <c r="R36" s="69">
        <v>0</v>
      </c>
      <c r="S36" s="69">
        <v>0</v>
      </c>
      <c r="T36" s="69">
        <v>0</v>
      </c>
      <c r="U36" s="69">
        <v>0</v>
      </c>
      <c r="V36" s="69">
        <v>0</v>
      </c>
      <c r="W36" s="69">
        <v>0</v>
      </c>
      <c r="X36" s="69">
        <v>0</v>
      </c>
      <c r="Y36" s="69">
        <v>0</v>
      </c>
      <c r="Z36" s="69">
        <v>0</v>
      </c>
      <c r="AA36" s="69">
        <v>0</v>
      </c>
      <c r="AB36" s="69">
        <v>0</v>
      </c>
      <c r="AC36" s="69">
        <v>0</v>
      </c>
      <c r="AD36" s="69">
        <v>0</v>
      </c>
      <c r="AE36" s="69">
        <v>0</v>
      </c>
      <c r="AF36" s="74">
        <v>0</v>
      </c>
    </row>
    <row r="37" spans="1:32" x14ac:dyDescent="0.15">
      <c r="A37" s="69" t="s">
        <v>102</v>
      </c>
      <c r="B37" s="69" t="s">
        <v>298</v>
      </c>
      <c r="C37" s="70" t="s">
        <v>103</v>
      </c>
      <c r="D37" s="47"/>
      <c r="E37" s="48"/>
      <c r="F37" s="48"/>
      <c r="G37" s="48"/>
      <c r="H37" s="48"/>
      <c r="I37" s="48"/>
      <c r="J37" s="49"/>
      <c r="K37" s="49"/>
      <c r="L37" s="50"/>
      <c r="M37" s="51"/>
      <c r="N37" s="52"/>
      <c r="P37" s="70" t="s">
        <v>103</v>
      </c>
      <c r="Q37" s="75">
        <v>0</v>
      </c>
      <c r="R37" s="69">
        <v>0</v>
      </c>
      <c r="S37" s="69">
        <v>0</v>
      </c>
      <c r="T37" s="69">
        <v>0</v>
      </c>
      <c r="U37" s="69">
        <v>0</v>
      </c>
      <c r="V37" s="69">
        <v>0</v>
      </c>
      <c r="W37" s="69">
        <v>0</v>
      </c>
      <c r="X37" s="69">
        <v>0</v>
      </c>
      <c r="Y37" s="69">
        <v>0</v>
      </c>
      <c r="Z37" s="69">
        <v>0</v>
      </c>
      <c r="AA37" s="69">
        <v>0</v>
      </c>
      <c r="AB37" s="69">
        <v>0</v>
      </c>
      <c r="AC37" s="69">
        <v>0</v>
      </c>
      <c r="AD37" s="69">
        <v>0</v>
      </c>
      <c r="AE37" s="69">
        <v>0</v>
      </c>
      <c r="AF37" s="74">
        <v>0</v>
      </c>
    </row>
    <row r="38" spans="1:32" x14ac:dyDescent="0.15">
      <c r="A38" s="69" t="s">
        <v>104</v>
      </c>
      <c r="B38" s="69" t="s">
        <v>298</v>
      </c>
      <c r="C38" s="70" t="s">
        <v>105</v>
      </c>
      <c r="D38" s="47"/>
      <c r="E38" s="48"/>
      <c r="F38" s="48"/>
      <c r="G38" s="48"/>
      <c r="H38" s="48"/>
      <c r="I38" s="48"/>
      <c r="J38" s="49"/>
      <c r="K38" s="49"/>
      <c r="L38" s="50"/>
      <c r="M38" s="51"/>
      <c r="N38" s="52"/>
      <c r="P38" s="70" t="s">
        <v>105</v>
      </c>
      <c r="Q38" s="75">
        <v>0</v>
      </c>
      <c r="R38" s="69">
        <v>0</v>
      </c>
      <c r="S38" s="69">
        <v>0</v>
      </c>
      <c r="T38" s="69">
        <v>0</v>
      </c>
      <c r="U38" s="69">
        <v>0</v>
      </c>
      <c r="V38" s="69">
        <v>0</v>
      </c>
      <c r="W38" s="69">
        <v>0</v>
      </c>
      <c r="X38" s="69">
        <v>0</v>
      </c>
      <c r="Y38" s="69">
        <v>0</v>
      </c>
      <c r="Z38" s="69">
        <v>0</v>
      </c>
      <c r="AA38" s="69">
        <v>0</v>
      </c>
      <c r="AB38" s="69">
        <v>0</v>
      </c>
      <c r="AC38" s="69">
        <v>0</v>
      </c>
      <c r="AD38" s="69">
        <v>0</v>
      </c>
      <c r="AE38" s="69">
        <v>0</v>
      </c>
      <c r="AF38" s="74">
        <v>0</v>
      </c>
    </row>
    <row r="39" spans="1:32" x14ac:dyDescent="0.15">
      <c r="A39" s="1" t="s">
        <v>106</v>
      </c>
      <c r="B39" s="1" t="s">
        <v>297</v>
      </c>
      <c r="C39" s="41" t="s">
        <v>107</v>
      </c>
      <c r="D39" s="24">
        <f>SUM(Q39:U39)</f>
        <v>4</v>
      </c>
      <c r="E39" s="42">
        <f>SUM(F39:H39)</f>
        <v>30</v>
      </c>
      <c r="F39" s="25">
        <f>V39+W39</f>
        <v>29</v>
      </c>
      <c r="G39" s="25">
        <f>X39</f>
        <v>1</v>
      </c>
      <c r="H39" s="25">
        <f>Y39</f>
        <v>0</v>
      </c>
      <c r="I39" s="25">
        <f>SUM(AB39:AD39)</f>
        <v>2</v>
      </c>
      <c r="J39" s="2">
        <f>SUM(Z39:AA39,AE39)</f>
        <v>0</v>
      </c>
      <c r="K39" s="43">
        <f>SUM(D39,E39,I39:J39)</f>
        <v>36</v>
      </c>
      <c r="L39" s="44">
        <f>_xlfn.RANK.EQ(K39,$K$14:$K$99,0)</f>
        <v>32</v>
      </c>
      <c r="M39" s="27">
        <f>E39/K39</f>
        <v>0.83333333333333337</v>
      </c>
      <c r="N39" s="45">
        <f>_xlfn.RANK.EQ(M39,$M$14:$M$99,0)</f>
        <v>47</v>
      </c>
      <c r="P39" s="41" t="s">
        <v>107</v>
      </c>
      <c r="Q39" s="68">
        <v>4</v>
      </c>
      <c r="R39" s="1">
        <v>0</v>
      </c>
      <c r="S39" s="1">
        <v>0</v>
      </c>
      <c r="T39" s="1">
        <v>0</v>
      </c>
      <c r="U39" s="1">
        <v>0</v>
      </c>
      <c r="V39" s="1">
        <v>2</v>
      </c>
      <c r="W39" s="1">
        <v>27</v>
      </c>
      <c r="X39" s="1">
        <v>1</v>
      </c>
      <c r="Y39" s="1">
        <v>0</v>
      </c>
      <c r="Z39" s="1">
        <v>0</v>
      </c>
      <c r="AA39" s="1">
        <v>0</v>
      </c>
      <c r="AB39" s="1">
        <v>0</v>
      </c>
      <c r="AC39" s="1">
        <v>1</v>
      </c>
      <c r="AD39" s="1">
        <v>1</v>
      </c>
      <c r="AE39" s="1">
        <v>0</v>
      </c>
      <c r="AF39" s="46">
        <v>36</v>
      </c>
    </row>
    <row r="40" spans="1:32" x14ac:dyDescent="0.15">
      <c r="A40" s="69" t="s">
        <v>108</v>
      </c>
      <c r="B40" s="69" t="s">
        <v>301</v>
      </c>
      <c r="C40" s="70" t="s">
        <v>109</v>
      </c>
      <c r="D40" s="47"/>
      <c r="E40" s="48"/>
      <c r="F40" s="48"/>
      <c r="G40" s="48"/>
      <c r="H40" s="48"/>
      <c r="I40" s="48"/>
      <c r="J40" s="49"/>
      <c r="K40" s="49"/>
      <c r="L40" s="50"/>
      <c r="M40" s="51"/>
      <c r="N40" s="52"/>
      <c r="P40" s="70" t="s">
        <v>109</v>
      </c>
      <c r="Q40" s="75">
        <v>0</v>
      </c>
      <c r="R40" s="69">
        <v>0</v>
      </c>
      <c r="S40" s="69">
        <v>0</v>
      </c>
      <c r="T40" s="69">
        <v>0</v>
      </c>
      <c r="U40" s="69">
        <v>0</v>
      </c>
      <c r="V40" s="69">
        <v>0</v>
      </c>
      <c r="W40" s="69">
        <v>0</v>
      </c>
      <c r="X40" s="69">
        <v>0</v>
      </c>
      <c r="Y40" s="69">
        <v>0</v>
      </c>
      <c r="Z40" s="69">
        <v>0</v>
      </c>
      <c r="AA40" s="69">
        <v>0</v>
      </c>
      <c r="AB40" s="69">
        <v>0</v>
      </c>
      <c r="AC40" s="69">
        <v>0</v>
      </c>
      <c r="AD40" s="69">
        <v>0</v>
      </c>
      <c r="AE40" s="69">
        <v>0</v>
      </c>
      <c r="AF40" s="74">
        <v>0</v>
      </c>
    </row>
    <row r="41" spans="1:32" x14ac:dyDescent="0.15">
      <c r="A41" s="1" t="s">
        <v>110</v>
      </c>
      <c r="B41" s="1" t="s">
        <v>296</v>
      </c>
      <c r="C41" s="41" t="s">
        <v>111</v>
      </c>
      <c r="D41" s="24">
        <f>SUM(Q41:U41)</f>
        <v>2</v>
      </c>
      <c r="E41" s="42">
        <f>SUM(F41:H41)</f>
        <v>193</v>
      </c>
      <c r="F41" s="25">
        <f>V41+W41</f>
        <v>180</v>
      </c>
      <c r="G41" s="25">
        <f>X41</f>
        <v>13</v>
      </c>
      <c r="H41" s="25">
        <f>Y41</f>
        <v>0</v>
      </c>
      <c r="I41" s="25">
        <f>SUM(AB41:AD41)</f>
        <v>3</v>
      </c>
      <c r="J41" s="2">
        <f>SUM(Z41:AA41,AE41)</f>
        <v>0</v>
      </c>
      <c r="K41" s="43">
        <f>SUM(D41,E41,I41:J41)</f>
        <v>198</v>
      </c>
      <c r="L41" s="44">
        <f>_xlfn.RANK.EQ(K41,$K$14:$K$99,0)</f>
        <v>3</v>
      </c>
      <c r="M41" s="27">
        <f>E41/K41</f>
        <v>0.9747474747474747</v>
      </c>
      <c r="N41" s="45">
        <f>_xlfn.RANK.EQ(M41,$M$14:$M$99,0)</f>
        <v>24</v>
      </c>
      <c r="P41" s="41" t="s">
        <v>111</v>
      </c>
      <c r="Q41" s="68">
        <v>2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180</v>
      </c>
      <c r="X41" s="1">
        <v>13</v>
      </c>
      <c r="Y41" s="1">
        <v>0</v>
      </c>
      <c r="Z41" s="1">
        <v>0</v>
      </c>
      <c r="AA41" s="1">
        <v>0</v>
      </c>
      <c r="AB41" s="1">
        <v>0</v>
      </c>
      <c r="AC41" s="1">
        <v>2</v>
      </c>
      <c r="AD41" s="1">
        <v>1</v>
      </c>
      <c r="AE41" s="1">
        <v>0</v>
      </c>
      <c r="AF41" s="46">
        <v>198</v>
      </c>
    </row>
    <row r="42" spans="1:32" x14ac:dyDescent="0.15">
      <c r="A42" s="1" t="s">
        <v>112</v>
      </c>
      <c r="B42" s="1" t="s">
        <v>297</v>
      </c>
      <c r="C42" s="41" t="s">
        <v>113</v>
      </c>
      <c r="D42" s="24">
        <f>SUM(Q42:U42)</f>
        <v>2</v>
      </c>
      <c r="E42" s="42">
        <f>SUM(F42:H42)</f>
        <v>43</v>
      </c>
      <c r="F42" s="25">
        <f>V42+W42</f>
        <v>43</v>
      </c>
      <c r="G42" s="25">
        <f>X42</f>
        <v>0</v>
      </c>
      <c r="H42" s="25">
        <f>Y42</f>
        <v>0</v>
      </c>
      <c r="I42" s="25">
        <f>SUM(AB42:AD42)</f>
        <v>0</v>
      </c>
      <c r="J42" s="2">
        <f>SUM(Z42:AA42,AE42)</f>
        <v>0</v>
      </c>
      <c r="K42" s="43">
        <f>SUM(D42,E42,I42:J42)</f>
        <v>45</v>
      </c>
      <c r="L42" s="44">
        <f>_xlfn.RANK.EQ(K42,$K$14:$K$99,0)</f>
        <v>24</v>
      </c>
      <c r="M42" s="27">
        <f>E42/K42</f>
        <v>0.9555555555555556</v>
      </c>
      <c r="N42" s="45">
        <f>_xlfn.RANK.EQ(M42,$M$14:$M$99,0)</f>
        <v>36</v>
      </c>
      <c r="P42" s="41" t="s">
        <v>113</v>
      </c>
      <c r="Q42" s="68">
        <v>2</v>
      </c>
      <c r="R42" s="1">
        <v>0</v>
      </c>
      <c r="S42" s="1">
        <v>0</v>
      </c>
      <c r="T42" s="1">
        <v>0</v>
      </c>
      <c r="U42" s="1">
        <v>0</v>
      </c>
      <c r="V42" s="1">
        <v>1</v>
      </c>
      <c r="W42" s="1">
        <v>42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46">
        <v>45</v>
      </c>
    </row>
    <row r="43" spans="1:32" x14ac:dyDescent="0.15">
      <c r="A43" s="69" t="s">
        <v>114</v>
      </c>
      <c r="B43" s="69" t="s">
        <v>297</v>
      </c>
      <c r="C43" s="70" t="s">
        <v>115</v>
      </c>
      <c r="D43" s="47"/>
      <c r="E43" s="48"/>
      <c r="F43" s="48"/>
      <c r="G43" s="48"/>
      <c r="H43" s="48"/>
      <c r="I43" s="48"/>
      <c r="J43" s="49"/>
      <c r="K43" s="49"/>
      <c r="L43" s="50"/>
      <c r="M43" s="51"/>
      <c r="N43" s="52"/>
      <c r="P43" s="70" t="s">
        <v>115</v>
      </c>
      <c r="Q43" s="75">
        <v>0</v>
      </c>
      <c r="R43" s="69">
        <v>0</v>
      </c>
      <c r="S43" s="69">
        <v>0</v>
      </c>
      <c r="T43" s="69">
        <v>0</v>
      </c>
      <c r="U43" s="69">
        <v>0</v>
      </c>
      <c r="V43" s="69">
        <v>0</v>
      </c>
      <c r="W43" s="69">
        <v>0</v>
      </c>
      <c r="X43" s="69">
        <v>0</v>
      </c>
      <c r="Y43" s="69">
        <v>0</v>
      </c>
      <c r="Z43" s="69">
        <v>0</v>
      </c>
      <c r="AA43" s="69">
        <v>0</v>
      </c>
      <c r="AB43" s="69">
        <v>0</v>
      </c>
      <c r="AC43" s="69">
        <v>0</v>
      </c>
      <c r="AD43" s="69">
        <v>0</v>
      </c>
      <c r="AE43" s="69">
        <v>0</v>
      </c>
      <c r="AF43" s="74">
        <v>0</v>
      </c>
    </row>
    <row r="44" spans="1:32" x14ac:dyDescent="0.15">
      <c r="A44" s="1" t="s">
        <v>116</v>
      </c>
      <c r="B44" s="1" t="s">
        <v>298</v>
      </c>
      <c r="C44" s="41" t="s">
        <v>117</v>
      </c>
      <c r="D44" s="24">
        <f>SUM(Q44:U44)</f>
        <v>4</v>
      </c>
      <c r="E44" s="42">
        <f>SUM(F44:H44)</f>
        <v>151</v>
      </c>
      <c r="F44" s="25">
        <f>V44+W44</f>
        <v>71</v>
      </c>
      <c r="G44" s="25">
        <f>X44</f>
        <v>80</v>
      </c>
      <c r="H44" s="25">
        <f>Y44</f>
        <v>0</v>
      </c>
      <c r="I44" s="25">
        <f>SUM(AB44:AD44)</f>
        <v>29</v>
      </c>
      <c r="J44" s="2">
        <f>SUM(Z44:AA44,AE44)</f>
        <v>1</v>
      </c>
      <c r="K44" s="43">
        <f>SUM(D44,E44,I44:J44)</f>
        <v>185</v>
      </c>
      <c r="L44" s="44">
        <f>_xlfn.RANK.EQ(K44,$K$14:$K$99,0)</f>
        <v>4</v>
      </c>
      <c r="M44" s="27">
        <f>E44/K44</f>
        <v>0.81621621621621621</v>
      </c>
      <c r="N44" s="45">
        <f>_xlfn.RANK.EQ(M44,$M$14:$M$99,0)</f>
        <v>49</v>
      </c>
      <c r="P44" s="41" t="s">
        <v>117</v>
      </c>
      <c r="Q44" s="68">
        <v>4</v>
      </c>
      <c r="R44" s="1">
        <v>0</v>
      </c>
      <c r="S44" s="1">
        <v>0</v>
      </c>
      <c r="T44" s="1">
        <v>0</v>
      </c>
      <c r="U44" s="1">
        <v>0</v>
      </c>
      <c r="V44" s="1">
        <v>1</v>
      </c>
      <c r="W44" s="1">
        <v>70</v>
      </c>
      <c r="X44" s="1">
        <v>80</v>
      </c>
      <c r="Y44" s="1">
        <v>0</v>
      </c>
      <c r="Z44" s="1">
        <v>0</v>
      </c>
      <c r="AA44" s="1">
        <v>1</v>
      </c>
      <c r="AB44" s="1">
        <v>1</v>
      </c>
      <c r="AC44" s="1">
        <v>23</v>
      </c>
      <c r="AD44" s="1">
        <v>5</v>
      </c>
      <c r="AE44" s="1">
        <v>0</v>
      </c>
      <c r="AF44" s="46">
        <v>185</v>
      </c>
    </row>
    <row r="45" spans="1:32" x14ac:dyDescent="0.15">
      <c r="A45" s="69" t="s">
        <v>118</v>
      </c>
      <c r="B45" s="69" t="s">
        <v>302</v>
      </c>
      <c r="C45" s="70" t="s">
        <v>119</v>
      </c>
      <c r="D45" s="47"/>
      <c r="E45" s="48"/>
      <c r="F45" s="48"/>
      <c r="G45" s="48"/>
      <c r="H45" s="48"/>
      <c r="I45" s="48"/>
      <c r="J45" s="49"/>
      <c r="K45" s="49"/>
      <c r="L45" s="50"/>
      <c r="M45" s="51"/>
      <c r="N45" s="52"/>
      <c r="P45" s="70" t="s">
        <v>119</v>
      </c>
      <c r="Q45" s="75">
        <v>0</v>
      </c>
      <c r="R45" s="69">
        <v>0</v>
      </c>
      <c r="S45" s="69">
        <v>0</v>
      </c>
      <c r="T45" s="69">
        <v>0</v>
      </c>
      <c r="U45" s="69">
        <v>0</v>
      </c>
      <c r="V45" s="69">
        <v>0</v>
      </c>
      <c r="W45" s="69">
        <v>0</v>
      </c>
      <c r="X45" s="69">
        <v>0</v>
      </c>
      <c r="Y45" s="69">
        <v>0</v>
      </c>
      <c r="Z45" s="69">
        <v>0</v>
      </c>
      <c r="AA45" s="69">
        <v>0</v>
      </c>
      <c r="AB45" s="69">
        <v>0</v>
      </c>
      <c r="AC45" s="69">
        <v>0</v>
      </c>
      <c r="AD45" s="69">
        <v>0</v>
      </c>
      <c r="AE45" s="69">
        <v>0</v>
      </c>
      <c r="AF45" s="74">
        <v>0</v>
      </c>
    </row>
    <row r="46" spans="1:32" x14ac:dyDescent="0.15">
      <c r="A46" s="69" t="s">
        <v>120</v>
      </c>
      <c r="B46" s="69" t="s">
        <v>297</v>
      </c>
      <c r="C46" s="70" t="s">
        <v>121</v>
      </c>
      <c r="D46" s="47"/>
      <c r="E46" s="48"/>
      <c r="F46" s="48"/>
      <c r="G46" s="48"/>
      <c r="H46" s="48"/>
      <c r="I46" s="48"/>
      <c r="J46" s="49"/>
      <c r="K46" s="49"/>
      <c r="L46" s="50"/>
      <c r="M46" s="51"/>
      <c r="N46" s="52"/>
      <c r="P46" s="70" t="s">
        <v>121</v>
      </c>
      <c r="Q46" s="75">
        <v>0</v>
      </c>
      <c r="R46" s="69">
        <v>0</v>
      </c>
      <c r="S46" s="69">
        <v>0</v>
      </c>
      <c r="T46" s="69">
        <v>0</v>
      </c>
      <c r="U46" s="69">
        <v>0</v>
      </c>
      <c r="V46" s="69">
        <v>0</v>
      </c>
      <c r="W46" s="69">
        <v>0</v>
      </c>
      <c r="X46" s="69">
        <v>0</v>
      </c>
      <c r="Y46" s="69">
        <v>0</v>
      </c>
      <c r="Z46" s="69">
        <v>0</v>
      </c>
      <c r="AA46" s="69">
        <v>0</v>
      </c>
      <c r="AB46" s="69">
        <v>0</v>
      </c>
      <c r="AC46" s="69">
        <v>0</v>
      </c>
      <c r="AD46" s="69">
        <v>0</v>
      </c>
      <c r="AE46" s="69">
        <v>0</v>
      </c>
      <c r="AF46" s="74">
        <v>0</v>
      </c>
    </row>
    <row r="47" spans="1:32" x14ac:dyDescent="0.15">
      <c r="A47" s="1" t="s">
        <v>122</v>
      </c>
      <c r="B47" s="1" t="s">
        <v>301</v>
      </c>
      <c r="C47" s="41" t="s">
        <v>123</v>
      </c>
      <c r="D47" s="24">
        <f>SUM(Q47:U47)</f>
        <v>0</v>
      </c>
      <c r="E47" s="42">
        <f>SUM(F47:H47)</f>
        <v>64</v>
      </c>
      <c r="F47" s="25">
        <f>V47+W47</f>
        <v>56</v>
      </c>
      <c r="G47" s="25">
        <f>X47</f>
        <v>8</v>
      </c>
      <c r="H47" s="25">
        <f>Y47</f>
        <v>0</v>
      </c>
      <c r="I47" s="25">
        <f>SUM(AB47:AD47)</f>
        <v>0</v>
      </c>
      <c r="J47" s="2">
        <f>SUM(Z47:AA47,AE47)</f>
        <v>0</v>
      </c>
      <c r="K47" s="43">
        <f>SUM(D47,E47,I47:J47)</f>
        <v>64</v>
      </c>
      <c r="L47" s="44">
        <f>_xlfn.RANK.EQ(K47,$K$14:$K$99,0)</f>
        <v>16</v>
      </c>
      <c r="M47" s="27">
        <f>E47/K47</f>
        <v>1</v>
      </c>
      <c r="N47" s="45">
        <f>_xlfn.RANK.EQ(M47,$M$14:$M$99,0)</f>
        <v>1</v>
      </c>
      <c r="P47" s="41" t="s">
        <v>123</v>
      </c>
      <c r="Q47" s="68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56</v>
      </c>
      <c r="X47" s="1">
        <v>8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46">
        <v>64</v>
      </c>
    </row>
    <row r="48" spans="1:32" x14ac:dyDescent="0.15">
      <c r="A48" s="69" t="s">
        <v>124</v>
      </c>
      <c r="B48" s="69" t="s">
        <v>302</v>
      </c>
      <c r="C48" s="70" t="s">
        <v>125</v>
      </c>
      <c r="D48" s="47"/>
      <c r="E48" s="48"/>
      <c r="F48" s="48"/>
      <c r="G48" s="48"/>
      <c r="H48" s="48"/>
      <c r="I48" s="48"/>
      <c r="J48" s="49"/>
      <c r="K48" s="49"/>
      <c r="L48" s="50"/>
      <c r="M48" s="51"/>
      <c r="N48" s="52"/>
      <c r="P48" s="70" t="s">
        <v>125</v>
      </c>
      <c r="Q48" s="75">
        <v>0</v>
      </c>
      <c r="R48" s="69">
        <v>0</v>
      </c>
      <c r="S48" s="69">
        <v>0</v>
      </c>
      <c r="T48" s="69">
        <v>0</v>
      </c>
      <c r="U48" s="69">
        <v>0</v>
      </c>
      <c r="V48" s="69">
        <v>0</v>
      </c>
      <c r="W48" s="69">
        <v>0</v>
      </c>
      <c r="X48" s="69">
        <v>0</v>
      </c>
      <c r="Y48" s="69">
        <v>0</v>
      </c>
      <c r="Z48" s="69">
        <v>0</v>
      </c>
      <c r="AA48" s="69">
        <v>0</v>
      </c>
      <c r="AB48" s="69">
        <v>0</v>
      </c>
      <c r="AC48" s="69">
        <v>0</v>
      </c>
      <c r="AD48" s="69">
        <v>0</v>
      </c>
      <c r="AE48" s="69">
        <v>0</v>
      </c>
      <c r="AF48" s="74">
        <v>0</v>
      </c>
    </row>
    <row r="49" spans="1:32" x14ac:dyDescent="0.15">
      <c r="A49" s="1" t="s">
        <v>126</v>
      </c>
      <c r="B49" s="1" t="s">
        <v>295</v>
      </c>
      <c r="C49" s="41" t="s">
        <v>127</v>
      </c>
      <c r="D49" s="24">
        <f>SUM(Q49:U49)</f>
        <v>1</v>
      </c>
      <c r="E49" s="42">
        <f>SUM(F49:H49)</f>
        <v>14</v>
      </c>
      <c r="F49" s="25">
        <f>V49+W49</f>
        <v>13</v>
      </c>
      <c r="G49" s="25">
        <f>X49</f>
        <v>1</v>
      </c>
      <c r="H49" s="25">
        <f>Y49</f>
        <v>0</v>
      </c>
      <c r="I49" s="25">
        <f>SUM(AB49:AD49)</f>
        <v>0</v>
      </c>
      <c r="J49" s="2">
        <f>SUM(Z49:AA49,AE49)</f>
        <v>0</v>
      </c>
      <c r="K49" s="43">
        <f>SUM(D49,E49,I49:J49)</f>
        <v>15</v>
      </c>
      <c r="L49" s="44">
        <f>_xlfn.RANK.EQ(K49,$K$14:$K$99,0)</f>
        <v>55</v>
      </c>
      <c r="M49" s="27">
        <f>E49/K49</f>
        <v>0.93333333333333335</v>
      </c>
      <c r="N49" s="45">
        <f>_xlfn.RANK.EQ(M49,$M$14:$M$99,0)</f>
        <v>41</v>
      </c>
      <c r="P49" s="41" t="s">
        <v>127</v>
      </c>
      <c r="Q49" s="68">
        <v>0</v>
      </c>
      <c r="R49" s="1">
        <v>1</v>
      </c>
      <c r="S49" s="1">
        <v>0</v>
      </c>
      <c r="T49" s="1">
        <v>0</v>
      </c>
      <c r="U49" s="1">
        <v>0</v>
      </c>
      <c r="V49" s="1">
        <v>0</v>
      </c>
      <c r="W49" s="1">
        <v>13</v>
      </c>
      <c r="X49" s="1">
        <v>1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46">
        <v>15</v>
      </c>
    </row>
    <row r="50" spans="1:32" x14ac:dyDescent="0.15">
      <c r="A50" s="69" t="s">
        <v>128</v>
      </c>
      <c r="B50" s="69" t="s">
        <v>297</v>
      </c>
      <c r="C50" s="70" t="s">
        <v>129</v>
      </c>
      <c r="D50" s="47"/>
      <c r="E50" s="48"/>
      <c r="F50" s="48"/>
      <c r="G50" s="48"/>
      <c r="H50" s="48"/>
      <c r="I50" s="48"/>
      <c r="J50" s="49"/>
      <c r="K50" s="49"/>
      <c r="L50" s="50"/>
      <c r="M50" s="51"/>
      <c r="N50" s="52"/>
      <c r="P50" s="70" t="s">
        <v>129</v>
      </c>
      <c r="Q50" s="75">
        <v>0</v>
      </c>
      <c r="R50" s="69">
        <v>0</v>
      </c>
      <c r="S50" s="69">
        <v>0</v>
      </c>
      <c r="T50" s="69">
        <v>0</v>
      </c>
      <c r="U50" s="69">
        <v>0</v>
      </c>
      <c r="V50" s="69">
        <v>0</v>
      </c>
      <c r="W50" s="69">
        <v>0</v>
      </c>
      <c r="X50" s="69">
        <v>0</v>
      </c>
      <c r="Y50" s="69">
        <v>0</v>
      </c>
      <c r="Z50" s="69">
        <v>0</v>
      </c>
      <c r="AA50" s="69">
        <v>0</v>
      </c>
      <c r="AB50" s="69">
        <v>0</v>
      </c>
      <c r="AC50" s="69">
        <v>0</v>
      </c>
      <c r="AD50" s="69">
        <v>0</v>
      </c>
      <c r="AE50" s="69">
        <v>0</v>
      </c>
      <c r="AF50" s="74">
        <v>0</v>
      </c>
    </row>
    <row r="51" spans="1:32" x14ac:dyDescent="0.15">
      <c r="A51" s="1" t="s">
        <v>130</v>
      </c>
      <c r="B51" s="1" t="s">
        <v>296</v>
      </c>
      <c r="C51" s="41" t="s">
        <v>131</v>
      </c>
      <c r="D51" s="24">
        <f>SUM(Q51:U51)</f>
        <v>0</v>
      </c>
      <c r="E51" s="42">
        <f>SUM(F51:H51)</f>
        <v>158</v>
      </c>
      <c r="F51" s="25">
        <f>V51+W51</f>
        <v>133</v>
      </c>
      <c r="G51" s="25">
        <f t="shared" ref="G51:H53" si="14">X51</f>
        <v>25</v>
      </c>
      <c r="H51" s="25">
        <f t="shared" si="14"/>
        <v>0</v>
      </c>
      <c r="I51" s="25">
        <f>SUM(AB51:AD51)</f>
        <v>7</v>
      </c>
      <c r="J51" s="2">
        <f>SUM(Z51:AA51,AE51)</f>
        <v>0</v>
      </c>
      <c r="K51" s="43">
        <f>SUM(D51,E51,I51:J51)</f>
        <v>165</v>
      </c>
      <c r="L51" s="44">
        <f>_xlfn.RANK.EQ(K51,$K$14:$K$99,0)</f>
        <v>5</v>
      </c>
      <c r="M51" s="27">
        <f>E51/K51</f>
        <v>0.95757575757575752</v>
      </c>
      <c r="N51" s="45">
        <f>_xlfn.RANK.EQ(M51,$M$14:$M$99,0)</f>
        <v>35</v>
      </c>
      <c r="P51" s="41" t="s">
        <v>131</v>
      </c>
      <c r="Q51" s="68">
        <v>0</v>
      </c>
      <c r="R51" s="1">
        <v>0</v>
      </c>
      <c r="S51" s="1">
        <v>0</v>
      </c>
      <c r="T51" s="1">
        <v>0</v>
      </c>
      <c r="U51" s="1">
        <v>0</v>
      </c>
      <c r="V51" s="1">
        <v>2</v>
      </c>
      <c r="W51" s="1">
        <v>131</v>
      </c>
      <c r="X51" s="1">
        <v>25</v>
      </c>
      <c r="Y51" s="1">
        <v>0</v>
      </c>
      <c r="Z51" s="1">
        <v>0</v>
      </c>
      <c r="AA51" s="1">
        <v>0</v>
      </c>
      <c r="AB51" s="1">
        <v>1</v>
      </c>
      <c r="AC51" s="1">
        <v>1</v>
      </c>
      <c r="AD51" s="1">
        <v>5</v>
      </c>
      <c r="AE51" s="1">
        <v>0</v>
      </c>
      <c r="AF51" s="46">
        <v>165</v>
      </c>
    </row>
    <row r="52" spans="1:32" x14ac:dyDescent="0.15">
      <c r="A52" s="1" t="s">
        <v>132</v>
      </c>
      <c r="B52" s="1" t="s">
        <v>300</v>
      </c>
      <c r="C52" s="41" t="s">
        <v>133</v>
      </c>
      <c r="D52" s="24">
        <f>SUM(Q52:U52)</f>
        <v>0</v>
      </c>
      <c r="E52" s="42">
        <f>SUM(F52:H52)</f>
        <v>14</v>
      </c>
      <c r="F52" s="25">
        <f>V52+W52</f>
        <v>14</v>
      </c>
      <c r="G52" s="25">
        <f t="shared" si="14"/>
        <v>0</v>
      </c>
      <c r="H52" s="25">
        <f t="shared" si="14"/>
        <v>0</v>
      </c>
      <c r="I52" s="25">
        <f>SUM(AB52:AD52)</f>
        <v>0</v>
      </c>
      <c r="J52" s="2">
        <f>SUM(Z52:AA52,AE52)</f>
        <v>0</v>
      </c>
      <c r="K52" s="43">
        <f>SUM(D52,E52,I52:J52)</f>
        <v>14</v>
      </c>
      <c r="L52" s="44">
        <f>_xlfn.RANK.EQ(K52,$K$14:$K$99,0)</f>
        <v>56</v>
      </c>
      <c r="M52" s="27">
        <f>E52/K52</f>
        <v>1</v>
      </c>
      <c r="N52" s="45">
        <f>_xlfn.RANK.EQ(M52,$M$14:$M$99,0)</f>
        <v>1</v>
      </c>
      <c r="P52" s="41" t="s">
        <v>133</v>
      </c>
      <c r="Q52" s="68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14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46">
        <v>14</v>
      </c>
    </row>
    <row r="53" spans="1:32" x14ac:dyDescent="0.15">
      <c r="A53" s="1" t="s">
        <v>134</v>
      </c>
      <c r="B53" s="1" t="s">
        <v>300</v>
      </c>
      <c r="C53" s="41" t="s">
        <v>135</v>
      </c>
      <c r="D53" s="24">
        <f>SUM(Q53:U53)</f>
        <v>0</v>
      </c>
      <c r="E53" s="42">
        <f>SUM(F53:H53)</f>
        <v>14</v>
      </c>
      <c r="F53" s="25">
        <f>V53+W53</f>
        <v>14</v>
      </c>
      <c r="G53" s="25">
        <f t="shared" si="14"/>
        <v>0</v>
      </c>
      <c r="H53" s="25">
        <f t="shared" si="14"/>
        <v>0</v>
      </c>
      <c r="I53" s="25">
        <f>SUM(AB53:AD53)</f>
        <v>3</v>
      </c>
      <c r="J53" s="2">
        <f>SUM(Z53:AA53,AE53)</f>
        <v>0</v>
      </c>
      <c r="K53" s="43">
        <f>SUM(D53,E53,I53:J53)</f>
        <v>17</v>
      </c>
      <c r="L53" s="44">
        <f>_xlfn.RANK.EQ(K53,$K$14:$K$99,0)</f>
        <v>54</v>
      </c>
      <c r="M53" s="27">
        <f>E53/K53</f>
        <v>0.82352941176470584</v>
      </c>
      <c r="N53" s="45">
        <f>_xlfn.RANK.EQ(M53,$M$14:$M$99,0)</f>
        <v>48</v>
      </c>
      <c r="P53" s="41" t="s">
        <v>135</v>
      </c>
      <c r="Q53" s="68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14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3</v>
      </c>
      <c r="AD53" s="1">
        <v>0</v>
      </c>
      <c r="AE53" s="1">
        <v>0</v>
      </c>
      <c r="AF53" s="46">
        <v>17</v>
      </c>
    </row>
    <row r="54" spans="1:32" x14ac:dyDescent="0.15">
      <c r="A54" s="69" t="s">
        <v>136</v>
      </c>
      <c r="B54" s="69" t="s">
        <v>302</v>
      </c>
      <c r="C54" s="70" t="s">
        <v>137</v>
      </c>
      <c r="D54" s="47"/>
      <c r="E54" s="48"/>
      <c r="F54" s="48"/>
      <c r="G54" s="48"/>
      <c r="H54" s="48"/>
      <c r="I54" s="48"/>
      <c r="J54" s="49"/>
      <c r="K54" s="49"/>
      <c r="L54" s="50"/>
      <c r="M54" s="51"/>
      <c r="N54" s="52"/>
      <c r="P54" s="70" t="s">
        <v>137</v>
      </c>
      <c r="Q54" s="75">
        <v>0</v>
      </c>
      <c r="R54" s="69">
        <v>0</v>
      </c>
      <c r="S54" s="69">
        <v>0</v>
      </c>
      <c r="T54" s="69">
        <v>0</v>
      </c>
      <c r="U54" s="69">
        <v>0</v>
      </c>
      <c r="V54" s="69">
        <v>0</v>
      </c>
      <c r="W54" s="69">
        <v>0</v>
      </c>
      <c r="X54" s="69">
        <v>0</v>
      </c>
      <c r="Y54" s="69">
        <v>0</v>
      </c>
      <c r="Z54" s="69">
        <v>0</v>
      </c>
      <c r="AA54" s="69">
        <v>0</v>
      </c>
      <c r="AB54" s="69">
        <v>0</v>
      </c>
      <c r="AC54" s="69">
        <v>0</v>
      </c>
      <c r="AD54" s="69">
        <v>0</v>
      </c>
      <c r="AE54" s="69">
        <v>0</v>
      </c>
      <c r="AF54" s="74">
        <v>0</v>
      </c>
    </row>
    <row r="55" spans="1:32" x14ac:dyDescent="0.15">
      <c r="A55" s="1" t="s">
        <v>138</v>
      </c>
      <c r="B55" s="1" t="s">
        <v>300</v>
      </c>
      <c r="C55" s="41" t="s">
        <v>139</v>
      </c>
      <c r="D55" s="24">
        <f>SUM(Q55:U55)</f>
        <v>1</v>
      </c>
      <c r="E55" s="42">
        <f>SUM(F55:H55)</f>
        <v>61</v>
      </c>
      <c r="F55" s="25">
        <f>V55+W55</f>
        <v>60</v>
      </c>
      <c r="G55" s="25">
        <f t="shared" ref="G55:H59" si="15">X55</f>
        <v>1</v>
      </c>
      <c r="H55" s="25">
        <f t="shared" si="15"/>
        <v>0</v>
      </c>
      <c r="I55" s="25">
        <f>SUM(AB55:AD55)</f>
        <v>1</v>
      </c>
      <c r="J55" s="2">
        <f>SUM(Z55:AA55,AE55)</f>
        <v>0</v>
      </c>
      <c r="K55" s="43">
        <f>SUM(D55,E55,I55:J55)</f>
        <v>63</v>
      </c>
      <c r="L55" s="44">
        <f>_xlfn.RANK.EQ(K55,$K$14:$K$99,0)</f>
        <v>17</v>
      </c>
      <c r="M55" s="27">
        <f>E55/K55</f>
        <v>0.96825396825396826</v>
      </c>
      <c r="N55" s="45">
        <f>_xlfn.RANK.EQ(M55,$M$14:$M$99,0)</f>
        <v>28</v>
      </c>
      <c r="P55" s="41" t="s">
        <v>139</v>
      </c>
      <c r="Q55" s="68">
        <v>1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60</v>
      </c>
      <c r="X55" s="1">
        <v>1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</v>
      </c>
      <c r="AE55" s="1">
        <v>0</v>
      </c>
      <c r="AF55" s="46">
        <v>63</v>
      </c>
    </row>
    <row r="56" spans="1:32" x14ac:dyDescent="0.15">
      <c r="A56" s="1" t="s">
        <v>140</v>
      </c>
      <c r="B56" s="1" t="s">
        <v>300</v>
      </c>
      <c r="C56" s="41" t="s">
        <v>141</v>
      </c>
      <c r="D56" s="24">
        <f>SUM(Q56:U56)</f>
        <v>0</v>
      </c>
      <c r="E56" s="42">
        <f>SUM(F56:H56)</f>
        <v>32</v>
      </c>
      <c r="F56" s="25">
        <f>V56+W56</f>
        <v>30</v>
      </c>
      <c r="G56" s="25">
        <f t="shared" si="15"/>
        <v>2</v>
      </c>
      <c r="H56" s="25">
        <f t="shared" si="15"/>
        <v>0</v>
      </c>
      <c r="I56" s="25">
        <f>SUM(AB56:AD56)</f>
        <v>0</v>
      </c>
      <c r="J56" s="2">
        <f>SUM(Z56:AA56,AE56)</f>
        <v>0</v>
      </c>
      <c r="K56" s="43">
        <f>SUM(D56,E56,I56:J56)</f>
        <v>32</v>
      </c>
      <c r="L56" s="44">
        <f>_xlfn.RANK.EQ(K56,$K$14:$K$99,0)</f>
        <v>36</v>
      </c>
      <c r="M56" s="27">
        <f>E56/K56</f>
        <v>1</v>
      </c>
      <c r="N56" s="45">
        <f>_xlfn.RANK.EQ(M56,$M$14:$M$99,0)</f>
        <v>1</v>
      </c>
      <c r="P56" s="41" t="s">
        <v>141</v>
      </c>
      <c r="Q56" s="68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30</v>
      </c>
      <c r="X56" s="1">
        <v>2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46">
        <v>32</v>
      </c>
    </row>
    <row r="57" spans="1:32" x14ac:dyDescent="0.15">
      <c r="A57" s="1" t="s">
        <v>142</v>
      </c>
      <c r="B57" s="1" t="s">
        <v>300</v>
      </c>
      <c r="C57" s="41" t="s">
        <v>143</v>
      </c>
      <c r="D57" s="24">
        <f>SUM(Q57:U57)</f>
        <v>0</v>
      </c>
      <c r="E57" s="42">
        <f>SUM(F57:H57)</f>
        <v>30</v>
      </c>
      <c r="F57" s="25">
        <f>V57+W57</f>
        <v>28</v>
      </c>
      <c r="G57" s="25">
        <f t="shared" si="15"/>
        <v>2</v>
      </c>
      <c r="H57" s="25">
        <f t="shared" si="15"/>
        <v>0</v>
      </c>
      <c r="I57" s="25">
        <f>SUM(AB57:AD57)</f>
        <v>0</v>
      </c>
      <c r="J57" s="2">
        <f>SUM(Z57:AA57,AE57)</f>
        <v>0</v>
      </c>
      <c r="K57" s="43">
        <f>SUM(D57,E57,I57:J57)</f>
        <v>30</v>
      </c>
      <c r="L57" s="44">
        <f>_xlfn.RANK.EQ(K57,$K$14:$K$99,0)</f>
        <v>39</v>
      </c>
      <c r="M57" s="27">
        <f>E57/K57</f>
        <v>1</v>
      </c>
      <c r="N57" s="45">
        <f>_xlfn.RANK.EQ(M57,$M$14:$M$99,0)</f>
        <v>1</v>
      </c>
      <c r="P57" s="41" t="s">
        <v>143</v>
      </c>
      <c r="Q57" s="68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28</v>
      </c>
      <c r="X57" s="1">
        <v>2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46">
        <v>30</v>
      </c>
    </row>
    <row r="58" spans="1:32" x14ac:dyDescent="0.15">
      <c r="A58" s="1" t="s">
        <v>144</v>
      </c>
      <c r="B58" s="1" t="s">
        <v>300</v>
      </c>
      <c r="C58" s="41" t="s">
        <v>145</v>
      </c>
      <c r="D58" s="24">
        <f>SUM(Q58:U58)</f>
        <v>1</v>
      </c>
      <c r="E58" s="42">
        <f>SUM(F58:H58)</f>
        <v>30</v>
      </c>
      <c r="F58" s="25">
        <f>V58+W58</f>
        <v>29</v>
      </c>
      <c r="G58" s="25">
        <f t="shared" si="15"/>
        <v>1</v>
      </c>
      <c r="H58" s="25">
        <f t="shared" si="15"/>
        <v>0</v>
      </c>
      <c r="I58" s="25">
        <f>SUM(AB58:AD58)</f>
        <v>0</v>
      </c>
      <c r="J58" s="2">
        <f>SUM(Z58:AA58,AE58)</f>
        <v>0</v>
      </c>
      <c r="K58" s="43">
        <f>SUM(D58,E58,I58:J58)</f>
        <v>31</v>
      </c>
      <c r="L58" s="44">
        <f>_xlfn.RANK.EQ(K58,$K$14:$K$99,0)</f>
        <v>38</v>
      </c>
      <c r="M58" s="27">
        <f>E58/K58</f>
        <v>0.967741935483871</v>
      </c>
      <c r="N58" s="45">
        <f>_xlfn.RANK.EQ(M58,$M$14:$M$99,0)</f>
        <v>29</v>
      </c>
      <c r="P58" s="41" t="s">
        <v>145</v>
      </c>
      <c r="Q58" s="68">
        <v>1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29</v>
      </c>
      <c r="X58" s="1">
        <v>1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46">
        <v>31</v>
      </c>
    </row>
    <row r="59" spans="1:32" x14ac:dyDescent="0.15">
      <c r="A59" s="1" t="s">
        <v>146</v>
      </c>
      <c r="B59" s="1" t="s">
        <v>301</v>
      </c>
      <c r="C59" s="41" t="s">
        <v>147</v>
      </c>
      <c r="D59" s="24">
        <f>SUM(Q59:U59)</f>
        <v>0</v>
      </c>
      <c r="E59" s="42">
        <f>SUM(F59:H59)</f>
        <v>35</v>
      </c>
      <c r="F59" s="25">
        <f>V59+W59</f>
        <v>33</v>
      </c>
      <c r="G59" s="25">
        <f t="shared" si="15"/>
        <v>2</v>
      </c>
      <c r="H59" s="25">
        <f t="shared" si="15"/>
        <v>0</v>
      </c>
      <c r="I59" s="25">
        <f>SUM(AB59:AD59)</f>
        <v>0</v>
      </c>
      <c r="J59" s="2">
        <f>SUM(Z59:AA59,AE59)</f>
        <v>0</v>
      </c>
      <c r="K59" s="43">
        <f>SUM(D59,E59,I59:J59)</f>
        <v>35</v>
      </c>
      <c r="L59" s="44">
        <f>_xlfn.RANK.EQ(K59,$K$14:$K$99,0)</f>
        <v>33</v>
      </c>
      <c r="M59" s="27">
        <f>E59/K59</f>
        <v>1</v>
      </c>
      <c r="N59" s="45">
        <f>_xlfn.RANK.EQ(M59,$M$14:$M$99,0)</f>
        <v>1</v>
      </c>
      <c r="P59" s="41" t="s">
        <v>147</v>
      </c>
      <c r="Q59" s="68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33</v>
      </c>
      <c r="X59" s="1">
        <v>2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46">
        <v>35</v>
      </c>
    </row>
    <row r="60" spans="1:32" x14ac:dyDescent="0.15">
      <c r="A60" s="69" t="s">
        <v>148</v>
      </c>
      <c r="B60" s="69" t="s">
        <v>299</v>
      </c>
      <c r="C60" s="70" t="s">
        <v>149</v>
      </c>
      <c r="D60" s="47"/>
      <c r="E60" s="48"/>
      <c r="F60" s="48"/>
      <c r="G60" s="48"/>
      <c r="H60" s="48"/>
      <c r="I60" s="48"/>
      <c r="J60" s="49"/>
      <c r="K60" s="49"/>
      <c r="L60" s="50"/>
      <c r="M60" s="51"/>
      <c r="N60" s="52"/>
      <c r="P60" s="70" t="s">
        <v>149</v>
      </c>
      <c r="Q60" s="75">
        <v>0</v>
      </c>
      <c r="R60" s="69">
        <v>0</v>
      </c>
      <c r="S60" s="69">
        <v>0</v>
      </c>
      <c r="T60" s="69">
        <v>0</v>
      </c>
      <c r="U60" s="69">
        <v>0</v>
      </c>
      <c r="V60" s="69">
        <v>0</v>
      </c>
      <c r="W60" s="69">
        <v>0</v>
      </c>
      <c r="X60" s="69">
        <v>0</v>
      </c>
      <c r="Y60" s="69">
        <v>0</v>
      </c>
      <c r="Z60" s="69">
        <v>0</v>
      </c>
      <c r="AA60" s="69">
        <v>0</v>
      </c>
      <c r="AB60" s="69">
        <v>0</v>
      </c>
      <c r="AC60" s="69">
        <v>0</v>
      </c>
      <c r="AD60" s="69">
        <v>0</v>
      </c>
      <c r="AE60" s="69">
        <v>0</v>
      </c>
      <c r="AF60" s="74">
        <v>0</v>
      </c>
    </row>
    <row r="61" spans="1:32" x14ac:dyDescent="0.15">
      <c r="A61" s="1" t="s">
        <v>150</v>
      </c>
      <c r="B61" s="1" t="s">
        <v>295</v>
      </c>
      <c r="C61" s="41" t="s">
        <v>151</v>
      </c>
      <c r="D61" s="24">
        <f>SUM(Q61:U61)</f>
        <v>2</v>
      </c>
      <c r="E61" s="42">
        <f>SUM(F61:H61)</f>
        <v>0</v>
      </c>
      <c r="F61" s="25">
        <f>V61+W61</f>
        <v>0</v>
      </c>
      <c r="G61" s="25">
        <f>X61</f>
        <v>0</v>
      </c>
      <c r="H61" s="25">
        <f>Y61</f>
        <v>0</v>
      </c>
      <c r="I61" s="25">
        <f>SUM(AB61:AD61)</f>
        <v>41</v>
      </c>
      <c r="J61" s="2">
        <f>SUM(Z61:AA61,AE61)</f>
        <v>0</v>
      </c>
      <c r="K61" s="43">
        <f>SUM(D61,E61,I61:J61)</f>
        <v>43</v>
      </c>
      <c r="L61" s="44">
        <f>_xlfn.RANK.EQ(K61,$K$14:$K$99,0)</f>
        <v>26</v>
      </c>
      <c r="M61" s="27">
        <f>E61/K61</f>
        <v>0</v>
      </c>
      <c r="N61" s="45">
        <f>_xlfn.RANK.EQ(M61,$M$14:$M$99,0)</f>
        <v>59</v>
      </c>
      <c r="P61" s="41" t="s">
        <v>151</v>
      </c>
      <c r="Q61" s="68">
        <v>2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41</v>
      </c>
      <c r="AD61" s="1">
        <v>0</v>
      </c>
      <c r="AE61" s="1">
        <v>0</v>
      </c>
      <c r="AF61" s="46">
        <v>43</v>
      </c>
    </row>
    <row r="62" spans="1:32" x14ac:dyDescent="0.15">
      <c r="A62" s="69" t="s">
        <v>152</v>
      </c>
      <c r="B62" s="69" t="s">
        <v>297</v>
      </c>
      <c r="C62" s="70" t="s">
        <v>153</v>
      </c>
      <c r="D62" s="47"/>
      <c r="E62" s="48"/>
      <c r="F62" s="48"/>
      <c r="G62" s="48"/>
      <c r="H62" s="48"/>
      <c r="I62" s="48"/>
      <c r="J62" s="49"/>
      <c r="K62" s="49"/>
      <c r="L62" s="50"/>
      <c r="M62" s="51"/>
      <c r="N62" s="52"/>
      <c r="P62" s="70" t="s">
        <v>153</v>
      </c>
      <c r="Q62" s="75">
        <v>0</v>
      </c>
      <c r="R62" s="69">
        <v>0</v>
      </c>
      <c r="S62" s="69">
        <v>0</v>
      </c>
      <c r="T62" s="69">
        <v>0</v>
      </c>
      <c r="U62" s="69">
        <v>0</v>
      </c>
      <c r="V62" s="69">
        <v>0</v>
      </c>
      <c r="W62" s="69">
        <v>0</v>
      </c>
      <c r="X62" s="69">
        <v>0</v>
      </c>
      <c r="Y62" s="69">
        <v>0</v>
      </c>
      <c r="Z62" s="69">
        <v>0</v>
      </c>
      <c r="AA62" s="69">
        <v>0</v>
      </c>
      <c r="AB62" s="69">
        <v>0</v>
      </c>
      <c r="AC62" s="69">
        <v>0</v>
      </c>
      <c r="AD62" s="69">
        <v>0</v>
      </c>
      <c r="AE62" s="69">
        <v>0</v>
      </c>
      <c r="AF62" s="74">
        <v>0</v>
      </c>
    </row>
    <row r="63" spans="1:32" x14ac:dyDescent="0.15">
      <c r="A63" s="1" t="s">
        <v>154</v>
      </c>
      <c r="B63" s="1" t="s">
        <v>296</v>
      </c>
      <c r="C63" s="41" t="s">
        <v>155</v>
      </c>
      <c r="D63" s="24">
        <f>SUM(Q63:U63)</f>
        <v>0</v>
      </c>
      <c r="E63" s="42">
        <f>SUM(F63:H63)</f>
        <v>71</v>
      </c>
      <c r="F63" s="25">
        <f>V63+W63</f>
        <v>61</v>
      </c>
      <c r="G63" s="25">
        <f>X63</f>
        <v>10</v>
      </c>
      <c r="H63" s="25">
        <f>Y63</f>
        <v>0</v>
      </c>
      <c r="I63" s="25">
        <f>SUM(AB63:AD63)</f>
        <v>2</v>
      </c>
      <c r="J63" s="2">
        <f>SUM(Z63:AA63,AE63)</f>
        <v>1</v>
      </c>
      <c r="K63" s="43">
        <f>SUM(D63,E63,I63:J63)</f>
        <v>74</v>
      </c>
      <c r="L63" s="44">
        <f>_xlfn.RANK.EQ(K63,$K$14:$K$99,0)</f>
        <v>13</v>
      </c>
      <c r="M63" s="27">
        <f>E63/K63</f>
        <v>0.95945945945945943</v>
      </c>
      <c r="N63" s="45">
        <f>_xlfn.RANK.EQ(M63,$M$14:$M$99,0)</f>
        <v>34</v>
      </c>
      <c r="P63" s="41" t="s">
        <v>155</v>
      </c>
      <c r="Q63" s="68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61</v>
      </c>
      <c r="X63" s="1">
        <v>10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1</v>
      </c>
      <c r="AE63" s="1">
        <v>1</v>
      </c>
      <c r="AF63" s="46">
        <v>74</v>
      </c>
    </row>
    <row r="64" spans="1:32" x14ac:dyDescent="0.15">
      <c r="A64" s="69" t="s">
        <v>156</v>
      </c>
      <c r="B64" s="69" t="s">
        <v>297</v>
      </c>
      <c r="C64" s="70" t="s">
        <v>157</v>
      </c>
      <c r="D64" s="47"/>
      <c r="E64" s="48"/>
      <c r="F64" s="48"/>
      <c r="G64" s="48"/>
      <c r="H64" s="48"/>
      <c r="I64" s="48"/>
      <c r="J64" s="49"/>
      <c r="K64" s="49"/>
      <c r="L64" s="50"/>
      <c r="M64" s="51"/>
      <c r="N64" s="52"/>
      <c r="P64" s="70" t="s">
        <v>157</v>
      </c>
      <c r="Q64" s="75">
        <v>0</v>
      </c>
      <c r="R64" s="69">
        <v>0</v>
      </c>
      <c r="S64" s="69">
        <v>0</v>
      </c>
      <c r="T64" s="69">
        <v>0</v>
      </c>
      <c r="U64" s="69">
        <v>0</v>
      </c>
      <c r="V64" s="69">
        <v>0</v>
      </c>
      <c r="W64" s="69">
        <v>0</v>
      </c>
      <c r="X64" s="69">
        <v>0</v>
      </c>
      <c r="Y64" s="69">
        <v>0</v>
      </c>
      <c r="Z64" s="69">
        <v>0</v>
      </c>
      <c r="AA64" s="69">
        <v>0</v>
      </c>
      <c r="AB64" s="69">
        <v>0</v>
      </c>
      <c r="AC64" s="69">
        <v>0</v>
      </c>
      <c r="AD64" s="69">
        <v>0</v>
      </c>
      <c r="AE64" s="69">
        <v>0</v>
      </c>
      <c r="AF64" s="74">
        <v>0</v>
      </c>
    </row>
    <row r="65" spans="1:32" x14ac:dyDescent="0.15">
      <c r="A65" s="1" t="s">
        <v>158</v>
      </c>
      <c r="B65" s="1" t="s">
        <v>300</v>
      </c>
      <c r="C65" s="41" t="s">
        <v>159</v>
      </c>
      <c r="D65" s="24">
        <f>SUM(Q65:U65)</f>
        <v>1</v>
      </c>
      <c r="E65" s="42">
        <f>SUM(F65:H65)</f>
        <v>18</v>
      </c>
      <c r="F65" s="25">
        <f>V65+W65</f>
        <v>16</v>
      </c>
      <c r="G65" s="25">
        <f>X65</f>
        <v>2</v>
      </c>
      <c r="H65" s="25">
        <f>Y65</f>
        <v>0</v>
      </c>
      <c r="I65" s="25">
        <f>SUM(AB65:AD65)</f>
        <v>1</v>
      </c>
      <c r="J65" s="2">
        <f>SUM(Z65:AA65,AE65)</f>
        <v>0</v>
      </c>
      <c r="K65" s="43">
        <f>SUM(D65,E65,I65:J65)</f>
        <v>20</v>
      </c>
      <c r="L65" s="44">
        <f>_xlfn.RANK.EQ(K65,$K$14:$K$99,0)</f>
        <v>47</v>
      </c>
      <c r="M65" s="27">
        <f>E65/K65</f>
        <v>0.9</v>
      </c>
      <c r="N65" s="45">
        <f>_xlfn.RANK.EQ(M65,$M$14:$M$99,0)</f>
        <v>44</v>
      </c>
      <c r="P65" s="41" t="s">
        <v>159</v>
      </c>
      <c r="Q65" s="68">
        <v>1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16</v>
      </c>
      <c r="X65" s="1">
        <v>2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1</v>
      </c>
      <c r="AE65" s="1">
        <v>0</v>
      </c>
      <c r="AF65" s="46">
        <v>20</v>
      </c>
    </row>
    <row r="66" spans="1:32" x14ac:dyDescent="0.15">
      <c r="A66" s="1" t="s">
        <v>160</v>
      </c>
      <c r="B66" s="1" t="s">
        <v>298</v>
      </c>
      <c r="C66" s="41" t="s">
        <v>161</v>
      </c>
      <c r="D66" s="24">
        <f>SUM(Q66:U66)</f>
        <v>0</v>
      </c>
      <c r="E66" s="42">
        <f>SUM(F66:H66)</f>
        <v>24</v>
      </c>
      <c r="F66" s="25">
        <f>V66+W66</f>
        <v>22</v>
      </c>
      <c r="G66" s="25">
        <f>X66</f>
        <v>2</v>
      </c>
      <c r="H66" s="25">
        <f>Y66</f>
        <v>0</v>
      </c>
      <c r="I66" s="25">
        <f>SUM(AB66:AD66)</f>
        <v>1</v>
      </c>
      <c r="J66" s="2">
        <f>SUM(Z66:AA66,AE66)</f>
        <v>0</v>
      </c>
      <c r="K66" s="43">
        <f>SUM(D66,E66,I66:J66)</f>
        <v>25</v>
      </c>
      <c r="L66" s="44">
        <f>_xlfn.RANK.EQ(K66,$K$14:$K$99,0)</f>
        <v>42</v>
      </c>
      <c r="M66" s="27">
        <f>E66/K66</f>
        <v>0.96</v>
      </c>
      <c r="N66" s="45">
        <f>_xlfn.RANK.EQ(M66,$M$14:$M$99,0)</f>
        <v>32</v>
      </c>
      <c r="P66" s="41" t="s">
        <v>161</v>
      </c>
      <c r="Q66" s="68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22</v>
      </c>
      <c r="X66" s="1">
        <v>2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1</v>
      </c>
      <c r="AE66" s="1">
        <v>0</v>
      </c>
      <c r="AF66" s="46">
        <v>25</v>
      </c>
    </row>
    <row r="67" spans="1:32" x14ac:dyDescent="0.15">
      <c r="A67" s="69" t="s">
        <v>162</v>
      </c>
      <c r="B67" s="69" t="s">
        <v>299</v>
      </c>
      <c r="C67" s="70" t="s">
        <v>163</v>
      </c>
      <c r="D67" s="47"/>
      <c r="E67" s="48"/>
      <c r="F67" s="48"/>
      <c r="G67" s="48"/>
      <c r="H67" s="48"/>
      <c r="I67" s="48"/>
      <c r="J67" s="49"/>
      <c r="K67" s="49"/>
      <c r="L67" s="50"/>
      <c r="M67" s="51"/>
      <c r="N67" s="52"/>
      <c r="P67" s="70" t="s">
        <v>163</v>
      </c>
      <c r="Q67" s="75">
        <v>0</v>
      </c>
      <c r="R67" s="69">
        <v>0</v>
      </c>
      <c r="S67" s="69">
        <v>0</v>
      </c>
      <c r="T67" s="69">
        <v>0</v>
      </c>
      <c r="U67" s="69">
        <v>0</v>
      </c>
      <c r="V67" s="69">
        <v>0</v>
      </c>
      <c r="W67" s="69">
        <v>0</v>
      </c>
      <c r="X67" s="69">
        <v>0</v>
      </c>
      <c r="Y67" s="69">
        <v>0</v>
      </c>
      <c r="Z67" s="69">
        <v>0</v>
      </c>
      <c r="AA67" s="69">
        <v>0</v>
      </c>
      <c r="AB67" s="69">
        <v>0</v>
      </c>
      <c r="AC67" s="69">
        <v>0</v>
      </c>
      <c r="AD67" s="69">
        <v>0</v>
      </c>
      <c r="AE67" s="69">
        <v>0</v>
      </c>
      <c r="AF67" s="74">
        <v>0</v>
      </c>
    </row>
    <row r="68" spans="1:32" x14ac:dyDescent="0.15">
      <c r="A68" s="1" t="s">
        <v>164</v>
      </c>
      <c r="B68" s="1" t="s">
        <v>295</v>
      </c>
      <c r="C68" s="41" t="s">
        <v>165</v>
      </c>
      <c r="D68" s="24">
        <f>SUM(Q68:U68)</f>
        <v>25</v>
      </c>
      <c r="E68" s="42">
        <f>SUM(F68:H68)</f>
        <v>99</v>
      </c>
      <c r="F68" s="25">
        <f>V68+W68</f>
        <v>95</v>
      </c>
      <c r="G68" s="25">
        <f>X68</f>
        <v>4</v>
      </c>
      <c r="H68" s="25">
        <f>Y68</f>
        <v>0</v>
      </c>
      <c r="I68" s="25">
        <f>SUM(AB68:AD68)</f>
        <v>187</v>
      </c>
      <c r="J68" s="2">
        <f>SUM(Z68:AA68,AE68)</f>
        <v>1</v>
      </c>
      <c r="K68" s="43">
        <f>SUM(D68,E68,I68:J68)</f>
        <v>312</v>
      </c>
      <c r="L68" s="44">
        <f>_xlfn.RANK.EQ(K68,$K$14:$K$99,0)</f>
        <v>2</v>
      </c>
      <c r="M68" s="27">
        <f>E68/K68</f>
        <v>0.31730769230769229</v>
      </c>
      <c r="N68" s="45">
        <f>_xlfn.RANK.EQ(M68,$M$14:$M$99,0)</f>
        <v>58</v>
      </c>
      <c r="P68" s="41" t="s">
        <v>165</v>
      </c>
      <c r="Q68" s="68">
        <v>25</v>
      </c>
      <c r="R68" s="1">
        <v>0</v>
      </c>
      <c r="S68" s="1">
        <v>0</v>
      </c>
      <c r="T68" s="1">
        <v>0</v>
      </c>
      <c r="U68" s="1">
        <v>0</v>
      </c>
      <c r="V68" s="1">
        <v>10</v>
      </c>
      <c r="W68" s="1">
        <v>85</v>
      </c>
      <c r="X68" s="1">
        <v>4</v>
      </c>
      <c r="Y68" s="1">
        <v>0</v>
      </c>
      <c r="Z68" s="1">
        <v>0</v>
      </c>
      <c r="AA68" s="1">
        <v>1</v>
      </c>
      <c r="AB68" s="1">
        <v>3</v>
      </c>
      <c r="AC68" s="1">
        <v>154</v>
      </c>
      <c r="AD68" s="1">
        <v>30</v>
      </c>
      <c r="AE68" s="1">
        <v>0</v>
      </c>
      <c r="AF68" s="46">
        <v>312</v>
      </c>
    </row>
    <row r="69" spans="1:32" x14ac:dyDescent="0.15">
      <c r="A69" s="1" t="s">
        <v>166</v>
      </c>
      <c r="B69" s="1" t="s">
        <v>296</v>
      </c>
      <c r="C69" s="41" t="s">
        <v>167</v>
      </c>
      <c r="D69" s="24">
        <f>SUM(Q69:U69)</f>
        <v>0</v>
      </c>
      <c r="E69" s="42">
        <f>SUM(F69:H69)</f>
        <v>65</v>
      </c>
      <c r="F69" s="25">
        <f>V69+W69</f>
        <v>53</v>
      </c>
      <c r="G69" s="25">
        <f>X69</f>
        <v>12</v>
      </c>
      <c r="H69" s="25">
        <f>Y69</f>
        <v>0</v>
      </c>
      <c r="I69" s="25">
        <f>SUM(AB69:AD69)</f>
        <v>4</v>
      </c>
      <c r="J69" s="2">
        <f>SUM(Z69:AA69,AE69)</f>
        <v>0</v>
      </c>
      <c r="K69" s="43">
        <f>SUM(D69,E69,I69:J69)</f>
        <v>69</v>
      </c>
      <c r="L69" s="44">
        <f>_xlfn.RANK.EQ(K69,$K$14:$K$99,0)</f>
        <v>15</v>
      </c>
      <c r="M69" s="27">
        <f>E69/K69</f>
        <v>0.94202898550724634</v>
      </c>
      <c r="N69" s="45">
        <f>_xlfn.RANK.EQ(M69,$M$14:$M$99,0)</f>
        <v>40</v>
      </c>
      <c r="P69" s="41" t="s">
        <v>167</v>
      </c>
      <c r="Q69" s="68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53</v>
      </c>
      <c r="X69" s="1">
        <v>12</v>
      </c>
      <c r="Y69" s="1">
        <v>0</v>
      </c>
      <c r="Z69" s="1">
        <v>0</v>
      </c>
      <c r="AA69" s="1">
        <v>0</v>
      </c>
      <c r="AB69" s="1">
        <v>0</v>
      </c>
      <c r="AC69" s="1">
        <v>3</v>
      </c>
      <c r="AD69" s="1">
        <v>1</v>
      </c>
      <c r="AE69" s="1">
        <v>0</v>
      </c>
      <c r="AF69" s="46">
        <v>69</v>
      </c>
    </row>
    <row r="70" spans="1:32" x14ac:dyDescent="0.15">
      <c r="A70" s="69" t="s">
        <v>168</v>
      </c>
      <c r="B70" s="69" t="s">
        <v>297</v>
      </c>
      <c r="C70" s="70" t="s">
        <v>169</v>
      </c>
      <c r="D70" s="47"/>
      <c r="E70" s="48"/>
      <c r="F70" s="48"/>
      <c r="G70" s="48"/>
      <c r="H70" s="48"/>
      <c r="I70" s="48"/>
      <c r="J70" s="49"/>
      <c r="K70" s="49"/>
      <c r="L70" s="50"/>
      <c r="M70" s="51"/>
      <c r="N70" s="52"/>
      <c r="P70" s="70" t="s">
        <v>169</v>
      </c>
      <c r="Q70" s="75">
        <v>0</v>
      </c>
      <c r="R70" s="69">
        <v>0</v>
      </c>
      <c r="S70" s="69">
        <v>0</v>
      </c>
      <c r="T70" s="69">
        <v>0</v>
      </c>
      <c r="U70" s="69">
        <v>0</v>
      </c>
      <c r="V70" s="69">
        <v>0</v>
      </c>
      <c r="W70" s="69">
        <v>0</v>
      </c>
      <c r="X70" s="69">
        <v>0</v>
      </c>
      <c r="Y70" s="69">
        <v>0</v>
      </c>
      <c r="Z70" s="69">
        <v>0</v>
      </c>
      <c r="AA70" s="69">
        <v>0</v>
      </c>
      <c r="AB70" s="69">
        <v>0</v>
      </c>
      <c r="AC70" s="69">
        <v>0</v>
      </c>
      <c r="AD70" s="69">
        <v>0</v>
      </c>
      <c r="AE70" s="69">
        <v>0</v>
      </c>
      <c r="AF70" s="74">
        <v>0</v>
      </c>
    </row>
    <row r="71" spans="1:32" x14ac:dyDescent="0.15">
      <c r="A71" s="1" t="s">
        <v>170</v>
      </c>
      <c r="B71" s="1" t="s">
        <v>295</v>
      </c>
      <c r="C71" s="41" t="s">
        <v>171</v>
      </c>
      <c r="D71" s="24">
        <f>SUM(Q71:U71)</f>
        <v>0</v>
      </c>
      <c r="E71" s="42">
        <f>SUM(F71:H71)</f>
        <v>0</v>
      </c>
      <c r="F71" s="25">
        <f>V71+W71</f>
        <v>0</v>
      </c>
      <c r="G71" s="25">
        <f t="shared" ref="G71:H75" si="16">X71</f>
        <v>0</v>
      </c>
      <c r="H71" s="25">
        <f t="shared" si="16"/>
        <v>0</v>
      </c>
      <c r="I71" s="25">
        <f>SUM(AB71:AD71)</f>
        <v>74</v>
      </c>
      <c r="J71" s="2">
        <f>SUM(Z71:AA71,AE71)</f>
        <v>0</v>
      </c>
      <c r="K71" s="43">
        <f>SUM(D71,E71,I71:J71)</f>
        <v>74</v>
      </c>
      <c r="L71" s="44">
        <f>_xlfn.RANK.EQ(K71,$K$14:$K$99,0)</f>
        <v>13</v>
      </c>
      <c r="M71" s="27">
        <f>E71/K71</f>
        <v>0</v>
      </c>
      <c r="N71" s="45">
        <f>_xlfn.RANK.EQ(M71,$M$14:$M$99,0)</f>
        <v>59</v>
      </c>
      <c r="P71" s="41" t="s">
        <v>171</v>
      </c>
      <c r="Q71" s="68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49</v>
      </c>
      <c r="AD71" s="1">
        <v>25</v>
      </c>
      <c r="AE71" s="1">
        <v>0</v>
      </c>
      <c r="AF71" s="46">
        <v>74</v>
      </c>
    </row>
    <row r="72" spans="1:32" x14ac:dyDescent="0.15">
      <c r="A72" s="1" t="s">
        <v>172</v>
      </c>
      <c r="B72" s="1" t="s">
        <v>296</v>
      </c>
      <c r="C72" s="41" t="s">
        <v>173</v>
      </c>
      <c r="D72" s="24">
        <f>SUM(Q72:U72)</f>
        <v>1</v>
      </c>
      <c r="E72" s="42">
        <f>SUM(F72:H72)</f>
        <v>96</v>
      </c>
      <c r="F72" s="25">
        <f>V72+W72</f>
        <v>82</v>
      </c>
      <c r="G72" s="25">
        <f t="shared" si="16"/>
        <v>14</v>
      </c>
      <c r="H72" s="25">
        <f t="shared" si="16"/>
        <v>0</v>
      </c>
      <c r="I72" s="25">
        <f>SUM(AB72:AD72)</f>
        <v>2</v>
      </c>
      <c r="J72" s="2">
        <f>SUM(Z72:AA72,AE72)</f>
        <v>0</v>
      </c>
      <c r="K72" s="43">
        <f>SUM(D72,E72,I72:J72)</f>
        <v>99</v>
      </c>
      <c r="L72" s="44">
        <f>_xlfn.RANK.EQ(K72,$K$14:$K$99,0)</f>
        <v>10</v>
      </c>
      <c r="M72" s="27">
        <f>E72/K72</f>
        <v>0.96969696969696972</v>
      </c>
      <c r="N72" s="45">
        <f>_xlfn.RANK.EQ(M72,$M$14:$M$99,0)</f>
        <v>26</v>
      </c>
      <c r="P72" s="41" t="s">
        <v>173</v>
      </c>
      <c r="Q72" s="68">
        <v>0</v>
      </c>
      <c r="R72" s="1">
        <v>0</v>
      </c>
      <c r="S72" s="1">
        <v>0</v>
      </c>
      <c r="T72" s="1">
        <v>1</v>
      </c>
      <c r="U72" s="1">
        <v>0</v>
      </c>
      <c r="V72" s="1">
        <v>0</v>
      </c>
      <c r="W72" s="1">
        <v>82</v>
      </c>
      <c r="X72" s="1">
        <v>14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2</v>
      </c>
      <c r="AE72" s="1">
        <v>0</v>
      </c>
      <c r="AF72" s="46">
        <v>99</v>
      </c>
    </row>
    <row r="73" spans="1:32" x14ac:dyDescent="0.15">
      <c r="A73" s="1" t="s">
        <v>174</v>
      </c>
      <c r="B73" s="1" t="s">
        <v>295</v>
      </c>
      <c r="C73" s="41" t="s">
        <v>175</v>
      </c>
      <c r="D73" s="24">
        <f>SUM(Q73:U73)</f>
        <v>0</v>
      </c>
      <c r="E73" s="42">
        <f>SUM(F73:H73)</f>
        <v>96</v>
      </c>
      <c r="F73" s="25">
        <f>V73+W73</f>
        <v>69</v>
      </c>
      <c r="G73" s="25">
        <f t="shared" si="16"/>
        <v>27</v>
      </c>
      <c r="H73" s="25">
        <f t="shared" si="16"/>
        <v>0</v>
      </c>
      <c r="I73" s="25">
        <f>SUM(AB73:AD73)</f>
        <v>36</v>
      </c>
      <c r="J73" s="2">
        <f>SUM(Z73:AA73,AE73)</f>
        <v>0</v>
      </c>
      <c r="K73" s="43">
        <f>SUM(D73,E73,I73:J73)</f>
        <v>132</v>
      </c>
      <c r="L73" s="44">
        <f>_xlfn.RANK.EQ(K73,$K$14:$K$99,0)</f>
        <v>6</v>
      </c>
      <c r="M73" s="27">
        <f>E73/K73</f>
        <v>0.72727272727272729</v>
      </c>
      <c r="N73" s="45">
        <f>_xlfn.RANK.EQ(M73,$M$14:$M$99,0)</f>
        <v>50</v>
      </c>
      <c r="P73" s="41" t="s">
        <v>175</v>
      </c>
      <c r="Q73" s="68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69</v>
      </c>
      <c r="X73" s="1">
        <v>27</v>
      </c>
      <c r="Y73" s="1">
        <v>0</v>
      </c>
      <c r="Z73" s="1">
        <v>0</v>
      </c>
      <c r="AA73" s="1">
        <v>0</v>
      </c>
      <c r="AB73" s="1">
        <v>0</v>
      </c>
      <c r="AC73" s="1">
        <v>36</v>
      </c>
      <c r="AD73" s="1">
        <v>0</v>
      </c>
      <c r="AE73" s="1">
        <v>0</v>
      </c>
      <c r="AF73" s="46">
        <v>132</v>
      </c>
    </row>
    <row r="74" spans="1:32" x14ac:dyDescent="0.15">
      <c r="A74" s="1" t="s">
        <v>176</v>
      </c>
      <c r="B74" s="1" t="s">
        <v>296</v>
      </c>
      <c r="C74" s="41" t="s">
        <v>177</v>
      </c>
      <c r="D74" s="24">
        <f>SUM(Q74:U74)</f>
        <v>1</v>
      </c>
      <c r="E74" s="42">
        <f>SUM(F74:H74)</f>
        <v>96</v>
      </c>
      <c r="F74" s="25">
        <f>V74+W74</f>
        <v>83</v>
      </c>
      <c r="G74" s="25">
        <f t="shared" si="16"/>
        <v>13</v>
      </c>
      <c r="H74" s="25">
        <f t="shared" si="16"/>
        <v>0</v>
      </c>
      <c r="I74" s="25">
        <f>SUM(AB74:AD74)</f>
        <v>2</v>
      </c>
      <c r="J74" s="2">
        <f>SUM(Z74:AA74,AE74)</f>
        <v>0</v>
      </c>
      <c r="K74" s="43">
        <f>SUM(D74,E74,I74:J74)</f>
        <v>99</v>
      </c>
      <c r="L74" s="44">
        <f>_xlfn.RANK.EQ(K74,$K$14:$K$99,0)</f>
        <v>10</v>
      </c>
      <c r="M74" s="27">
        <f>E74/K74</f>
        <v>0.96969696969696972</v>
      </c>
      <c r="N74" s="45">
        <f>_xlfn.RANK.EQ(M74,$M$14:$M$99,0)</f>
        <v>26</v>
      </c>
      <c r="P74" s="41" t="s">
        <v>177</v>
      </c>
      <c r="Q74" s="68">
        <v>1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83</v>
      </c>
      <c r="X74" s="1">
        <v>13</v>
      </c>
      <c r="Y74" s="1">
        <v>0</v>
      </c>
      <c r="Z74" s="1">
        <v>0</v>
      </c>
      <c r="AA74" s="1">
        <v>0</v>
      </c>
      <c r="AB74" s="1">
        <v>0</v>
      </c>
      <c r="AC74" s="1">
        <v>1</v>
      </c>
      <c r="AD74" s="1">
        <v>1</v>
      </c>
      <c r="AE74" s="1">
        <v>0</v>
      </c>
      <c r="AF74" s="46">
        <v>99</v>
      </c>
    </row>
    <row r="75" spans="1:32" x14ac:dyDescent="0.15">
      <c r="A75" s="1" t="s">
        <v>178</v>
      </c>
      <c r="B75" s="1" t="s">
        <v>296</v>
      </c>
      <c r="C75" s="41" t="s">
        <v>179</v>
      </c>
      <c r="D75" s="24">
        <f>SUM(Q75:U75)</f>
        <v>0</v>
      </c>
      <c r="E75" s="42">
        <f>SUM(F75:H75)</f>
        <v>39</v>
      </c>
      <c r="F75" s="25">
        <f>V75+W75</f>
        <v>24</v>
      </c>
      <c r="G75" s="25">
        <f t="shared" si="16"/>
        <v>15</v>
      </c>
      <c r="H75" s="25">
        <f t="shared" si="16"/>
        <v>0</v>
      </c>
      <c r="I75" s="25">
        <f>SUM(AB75:AD75)</f>
        <v>0</v>
      </c>
      <c r="J75" s="2">
        <f>SUM(Z75:AA75,AE75)</f>
        <v>0</v>
      </c>
      <c r="K75" s="43">
        <f>SUM(D75,E75,I75:J75)</f>
        <v>39</v>
      </c>
      <c r="L75" s="44">
        <f>_xlfn.RANK.EQ(K75,$K$14:$K$99,0)</f>
        <v>30</v>
      </c>
      <c r="M75" s="27">
        <f>E75/K75</f>
        <v>1</v>
      </c>
      <c r="N75" s="45">
        <f>_xlfn.RANK.EQ(M75,$M$14:$M$99,0)</f>
        <v>1</v>
      </c>
      <c r="P75" s="41" t="s">
        <v>179</v>
      </c>
      <c r="Q75" s="68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24</v>
      </c>
      <c r="X75" s="1">
        <v>15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46">
        <v>39</v>
      </c>
    </row>
    <row r="76" spans="1:32" x14ac:dyDescent="0.15">
      <c r="A76" s="69" t="s">
        <v>180</v>
      </c>
      <c r="B76" s="69" t="s">
        <v>301</v>
      </c>
      <c r="C76" s="70" t="s">
        <v>181</v>
      </c>
      <c r="D76" s="47"/>
      <c r="E76" s="48"/>
      <c r="F76" s="48"/>
      <c r="G76" s="48"/>
      <c r="H76" s="48"/>
      <c r="I76" s="48"/>
      <c r="J76" s="49"/>
      <c r="K76" s="49"/>
      <c r="L76" s="50"/>
      <c r="M76" s="51"/>
      <c r="N76" s="52"/>
      <c r="P76" s="70" t="s">
        <v>181</v>
      </c>
      <c r="Q76" s="75">
        <v>0</v>
      </c>
      <c r="R76" s="69">
        <v>0</v>
      </c>
      <c r="S76" s="69">
        <v>0</v>
      </c>
      <c r="T76" s="69">
        <v>0</v>
      </c>
      <c r="U76" s="69">
        <v>0</v>
      </c>
      <c r="V76" s="69">
        <v>0</v>
      </c>
      <c r="W76" s="69">
        <v>0</v>
      </c>
      <c r="X76" s="69">
        <v>0</v>
      </c>
      <c r="Y76" s="69">
        <v>0</v>
      </c>
      <c r="Z76" s="69">
        <v>0</v>
      </c>
      <c r="AA76" s="69">
        <v>0</v>
      </c>
      <c r="AB76" s="69">
        <v>0</v>
      </c>
      <c r="AC76" s="69">
        <v>0</v>
      </c>
      <c r="AD76" s="69">
        <v>0</v>
      </c>
      <c r="AE76" s="69">
        <v>0</v>
      </c>
      <c r="AF76" s="74">
        <v>0</v>
      </c>
    </row>
    <row r="77" spans="1:32" x14ac:dyDescent="0.15">
      <c r="A77" s="69" t="s">
        <v>182</v>
      </c>
      <c r="B77" s="69" t="s">
        <v>302</v>
      </c>
      <c r="C77" s="70" t="s">
        <v>183</v>
      </c>
      <c r="D77" s="47"/>
      <c r="E77" s="48"/>
      <c r="F77" s="48"/>
      <c r="G77" s="48"/>
      <c r="H77" s="48"/>
      <c r="I77" s="48"/>
      <c r="J77" s="49"/>
      <c r="K77" s="49"/>
      <c r="L77" s="50"/>
      <c r="M77" s="51"/>
      <c r="N77" s="52"/>
      <c r="P77" s="70" t="s">
        <v>183</v>
      </c>
      <c r="Q77" s="75">
        <v>0</v>
      </c>
      <c r="R77" s="69">
        <v>0</v>
      </c>
      <c r="S77" s="69">
        <v>0</v>
      </c>
      <c r="T77" s="69">
        <v>0</v>
      </c>
      <c r="U77" s="69">
        <v>0</v>
      </c>
      <c r="V77" s="69">
        <v>0</v>
      </c>
      <c r="W77" s="69">
        <v>0</v>
      </c>
      <c r="X77" s="69">
        <v>0</v>
      </c>
      <c r="Y77" s="69">
        <v>0</v>
      </c>
      <c r="Z77" s="69">
        <v>0</v>
      </c>
      <c r="AA77" s="69">
        <v>0</v>
      </c>
      <c r="AB77" s="69">
        <v>0</v>
      </c>
      <c r="AC77" s="69">
        <v>0</v>
      </c>
      <c r="AD77" s="69">
        <v>0</v>
      </c>
      <c r="AE77" s="69">
        <v>0</v>
      </c>
      <c r="AF77" s="74">
        <v>0</v>
      </c>
    </row>
    <row r="78" spans="1:32" x14ac:dyDescent="0.15">
      <c r="A78" s="1" t="s">
        <v>184</v>
      </c>
      <c r="B78" s="1" t="s">
        <v>301</v>
      </c>
      <c r="C78" s="41" t="s">
        <v>185</v>
      </c>
      <c r="D78" s="24">
        <f>SUM(Q78:U78)</f>
        <v>0</v>
      </c>
      <c r="E78" s="42">
        <f>SUM(F78:H78)</f>
        <v>19</v>
      </c>
      <c r="F78" s="25">
        <f>V78+W78</f>
        <v>17</v>
      </c>
      <c r="G78" s="25">
        <f>X78</f>
        <v>2</v>
      </c>
      <c r="H78" s="25">
        <f>Y78</f>
        <v>0</v>
      </c>
      <c r="I78" s="25">
        <f>SUM(AB78:AD78)</f>
        <v>0</v>
      </c>
      <c r="J78" s="2">
        <f>SUM(Z78:AA78,AE78)</f>
        <v>0</v>
      </c>
      <c r="K78" s="43">
        <f>SUM(D78,E78,I78:J78)</f>
        <v>19</v>
      </c>
      <c r="L78" s="44">
        <f>_xlfn.RANK.EQ(K78,$K$14:$K$99,0)</f>
        <v>51</v>
      </c>
      <c r="M78" s="27">
        <f>E78/K78</f>
        <v>1</v>
      </c>
      <c r="N78" s="45">
        <f>_xlfn.RANK.EQ(M78,$M$14:$M$99,0)</f>
        <v>1</v>
      </c>
      <c r="P78" s="41" t="s">
        <v>185</v>
      </c>
      <c r="Q78" s="68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17</v>
      </c>
      <c r="X78" s="1">
        <v>2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46">
        <v>19</v>
      </c>
    </row>
    <row r="79" spans="1:32" x14ac:dyDescent="0.15">
      <c r="A79" s="69" t="s">
        <v>186</v>
      </c>
      <c r="B79" s="69" t="s">
        <v>300</v>
      </c>
      <c r="C79" s="70" t="s">
        <v>187</v>
      </c>
      <c r="D79" s="47"/>
      <c r="E79" s="48"/>
      <c r="F79" s="48"/>
      <c r="G79" s="48"/>
      <c r="H79" s="48"/>
      <c r="I79" s="48"/>
      <c r="J79" s="49"/>
      <c r="K79" s="49"/>
      <c r="L79" s="50"/>
      <c r="M79" s="51"/>
      <c r="N79" s="52"/>
      <c r="P79" s="70" t="s">
        <v>187</v>
      </c>
      <c r="Q79" s="75">
        <v>0</v>
      </c>
      <c r="R79" s="69">
        <v>0</v>
      </c>
      <c r="S79" s="69">
        <v>0</v>
      </c>
      <c r="T79" s="69">
        <v>0</v>
      </c>
      <c r="U79" s="69">
        <v>0</v>
      </c>
      <c r="V79" s="69">
        <v>0</v>
      </c>
      <c r="W79" s="69">
        <v>0</v>
      </c>
      <c r="X79" s="69">
        <v>0</v>
      </c>
      <c r="Y79" s="69">
        <v>0</v>
      </c>
      <c r="Z79" s="69">
        <v>0</v>
      </c>
      <c r="AA79" s="69">
        <v>0</v>
      </c>
      <c r="AB79" s="69">
        <v>0</v>
      </c>
      <c r="AC79" s="69">
        <v>0</v>
      </c>
      <c r="AD79" s="69">
        <v>0</v>
      </c>
      <c r="AE79" s="69">
        <v>0</v>
      </c>
      <c r="AF79" s="74">
        <v>0</v>
      </c>
    </row>
    <row r="80" spans="1:32" x14ac:dyDescent="0.15">
      <c r="A80" s="1" t="s">
        <v>188</v>
      </c>
      <c r="B80" s="1" t="s">
        <v>300</v>
      </c>
      <c r="C80" s="41" t="s">
        <v>189</v>
      </c>
      <c r="D80" s="24">
        <f>SUM(Q80:U80)</f>
        <v>0</v>
      </c>
      <c r="E80" s="42">
        <f>SUM(F80:H80)</f>
        <v>22</v>
      </c>
      <c r="F80" s="25">
        <f>V80+W80</f>
        <v>20</v>
      </c>
      <c r="G80" s="25">
        <f t="shared" ref="G80:H83" si="17">X80</f>
        <v>2</v>
      </c>
      <c r="H80" s="25">
        <f t="shared" si="17"/>
        <v>0</v>
      </c>
      <c r="I80" s="25">
        <f>SUM(AB80:AD80)</f>
        <v>0</v>
      </c>
      <c r="J80" s="2">
        <f>SUM(Z80:AA80,AE80)</f>
        <v>0</v>
      </c>
      <c r="K80" s="43">
        <f>SUM(D80,E80,I80:J80)</f>
        <v>22</v>
      </c>
      <c r="L80" s="44">
        <f>_xlfn.RANK.EQ(K80,$K$14:$K$99,0)</f>
        <v>44</v>
      </c>
      <c r="M80" s="27">
        <f>E80/K80</f>
        <v>1</v>
      </c>
      <c r="N80" s="45">
        <f>_xlfn.RANK.EQ(M80,$M$14:$M$99,0)</f>
        <v>1</v>
      </c>
      <c r="P80" s="41" t="s">
        <v>189</v>
      </c>
      <c r="Q80" s="68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20</v>
      </c>
      <c r="X80" s="1">
        <v>2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46">
        <v>22</v>
      </c>
    </row>
    <row r="81" spans="1:32" x14ac:dyDescent="0.15">
      <c r="A81" s="1" t="s">
        <v>190</v>
      </c>
      <c r="B81" s="1" t="s">
        <v>295</v>
      </c>
      <c r="C81" s="41" t="s">
        <v>191</v>
      </c>
      <c r="D81" s="24">
        <f>SUM(Q81:U81)</f>
        <v>0</v>
      </c>
      <c r="E81" s="42">
        <f>SUM(F81:H81)</f>
        <v>38</v>
      </c>
      <c r="F81" s="25">
        <f>V81+W81</f>
        <v>33</v>
      </c>
      <c r="G81" s="25">
        <f t="shared" si="17"/>
        <v>5</v>
      </c>
      <c r="H81" s="25">
        <f t="shared" si="17"/>
        <v>0</v>
      </c>
      <c r="I81" s="25">
        <f>SUM(AB81:AD81)</f>
        <v>6</v>
      </c>
      <c r="J81" s="2">
        <f>SUM(Z81:AA81,AE81)</f>
        <v>0</v>
      </c>
      <c r="K81" s="43">
        <f>SUM(D81,E81,I81:J81)</f>
        <v>44</v>
      </c>
      <c r="L81" s="44">
        <f>_xlfn.RANK.EQ(K81,$K$14:$K$99,0)</f>
        <v>25</v>
      </c>
      <c r="M81" s="27">
        <f>E81/K81</f>
        <v>0.86363636363636365</v>
      </c>
      <c r="N81" s="45">
        <f>_xlfn.RANK.EQ(M81,$M$14:$M$99,0)</f>
        <v>46</v>
      </c>
      <c r="P81" s="41" t="s">
        <v>191</v>
      </c>
      <c r="Q81" s="68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33</v>
      </c>
      <c r="X81" s="1">
        <v>5</v>
      </c>
      <c r="Y81" s="1">
        <v>0</v>
      </c>
      <c r="Z81" s="1">
        <v>0</v>
      </c>
      <c r="AA81" s="1">
        <v>0</v>
      </c>
      <c r="AB81" s="1">
        <v>0</v>
      </c>
      <c r="AC81" s="1">
        <v>6</v>
      </c>
      <c r="AD81" s="1">
        <v>0</v>
      </c>
      <c r="AE81" s="1">
        <v>0</v>
      </c>
      <c r="AF81" s="46">
        <v>44</v>
      </c>
    </row>
    <row r="82" spans="1:32" x14ac:dyDescent="0.15">
      <c r="A82" s="1" t="s">
        <v>192</v>
      </c>
      <c r="B82" s="1" t="s">
        <v>295</v>
      </c>
      <c r="C82" s="41" t="s">
        <v>193</v>
      </c>
      <c r="D82" s="24">
        <f>SUM(Q82:U82)</f>
        <v>1</v>
      </c>
      <c r="E82" s="42">
        <f>SUM(F82:H82)</f>
        <v>29</v>
      </c>
      <c r="F82" s="25">
        <f>V82+W82</f>
        <v>27</v>
      </c>
      <c r="G82" s="25">
        <f t="shared" si="17"/>
        <v>2</v>
      </c>
      <c r="H82" s="25">
        <f t="shared" si="17"/>
        <v>0</v>
      </c>
      <c r="I82" s="25">
        <f>SUM(AB82:AD82)</f>
        <v>1</v>
      </c>
      <c r="J82" s="2">
        <f>SUM(Z82:AA82,AE82)</f>
        <v>21</v>
      </c>
      <c r="K82" s="43">
        <f>SUM(D82,E82,I82:J82)</f>
        <v>52</v>
      </c>
      <c r="L82" s="44">
        <f>_xlfn.RANK.EQ(K82,$K$14:$K$99,0)</f>
        <v>22</v>
      </c>
      <c r="M82" s="27">
        <f>E82/K82</f>
        <v>0.55769230769230771</v>
      </c>
      <c r="N82" s="45">
        <f>_xlfn.RANK.EQ(M82,$M$14:$M$99,0)</f>
        <v>53</v>
      </c>
      <c r="P82" s="41" t="s">
        <v>193</v>
      </c>
      <c r="Q82" s="68">
        <v>1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27</v>
      </c>
      <c r="X82" s="1">
        <v>2</v>
      </c>
      <c r="Y82" s="1">
        <v>0</v>
      </c>
      <c r="Z82" s="1">
        <v>0</v>
      </c>
      <c r="AA82" s="1">
        <v>21</v>
      </c>
      <c r="AB82" s="1">
        <v>0</v>
      </c>
      <c r="AC82" s="1">
        <v>0</v>
      </c>
      <c r="AD82" s="1">
        <v>1</v>
      </c>
      <c r="AE82" s="1">
        <v>0</v>
      </c>
      <c r="AF82" s="46">
        <v>52</v>
      </c>
    </row>
    <row r="83" spans="1:32" x14ac:dyDescent="0.15">
      <c r="A83" s="1" t="s">
        <v>194</v>
      </c>
      <c r="B83" s="1" t="s">
        <v>300</v>
      </c>
      <c r="C83" s="41" t="s">
        <v>195</v>
      </c>
      <c r="D83" s="24">
        <f>SUM(Q83:U83)</f>
        <v>2</v>
      </c>
      <c r="E83" s="42">
        <f>SUM(F83:H83)</f>
        <v>38</v>
      </c>
      <c r="F83" s="25">
        <f>V83+W83</f>
        <v>37</v>
      </c>
      <c r="G83" s="25">
        <f t="shared" si="17"/>
        <v>1</v>
      </c>
      <c r="H83" s="25">
        <f t="shared" si="17"/>
        <v>0</v>
      </c>
      <c r="I83" s="25">
        <f>SUM(AB83:AD83)</f>
        <v>3</v>
      </c>
      <c r="J83" s="2">
        <f>SUM(Z83:AA83,AE83)</f>
        <v>0</v>
      </c>
      <c r="K83" s="43">
        <f>SUM(D83,E83,I83:J83)</f>
        <v>43</v>
      </c>
      <c r="L83" s="44">
        <f>_xlfn.RANK.EQ(K83,$K$14:$K$99,0)</f>
        <v>26</v>
      </c>
      <c r="M83" s="27">
        <f>E83/K83</f>
        <v>0.88372093023255816</v>
      </c>
      <c r="N83" s="45">
        <f>_xlfn.RANK.EQ(M83,$M$14:$M$99,0)</f>
        <v>45</v>
      </c>
      <c r="P83" s="41" t="s">
        <v>195</v>
      </c>
      <c r="Q83" s="68">
        <v>2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37</v>
      </c>
      <c r="X83" s="1">
        <v>1</v>
      </c>
      <c r="Y83" s="1">
        <v>0</v>
      </c>
      <c r="Z83" s="1">
        <v>0</v>
      </c>
      <c r="AA83" s="1">
        <v>0</v>
      </c>
      <c r="AB83" s="1">
        <v>0</v>
      </c>
      <c r="AC83" s="1">
        <v>1</v>
      </c>
      <c r="AD83" s="1">
        <v>2</v>
      </c>
      <c r="AE83" s="1">
        <v>0</v>
      </c>
      <c r="AF83" s="46">
        <v>43</v>
      </c>
    </row>
    <row r="84" spans="1:32" x14ac:dyDescent="0.15">
      <c r="A84" s="69" t="s">
        <v>196</v>
      </c>
      <c r="B84" s="69" t="s">
        <v>300</v>
      </c>
      <c r="C84" s="70" t="s">
        <v>197</v>
      </c>
      <c r="D84" s="47"/>
      <c r="E84" s="48"/>
      <c r="F84" s="48"/>
      <c r="G84" s="48"/>
      <c r="H84" s="48"/>
      <c r="I84" s="48"/>
      <c r="J84" s="49"/>
      <c r="K84" s="49"/>
      <c r="L84" s="50"/>
      <c r="M84" s="51"/>
      <c r="N84" s="52"/>
      <c r="P84" s="70" t="s">
        <v>197</v>
      </c>
      <c r="Q84" s="75">
        <v>0</v>
      </c>
      <c r="R84" s="69">
        <v>0</v>
      </c>
      <c r="S84" s="69">
        <v>0</v>
      </c>
      <c r="T84" s="69">
        <v>0</v>
      </c>
      <c r="U84" s="69">
        <v>0</v>
      </c>
      <c r="V84" s="69">
        <v>0</v>
      </c>
      <c r="W84" s="69">
        <v>0</v>
      </c>
      <c r="X84" s="69">
        <v>0</v>
      </c>
      <c r="Y84" s="69">
        <v>0</v>
      </c>
      <c r="Z84" s="69">
        <v>0</v>
      </c>
      <c r="AA84" s="69">
        <v>0</v>
      </c>
      <c r="AB84" s="69">
        <v>0</v>
      </c>
      <c r="AC84" s="69">
        <v>0</v>
      </c>
      <c r="AD84" s="69">
        <v>0</v>
      </c>
      <c r="AE84" s="69">
        <v>0</v>
      </c>
      <c r="AF84" s="74">
        <v>0</v>
      </c>
    </row>
    <row r="85" spans="1:32" x14ac:dyDescent="0.15">
      <c r="A85" s="1" t="s">
        <v>198</v>
      </c>
      <c r="B85" s="1" t="s">
        <v>296</v>
      </c>
      <c r="C85" s="41" t="s">
        <v>199</v>
      </c>
      <c r="D85" s="24">
        <f>SUM(Q85:U85)</f>
        <v>0</v>
      </c>
      <c r="E85" s="42">
        <f>SUM(F85:H85)</f>
        <v>104</v>
      </c>
      <c r="F85" s="25">
        <f>V85+W85</f>
        <v>78</v>
      </c>
      <c r="G85" s="25">
        <f t="shared" ref="G85:H88" si="18">X85</f>
        <v>26</v>
      </c>
      <c r="H85" s="25">
        <f t="shared" si="18"/>
        <v>0</v>
      </c>
      <c r="I85" s="25">
        <f>SUM(AB85:AD85)</f>
        <v>2</v>
      </c>
      <c r="J85" s="2">
        <f>SUM(Z85:AA85,AE85)</f>
        <v>1</v>
      </c>
      <c r="K85" s="43">
        <f>SUM(D85,E85,I85:J85)</f>
        <v>107</v>
      </c>
      <c r="L85" s="44">
        <f>_xlfn.RANK.EQ(K85,$K$14:$K$99,0)</f>
        <v>9</v>
      </c>
      <c r="M85" s="27">
        <f>E85/K85</f>
        <v>0.9719626168224299</v>
      </c>
      <c r="N85" s="45">
        <f>_xlfn.RANK.EQ(M85,$M$14:$M$99,0)</f>
        <v>25</v>
      </c>
      <c r="P85" s="41" t="s">
        <v>199</v>
      </c>
      <c r="Q85" s="68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78</v>
      </c>
      <c r="X85" s="1">
        <v>26</v>
      </c>
      <c r="Y85" s="1">
        <v>0</v>
      </c>
      <c r="Z85" s="1">
        <v>0</v>
      </c>
      <c r="AA85" s="1">
        <v>1</v>
      </c>
      <c r="AB85" s="1">
        <v>0</v>
      </c>
      <c r="AC85" s="1">
        <v>0</v>
      </c>
      <c r="AD85" s="1">
        <v>2</v>
      </c>
      <c r="AE85" s="1">
        <v>0</v>
      </c>
      <c r="AF85" s="46">
        <v>107</v>
      </c>
    </row>
    <row r="86" spans="1:32" x14ac:dyDescent="0.15">
      <c r="A86" s="1" t="s">
        <v>200</v>
      </c>
      <c r="B86" s="1" t="s">
        <v>300</v>
      </c>
      <c r="C86" s="41" t="s">
        <v>201</v>
      </c>
      <c r="D86" s="24">
        <f>SUM(Q86:U86)</f>
        <v>1</v>
      </c>
      <c r="E86" s="42">
        <f>SUM(F86:H86)</f>
        <v>56</v>
      </c>
      <c r="F86" s="25">
        <f>V86+W86</f>
        <v>53</v>
      </c>
      <c r="G86" s="25">
        <f t="shared" si="18"/>
        <v>3</v>
      </c>
      <c r="H86" s="25">
        <f t="shared" si="18"/>
        <v>0</v>
      </c>
      <c r="I86" s="25">
        <f>SUM(AB86:AD86)</f>
        <v>2</v>
      </c>
      <c r="J86" s="2">
        <f>SUM(Z86:AA86,AE86)</f>
        <v>0</v>
      </c>
      <c r="K86" s="43">
        <f>SUM(D86,E86,I86:J86)</f>
        <v>59</v>
      </c>
      <c r="L86" s="44">
        <f>_xlfn.RANK.EQ(K86,$K$14:$K$99,0)</f>
        <v>18</v>
      </c>
      <c r="M86" s="27">
        <f>E86/K86</f>
        <v>0.94915254237288138</v>
      </c>
      <c r="N86" s="45">
        <f>_xlfn.RANK.EQ(M86,$M$14:$M$99,0)</f>
        <v>38</v>
      </c>
      <c r="P86" s="41" t="s">
        <v>201</v>
      </c>
      <c r="Q86" s="68">
        <v>1</v>
      </c>
      <c r="R86" s="1">
        <v>0</v>
      </c>
      <c r="S86" s="1">
        <v>0</v>
      </c>
      <c r="T86" s="1">
        <v>0</v>
      </c>
      <c r="U86" s="1">
        <v>0</v>
      </c>
      <c r="V86" s="1">
        <v>2</v>
      </c>
      <c r="W86" s="1">
        <v>51</v>
      </c>
      <c r="X86" s="1">
        <v>3</v>
      </c>
      <c r="Y86" s="1">
        <v>0</v>
      </c>
      <c r="Z86" s="1">
        <v>0</v>
      </c>
      <c r="AA86" s="1">
        <v>0</v>
      </c>
      <c r="AB86" s="1">
        <v>0</v>
      </c>
      <c r="AC86" s="1">
        <v>2</v>
      </c>
      <c r="AD86" s="1">
        <v>0</v>
      </c>
      <c r="AE86" s="1">
        <v>0</v>
      </c>
      <c r="AF86" s="46">
        <v>59</v>
      </c>
    </row>
    <row r="87" spans="1:32" x14ac:dyDescent="0.15">
      <c r="A87" s="1" t="s">
        <v>202</v>
      </c>
      <c r="B87" s="1" t="s">
        <v>300</v>
      </c>
      <c r="C87" s="41" t="s">
        <v>203</v>
      </c>
      <c r="D87" s="24">
        <f>SUM(Q87:U87)</f>
        <v>0</v>
      </c>
      <c r="E87" s="42">
        <f>SUM(F87:H87)</f>
        <v>39</v>
      </c>
      <c r="F87" s="25">
        <f>V87+W87</f>
        <v>36</v>
      </c>
      <c r="G87" s="25">
        <f t="shared" si="18"/>
        <v>3</v>
      </c>
      <c r="H87" s="25">
        <f t="shared" si="18"/>
        <v>0</v>
      </c>
      <c r="I87" s="25">
        <f>SUM(AB87:AD87)</f>
        <v>2</v>
      </c>
      <c r="J87" s="2">
        <f>SUM(Z87:AA87,AE87)</f>
        <v>0</v>
      </c>
      <c r="K87" s="43">
        <f>SUM(D87,E87,I87:J87)</f>
        <v>41</v>
      </c>
      <c r="L87" s="44">
        <f>_xlfn.RANK.EQ(K87,$K$14:$K$99,0)</f>
        <v>28</v>
      </c>
      <c r="M87" s="27">
        <f>E87/K87</f>
        <v>0.95121951219512191</v>
      </c>
      <c r="N87" s="45">
        <f>_xlfn.RANK.EQ(M87,$M$14:$M$99,0)</f>
        <v>37</v>
      </c>
      <c r="P87" s="41" t="s">
        <v>203</v>
      </c>
      <c r="Q87" s="68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36</v>
      </c>
      <c r="X87" s="1">
        <v>3</v>
      </c>
      <c r="Y87" s="1">
        <v>0</v>
      </c>
      <c r="Z87" s="1">
        <v>0</v>
      </c>
      <c r="AA87" s="1">
        <v>0</v>
      </c>
      <c r="AB87" s="1">
        <v>0</v>
      </c>
      <c r="AC87" s="1">
        <v>1</v>
      </c>
      <c r="AD87" s="1">
        <v>1</v>
      </c>
      <c r="AE87" s="1">
        <v>0</v>
      </c>
      <c r="AF87" s="46">
        <v>41</v>
      </c>
    </row>
    <row r="88" spans="1:32" x14ac:dyDescent="0.15">
      <c r="A88" s="12" t="s">
        <v>204</v>
      </c>
      <c r="B88" s="12" t="s">
        <v>300</v>
      </c>
      <c r="C88" s="53" t="s">
        <v>205</v>
      </c>
      <c r="D88" s="54">
        <f>SUM(Q88:U88)</f>
        <v>0</v>
      </c>
      <c r="E88" s="55">
        <f>SUM(F88:H88)</f>
        <v>13</v>
      </c>
      <c r="F88" s="55">
        <f>V88+W88</f>
        <v>13</v>
      </c>
      <c r="G88" s="55">
        <f t="shared" si="18"/>
        <v>0</v>
      </c>
      <c r="H88" s="55">
        <f t="shared" si="18"/>
        <v>0</v>
      </c>
      <c r="I88" s="55">
        <f>SUM(AB88:AD88)</f>
        <v>1</v>
      </c>
      <c r="J88" s="56">
        <f>SUM(Z88:AA88,AE88)</f>
        <v>0</v>
      </c>
      <c r="K88" s="57">
        <f>SUM(D88,E88,I88:J88)</f>
        <v>14</v>
      </c>
      <c r="L88" s="58">
        <f>_xlfn.RANK.EQ(K88,$K$14:$K$99,0)</f>
        <v>56</v>
      </c>
      <c r="M88" s="59">
        <f>E88/K88</f>
        <v>0.9285714285714286</v>
      </c>
      <c r="N88" s="60">
        <f>_xlfn.RANK.EQ(M88,$M$14:$M$99,0)</f>
        <v>42</v>
      </c>
      <c r="P88" s="53" t="s">
        <v>205</v>
      </c>
      <c r="Q88" s="79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13</v>
      </c>
      <c r="X88" s="12">
        <v>0</v>
      </c>
      <c r="Y88" s="12">
        <v>0</v>
      </c>
      <c r="Z88" s="12">
        <v>0</v>
      </c>
      <c r="AA88" s="12">
        <v>0</v>
      </c>
      <c r="AB88" s="12">
        <v>1</v>
      </c>
      <c r="AC88" s="12">
        <v>0</v>
      </c>
      <c r="AD88" s="12">
        <v>0</v>
      </c>
      <c r="AE88" s="12">
        <v>0</v>
      </c>
      <c r="AF88" s="80">
        <v>14</v>
      </c>
    </row>
    <row r="89" spans="1:32" x14ac:dyDescent="0.15">
      <c r="A89" s="69" t="s">
        <v>206</v>
      </c>
      <c r="B89" s="69" t="s">
        <v>297</v>
      </c>
      <c r="C89" s="70" t="s">
        <v>207</v>
      </c>
      <c r="D89" s="47"/>
      <c r="E89" s="48"/>
      <c r="F89" s="48"/>
      <c r="G89" s="48"/>
      <c r="H89" s="48"/>
      <c r="I89" s="48"/>
      <c r="J89" s="49"/>
      <c r="K89" s="49"/>
      <c r="L89" s="50"/>
      <c r="M89" s="51"/>
      <c r="N89" s="52"/>
      <c r="P89" s="70" t="s">
        <v>207</v>
      </c>
      <c r="Q89" s="75">
        <v>0</v>
      </c>
      <c r="R89" s="69">
        <v>0</v>
      </c>
      <c r="S89" s="69">
        <v>0</v>
      </c>
      <c r="T89" s="69">
        <v>0</v>
      </c>
      <c r="U89" s="69">
        <v>0</v>
      </c>
      <c r="V89" s="69">
        <v>0</v>
      </c>
      <c r="W89" s="69">
        <v>0</v>
      </c>
      <c r="X89" s="69">
        <v>0</v>
      </c>
      <c r="Y89" s="69">
        <v>0</v>
      </c>
      <c r="Z89" s="69">
        <v>0</v>
      </c>
      <c r="AA89" s="69">
        <v>0</v>
      </c>
      <c r="AB89" s="69">
        <v>0</v>
      </c>
      <c r="AC89" s="69">
        <v>0</v>
      </c>
      <c r="AD89" s="69">
        <v>0</v>
      </c>
      <c r="AE89" s="69">
        <v>0</v>
      </c>
      <c r="AF89" s="74">
        <v>0</v>
      </c>
    </row>
    <row r="90" spans="1:32" x14ac:dyDescent="0.15">
      <c r="A90" s="1" t="s">
        <v>208</v>
      </c>
      <c r="B90" s="1" t="s">
        <v>296</v>
      </c>
      <c r="C90" s="41" t="s">
        <v>209</v>
      </c>
      <c r="D90" s="24">
        <f t="shared" ref="D90:D97" si="19">SUM(Q90:U90)</f>
        <v>0</v>
      </c>
      <c r="E90" s="42">
        <f t="shared" ref="E90:E97" si="20">SUM(F90:H90)</f>
        <v>48</v>
      </c>
      <c r="F90" s="25">
        <f t="shared" ref="F90:F97" si="21">V90+W90</f>
        <v>47</v>
      </c>
      <c r="G90" s="25">
        <f t="shared" ref="G90:H97" si="22">X90</f>
        <v>1</v>
      </c>
      <c r="H90" s="25">
        <f t="shared" si="22"/>
        <v>0</v>
      </c>
      <c r="I90" s="25">
        <f t="shared" ref="I90:I97" si="23">SUM(AB90:AD90)</f>
        <v>0</v>
      </c>
      <c r="J90" s="2">
        <f t="shared" ref="J90:J97" si="24">SUM(Z90:AA90,AE90)</f>
        <v>0</v>
      </c>
      <c r="K90" s="43">
        <f t="shared" ref="K90:K97" si="25">SUM(D90,E90,I90:J90)</f>
        <v>48</v>
      </c>
      <c r="L90" s="44">
        <f t="shared" ref="L90:L97" si="26">_xlfn.RANK.EQ(K90,$K$14:$K$99,0)</f>
        <v>23</v>
      </c>
      <c r="M90" s="27">
        <f t="shared" ref="M90:M97" si="27">E90/K90</f>
        <v>1</v>
      </c>
      <c r="N90" s="45">
        <f t="shared" ref="N90:N97" si="28">_xlfn.RANK.EQ(M90,$M$14:$M$99,0)</f>
        <v>1</v>
      </c>
      <c r="P90" s="41" t="s">
        <v>209</v>
      </c>
      <c r="Q90" s="68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47</v>
      </c>
      <c r="X90" s="1">
        <v>1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46">
        <v>48</v>
      </c>
    </row>
    <row r="91" spans="1:32" x14ac:dyDescent="0.15">
      <c r="A91" s="1" t="s">
        <v>210</v>
      </c>
      <c r="B91" s="1" t="s">
        <v>295</v>
      </c>
      <c r="C91" s="41" t="s">
        <v>211</v>
      </c>
      <c r="D91" s="24">
        <f t="shared" si="19"/>
        <v>7</v>
      </c>
      <c r="E91" s="42">
        <f t="shared" si="20"/>
        <v>85</v>
      </c>
      <c r="F91" s="25">
        <f t="shared" si="21"/>
        <v>80</v>
      </c>
      <c r="G91" s="25">
        <f t="shared" si="22"/>
        <v>5</v>
      </c>
      <c r="H91" s="25">
        <f t="shared" si="22"/>
        <v>0</v>
      </c>
      <c r="I91" s="25">
        <f t="shared" si="23"/>
        <v>36</v>
      </c>
      <c r="J91" s="2">
        <f t="shared" si="24"/>
        <v>0</v>
      </c>
      <c r="K91" s="43">
        <f t="shared" si="25"/>
        <v>128</v>
      </c>
      <c r="L91" s="44">
        <f t="shared" si="26"/>
        <v>7</v>
      </c>
      <c r="M91" s="27">
        <f t="shared" si="27"/>
        <v>0.6640625</v>
      </c>
      <c r="N91" s="45">
        <f t="shared" si="28"/>
        <v>51</v>
      </c>
      <c r="P91" s="41" t="s">
        <v>211</v>
      </c>
      <c r="Q91" s="68">
        <v>7</v>
      </c>
      <c r="R91" s="1">
        <v>0</v>
      </c>
      <c r="S91" s="1">
        <v>0</v>
      </c>
      <c r="T91" s="1">
        <v>0</v>
      </c>
      <c r="U91" s="1">
        <v>0</v>
      </c>
      <c r="V91" s="1">
        <v>6</v>
      </c>
      <c r="W91" s="1">
        <v>74</v>
      </c>
      <c r="X91" s="1">
        <v>5</v>
      </c>
      <c r="Y91" s="1">
        <v>0</v>
      </c>
      <c r="Z91" s="1">
        <v>0</v>
      </c>
      <c r="AA91" s="1">
        <v>0</v>
      </c>
      <c r="AB91" s="1">
        <v>1</v>
      </c>
      <c r="AC91" s="1">
        <v>22</v>
      </c>
      <c r="AD91" s="1">
        <v>13</v>
      </c>
      <c r="AE91" s="1">
        <v>0</v>
      </c>
      <c r="AF91" s="46">
        <v>128</v>
      </c>
    </row>
    <row r="92" spans="1:32" x14ac:dyDescent="0.15">
      <c r="A92" s="1" t="s">
        <v>212</v>
      </c>
      <c r="B92" s="1" t="s">
        <v>300</v>
      </c>
      <c r="C92" s="41" t="s">
        <v>213</v>
      </c>
      <c r="D92" s="24">
        <f t="shared" si="19"/>
        <v>0</v>
      </c>
      <c r="E92" s="42">
        <f t="shared" si="20"/>
        <v>20</v>
      </c>
      <c r="F92" s="25">
        <f t="shared" si="21"/>
        <v>18</v>
      </c>
      <c r="G92" s="25">
        <f t="shared" si="22"/>
        <v>2</v>
      </c>
      <c r="H92" s="25">
        <f t="shared" si="22"/>
        <v>0</v>
      </c>
      <c r="I92" s="25">
        <f t="shared" si="23"/>
        <v>0</v>
      </c>
      <c r="J92" s="2">
        <f t="shared" si="24"/>
        <v>0</v>
      </c>
      <c r="K92" s="43">
        <f t="shared" si="25"/>
        <v>20</v>
      </c>
      <c r="L92" s="44">
        <f t="shared" si="26"/>
        <v>47</v>
      </c>
      <c r="M92" s="27">
        <f t="shared" si="27"/>
        <v>1</v>
      </c>
      <c r="N92" s="45">
        <f t="shared" si="28"/>
        <v>1</v>
      </c>
      <c r="P92" s="41" t="s">
        <v>213</v>
      </c>
      <c r="Q92" s="68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18</v>
      </c>
      <c r="X92" s="1">
        <v>2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46">
        <v>20</v>
      </c>
    </row>
    <row r="93" spans="1:32" x14ac:dyDescent="0.15">
      <c r="A93" s="1" t="s">
        <v>214</v>
      </c>
      <c r="B93" s="1" t="s">
        <v>300</v>
      </c>
      <c r="C93" s="41" t="s">
        <v>215</v>
      </c>
      <c r="D93" s="24">
        <f t="shared" si="19"/>
        <v>0</v>
      </c>
      <c r="E93" s="42">
        <f t="shared" si="20"/>
        <v>30</v>
      </c>
      <c r="F93" s="25">
        <f t="shared" si="21"/>
        <v>30</v>
      </c>
      <c r="G93" s="25">
        <f t="shared" si="22"/>
        <v>0</v>
      </c>
      <c r="H93" s="25">
        <f t="shared" si="22"/>
        <v>0</v>
      </c>
      <c r="I93" s="25">
        <f t="shared" si="23"/>
        <v>0</v>
      </c>
      <c r="J93" s="2">
        <f t="shared" si="24"/>
        <v>0</v>
      </c>
      <c r="K93" s="43">
        <f t="shared" si="25"/>
        <v>30</v>
      </c>
      <c r="L93" s="44">
        <f t="shared" si="26"/>
        <v>39</v>
      </c>
      <c r="M93" s="27">
        <f t="shared" si="27"/>
        <v>1</v>
      </c>
      <c r="N93" s="45">
        <f t="shared" si="28"/>
        <v>1</v>
      </c>
      <c r="P93" s="41" t="s">
        <v>215</v>
      </c>
      <c r="Q93" s="68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30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46">
        <v>30</v>
      </c>
    </row>
    <row r="94" spans="1:32" x14ac:dyDescent="0.15">
      <c r="A94" s="1" t="s">
        <v>216</v>
      </c>
      <c r="B94" s="1" t="s">
        <v>300</v>
      </c>
      <c r="C94" s="41" t="s">
        <v>217</v>
      </c>
      <c r="D94" s="24">
        <f t="shared" si="19"/>
        <v>0</v>
      </c>
      <c r="E94" s="42">
        <f t="shared" si="20"/>
        <v>24</v>
      </c>
      <c r="F94" s="25">
        <f t="shared" si="21"/>
        <v>23</v>
      </c>
      <c r="G94" s="25">
        <f t="shared" si="22"/>
        <v>1</v>
      </c>
      <c r="H94" s="25">
        <f t="shared" si="22"/>
        <v>0</v>
      </c>
      <c r="I94" s="25">
        <f t="shared" si="23"/>
        <v>0</v>
      </c>
      <c r="J94" s="2">
        <f t="shared" si="24"/>
        <v>1</v>
      </c>
      <c r="K94" s="43">
        <f t="shared" si="25"/>
        <v>25</v>
      </c>
      <c r="L94" s="44">
        <f t="shared" si="26"/>
        <v>42</v>
      </c>
      <c r="M94" s="27">
        <f t="shared" si="27"/>
        <v>0.96</v>
      </c>
      <c r="N94" s="45">
        <f t="shared" si="28"/>
        <v>32</v>
      </c>
      <c r="P94" s="41" t="s">
        <v>217</v>
      </c>
      <c r="Q94" s="68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23</v>
      </c>
      <c r="X94" s="1">
        <v>1</v>
      </c>
      <c r="Y94" s="1">
        <v>0</v>
      </c>
      <c r="Z94" s="1">
        <v>0</v>
      </c>
      <c r="AA94" s="1">
        <v>1</v>
      </c>
      <c r="AB94" s="1">
        <v>0</v>
      </c>
      <c r="AC94" s="1">
        <v>0</v>
      </c>
      <c r="AD94" s="1">
        <v>0</v>
      </c>
      <c r="AE94" s="1">
        <v>0</v>
      </c>
      <c r="AF94" s="46">
        <v>25</v>
      </c>
    </row>
    <row r="95" spans="1:32" x14ac:dyDescent="0.15">
      <c r="A95" s="1" t="s">
        <v>218</v>
      </c>
      <c r="B95" s="1" t="s">
        <v>300</v>
      </c>
      <c r="C95" s="41" t="s">
        <v>219</v>
      </c>
      <c r="D95" s="24">
        <f t="shared" si="19"/>
        <v>0</v>
      </c>
      <c r="E95" s="42">
        <f t="shared" si="20"/>
        <v>20</v>
      </c>
      <c r="F95" s="25">
        <f t="shared" si="21"/>
        <v>19</v>
      </c>
      <c r="G95" s="25">
        <f t="shared" si="22"/>
        <v>1</v>
      </c>
      <c r="H95" s="25">
        <f t="shared" si="22"/>
        <v>0</v>
      </c>
      <c r="I95" s="25">
        <f t="shared" si="23"/>
        <v>0</v>
      </c>
      <c r="J95" s="2">
        <f t="shared" si="24"/>
        <v>0</v>
      </c>
      <c r="K95" s="43">
        <f t="shared" si="25"/>
        <v>20</v>
      </c>
      <c r="L95" s="44">
        <f t="shared" si="26"/>
        <v>47</v>
      </c>
      <c r="M95" s="27">
        <f t="shared" si="27"/>
        <v>1</v>
      </c>
      <c r="N95" s="45">
        <f t="shared" si="28"/>
        <v>1</v>
      </c>
      <c r="P95" s="41" t="s">
        <v>219</v>
      </c>
      <c r="Q95" s="68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19</v>
      </c>
      <c r="X95" s="1">
        <v>1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46">
        <v>20</v>
      </c>
    </row>
    <row r="96" spans="1:32" x14ac:dyDescent="0.15">
      <c r="A96" s="1" t="s">
        <v>220</v>
      </c>
      <c r="B96" s="1" t="s">
        <v>300</v>
      </c>
      <c r="C96" s="41" t="s">
        <v>221</v>
      </c>
      <c r="D96" s="24">
        <f t="shared" si="19"/>
        <v>0</v>
      </c>
      <c r="E96" s="42">
        <f t="shared" si="20"/>
        <v>22</v>
      </c>
      <c r="F96" s="25">
        <f t="shared" si="21"/>
        <v>21</v>
      </c>
      <c r="G96" s="25">
        <f t="shared" si="22"/>
        <v>1</v>
      </c>
      <c r="H96" s="25">
        <f t="shared" si="22"/>
        <v>0</v>
      </c>
      <c r="I96" s="25">
        <f t="shared" si="23"/>
        <v>0</v>
      </c>
      <c r="J96" s="2">
        <f t="shared" si="24"/>
        <v>0</v>
      </c>
      <c r="K96" s="43">
        <f t="shared" si="25"/>
        <v>22</v>
      </c>
      <c r="L96" s="44">
        <f t="shared" si="26"/>
        <v>44</v>
      </c>
      <c r="M96" s="27">
        <f t="shared" si="27"/>
        <v>1</v>
      </c>
      <c r="N96" s="45">
        <f t="shared" si="28"/>
        <v>1</v>
      </c>
      <c r="P96" s="41" t="s">
        <v>221</v>
      </c>
      <c r="Q96" s="68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21</v>
      </c>
      <c r="X96" s="1">
        <v>1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46">
        <v>22</v>
      </c>
    </row>
    <row r="97" spans="1:32" x14ac:dyDescent="0.15">
      <c r="A97" s="1" t="s">
        <v>222</v>
      </c>
      <c r="B97" s="1" t="s">
        <v>300</v>
      </c>
      <c r="C97" s="41" t="s">
        <v>223</v>
      </c>
      <c r="D97" s="24">
        <f t="shared" si="19"/>
        <v>0</v>
      </c>
      <c r="E97" s="42">
        <f t="shared" si="20"/>
        <v>32</v>
      </c>
      <c r="F97" s="25">
        <f t="shared" si="21"/>
        <v>27</v>
      </c>
      <c r="G97" s="25">
        <f t="shared" si="22"/>
        <v>5</v>
      </c>
      <c r="H97" s="25">
        <f t="shared" si="22"/>
        <v>0</v>
      </c>
      <c r="I97" s="25">
        <f t="shared" si="23"/>
        <v>0</v>
      </c>
      <c r="J97" s="2">
        <f t="shared" si="24"/>
        <v>0</v>
      </c>
      <c r="K97" s="43">
        <f t="shared" si="25"/>
        <v>32</v>
      </c>
      <c r="L97" s="44">
        <f t="shared" si="26"/>
        <v>36</v>
      </c>
      <c r="M97" s="27">
        <f t="shared" si="27"/>
        <v>1</v>
      </c>
      <c r="N97" s="45">
        <f t="shared" si="28"/>
        <v>1</v>
      </c>
      <c r="P97" s="41" t="s">
        <v>223</v>
      </c>
      <c r="Q97" s="68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27</v>
      </c>
      <c r="X97" s="1">
        <v>5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46">
        <v>32</v>
      </c>
    </row>
    <row r="98" spans="1:32" x14ac:dyDescent="0.15">
      <c r="A98" s="69" t="s">
        <v>224</v>
      </c>
      <c r="B98" s="69" t="s">
        <v>297</v>
      </c>
      <c r="C98" s="70" t="s">
        <v>225</v>
      </c>
      <c r="D98" s="47"/>
      <c r="E98" s="48"/>
      <c r="F98" s="48"/>
      <c r="G98" s="48"/>
      <c r="H98" s="48"/>
      <c r="I98" s="48"/>
      <c r="J98" s="49"/>
      <c r="K98" s="49"/>
      <c r="L98" s="50"/>
      <c r="M98" s="51"/>
      <c r="N98" s="52"/>
      <c r="P98" s="70" t="s">
        <v>225</v>
      </c>
      <c r="Q98" s="75">
        <v>0</v>
      </c>
      <c r="R98" s="69">
        <v>0</v>
      </c>
      <c r="S98" s="69">
        <v>0</v>
      </c>
      <c r="T98" s="69">
        <v>0</v>
      </c>
      <c r="U98" s="69">
        <v>0</v>
      </c>
      <c r="V98" s="69">
        <v>0</v>
      </c>
      <c r="W98" s="69">
        <v>0</v>
      </c>
      <c r="X98" s="69">
        <v>0</v>
      </c>
      <c r="Y98" s="69">
        <v>0</v>
      </c>
      <c r="Z98" s="69">
        <v>0</v>
      </c>
      <c r="AA98" s="69">
        <v>0</v>
      </c>
      <c r="AB98" s="69">
        <v>0</v>
      </c>
      <c r="AC98" s="69">
        <v>0</v>
      </c>
      <c r="AD98" s="69">
        <v>0</v>
      </c>
      <c r="AE98" s="69">
        <v>0</v>
      </c>
      <c r="AF98" s="74">
        <v>0</v>
      </c>
    </row>
    <row r="99" spans="1:32" ht="14.25" thickBot="1" x14ac:dyDescent="0.2">
      <c r="A99" s="1" t="s">
        <v>226</v>
      </c>
      <c r="B99" s="1" t="s">
        <v>300</v>
      </c>
      <c r="C99" s="41" t="s">
        <v>227</v>
      </c>
      <c r="D99" s="30">
        <f>SUM(Q99:U99)</f>
        <v>0</v>
      </c>
      <c r="E99" s="42">
        <f>SUM(F99:H99)</f>
        <v>19</v>
      </c>
      <c r="F99" s="25">
        <f>V99+W99</f>
        <v>17</v>
      </c>
      <c r="G99" s="32">
        <f>X99</f>
        <v>2</v>
      </c>
      <c r="H99" s="32">
        <f>Y99</f>
        <v>0</v>
      </c>
      <c r="I99" s="32">
        <f>SUM(AB99:AD99)</f>
        <v>10</v>
      </c>
      <c r="J99" s="31">
        <f>SUM(Z99:AA99,AE99)</f>
        <v>0</v>
      </c>
      <c r="K99" s="43">
        <f>SUM(D99,E99,I99:J99)</f>
        <v>29</v>
      </c>
      <c r="L99" s="61">
        <f>_xlfn.RANK.EQ(K99,$K$14:$K$99,0)</f>
        <v>41</v>
      </c>
      <c r="M99" s="34">
        <f>E99/K99</f>
        <v>0.65517241379310343</v>
      </c>
      <c r="N99" s="62">
        <f>_xlfn.RANK.EQ(M99,$M$14:$M$99,0)</f>
        <v>52</v>
      </c>
      <c r="P99" s="41" t="s">
        <v>227</v>
      </c>
      <c r="Q99" s="71">
        <v>0</v>
      </c>
      <c r="R99" s="63">
        <v>0</v>
      </c>
      <c r="S99" s="63">
        <v>0</v>
      </c>
      <c r="T99" s="63">
        <v>0</v>
      </c>
      <c r="U99" s="63">
        <v>0</v>
      </c>
      <c r="V99" s="63">
        <v>0</v>
      </c>
      <c r="W99" s="63">
        <v>17</v>
      </c>
      <c r="X99" s="63">
        <v>2</v>
      </c>
      <c r="Y99" s="63">
        <v>0</v>
      </c>
      <c r="Z99" s="63">
        <v>0</v>
      </c>
      <c r="AA99" s="63">
        <v>0</v>
      </c>
      <c r="AB99" s="63">
        <v>0</v>
      </c>
      <c r="AC99" s="63">
        <v>9</v>
      </c>
      <c r="AD99" s="63">
        <v>1</v>
      </c>
      <c r="AE99" s="63">
        <v>0</v>
      </c>
      <c r="AF99" s="64">
        <v>29</v>
      </c>
    </row>
    <row r="100" spans="1:32" ht="14.25" thickBot="1" x14ac:dyDescent="0.2"/>
    <row r="101" spans="1:32" ht="14.25" thickBot="1" x14ac:dyDescent="0.2">
      <c r="C101" s="256" t="s">
        <v>466</v>
      </c>
      <c r="D101" s="257">
        <f>SUM(D12:D99)</f>
        <v>76</v>
      </c>
      <c r="E101" s="257">
        <f t="shared" ref="E101:K101" si="29">SUM(E12:E99)</f>
        <v>2757</v>
      </c>
      <c r="F101" s="257">
        <f t="shared" si="29"/>
        <v>2382</v>
      </c>
      <c r="G101" s="257">
        <f t="shared" si="29"/>
        <v>375</v>
      </c>
      <c r="H101" s="257">
        <f t="shared" si="29"/>
        <v>0</v>
      </c>
      <c r="I101" s="257">
        <f t="shared" si="29"/>
        <v>758</v>
      </c>
      <c r="J101" s="257">
        <f t="shared" si="29"/>
        <v>36</v>
      </c>
      <c r="K101" s="258">
        <f t="shared" si="29"/>
        <v>3627</v>
      </c>
    </row>
  </sheetData>
  <autoFilter ref="A13:AF99" xr:uid="{00000000-0009-0000-0000-000027000000}">
    <sortState xmlns:xlrd2="http://schemas.microsoft.com/office/spreadsheetml/2017/richdata2" ref="A15:AF99">
      <sortCondition ref="A13:A99"/>
    </sortState>
  </autoFilter>
  <mergeCells count="25">
    <mergeCell ref="C5:C6"/>
    <mergeCell ref="D5:D6"/>
    <mergeCell ref="E5:E6"/>
    <mergeCell ref="F5:H5"/>
    <mergeCell ref="I5:I6"/>
    <mergeCell ref="A12:A13"/>
    <mergeCell ref="B12:B13"/>
    <mergeCell ref="C12:C13"/>
    <mergeCell ref="D12:D13"/>
    <mergeCell ref="E12:E13"/>
    <mergeCell ref="K5:K6"/>
    <mergeCell ref="L5:L6"/>
    <mergeCell ref="M5:M6"/>
    <mergeCell ref="N5:N6"/>
    <mergeCell ref="D11:N11"/>
    <mergeCell ref="J5:J6"/>
    <mergeCell ref="N12:N13"/>
    <mergeCell ref="P12:P13"/>
    <mergeCell ref="Q12:AF12"/>
    <mergeCell ref="F12:H12"/>
    <mergeCell ref="I12:I13"/>
    <mergeCell ref="J12:J13"/>
    <mergeCell ref="K12:K13"/>
    <mergeCell ref="L12:L13"/>
    <mergeCell ref="M12:M13"/>
  </mergeCells>
  <phoneticPr fontId="1"/>
  <hyperlinks>
    <hyperlink ref="P1" location="目次!A1" display="目次に戻る" xr:uid="{AB1E6A5A-6883-4F3F-9550-BBCBED021A72}"/>
  </hyperlinks>
  <pageMargins left="0.51181102362204722" right="0.51181102362204722" top="0.74803149606299213" bottom="0.74803149606299213" header="0.31496062992125984" footer="0.31496062992125984"/>
  <pageSetup paperSize="9" scale="61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66"/>
  <sheetViews>
    <sheetView topLeftCell="A46" workbookViewId="0">
      <selection activeCell="A5" sqref="A5:A6"/>
    </sheetView>
  </sheetViews>
  <sheetFormatPr defaultRowHeight="13.5" x14ac:dyDescent="0.15"/>
  <cols>
    <col min="1" max="1" width="0.625" customWidth="1"/>
    <col min="2" max="2" width="1.5" customWidth="1"/>
    <col min="3" max="3" width="11.75" customWidth="1"/>
    <col min="4" max="8" width="6.125" customWidth="1"/>
    <col min="9" max="9" width="2.875" customWidth="1"/>
    <col min="10" max="10" width="1.5" customWidth="1"/>
    <col min="11" max="11" width="11.75" customWidth="1"/>
    <col min="12" max="16" width="6.125" customWidth="1"/>
    <col min="17" max="17" width="0.625" customWidth="1"/>
    <col min="18" max="18" width="20.5" style="8" bestFit="1" customWidth="1"/>
  </cols>
  <sheetData>
    <row r="1" spans="1:18" ht="24" customHeight="1" thickBot="1" x14ac:dyDescent="0.2">
      <c r="A1" s="3" t="s">
        <v>37</v>
      </c>
      <c r="B1" s="3"/>
      <c r="C1" s="3"/>
      <c r="D1" s="3"/>
      <c r="G1" s="3"/>
      <c r="R1" s="13" t="s">
        <v>38</v>
      </c>
    </row>
    <row r="2" spans="1:18" ht="24" customHeight="1" x14ac:dyDescent="0.15">
      <c r="A2" s="3" t="s">
        <v>248</v>
      </c>
      <c r="B2" s="3"/>
      <c r="C2" s="3"/>
      <c r="D2" s="3"/>
    </row>
    <row r="3" spans="1:18" ht="24" customHeight="1" x14ac:dyDescent="0.15">
      <c r="A3" s="3"/>
      <c r="B3" s="10" t="s">
        <v>252</v>
      </c>
      <c r="C3" s="10"/>
      <c r="D3" s="3"/>
    </row>
    <row r="4" spans="1:18" ht="13.5" customHeight="1" x14ac:dyDescent="0.15">
      <c r="A4" s="3"/>
      <c r="B4" s="3"/>
      <c r="C4" s="3"/>
      <c r="D4" s="3"/>
      <c r="J4" s="3"/>
      <c r="K4" s="3"/>
      <c r="L4" s="3"/>
    </row>
    <row r="5" spans="1:18" s="8" customFormat="1" ht="18.75" customHeight="1" x14ac:dyDescent="0.15">
      <c r="A5" s="87"/>
      <c r="B5" s="10" t="s">
        <v>499</v>
      </c>
      <c r="C5" s="10"/>
      <c r="D5" s="81"/>
      <c r="E5" s="81"/>
      <c r="F5" s="81"/>
      <c r="G5" s="81"/>
      <c r="I5" s="81"/>
      <c r="J5" s="10" t="s">
        <v>461</v>
      </c>
      <c r="K5" s="10"/>
      <c r="L5" s="81"/>
      <c r="M5" s="81"/>
      <c r="N5" s="81"/>
      <c r="O5" s="81"/>
      <c r="P5" s="81"/>
      <c r="Q5" s="81"/>
      <c r="R5" s="88"/>
    </row>
    <row r="6" spans="1:18" s="8" customFormat="1" ht="17.25" customHeight="1" x14ac:dyDescent="0.15">
      <c r="A6" s="83"/>
      <c r="B6" s="323" t="s">
        <v>443</v>
      </c>
      <c r="C6" s="325"/>
      <c r="D6" s="342" t="s">
        <v>267</v>
      </c>
      <c r="E6" s="342"/>
      <c r="F6" s="89">
        <f ca="1">AVERAGE(D19:H19)</f>
        <v>0.8478</v>
      </c>
      <c r="G6" s="349" t="str">
        <f>'9.グラフデータ'!AE42</f>
        <v>同程度で推移</v>
      </c>
      <c r="H6" s="350"/>
      <c r="I6" s="83"/>
      <c r="J6" s="323" t="s">
        <v>443</v>
      </c>
      <c r="K6" s="325"/>
      <c r="L6" s="342" t="s">
        <v>267</v>
      </c>
      <c r="M6" s="342"/>
      <c r="N6" s="110">
        <f ca="1">AVERAGE(L19:P19)</f>
        <v>0.89540000000000008</v>
      </c>
      <c r="O6" s="349" t="str">
        <f>'9.グラフデータ'!AE52</f>
        <v>隔年で増減</v>
      </c>
      <c r="P6" s="350"/>
      <c r="Q6" s="83"/>
    </row>
    <row r="7" spans="1:18" s="8" customFormat="1" ht="17.25" customHeight="1" x14ac:dyDescent="0.15">
      <c r="A7" s="83"/>
      <c r="B7" s="326"/>
      <c r="C7" s="328"/>
      <c r="D7" s="342" t="s">
        <v>251</v>
      </c>
      <c r="E7" s="342"/>
      <c r="F7" s="90">
        <f ca="1">H19-D19</f>
        <v>-8.0000000000000071E-3</v>
      </c>
      <c r="G7" s="351"/>
      <c r="H7" s="352"/>
      <c r="I7" s="83"/>
      <c r="J7" s="326"/>
      <c r="K7" s="328"/>
      <c r="L7" s="342" t="s">
        <v>251</v>
      </c>
      <c r="M7" s="342"/>
      <c r="N7" s="90">
        <f ca="1">P19-L19</f>
        <v>4.1999999999999815E-2</v>
      </c>
      <c r="O7" s="351"/>
      <c r="P7" s="352"/>
      <c r="Q7" s="83"/>
    </row>
    <row r="8" spans="1:18" s="8" customFormat="1" x14ac:dyDescent="0.1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1:18" s="8" customFormat="1" x14ac:dyDescent="0.15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</row>
    <row r="10" spans="1:18" s="8" customForma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</row>
    <row r="11" spans="1:18" s="8" customForma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</row>
    <row r="12" spans="1:18" s="8" customForma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</row>
    <row r="13" spans="1:18" s="8" customForma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</row>
    <row r="14" spans="1:18" s="8" customForma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</row>
    <row r="15" spans="1:18" s="8" customForma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</row>
    <row r="16" spans="1:18" s="8" customFormat="1" x14ac:dyDescent="0.1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</row>
    <row r="17" spans="1:37" s="8" customFormat="1" x14ac:dyDescent="0.15">
      <c r="A17" s="83"/>
      <c r="B17" s="355"/>
      <c r="C17" s="356"/>
      <c r="D17" s="91" t="str">
        <f ca="1">'9.グラフデータ'!$R$1</f>
        <v>R2</v>
      </c>
      <c r="E17" s="286" t="str">
        <f ca="1">'9.グラフデータ'!$S$1</f>
        <v>R3</v>
      </c>
      <c r="F17" s="286" t="str">
        <f ca="1">'9.グラフデータ'!$T$1</f>
        <v>R4</v>
      </c>
      <c r="G17" s="286" t="str">
        <f ca="1">'9.グラフデータ'!$U$1</f>
        <v>R5</v>
      </c>
      <c r="H17" s="286" t="str">
        <f ca="1">'9.グラフデータ'!$V$1</f>
        <v>R6</v>
      </c>
      <c r="I17" s="92"/>
      <c r="J17" s="355"/>
      <c r="K17" s="356"/>
      <c r="L17" s="288" t="str">
        <f ca="1">'9.グラフデータ'!$R$1</f>
        <v>R2</v>
      </c>
      <c r="M17" s="288" t="str">
        <f ca="1">'9.グラフデータ'!$S$1</f>
        <v>R3</v>
      </c>
      <c r="N17" s="288" t="str">
        <f ca="1">'9.グラフデータ'!$T$1</f>
        <v>R4</v>
      </c>
      <c r="O17" s="288" t="str">
        <f ca="1">'9.グラフデータ'!$U$1</f>
        <v>R5</v>
      </c>
      <c r="P17" s="288" t="str">
        <f ca="1">'9.グラフデータ'!$V$1</f>
        <v>R6</v>
      </c>
      <c r="Q17" s="92"/>
    </row>
    <row r="18" spans="1:37" s="8" customFormat="1" ht="22.5" customHeight="1" x14ac:dyDescent="0.15">
      <c r="A18" s="83"/>
      <c r="B18" s="353" t="s">
        <v>261</v>
      </c>
      <c r="C18" s="354"/>
      <c r="D18" s="93">
        <f ca="1">'9.グラフデータ'!E41</f>
        <v>3.6999999999999998E-2</v>
      </c>
      <c r="E18" s="93">
        <f ca="1">'9.グラフデータ'!F41</f>
        <v>3.1E-2</v>
      </c>
      <c r="F18" s="93">
        <f ca="1">'9.グラフデータ'!G41</f>
        <v>0.04</v>
      </c>
      <c r="G18" s="93">
        <f ca="1">'9.グラフデータ'!H41</f>
        <v>1.7999999999999999E-2</v>
      </c>
      <c r="H18" s="93">
        <f ca="1">'9.グラフデータ'!I41</f>
        <v>2.7E-2</v>
      </c>
      <c r="I18" s="94"/>
      <c r="J18" s="353" t="s">
        <v>261</v>
      </c>
      <c r="K18" s="354"/>
      <c r="L18" s="93">
        <f ca="1">'9.グラフデータ'!E51</f>
        <v>6.3E-2</v>
      </c>
      <c r="M18" s="93">
        <f ca="1">'9.グラフデータ'!F51</f>
        <v>2.9000000000000001E-2</v>
      </c>
      <c r="N18" s="93">
        <f ca="1">'9.グラフデータ'!G51</f>
        <v>9.7000000000000003E-2</v>
      </c>
      <c r="O18" s="93">
        <f ca="1">'9.グラフデータ'!H51</f>
        <v>1.4999999999999999E-2</v>
      </c>
      <c r="P18" s="93">
        <f ca="1">'9.グラフデータ'!I51</f>
        <v>5.3999999999999999E-2</v>
      </c>
      <c r="Q18" s="94"/>
    </row>
    <row r="19" spans="1:37" s="8" customFormat="1" ht="22.5" customHeight="1" x14ac:dyDescent="0.15">
      <c r="A19" s="83"/>
      <c r="B19" s="357" t="s">
        <v>445</v>
      </c>
      <c r="C19" s="354"/>
      <c r="D19" s="93">
        <f ca="1">SUM(D20:D22)</f>
        <v>0.86399999999999999</v>
      </c>
      <c r="E19" s="93">
        <f ca="1">SUM(E20:E22)</f>
        <v>0.82700000000000007</v>
      </c>
      <c r="F19" s="93">
        <f ca="1">SUM(F20:F22)</f>
        <v>0.82800000000000007</v>
      </c>
      <c r="G19" s="93">
        <f ca="1">SUM(G20:G22)</f>
        <v>0.86399999999999999</v>
      </c>
      <c r="H19" s="93">
        <f ca="1">SUM(H20:H22)</f>
        <v>0.85599999999999998</v>
      </c>
      <c r="I19" s="94"/>
      <c r="J19" s="357" t="s">
        <v>445</v>
      </c>
      <c r="K19" s="354"/>
      <c r="L19" s="93">
        <f ca="1">SUM(L20:L22)</f>
        <v>0.8660000000000001</v>
      </c>
      <c r="M19" s="93">
        <f ca="1">SUM(M20:M22)</f>
        <v>0.89</v>
      </c>
      <c r="N19" s="93">
        <f ca="1">SUM(N20:N22)</f>
        <v>0.84299999999999997</v>
      </c>
      <c r="O19" s="93">
        <f ca="1">SUM(O20:O22)</f>
        <v>0.97</v>
      </c>
      <c r="P19" s="93">
        <f ca="1">SUM(P20:P22)</f>
        <v>0.90799999999999992</v>
      </c>
      <c r="Q19" s="94"/>
    </row>
    <row r="20" spans="1:37" s="8" customFormat="1" ht="22.5" customHeight="1" x14ac:dyDescent="0.15">
      <c r="A20" s="83"/>
      <c r="B20" s="358"/>
      <c r="C20" s="97" t="s">
        <v>262</v>
      </c>
      <c r="D20" s="93">
        <f ca="1">'9.グラフデータ'!E43</f>
        <v>0.77400000000000002</v>
      </c>
      <c r="E20" s="93">
        <f ca="1">'9.グラフデータ'!F43</f>
        <v>0.80700000000000005</v>
      </c>
      <c r="F20" s="93">
        <f ca="1">'9.グラフデータ'!G43</f>
        <v>0.79500000000000004</v>
      </c>
      <c r="G20" s="93">
        <f ca="1">'9.グラフデータ'!H43</f>
        <v>0.82699999999999996</v>
      </c>
      <c r="H20" s="93">
        <f ca="1">'9.グラフデータ'!I43</f>
        <v>0.82499999999999996</v>
      </c>
      <c r="I20" s="94"/>
      <c r="J20" s="358"/>
      <c r="K20" s="97" t="s">
        <v>262</v>
      </c>
      <c r="L20" s="93">
        <f ca="1">'9.グラフデータ'!E53</f>
        <v>0.66900000000000004</v>
      </c>
      <c r="M20" s="93">
        <f ca="1">'9.グラフデータ'!F53</f>
        <v>0.64200000000000002</v>
      </c>
      <c r="N20" s="93">
        <f ca="1">'9.グラフデータ'!G53</f>
        <v>0.64200000000000002</v>
      </c>
      <c r="O20" s="93">
        <f ca="1">'9.グラフデータ'!H53</f>
        <v>0.754</v>
      </c>
      <c r="P20" s="93">
        <f ca="1">'9.グラフデータ'!I53</f>
        <v>0.72299999999999998</v>
      </c>
      <c r="Q20" s="94"/>
    </row>
    <row r="21" spans="1:37" s="8" customFormat="1" ht="22.5" customHeight="1" x14ac:dyDescent="0.15">
      <c r="A21" s="83"/>
      <c r="B21" s="358"/>
      <c r="C21" s="97" t="s">
        <v>263</v>
      </c>
      <c r="D21" s="93">
        <f ca="1">'9.グラフデータ'!E44</f>
        <v>0.09</v>
      </c>
      <c r="E21" s="93">
        <f ca="1">'9.グラフデータ'!F44</f>
        <v>0.02</v>
      </c>
      <c r="F21" s="93">
        <f ca="1">'9.グラフデータ'!G44</f>
        <v>3.3000000000000002E-2</v>
      </c>
      <c r="G21" s="93">
        <f ca="1">'9.グラフデータ'!H44</f>
        <v>3.6999999999999998E-2</v>
      </c>
      <c r="H21" s="93">
        <f ca="1">'9.グラフデータ'!I44</f>
        <v>3.1E-2</v>
      </c>
      <c r="I21" s="94"/>
      <c r="J21" s="358"/>
      <c r="K21" s="97" t="s">
        <v>263</v>
      </c>
      <c r="L21" s="93">
        <f ca="1">'9.グラフデータ'!E54</f>
        <v>0.19700000000000001</v>
      </c>
      <c r="M21" s="93">
        <f ca="1">'9.グラフデータ'!F54</f>
        <v>0.248</v>
      </c>
      <c r="N21" s="93">
        <f ca="1">'9.グラフデータ'!G54</f>
        <v>0.20100000000000001</v>
      </c>
      <c r="O21" s="93">
        <f ca="1">'9.グラフデータ'!H54</f>
        <v>0.216</v>
      </c>
      <c r="P21" s="93">
        <f ca="1">'9.グラフデータ'!I54</f>
        <v>0.185</v>
      </c>
      <c r="Q21" s="94"/>
      <c r="AK21" s="297"/>
    </row>
    <row r="22" spans="1:37" s="8" customFormat="1" ht="22.5" customHeight="1" x14ac:dyDescent="0.15">
      <c r="A22" s="83"/>
      <c r="B22" s="359"/>
      <c r="C22" s="97" t="s">
        <v>264</v>
      </c>
      <c r="D22" s="93">
        <f ca="1">'9.グラフデータ'!E45</f>
        <v>0</v>
      </c>
      <c r="E22" s="93">
        <f ca="1">'9.グラフデータ'!F45</f>
        <v>0</v>
      </c>
      <c r="F22" s="93">
        <f ca="1">'9.グラフデータ'!G45</f>
        <v>0</v>
      </c>
      <c r="G22" s="93">
        <f ca="1">'9.グラフデータ'!H45</f>
        <v>0</v>
      </c>
      <c r="H22" s="93">
        <f ca="1">'9.グラフデータ'!I45</f>
        <v>0</v>
      </c>
      <c r="I22" s="94"/>
      <c r="J22" s="359"/>
      <c r="K22" s="97" t="s">
        <v>264</v>
      </c>
      <c r="L22" s="93">
        <f ca="1">'9.グラフデータ'!E55</f>
        <v>0</v>
      </c>
      <c r="M22" s="93">
        <f ca="1">'9.グラフデータ'!F55</f>
        <v>0</v>
      </c>
      <c r="N22" s="93">
        <f ca="1">'9.グラフデータ'!G55</f>
        <v>0</v>
      </c>
      <c r="O22" s="93">
        <f ca="1">'9.グラフデータ'!H55</f>
        <v>0</v>
      </c>
      <c r="P22" s="93">
        <f ca="1">'9.グラフデータ'!I55</f>
        <v>0</v>
      </c>
      <c r="Q22" s="94"/>
    </row>
    <row r="23" spans="1:37" s="8" customFormat="1" ht="22.5" customHeight="1" x14ac:dyDescent="0.15">
      <c r="A23" s="83"/>
      <c r="B23" s="353" t="s">
        <v>265</v>
      </c>
      <c r="C23" s="354"/>
      <c r="D23" s="93">
        <f ca="1">'9.グラフデータ'!E46</f>
        <v>9.2999999999999999E-2</v>
      </c>
      <c r="E23" s="93">
        <f ca="1">'9.グラフデータ'!F46</f>
        <v>0.13</v>
      </c>
      <c r="F23" s="93">
        <f ca="1">'9.グラフデータ'!G46</f>
        <v>0.11600000000000001</v>
      </c>
      <c r="G23" s="93">
        <f ca="1">'9.グラフデータ'!H46</f>
        <v>0.107</v>
      </c>
      <c r="H23" s="93">
        <f ca="1">'9.グラフデータ'!I46</f>
        <v>0.105</v>
      </c>
      <c r="I23" s="94"/>
      <c r="J23" s="353" t="s">
        <v>265</v>
      </c>
      <c r="K23" s="354"/>
      <c r="L23" s="93">
        <f ca="1">'9.グラフデータ'!E56</f>
        <v>7.0999999999999994E-2</v>
      </c>
      <c r="M23" s="93">
        <f ca="1">'9.グラフデータ'!F56</f>
        <v>0.08</v>
      </c>
      <c r="N23" s="93">
        <f ca="1">'9.グラフデータ'!G56</f>
        <v>4.4999999999999998E-2</v>
      </c>
      <c r="O23" s="93">
        <f ca="1">'9.グラフデータ'!H56</f>
        <v>1.4999999999999999E-2</v>
      </c>
      <c r="P23" s="93">
        <f ca="1">'9.グラフデータ'!I56</f>
        <v>3.7999999999999999E-2</v>
      </c>
      <c r="Q23" s="94"/>
    </row>
    <row r="24" spans="1:37" s="8" customFormat="1" ht="22.5" customHeight="1" x14ac:dyDescent="0.15">
      <c r="A24" s="83"/>
      <c r="B24" s="353" t="s">
        <v>266</v>
      </c>
      <c r="C24" s="354"/>
      <c r="D24" s="93">
        <f ca="1">'9.グラフデータ'!E47</f>
        <v>7.0000000000000001E-3</v>
      </c>
      <c r="E24" s="93">
        <f ca="1">'9.グラフデータ'!F47</f>
        <v>1.2E-2</v>
      </c>
      <c r="F24" s="93">
        <f ca="1">'9.グラフデータ'!G47</f>
        <v>1.7000000000000001E-2</v>
      </c>
      <c r="G24" s="93">
        <f ca="1">'9.グラフデータ'!H47</f>
        <v>1.0999999999999999E-2</v>
      </c>
      <c r="H24" s="93">
        <f ca="1">'9.グラフデータ'!I47</f>
        <v>1.2E-2</v>
      </c>
      <c r="I24" s="94"/>
      <c r="J24" s="353" t="s">
        <v>266</v>
      </c>
      <c r="K24" s="354"/>
      <c r="L24" s="93">
        <f ca="1">'9.グラフデータ'!E57</f>
        <v>0</v>
      </c>
      <c r="M24" s="93">
        <f ca="1">'9.グラフデータ'!F57</f>
        <v>0</v>
      </c>
      <c r="N24" s="93">
        <f ca="1">'9.グラフデータ'!G57</f>
        <v>1.4999999999999999E-2</v>
      </c>
      <c r="O24" s="93">
        <f ca="1">'9.グラフデータ'!H57</f>
        <v>0</v>
      </c>
      <c r="P24" s="93">
        <f ca="1">'9.グラフデータ'!I57</f>
        <v>0</v>
      </c>
      <c r="Q24" s="94"/>
    </row>
    <row r="25" spans="1:37" s="8" customFormat="1" ht="9" customHeight="1" x14ac:dyDescent="0.15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7"/>
    </row>
    <row r="26" spans="1:37" s="8" customFormat="1" ht="18.75" customHeight="1" x14ac:dyDescent="0.15">
      <c r="A26" s="87" t="s">
        <v>254</v>
      </c>
      <c r="B26" s="10" t="s">
        <v>497</v>
      </c>
      <c r="C26" s="10"/>
      <c r="D26" s="81"/>
      <c r="E26" s="81"/>
      <c r="F26" s="81"/>
      <c r="G26" s="81"/>
      <c r="H26" s="81"/>
      <c r="I26" s="81"/>
      <c r="J26" s="10" t="s">
        <v>498</v>
      </c>
      <c r="K26" s="10"/>
      <c r="L26" s="81"/>
      <c r="M26" s="81"/>
      <c r="N26" s="81"/>
      <c r="O26" s="81"/>
      <c r="P26" s="81"/>
      <c r="Q26" s="81"/>
      <c r="R26" s="88"/>
    </row>
    <row r="27" spans="1:37" s="8" customFormat="1" ht="17.25" customHeight="1" x14ac:dyDescent="0.15">
      <c r="A27" s="87"/>
      <c r="B27" s="323" t="s">
        <v>443</v>
      </c>
      <c r="C27" s="325"/>
      <c r="D27" s="342" t="s">
        <v>267</v>
      </c>
      <c r="E27" s="342"/>
      <c r="F27" s="110">
        <f ca="1">AVERAGE(D40:H40)</f>
        <v>0.56840000000000013</v>
      </c>
      <c r="G27" s="349" t="str">
        <f>'9.グラフデータ'!AE62</f>
        <v>年度により増減</v>
      </c>
      <c r="H27" s="350"/>
      <c r="I27" s="83"/>
      <c r="J27" s="323" t="s">
        <v>443</v>
      </c>
      <c r="K27" s="325"/>
      <c r="L27" s="342" t="s">
        <v>267</v>
      </c>
      <c r="M27" s="342"/>
      <c r="N27" s="110">
        <f ca="1">AVERAGE(L40:P40)</f>
        <v>0.33900000000000002</v>
      </c>
      <c r="O27" s="349" t="str">
        <f>'9.グラフデータ'!AE72</f>
        <v>減少傾向⤵</v>
      </c>
      <c r="P27" s="350"/>
      <c r="Q27" s="81"/>
      <c r="R27" s="88"/>
    </row>
    <row r="28" spans="1:37" s="8" customFormat="1" ht="17.25" customHeight="1" x14ac:dyDescent="0.15">
      <c r="A28" s="87"/>
      <c r="B28" s="326"/>
      <c r="C28" s="328"/>
      <c r="D28" s="342" t="s">
        <v>251</v>
      </c>
      <c r="E28" s="342"/>
      <c r="F28" s="90">
        <f ca="1">H40-D40</f>
        <v>-9.9000000000000088E-2</v>
      </c>
      <c r="G28" s="351"/>
      <c r="H28" s="352"/>
      <c r="I28" s="83"/>
      <c r="J28" s="326"/>
      <c r="K28" s="328"/>
      <c r="L28" s="342" t="s">
        <v>251</v>
      </c>
      <c r="M28" s="342"/>
      <c r="N28" s="90">
        <f ca="1">P40-L40</f>
        <v>-5.099999999999999E-2</v>
      </c>
      <c r="O28" s="351"/>
      <c r="P28" s="352"/>
      <c r="Q28" s="81"/>
      <c r="R28" s="88"/>
    </row>
    <row r="29" spans="1:37" s="8" customFormat="1" x14ac:dyDescent="0.15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</row>
    <row r="30" spans="1:37" s="8" customFormat="1" x14ac:dyDescent="0.15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</row>
    <row r="31" spans="1:37" s="8" customFormat="1" x14ac:dyDescent="0.15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</row>
    <row r="32" spans="1:37" s="8" customFormat="1" x14ac:dyDescent="0.15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</row>
    <row r="33" spans="1:18" s="8" customFormat="1" x14ac:dyDescent="0.15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</row>
    <row r="34" spans="1:18" s="8" customFormat="1" x14ac:dyDescent="0.15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</row>
    <row r="35" spans="1:18" s="8" customFormat="1" x14ac:dyDescent="0.1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</row>
    <row r="36" spans="1:18" s="8" customFormat="1" x14ac:dyDescent="0.15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</row>
    <row r="37" spans="1:18" s="8" customFormat="1" x14ac:dyDescent="0.15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</row>
    <row r="38" spans="1:18" s="8" customFormat="1" x14ac:dyDescent="0.15">
      <c r="A38" s="83"/>
      <c r="B38" s="355"/>
      <c r="C38" s="356"/>
      <c r="D38" s="288" t="str">
        <f ca="1">'9.グラフデータ'!$R$1</f>
        <v>R2</v>
      </c>
      <c r="E38" s="288" t="str">
        <f ca="1">'9.グラフデータ'!$S$1</f>
        <v>R3</v>
      </c>
      <c r="F38" s="288" t="str">
        <f ca="1">'9.グラフデータ'!$T$1</f>
        <v>R4</v>
      </c>
      <c r="G38" s="288" t="str">
        <f ca="1">'9.グラフデータ'!$U$1</f>
        <v>R5</v>
      </c>
      <c r="H38" s="288" t="str">
        <f ca="1">'9.グラフデータ'!$V$1</f>
        <v>R6</v>
      </c>
      <c r="I38" s="83"/>
      <c r="J38" s="355"/>
      <c r="K38" s="356"/>
      <c r="L38" s="288" t="str">
        <f ca="1">'9.グラフデータ'!$R$1</f>
        <v>R2</v>
      </c>
      <c r="M38" s="288" t="str">
        <f ca="1">'9.グラフデータ'!$S$1</f>
        <v>R3</v>
      </c>
      <c r="N38" s="288" t="str">
        <f ca="1">'9.グラフデータ'!$T$1</f>
        <v>R4</v>
      </c>
      <c r="O38" s="288" t="str">
        <f ca="1">'9.グラフデータ'!$U$1</f>
        <v>R5</v>
      </c>
      <c r="P38" s="288" t="str">
        <f ca="1">'9.グラフデータ'!$V$1</f>
        <v>R6</v>
      </c>
      <c r="Q38" s="83"/>
    </row>
    <row r="39" spans="1:18" s="8" customFormat="1" ht="22.5" customHeight="1" x14ac:dyDescent="0.15">
      <c r="A39" s="83"/>
      <c r="B39" s="353" t="s">
        <v>261</v>
      </c>
      <c r="C39" s="354"/>
      <c r="D39" s="93">
        <f ca="1">'9.グラフデータ'!E61</f>
        <v>0.34</v>
      </c>
      <c r="E39" s="93">
        <f ca="1">'9.グラフデータ'!F61</f>
        <v>0.33300000000000002</v>
      </c>
      <c r="F39" s="93">
        <f ca="1">'9.グラフデータ'!G61</f>
        <v>0.34</v>
      </c>
      <c r="G39" s="93">
        <f ca="1">'9.グラフデータ'!H61</f>
        <v>0.33300000000000002</v>
      </c>
      <c r="H39" s="93">
        <f ca="1">'9.グラフデータ'!I61</f>
        <v>0.40799999999999997</v>
      </c>
      <c r="I39" s="94"/>
      <c r="J39" s="353" t="s">
        <v>261</v>
      </c>
      <c r="K39" s="354"/>
      <c r="L39" s="93">
        <f ca="1">'9.グラフデータ'!E71</f>
        <v>2.9000000000000001E-2</v>
      </c>
      <c r="M39" s="93">
        <f ca="1">'9.グラフデータ'!F71</f>
        <v>2.5999999999999999E-2</v>
      </c>
      <c r="N39" s="93">
        <f ca="1">'9.グラフデータ'!G71</f>
        <v>2.3E-2</v>
      </c>
      <c r="O39" s="93">
        <f ca="1">'9.グラフデータ'!H71</f>
        <v>1.4999999999999999E-2</v>
      </c>
      <c r="P39" s="93">
        <f ca="1">'9.グラフデータ'!I71</f>
        <v>2.7E-2</v>
      </c>
      <c r="Q39" s="94"/>
    </row>
    <row r="40" spans="1:18" s="8" customFormat="1" ht="22.5" customHeight="1" x14ac:dyDescent="0.15">
      <c r="A40" s="83"/>
      <c r="B40" s="357" t="s">
        <v>445</v>
      </c>
      <c r="C40" s="354"/>
      <c r="D40" s="93">
        <f ca="1">SUM(D41:D43)</f>
        <v>0.60600000000000009</v>
      </c>
      <c r="E40" s="93">
        <f ca="1">SUM(E41:E43)</f>
        <v>0.57700000000000007</v>
      </c>
      <c r="F40" s="93">
        <f ca="1">SUM(F41:F43)</f>
        <v>0.56100000000000005</v>
      </c>
      <c r="G40" s="93">
        <f ca="1">SUM(G41:G43)</f>
        <v>0.59100000000000008</v>
      </c>
      <c r="H40" s="93">
        <f ca="1">SUM(H41:H43)</f>
        <v>0.50700000000000001</v>
      </c>
      <c r="I40" s="94"/>
      <c r="J40" s="357" t="s">
        <v>445</v>
      </c>
      <c r="K40" s="354"/>
      <c r="L40" s="93">
        <f ca="1">SUM(L41:L43)</f>
        <v>0.373</v>
      </c>
      <c r="M40" s="93">
        <f ca="1">SUM(M41:M43)</f>
        <v>0.312</v>
      </c>
      <c r="N40" s="93">
        <f ca="1">SUM(N41:N43)</f>
        <v>0.34500000000000003</v>
      </c>
      <c r="O40" s="93">
        <f ca="1">SUM(O41:O43)</f>
        <v>0.34299999999999997</v>
      </c>
      <c r="P40" s="93">
        <f ca="1">SUM(P41:P43)</f>
        <v>0.32200000000000001</v>
      </c>
      <c r="Q40" s="94"/>
    </row>
    <row r="41" spans="1:18" s="8" customFormat="1" ht="22.5" customHeight="1" x14ac:dyDescent="0.15">
      <c r="A41" s="83"/>
      <c r="B41" s="358"/>
      <c r="C41" s="97" t="s">
        <v>262</v>
      </c>
      <c r="D41" s="93">
        <f ca="1">'9.グラフデータ'!E63</f>
        <v>0.54800000000000004</v>
      </c>
      <c r="E41" s="93">
        <f ca="1">'9.グラフデータ'!F63</f>
        <v>0.52800000000000002</v>
      </c>
      <c r="F41" s="93">
        <f ca="1">'9.グラフデータ'!G63</f>
        <v>0.51600000000000001</v>
      </c>
      <c r="G41" s="93">
        <f ca="1">'9.グラフデータ'!H63</f>
        <v>0.55100000000000005</v>
      </c>
      <c r="H41" s="93">
        <f ca="1">'9.グラフデータ'!I63</f>
        <v>0.441</v>
      </c>
      <c r="I41" s="94"/>
      <c r="J41" s="358"/>
      <c r="K41" s="97" t="s">
        <v>262</v>
      </c>
      <c r="L41" s="93">
        <f ca="1">'9.グラフデータ'!E73</f>
        <v>0.33900000000000002</v>
      </c>
      <c r="M41" s="93">
        <f ca="1">'9.グラフデータ'!F73</f>
        <v>0.28599999999999998</v>
      </c>
      <c r="N41" s="93">
        <f ca="1">'9.グラフデータ'!G73</f>
        <v>0.32200000000000001</v>
      </c>
      <c r="O41" s="93">
        <f ca="1">'9.グラフデータ'!H73</f>
        <v>0.29699999999999999</v>
      </c>
      <c r="P41" s="93">
        <f ca="1">'9.グラフデータ'!I73</f>
        <v>0.29499999999999998</v>
      </c>
      <c r="Q41" s="94"/>
    </row>
    <row r="42" spans="1:18" s="8" customFormat="1" ht="22.5" customHeight="1" x14ac:dyDescent="0.15">
      <c r="A42" s="83"/>
      <c r="B42" s="358"/>
      <c r="C42" s="97" t="s">
        <v>263</v>
      </c>
      <c r="D42" s="93">
        <f ca="1">'9.グラフデータ'!E64</f>
        <v>5.8000000000000003E-2</v>
      </c>
      <c r="E42" s="93">
        <f ca="1">'9.グラフデータ'!F64</f>
        <v>4.9000000000000002E-2</v>
      </c>
      <c r="F42" s="93">
        <f ca="1">'9.グラフデータ'!G64</f>
        <v>4.4999999999999998E-2</v>
      </c>
      <c r="G42" s="93">
        <f ca="1">'9.グラフデータ'!H64</f>
        <v>0.04</v>
      </c>
      <c r="H42" s="93">
        <f ca="1">'9.グラフデータ'!I64</f>
        <v>6.6000000000000003E-2</v>
      </c>
      <c r="I42" s="94"/>
      <c r="J42" s="358"/>
      <c r="K42" s="97" t="s">
        <v>263</v>
      </c>
      <c r="L42" s="93">
        <f ca="1">'9.グラフデータ'!E74</f>
        <v>3.4000000000000002E-2</v>
      </c>
      <c r="M42" s="93">
        <f ca="1">'9.グラフデータ'!F74</f>
        <v>2.5999999999999999E-2</v>
      </c>
      <c r="N42" s="93">
        <f ca="1">'9.グラフデータ'!G74</f>
        <v>2.3E-2</v>
      </c>
      <c r="O42" s="93">
        <f ca="1">'9.グラフデータ'!H74</f>
        <v>4.5999999999999999E-2</v>
      </c>
      <c r="P42" s="93">
        <f ca="1">'9.グラフデータ'!I74</f>
        <v>2.7E-2</v>
      </c>
      <c r="Q42" s="94"/>
    </row>
    <row r="43" spans="1:18" s="8" customFormat="1" ht="22.5" customHeight="1" x14ac:dyDescent="0.15">
      <c r="A43" s="83"/>
      <c r="B43" s="359"/>
      <c r="C43" s="97" t="s">
        <v>264</v>
      </c>
      <c r="D43" s="93">
        <f ca="1">'9.グラフデータ'!E65</f>
        <v>0</v>
      </c>
      <c r="E43" s="93">
        <f ca="1">'9.グラフデータ'!F65</f>
        <v>0</v>
      </c>
      <c r="F43" s="93">
        <f ca="1">'9.グラフデータ'!G65</f>
        <v>0</v>
      </c>
      <c r="G43" s="93">
        <f ca="1">'9.グラフデータ'!H65</f>
        <v>0</v>
      </c>
      <c r="H43" s="93">
        <f ca="1">'9.グラフデータ'!I65</f>
        <v>0</v>
      </c>
      <c r="I43" s="94"/>
      <c r="J43" s="359"/>
      <c r="K43" s="97" t="s">
        <v>264</v>
      </c>
      <c r="L43" s="93">
        <f ca="1">'9.グラフデータ'!E75</f>
        <v>0</v>
      </c>
      <c r="M43" s="93">
        <f ca="1">'9.グラフデータ'!F75</f>
        <v>0</v>
      </c>
      <c r="N43" s="93">
        <f ca="1">'9.グラフデータ'!G75</f>
        <v>0</v>
      </c>
      <c r="O43" s="93">
        <f ca="1">'9.グラフデータ'!H75</f>
        <v>0</v>
      </c>
      <c r="P43" s="93">
        <f ca="1">'9.グラフデータ'!I75</f>
        <v>0</v>
      </c>
      <c r="Q43" s="94"/>
    </row>
    <row r="44" spans="1:18" s="8" customFormat="1" ht="22.5" customHeight="1" x14ac:dyDescent="0.15">
      <c r="A44" s="83"/>
      <c r="B44" s="353" t="s">
        <v>265</v>
      </c>
      <c r="C44" s="354"/>
      <c r="D44" s="93">
        <f ca="1">'9.グラフデータ'!E66</f>
        <v>5.3999999999999999E-2</v>
      </c>
      <c r="E44" s="93">
        <f ca="1">'9.グラフデータ'!F66</f>
        <v>8.5000000000000006E-2</v>
      </c>
      <c r="F44" s="93">
        <f ca="1">'9.グラフデータ'!G66</f>
        <v>9.8000000000000004E-2</v>
      </c>
      <c r="G44" s="93">
        <f ca="1">'9.グラフデータ'!H66</f>
        <v>7.0999999999999994E-2</v>
      </c>
      <c r="H44" s="93">
        <f ca="1">'9.グラフデータ'!I66</f>
        <v>8.5000000000000006E-2</v>
      </c>
      <c r="I44" s="94"/>
      <c r="J44" s="353" t="s">
        <v>265</v>
      </c>
      <c r="K44" s="354"/>
      <c r="L44" s="93">
        <f ca="1">'9.グラフデータ'!E76</f>
        <v>4.5999999999999999E-2</v>
      </c>
      <c r="M44" s="93">
        <f ca="1">'9.グラフデータ'!F76</f>
        <v>4.7E-2</v>
      </c>
      <c r="N44" s="93">
        <f ca="1">'9.グラフデータ'!G76</f>
        <v>4.5999999999999999E-2</v>
      </c>
      <c r="O44" s="93">
        <f ca="1">'9.グラフデータ'!H76</f>
        <v>1.4999999999999999E-2</v>
      </c>
      <c r="P44" s="93">
        <f ca="1">'9.グラフデータ'!I76</f>
        <v>4.9000000000000002E-2</v>
      </c>
      <c r="Q44" s="94"/>
    </row>
    <row r="45" spans="1:18" s="8" customFormat="1" ht="22.5" customHeight="1" x14ac:dyDescent="0.15">
      <c r="A45" s="83"/>
      <c r="B45" s="353" t="s">
        <v>266</v>
      </c>
      <c r="C45" s="354"/>
      <c r="D45" s="93">
        <f ca="1">'9.グラフデータ'!E67</f>
        <v>0</v>
      </c>
      <c r="E45" s="93">
        <f ca="1">'9.グラフデータ'!F67</f>
        <v>4.0000000000000001E-3</v>
      </c>
      <c r="F45" s="93">
        <f ca="1">'9.グラフデータ'!G67</f>
        <v>0</v>
      </c>
      <c r="G45" s="93">
        <f ca="1">'9.グラフデータ'!H67</f>
        <v>4.0000000000000001E-3</v>
      </c>
      <c r="H45" s="93">
        <f ca="1">'9.グラフデータ'!I67</f>
        <v>0</v>
      </c>
      <c r="I45" s="94"/>
      <c r="J45" s="353" t="s">
        <v>266</v>
      </c>
      <c r="K45" s="354"/>
      <c r="L45" s="93">
        <f ca="1">'9.グラフデータ'!E77</f>
        <v>0.55200000000000005</v>
      </c>
      <c r="M45" s="93">
        <f ca="1">'9.グラフデータ'!F77</f>
        <v>0.61499999999999999</v>
      </c>
      <c r="N45" s="93">
        <f ca="1">'9.グラフデータ'!G77</f>
        <v>0.58599999999999997</v>
      </c>
      <c r="O45" s="93">
        <f ca="1">'9.グラフデータ'!H77</f>
        <v>0.626</v>
      </c>
      <c r="P45" s="93">
        <f ca="1">'9.グラフデータ'!I77</f>
        <v>0.60099999999999998</v>
      </c>
      <c r="Q45" s="94"/>
    </row>
    <row r="46" spans="1:18" s="8" customFormat="1" ht="9" customHeight="1" x14ac:dyDescent="0.15">
      <c r="A46" s="83"/>
      <c r="B46" s="95"/>
      <c r="C46" s="95"/>
      <c r="D46" s="94"/>
      <c r="E46" s="94"/>
      <c r="F46" s="94"/>
      <c r="G46" s="94"/>
      <c r="H46" s="94"/>
      <c r="I46" s="94"/>
      <c r="J46" s="95"/>
      <c r="K46" s="95"/>
      <c r="L46" s="94"/>
      <c r="M46" s="94"/>
      <c r="N46" s="94"/>
      <c r="O46" s="94"/>
      <c r="P46" s="94"/>
      <c r="Q46" s="94"/>
    </row>
    <row r="47" spans="1:18" ht="18.75" customHeight="1" x14ac:dyDescent="0.15">
      <c r="A47" s="87"/>
      <c r="B47" s="96" t="s">
        <v>493</v>
      </c>
      <c r="C47" s="96"/>
      <c r="D47" s="81"/>
      <c r="E47" s="81"/>
      <c r="F47" s="81"/>
      <c r="G47" s="81"/>
      <c r="H47" s="81"/>
      <c r="I47" s="81"/>
      <c r="J47" s="96" t="s">
        <v>460</v>
      </c>
      <c r="K47" s="96"/>
      <c r="L47" s="81"/>
      <c r="M47" s="81"/>
      <c r="N47" s="81"/>
      <c r="O47" s="81"/>
      <c r="P47" s="81"/>
      <c r="Q47" s="81"/>
      <c r="R47" s="88"/>
    </row>
    <row r="48" spans="1:18" ht="17.25" customHeight="1" x14ac:dyDescent="0.15">
      <c r="A48" s="83"/>
      <c r="B48" s="323" t="s">
        <v>443</v>
      </c>
      <c r="C48" s="325"/>
      <c r="D48" s="342" t="s">
        <v>267</v>
      </c>
      <c r="E48" s="342"/>
      <c r="F48" s="110">
        <f ca="1">AVERAGE(D61:H61)</f>
        <v>0.64400000000000002</v>
      </c>
      <c r="G48" s="349" t="str">
        <f>'9.グラフデータ'!AE82</f>
        <v>最新年度のみ増加</v>
      </c>
      <c r="H48" s="350"/>
      <c r="I48" s="83"/>
      <c r="J48" s="323" t="s">
        <v>443</v>
      </c>
      <c r="K48" s="325"/>
      <c r="L48" s="342" t="s">
        <v>267</v>
      </c>
      <c r="M48" s="342"/>
      <c r="N48" s="110">
        <f ca="1">AVERAGE(L61:P61)</f>
        <v>0.9</v>
      </c>
      <c r="O48" s="349" t="str">
        <f>'9.グラフデータ'!AE92</f>
        <v>年度により増減</v>
      </c>
      <c r="P48" s="350"/>
      <c r="Q48" s="83"/>
    </row>
    <row r="49" spans="1:17" ht="17.25" customHeight="1" x14ac:dyDescent="0.15">
      <c r="A49" s="83"/>
      <c r="B49" s="326"/>
      <c r="C49" s="328"/>
      <c r="D49" s="342" t="s">
        <v>251</v>
      </c>
      <c r="E49" s="342"/>
      <c r="F49" s="90">
        <f ca="1">H61-D61</f>
        <v>-5.0000000000000044E-2</v>
      </c>
      <c r="G49" s="351"/>
      <c r="H49" s="352"/>
      <c r="I49" s="83"/>
      <c r="J49" s="326"/>
      <c r="K49" s="328"/>
      <c r="L49" s="342" t="s">
        <v>251</v>
      </c>
      <c r="M49" s="342"/>
      <c r="N49" s="90">
        <f ca="1">P61-L61</f>
        <v>-6.5000000000000058E-2</v>
      </c>
      <c r="O49" s="351"/>
      <c r="P49" s="352"/>
      <c r="Q49" s="83"/>
    </row>
    <row r="50" spans="1:17" x14ac:dyDescent="0.15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</row>
    <row r="51" spans="1:17" x14ac:dyDescent="0.15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</row>
    <row r="52" spans="1:17" x14ac:dyDescent="0.15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</row>
    <row r="53" spans="1:17" x14ac:dyDescent="0.15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</row>
    <row r="54" spans="1:17" x14ac:dyDescent="0.15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</row>
    <row r="55" spans="1:17" s="8" customFormat="1" x14ac:dyDescent="0.15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</row>
    <row r="56" spans="1:17" s="8" customFormat="1" x14ac:dyDescent="0.15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</row>
    <row r="57" spans="1:17" s="8" customFormat="1" x14ac:dyDescent="0.15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</row>
    <row r="58" spans="1:17" s="8" customFormat="1" x14ac:dyDescent="0.15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</row>
    <row r="59" spans="1:17" s="8" customFormat="1" x14ac:dyDescent="0.15">
      <c r="A59" s="83"/>
      <c r="B59" s="355"/>
      <c r="C59" s="356"/>
      <c r="D59" s="288" t="str">
        <f ca="1">'9.グラフデータ'!$R$1</f>
        <v>R2</v>
      </c>
      <c r="E59" s="288" t="str">
        <f ca="1">'9.グラフデータ'!$S$1</f>
        <v>R3</v>
      </c>
      <c r="F59" s="288" t="str">
        <f ca="1">'9.グラフデータ'!$T$1</f>
        <v>R4</v>
      </c>
      <c r="G59" s="288" t="str">
        <f ca="1">'9.グラフデータ'!$U$1</f>
        <v>R5</v>
      </c>
      <c r="H59" s="288" t="str">
        <f ca="1">'9.グラフデータ'!$V$1</f>
        <v>R6</v>
      </c>
      <c r="I59" s="83"/>
      <c r="J59" s="355"/>
      <c r="K59" s="356"/>
      <c r="L59" s="288" t="str">
        <f ca="1">'9.グラフデータ'!$R$1</f>
        <v>R2</v>
      </c>
      <c r="M59" s="288" t="str">
        <f ca="1">'9.グラフデータ'!$S$1</f>
        <v>R3</v>
      </c>
      <c r="N59" s="288" t="str">
        <f ca="1">'9.グラフデータ'!$T$1</f>
        <v>R4</v>
      </c>
      <c r="O59" s="288" t="str">
        <f ca="1">'9.グラフデータ'!$U$1</f>
        <v>R5</v>
      </c>
      <c r="P59" s="288" t="str">
        <f ca="1">'9.グラフデータ'!$V$1</f>
        <v>R6</v>
      </c>
      <c r="Q59" s="83"/>
    </row>
    <row r="60" spans="1:17" s="8" customFormat="1" ht="22.5" customHeight="1" x14ac:dyDescent="0.15">
      <c r="A60" s="83"/>
      <c r="B60" s="353" t="s">
        <v>261</v>
      </c>
      <c r="C60" s="354"/>
      <c r="D60" s="93">
        <f ca="1">'9.グラフデータ'!E81</f>
        <v>0.27</v>
      </c>
      <c r="E60" s="93">
        <f ca="1">'9.グラフデータ'!F81</f>
        <v>0.27</v>
      </c>
      <c r="F60" s="93">
        <f ca="1">'9.グラフデータ'!G81</f>
        <v>0.26900000000000002</v>
      </c>
      <c r="G60" s="93">
        <f ca="1">'9.グラフデータ'!H81</f>
        <v>0.29699999999999999</v>
      </c>
      <c r="H60" s="93">
        <f ca="1">'9.グラフデータ'!I81</f>
        <v>0.31900000000000001</v>
      </c>
      <c r="I60" s="94"/>
      <c r="J60" s="353" t="s">
        <v>261</v>
      </c>
      <c r="K60" s="354"/>
      <c r="L60" s="252">
        <f ca="1">'9.グラフデータ'!E91</f>
        <v>4.3999999999999997E-2</v>
      </c>
      <c r="M60" s="93">
        <f ca="1">'9.グラフデータ'!F91</f>
        <v>3.2000000000000001E-2</v>
      </c>
      <c r="N60" s="93">
        <f ca="1">'9.グラフデータ'!G91</f>
        <v>5.8999999999999997E-2</v>
      </c>
      <c r="O60" s="93">
        <f ca="1">'9.グラフデータ'!H91</f>
        <v>0.03</v>
      </c>
      <c r="P60" s="93">
        <f ca="1">'9.グラフデータ'!I91</f>
        <v>2.7E-2</v>
      </c>
      <c r="Q60" s="94"/>
    </row>
    <row r="61" spans="1:17" s="8" customFormat="1" ht="22.5" customHeight="1" x14ac:dyDescent="0.15">
      <c r="A61" s="83"/>
      <c r="B61" s="357" t="s">
        <v>445</v>
      </c>
      <c r="C61" s="354"/>
      <c r="D61" s="93">
        <f ca="1">SUM(D62:D64)</f>
        <v>0.68700000000000006</v>
      </c>
      <c r="E61" s="93">
        <f ca="1">SUM(E62:E64)</f>
        <v>0.66500000000000004</v>
      </c>
      <c r="F61" s="93">
        <f ca="1">SUM(F62:F64)</f>
        <v>0.622</v>
      </c>
      <c r="G61" s="93">
        <f ca="1">SUM(G62:G64)</f>
        <v>0.60899999999999999</v>
      </c>
      <c r="H61" s="93">
        <f ca="1">SUM(H62:H64)</f>
        <v>0.63700000000000001</v>
      </c>
      <c r="I61" s="94"/>
      <c r="J61" s="357" t="s">
        <v>445</v>
      </c>
      <c r="K61" s="354"/>
      <c r="L61" s="252">
        <f t="shared" ref="L61:M61" ca="1" si="0">SUM(L62:L64)</f>
        <v>0.95500000000000007</v>
      </c>
      <c r="M61" s="252">
        <f t="shared" ca="1" si="0"/>
        <v>0.81</v>
      </c>
      <c r="N61" s="93">
        <f ca="1">SUM(N62:N64)</f>
        <v>0.92100000000000004</v>
      </c>
      <c r="O61" s="93">
        <f ca="1">SUM(O62:O64)</f>
        <v>0.92400000000000004</v>
      </c>
      <c r="P61" s="93">
        <f ca="1">SUM(P62:P64)</f>
        <v>0.89</v>
      </c>
      <c r="Q61" s="94"/>
    </row>
    <row r="62" spans="1:17" s="8" customFormat="1" ht="22.5" customHeight="1" x14ac:dyDescent="0.15">
      <c r="A62" s="83"/>
      <c r="B62" s="358"/>
      <c r="C62" s="97" t="s">
        <v>262</v>
      </c>
      <c r="D62" s="93">
        <f ca="1">'9.グラフデータ'!E83</f>
        <v>0.67600000000000005</v>
      </c>
      <c r="E62" s="93">
        <f ca="1">'9.グラフデータ'!F83</f>
        <v>0.65500000000000003</v>
      </c>
      <c r="F62" s="93">
        <f ca="1">'9.グラフデータ'!G83</f>
        <v>0.622</v>
      </c>
      <c r="G62" s="93">
        <f ca="1">'9.グラフデータ'!H83</f>
        <v>0.60899999999999999</v>
      </c>
      <c r="H62" s="93">
        <f ca="1">'9.グラフデータ'!I83</f>
        <v>0.621</v>
      </c>
      <c r="I62" s="94"/>
      <c r="J62" s="358"/>
      <c r="K62" s="97" t="s">
        <v>262</v>
      </c>
      <c r="L62" s="252">
        <f ca="1">'9.グラフデータ'!E93</f>
        <v>0.93300000000000005</v>
      </c>
      <c r="M62" s="101">
        <f ca="1">'9.グラフデータ'!F93</f>
        <v>0.79400000000000004</v>
      </c>
      <c r="N62" s="93">
        <f ca="1">'9.グラフデータ'!G93</f>
        <v>0.88200000000000001</v>
      </c>
      <c r="O62" s="93">
        <f ca="1">'9.グラフデータ'!H93</f>
        <v>0.92400000000000004</v>
      </c>
      <c r="P62" s="93">
        <f ca="1">'9.グラフデータ'!I93</f>
        <v>0.89</v>
      </c>
      <c r="Q62" s="94"/>
    </row>
    <row r="63" spans="1:17" s="8" customFormat="1" ht="22.5" customHeight="1" x14ac:dyDescent="0.15">
      <c r="A63" s="83"/>
      <c r="B63" s="358"/>
      <c r="C63" s="97" t="s">
        <v>263</v>
      </c>
      <c r="D63" s="93">
        <f ca="1">'9.グラフデータ'!E84</f>
        <v>1.0999999999999999E-2</v>
      </c>
      <c r="E63" s="93">
        <f ca="1">'9.グラフデータ'!F84</f>
        <v>0.01</v>
      </c>
      <c r="F63" s="93">
        <f ca="1">'9.グラフデータ'!G84</f>
        <v>0</v>
      </c>
      <c r="G63" s="93">
        <f ca="1">'9.グラフデータ'!H84</f>
        <v>0</v>
      </c>
      <c r="H63" s="93">
        <f ca="1">'9.グラフデータ'!I84</f>
        <v>1.6E-2</v>
      </c>
      <c r="I63" s="94"/>
      <c r="J63" s="358"/>
      <c r="K63" s="97" t="s">
        <v>263</v>
      </c>
      <c r="L63" s="252">
        <f ca="1">'9.グラフデータ'!E94</f>
        <v>0</v>
      </c>
      <c r="M63" s="101">
        <f ca="1">'9.グラフデータ'!F94</f>
        <v>1.6E-2</v>
      </c>
      <c r="N63" s="93">
        <f ca="1">'9.グラフデータ'!G94</f>
        <v>3.9E-2</v>
      </c>
      <c r="O63" s="93">
        <f ca="1">'9.グラフデータ'!H94</f>
        <v>0</v>
      </c>
      <c r="P63" s="93">
        <f ca="1">'9.グラフデータ'!I94</f>
        <v>0</v>
      </c>
      <c r="Q63" s="94"/>
    </row>
    <row r="64" spans="1:17" s="8" customFormat="1" ht="22.5" customHeight="1" x14ac:dyDescent="0.15">
      <c r="A64" s="83"/>
      <c r="B64" s="359"/>
      <c r="C64" s="97" t="s">
        <v>264</v>
      </c>
      <c r="D64" s="93">
        <f ca="1">'9.グラフデータ'!E85</f>
        <v>0</v>
      </c>
      <c r="E64" s="93">
        <f ca="1">'9.グラフデータ'!F85</f>
        <v>0</v>
      </c>
      <c r="F64" s="93">
        <f ca="1">'9.グラフデータ'!G85</f>
        <v>0</v>
      </c>
      <c r="G64" s="93">
        <f ca="1">'9.グラフデータ'!H85</f>
        <v>0</v>
      </c>
      <c r="H64" s="93">
        <f ca="1">'9.グラフデータ'!I85</f>
        <v>0</v>
      </c>
      <c r="I64" s="94"/>
      <c r="J64" s="359"/>
      <c r="K64" s="97" t="s">
        <v>264</v>
      </c>
      <c r="L64" s="252">
        <f ca="1">'9.グラフデータ'!E95</f>
        <v>2.1999999999999999E-2</v>
      </c>
      <c r="M64" s="101">
        <f ca="1">'9.グラフデータ'!F95</f>
        <v>0</v>
      </c>
      <c r="N64" s="93">
        <f ca="1">'9.グラフデータ'!G95</f>
        <v>0</v>
      </c>
      <c r="O64" s="93">
        <f ca="1">'9.グラフデータ'!H95</f>
        <v>0</v>
      </c>
      <c r="P64" s="93">
        <f ca="1">'9.グラフデータ'!I95</f>
        <v>0</v>
      </c>
      <c r="Q64" s="94"/>
    </row>
    <row r="65" spans="1:17" s="8" customFormat="1" ht="22.5" customHeight="1" x14ac:dyDescent="0.15">
      <c r="A65" s="83"/>
      <c r="B65" s="353" t="s">
        <v>265</v>
      </c>
      <c r="C65" s="354"/>
      <c r="D65" s="93">
        <f ca="1">'9.グラフデータ'!E86</f>
        <v>4.2999999999999997E-2</v>
      </c>
      <c r="E65" s="93">
        <f ca="1">'9.グラフデータ'!F86</f>
        <v>0.06</v>
      </c>
      <c r="F65" s="93">
        <f ca="1">'9.グラフデータ'!G86</f>
        <v>0.109</v>
      </c>
      <c r="G65" s="93">
        <f ca="1">'9.グラフデータ'!H86</f>
        <v>9.4E-2</v>
      </c>
      <c r="H65" s="93">
        <f ca="1">'9.グラフデータ'!I86</f>
        <v>4.3999999999999997E-2</v>
      </c>
      <c r="I65" s="94"/>
      <c r="J65" s="353" t="s">
        <v>265</v>
      </c>
      <c r="K65" s="354"/>
      <c r="L65" s="252">
        <f ca="1">'9.グラフデータ'!E96</f>
        <v>0</v>
      </c>
      <c r="M65" s="101">
        <f ca="1">'9.グラフデータ'!F96</f>
        <v>0.111</v>
      </c>
      <c r="N65" s="93">
        <f ca="1">'9.グラフデータ'!G96</f>
        <v>0.02</v>
      </c>
      <c r="O65" s="93">
        <f ca="1">'9.グラフデータ'!H96</f>
        <v>4.4999999999999998E-2</v>
      </c>
      <c r="P65" s="93">
        <f ca="1">'9.グラフデータ'!I96</f>
        <v>8.2000000000000003E-2</v>
      </c>
      <c r="Q65" s="94"/>
    </row>
    <row r="66" spans="1:17" s="8" customFormat="1" ht="22.5" customHeight="1" x14ac:dyDescent="0.15">
      <c r="A66" s="83"/>
      <c r="B66" s="353" t="s">
        <v>266</v>
      </c>
      <c r="C66" s="354"/>
      <c r="D66" s="93">
        <f ca="1">'9.グラフデータ'!E87</f>
        <v>0</v>
      </c>
      <c r="E66" s="93">
        <f ca="1">'9.グラフデータ'!F87</f>
        <v>5.0000000000000001E-3</v>
      </c>
      <c r="F66" s="93">
        <f ca="1">'9.グラフデータ'!G87</f>
        <v>0</v>
      </c>
      <c r="G66" s="93">
        <f ca="1">'9.グラフデータ'!H87</f>
        <v>0</v>
      </c>
      <c r="H66" s="93">
        <f ca="1">'9.グラフデータ'!I87</f>
        <v>0</v>
      </c>
      <c r="I66" s="94"/>
      <c r="J66" s="353" t="s">
        <v>266</v>
      </c>
      <c r="K66" s="354"/>
      <c r="L66" s="252">
        <f ca="1">'9.グラフデータ'!E97</f>
        <v>0</v>
      </c>
      <c r="M66" s="101">
        <f ca="1">'9.グラフデータ'!F97</f>
        <v>4.8000000000000001E-2</v>
      </c>
      <c r="N66" s="93">
        <f ca="1">'9.グラフデータ'!G97</f>
        <v>0</v>
      </c>
      <c r="O66" s="93">
        <f ca="1">'9.グラフデータ'!H97</f>
        <v>0</v>
      </c>
      <c r="P66" s="93">
        <f ca="1">'9.グラフデータ'!I97</f>
        <v>0</v>
      </c>
      <c r="Q66" s="94"/>
    </row>
  </sheetData>
  <mergeCells count="60">
    <mergeCell ref="D49:E49"/>
    <mergeCell ref="J44:K44"/>
    <mergeCell ref="B48:C49"/>
    <mergeCell ref="J48:K49"/>
    <mergeCell ref="J66:K66"/>
    <mergeCell ref="B59:C59"/>
    <mergeCell ref="B60:C60"/>
    <mergeCell ref="B61:C61"/>
    <mergeCell ref="B62:B64"/>
    <mergeCell ref="B65:C65"/>
    <mergeCell ref="B66:C66"/>
    <mergeCell ref="J59:K59"/>
    <mergeCell ref="J60:K60"/>
    <mergeCell ref="J61:K61"/>
    <mergeCell ref="J62:J64"/>
    <mergeCell ref="J65:K65"/>
    <mergeCell ref="D48:E48"/>
    <mergeCell ref="B23:C23"/>
    <mergeCell ref="B24:C24"/>
    <mergeCell ref="B17:C17"/>
    <mergeCell ref="B20:B22"/>
    <mergeCell ref="B45:C45"/>
    <mergeCell ref="B27:C28"/>
    <mergeCell ref="B38:C38"/>
    <mergeCell ref="B39:C39"/>
    <mergeCell ref="B40:C40"/>
    <mergeCell ref="B41:B43"/>
    <mergeCell ref="B44:C44"/>
    <mergeCell ref="D28:E28"/>
    <mergeCell ref="D27:E27"/>
    <mergeCell ref="B6:C7"/>
    <mergeCell ref="J6:K7"/>
    <mergeCell ref="J17:K17"/>
    <mergeCell ref="J18:K18"/>
    <mergeCell ref="J19:K19"/>
    <mergeCell ref="B18:C18"/>
    <mergeCell ref="B19:C19"/>
    <mergeCell ref="D6:E6"/>
    <mergeCell ref="D7:E7"/>
    <mergeCell ref="L28:M28"/>
    <mergeCell ref="J20:J22"/>
    <mergeCell ref="J23:K23"/>
    <mergeCell ref="J24:K24"/>
    <mergeCell ref="J27:K28"/>
    <mergeCell ref="L48:M48"/>
    <mergeCell ref="O6:P7"/>
    <mergeCell ref="O48:P49"/>
    <mergeCell ref="G27:H28"/>
    <mergeCell ref="O27:P28"/>
    <mergeCell ref="L6:M6"/>
    <mergeCell ref="L7:M7"/>
    <mergeCell ref="G48:H49"/>
    <mergeCell ref="G6:H7"/>
    <mergeCell ref="L49:M49"/>
    <mergeCell ref="L27:M27"/>
    <mergeCell ref="J45:K45"/>
    <mergeCell ref="J38:K38"/>
    <mergeCell ref="J39:K39"/>
    <mergeCell ref="J40:K40"/>
    <mergeCell ref="J41:J43"/>
  </mergeCells>
  <phoneticPr fontId="1"/>
  <conditionalFormatting sqref="G6">
    <cfRule type="containsText" dxfId="364" priority="41" operator="containsText" text="最新年度のみ減少">
      <formula>NOT(ISERROR(SEARCH("最新年度のみ減少",G6)))</formula>
    </cfRule>
    <cfRule type="containsText" dxfId="363" priority="42" operator="containsText" text="最新年度のみ増加">
      <formula>NOT(ISERROR(SEARCH("最新年度のみ増加",G6)))</formula>
    </cfRule>
  </conditionalFormatting>
  <conditionalFormatting sqref="G6">
    <cfRule type="containsText" dxfId="362" priority="43" operator="containsText" text="―">
      <formula>NOT(ISERROR(SEARCH("―",G6)))</formula>
    </cfRule>
    <cfRule type="containsText" dxfId="361" priority="44" operator="containsText" text="隔年で">
      <formula>NOT(ISERROR(SEARCH("隔年で",G6)))</formula>
    </cfRule>
    <cfRule type="containsText" dxfId="360" priority="45" operator="containsText" text="年度により">
      <formula>NOT(ISERROR(SEARCH("年度により",G6)))</formula>
    </cfRule>
    <cfRule type="containsText" dxfId="359" priority="46" operator="containsText" text="減少傾向">
      <formula>NOT(ISERROR(SEARCH("減少傾向",G6)))</formula>
    </cfRule>
    <cfRule type="containsText" dxfId="358" priority="47" operator="containsText" text="増加傾向">
      <formula>NOT(ISERROR(SEARCH("増加傾向",G6)))</formula>
    </cfRule>
    <cfRule type="containsText" dxfId="357" priority="48" operator="containsText" text="同程度">
      <formula>NOT(ISERROR(SEARCH("同程度",G6)))</formula>
    </cfRule>
  </conditionalFormatting>
  <conditionalFormatting sqref="O6">
    <cfRule type="containsText" dxfId="356" priority="33" operator="containsText" text="最新年度のみ減少">
      <formula>NOT(ISERROR(SEARCH("最新年度のみ減少",O6)))</formula>
    </cfRule>
    <cfRule type="containsText" dxfId="355" priority="34" operator="containsText" text="最新年度のみ増加">
      <formula>NOT(ISERROR(SEARCH("最新年度のみ増加",O6)))</formula>
    </cfRule>
  </conditionalFormatting>
  <conditionalFormatting sqref="O6">
    <cfRule type="containsText" dxfId="354" priority="35" operator="containsText" text="―">
      <formula>NOT(ISERROR(SEARCH("―",O6)))</formula>
    </cfRule>
    <cfRule type="containsText" dxfId="353" priority="36" operator="containsText" text="隔年で">
      <formula>NOT(ISERROR(SEARCH("隔年で",O6)))</formula>
    </cfRule>
    <cfRule type="containsText" dxfId="352" priority="37" operator="containsText" text="年度により">
      <formula>NOT(ISERROR(SEARCH("年度により",O6)))</formula>
    </cfRule>
    <cfRule type="containsText" dxfId="351" priority="38" operator="containsText" text="減少傾向">
      <formula>NOT(ISERROR(SEARCH("減少傾向",O6)))</formula>
    </cfRule>
    <cfRule type="containsText" dxfId="350" priority="39" operator="containsText" text="増加傾向">
      <formula>NOT(ISERROR(SEARCH("増加傾向",O6)))</formula>
    </cfRule>
    <cfRule type="containsText" dxfId="349" priority="40" operator="containsText" text="同程度">
      <formula>NOT(ISERROR(SEARCH("同程度",O6)))</formula>
    </cfRule>
  </conditionalFormatting>
  <conditionalFormatting sqref="G27">
    <cfRule type="containsText" dxfId="348" priority="25" operator="containsText" text="最新年度のみ減少">
      <formula>NOT(ISERROR(SEARCH("最新年度のみ減少",G27)))</formula>
    </cfRule>
    <cfRule type="containsText" dxfId="347" priority="26" operator="containsText" text="最新年度のみ増加">
      <formula>NOT(ISERROR(SEARCH("最新年度のみ増加",G27)))</formula>
    </cfRule>
  </conditionalFormatting>
  <conditionalFormatting sqref="G27">
    <cfRule type="containsText" dxfId="346" priority="27" operator="containsText" text="―">
      <formula>NOT(ISERROR(SEARCH("―",G27)))</formula>
    </cfRule>
    <cfRule type="containsText" dxfId="345" priority="28" operator="containsText" text="隔年で">
      <formula>NOT(ISERROR(SEARCH("隔年で",G27)))</formula>
    </cfRule>
    <cfRule type="containsText" dxfId="344" priority="29" operator="containsText" text="年度により">
      <formula>NOT(ISERROR(SEARCH("年度により",G27)))</formula>
    </cfRule>
    <cfRule type="containsText" dxfId="343" priority="30" operator="containsText" text="減少傾向">
      <formula>NOT(ISERROR(SEARCH("減少傾向",G27)))</formula>
    </cfRule>
    <cfRule type="containsText" dxfId="342" priority="31" operator="containsText" text="増加傾向">
      <formula>NOT(ISERROR(SEARCH("増加傾向",G27)))</formula>
    </cfRule>
    <cfRule type="containsText" dxfId="341" priority="32" operator="containsText" text="同程度">
      <formula>NOT(ISERROR(SEARCH("同程度",G27)))</formula>
    </cfRule>
  </conditionalFormatting>
  <conditionalFormatting sqref="O27">
    <cfRule type="containsText" dxfId="340" priority="17" operator="containsText" text="最新年度のみ減少">
      <formula>NOT(ISERROR(SEARCH("最新年度のみ減少",O27)))</formula>
    </cfRule>
    <cfRule type="containsText" dxfId="339" priority="18" operator="containsText" text="最新年度のみ増加">
      <formula>NOT(ISERROR(SEARCH("最新年度のみ増加",O27)))</formula>
    </cfRule>
  </conditionalFormatting>
  <conditionalFormatting sqref="O27">
    <cfRule type="containsText" dxfId="338" priority="19" operator="containsText" text="―">
      <formula>NOT(ISERROR(SEARCH("―",O27)))</formula>
    </cfRule>
    <cfRule type="containsText" dxfId="337" priority="20" operator="containsText" text="隔年で">
      <formula>NOT(ISERROR(SEARCH("隔年で",O27)))</formula>
    </cfRule>
    <cfRule type="containsText" dxfId="336" priority="21" operator="containsText" text="年度により">
      <formula>NOT(ISERROR(SEARCH("年度により",O27)))</formula>
    </cfRule>
    <cfRule type="containsText" dxfId="335" priority="22" operator="containsText" text="減少傾向">
      <formula>NOT(ISERROR(SEARCH("減少傾向",O27)))</formula>
    </cfRule>
    <cfRule type="containsText" dxfId="334" priority="23" operator="containsText" text="増加傾向">
      <formula>NOT(ISERROR(SEARCH("増加傾向",O27)))</formula>
    </cfRule>
    <cfRule type="containsText" dxfId="333" priority="24" operator="containsText" text="同程度">
      <formula>NOT(ISERROR(SEARCH("同程度",O27)))</formula>
    </cfRule>
  </conditionalFormatting>
  <conditionalFormatting sqref="G48">
    <cfRule type="containsText" dxfId="332" priority="9" operator="containsText" text="最新年度のみ減少">
      <formula>NOT(ISERROR(SEARCH("最新年度のみ減少",G48)))</formula>
    </cfRule>
    <cfRule type="containsText" dxfId="331" priority="10" operator="containsText" text="最新年度のみ増加">
      <formula>NOT(ISERROR(SEARCH("最新年度のみ増加",G48)))</formula>
    </cfRule>
  </conditionalFormatting>
  <conditionalFormatting sqref="G48">
    <cfRule type="containsText" dxfId="330" priority="11" operator="containsText" text="―">
      <formula>NOT(ISERROR(SEARCH("―",G48)))</formula>
    </cfRule>
    <cfRule type="containsText" dxfId="329" priority="12" operator="containsText" text="隔年で">
      <formula>NOT(ISERROR(SEARCH("隔年で",G48)))</formula>
    </cfRule>
    <cfRule type="containsText" dxfId="328" priority="13" operator="containsText" text="年度により">
      <formula>NOT(ISERROR(SEARCH("年度により",G48)))</formula>
    </cfRule>
    <cfRule type="containsText" dxfId="327" priority="14" operator="containsText" text="減少傾向">
      <formula>NOT(ISERROR(SEARCH("減少傾向",G48)))</formula>
    </cfRule>
    <cfRule type="containsText" dxfId="326" priority="15" operator="containsText" text="増加傾向">
      <formula>NOT(ISERROR(SEARCH("増加傾向",G48)))</formula>
    </cfRule>
    <cfRule type="containsText" dxfId="325" priority="16" operator="containsText" text="同程度">
      <formula>NOT(ISERROR(SEARCH("同程度",G48)))</formula>
    </cfRule>
  </conditionalFormatting>
  <conditionalFormatting sqref="O48">
    <cfRule type="containsText" dxfId="324" priority="1" operator="containsText" text="最新年度のみ減少">
      <formula>NOT(ISERROR(SEARCH("最新年度のみ減少",O48)))</formula>
    </cfRule>
    <cfRule type="containsText" dxfId="323" priority="2" operator="containsText" text="最新年度のみ増加">
      <formula>NOT(ISERROR(SEARCH("最新年度のみ増加",O48)))</formula>
    </cfRule>
  </conditionalFormatting>
  <conditionalFormatting sqref="O48">
    <cfRule type="containsText" dxfId="322" priority="3" operator="containsText" text="―">
      <formula>NOT(ISERROR(SEARCH("―",O48)))</formula>
    </cfRule>
    <cfRule type="containsText" dxfId="321" priority="4" operator="containsText" text="隔年で">
      <formula>NOT(ISERROR(SEARCH("隔年で",O48)))</formula>
    </cfRule>
    <cfRule type="containsText" dxfId="320" priority="5" operator="containsText" text="年度により">
      <formula>NOT(ISERROR(SEARCH("年度により",O48)))</formula>
    </cfRule>
    <cfRule type="containsText" dxfId="319" priority="6" operator="containsText" text="減少傾向">
      <formula>NOT(ISERROR(SEARCH("減少傾向",O48)))</formula>
    </cfRule>
    <cfRule type="containsText" dxfId="318" priority="7" operator="containsText" text="増加傾向">
      <formula>NOT(ISERROR(SEARCH("増加傾向",O48)))</formula>
    </cfRule>
    <cfRule type="containsText" dxfId="317" priority="8" operator="containsText" text="同程度">
      <formula>NOT(ISERROR(SEARCH("同程度",O48)))</formula>
    </cfRule>
  </conditionalFormatting>
  <hyperlinks>
    <hyperlink ref="R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44"/>
  <sheetViews>
    <sheetView topLeftCell="A7" workbookViewId="0">
      <selection activeCell="A5" sqref="A5:A6"/>
    </sheetView>
  </sheetViews>
  <sheetFormatPr defaultRowHeight="13.5" x14ac:dyDescent="0.15"/>
  <cols>
    <col min="1" max="1" width="0.625" style="11" customWidth="1"/>
    <col min="2" max="32" width="3" customWidth="1"/>
    <col min="33" max="33" width="0.625" customWidth="1"/>
    <col min="34" max="34" width="2.875" style="11" customWidth="1"/>
    <col min="35" max="35" width="20.5" bestFit="1" customWidth="1"/>
    <col min="36" max="40" width="8.625" bestFit="1" customWidth="1"/>
  </cols>
  <sheetData>
    <row r="1" spans="1:41" ht="24" customHeight="1" thickBot="1" x14ac:dyDescent="0.2">
      <c r="A1" s="3" t="s">
        <v>37</v>
      </c>
      <c r="B1" s="3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I1" s="13" t="s">
        <v>38</v>
      </c>
    </row>
    <row r="2" spans="1:41" ht="24" customHeight="1" x14ac:dyDescent="0.15">
      <c r="A2" s="3" t="s">
        <v>268</v>
      </c>
      <c r="B2" s="3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41" ht="24" customHeight="1" x14ac:dyDescent="0.15">
      <c r="A3"/>
      <c r="B3" s="3" t="s">
        <v>249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I3" s="8"/>
      <c r="AJ3" s="8"/>
      <c r="AK3" s="8"/>
      <c r="AL3" s="8"/>
      <c r="AM3" s="8"/>
      <c r="AN3" s="8"/>
      <c r="AO3" s="8"/>
    </row>
    <row r="4" spans="1:41" x14ac:dyDescent="0.15">
      <c r="A4" s="3"/>
      <c r="AG4" s="81"/>
      <c r="AH4" s="81"/>
    </row>
    <row r="5" spans="1:41" ht="18.75" customHeight="1" x14ac:dyDescent="0.15">
      <c r="A5" s="3"/>
      <c r="B5" s="10" t="s">
        <v>0</v>
      </c>
      <c r="AG5" s="81"/>
      <c r="AH5" s="81"/>
    </row>
    <row r="6" spans="1:41" s="8" customFormat="1" ht="17.25" customHeight="1" x14ac:dyDescent="0.15">
      <c r="A6" s="84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9.6599999999999991E-2</v>
      </c>
      <c r="K6" s="320"/>
      <c r="L6" s="320"/>
      <c r="M6" s="321" t="str">
        <f>'9.グラフデータ'!AE103</f>
        <v>同程度で推移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0.83439999999999992</v>
      </c>
      <c r="AA6" s="320"/>
      <c r="AB6" s="320"/>
      <c r="AC6" s="321" t="str">
        <f>'9.グラフデータ'!AE104</f>
        <v>年度により増減</v>
      </c>
      <c r="AD6" s="321"/>
      <c r="AE6" s="321"/>
      <c r="AF6" s="321"/>
      <c r="AG6" s="82"/>
      <c r="AH6" s="82"/>
    </row>
    <row r="7" spans="1:41" s="8" customFormat="1" ht="17.25" customHeight="1" x14ac:dyDescent="0.15">
      <c r="A7" s="84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1.4999999999999999E-2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-7.1999999999999953E-2</v>
      </c>
      <c r="AA7" s="322"/>
      <c r="AB7" s="322"/>
      <c r="AC7" s="321"/>
      <c r="AD7" s="321"/>
      <c r="AE7" s="321"/>
      <c r="AF7" s="321"/>
      <c r="AG7" s="82"/>
      <c r="AH7" s="82"/>
    </row>
    <row r="8" spans="1:41" s="8" customFormat="1" ht="17.25" customHeight="1" x14ac:dyDescent="0.15"/>
    <row r="9" spans="1:41" s="8" customFormat="1" ht="17.25" customHeight="1" x14ac:dyDescent="0.15"/>
    <row r="10" spans="1:41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</row>
    <row r="11" spans="1:41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</row>
    <row r="12" spans="1:41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</row>
    <row r="13" spans="1:41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</row>
    <row r="14" spans="1:41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</row>
    <row r="15" spans="1:41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  <c r="AH15"/>
    </row>
    <row r="16" spans="1:41" s="8" customFormat="1" ht="18.75" customHeight="1" x14ac:dyDescent="0.15">
      <c r="A16"/>
      <c r="B16" s="340"/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32" t="str">
        <f ca="1">'9.グラフデータ'!$R$1</f>
        <v>R2</v>
      </c>
      <c r="N16" s="332"/>
      <c r="O16" s="332"/>
      <c r="P16" s="332"/>
      <c r="Q16" s="332" t="str">
        <f ca="1">'9.グラフデータ'!$S$1</f>
        <v>R3</v>
      </c>
      <c r="R16" s="332"/>
      <c r="S16" s="332"/>
      <c r="T16" s="332"/>
      <c r="U16" s="332" t="str">
        <f ca="1">'9.グラフデータ'!$T$1</f>
        <v>R4</v>
      </c>
      <c r="V16" s="332"/>
      <c r="W16" s="332"/>
      <c r="X16" s="332"/>
      <c r="Y16" s="332" t="str">
        <f ca="1">'9.グラフデータ'!$U$1</f>
        <v>R5</v>
      </c>
      <c r="Z16" s="332"/>
      <c r="AA16" s="332"/>
      <c r="AB16" s="332"/>
      <c r="AC16" s="332" t="str">
        <f ca="1">'9.グラフデータ'!$V$1</f>
        <v>R6</v>
      </c>
      <c r="AD16" s="332"/>
      <c r="AE16" s="332"/>
      <c r="AF16" s="332"/>
      <c r="AG16"/>
      <c r="AH16"/>
    </row>
    <row r="17" spans="1:37" s="8" customFormat="1" ht="18.75" customHeight="1" x14ac:dyDescent="0.15">
      <c r="A17"/>
      <c r="B17" s="340" t="s">
        <v>261</v>
      </c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19">
        <f>'9.グラフデータ'!E103</f>
        <v>9.8000000000000004E-2</v>
      </c>
      <c r="N17" s="319"/>
      <c r="O17" s="319"/>
      <c r="P17" s="319"/>
      <c r="Q17" s="319">
        <f>'9.グラフデータ'!F103</f>
        <v>8.2000000000000003E-2</v>
      </c>
      <c r="R17" s="319"/>
      <c r="S17" s="319"/>
      <c r="T17" s="319"/>
      <c r="U17" s="319">
        <f>'9.グラフデータ'!G103</f>
        <v>9.0999999999999998E-2</v>
      </c>
      <c r="V17" s="319"/>
      <c r="W17" s="319"/>
      <c r="X17" s="319"/>
      <c r="Y17" s="319">
        <f>'9.グラフデータ'!H103</f>
        <v>9.9000000000000005E-2</v>
      </c>
      <c r="Z17" s="319"/>
      <c r="AA17" s="319"/>
      <c r="AB17" s="319"/>
      <c r="AC17" s="319">
        <f>'9.グラフデータ'!I103</f>
        <v>0.113</v>
      </c>
      <c r="AD17" s="319"/>
      <c r="AE17" s="319"/>
      <c r="AF17" s="319"/>
      <c r="AG17"/>
      <c r="AH17"/>
    </row>
    <row r="18" spans="1:37" s="8" customFormat="1" ht="18.75" customHeight="1" x14ac:dyDescent="0.15">
      <c r="A18"/>
      <c r="B18" s="339" t="s">
        <v>444</v>
      </c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19">
        <f>SUM(M19:M21)</f>
        <v>0.85199999999999998</v>
      </c>
      <c r="N18" s="319"/>
      <c r="O18" s="319"/>
      <c r="P18" s="319"/>
      <c r="Q18" s="319">
        <f>SUM(Q19:Q21)</f>
        <v>0.85199999999999998</v>
      </c>
      <c r="R18" s="319"/>
      <c r="S18" s="319"/>
      <c r="T18" s="319"/>
      <c r="U18" s="319">
        <f>SUM(U19:U21)</f>
        <v>0.83300000000000007</v>
      </c>
      <c r="V18" s="319"/>
      <c r="W18" s="319"/>
      <c r="X18" s="319"/>
      <c r="Y18" s="319">
        <f>SUM(Y19:Y21)</f>
        <v>0.85500000000000009</v>
      </c>
      <c r="Z18" s="319"/>
      <c r="AA18" s="319"/>
      <c r="AB18" s="319"/>
      <c r="AC18" s="319">
        <f>SUM(AC19:AC21)</f>
        <v>0.78</v>
      </c>
      <c r="AD18" s="319"/>
      <c r="AE18" s="319"/>
      <c r="AF18" s="319"/>
      <c r="AG18"/>
      <c r="AH18"/>
    </row>
    <row r="19" spans="1:37" s="8" customFormat="1" ht="18.75" customHeight="1" x14ac:dyDescent="0.15">
      <c r="A19"/>
      <c r="B19" s="111"/>
      <c r="C19" s="333" t="s">
        <v>262</v>
      </c>
      <c r="D19" s="334"/>
      <c r="E19" s="334"/>
      <c r="F19" s="334"/>
      <c r="G19" s="334"/>
      <c r="H19" s="334"/>
      <c r="I19" s="334"/>
      <c r="J19" s="334"/>
      <c r="K19" s="334"/>
      <c r="L19" s="335"/>
      <c r="M19" s="319">
        <f>'9.グラフデータ'!E105</f>
        <v>0.77</v>
      </c>
      <c r="N19" s="319"/>
      <c r="O19" s="319"/>
      <c r="P19" s="319"/>
      <c r="Q19" s="319">
        <f>'9.グラフデータ'!F105</f>
        <v>0.83599999999999997</v>
      </c>
      <c r="R19" s="319"/>
      <c r="S19" s="319"/>
      <c r="T19" s="319"/>
      <c r="U19" s="319">
        <f>'9.グラフデータ'!G105</f>
        <v>0.78</v>
      </c>
      <c r="V19" s="319"/>
      <c r="W19" s="319"/>
      <c r="X19" s="319"/>
      <c r="Y19" s="319">
        <f>'9.グラフデータ'!H105</f>
        <v>0.80200000000000005</v>
      </c>
      <c r="Z19" s="319"/>
      <c r="AA19" s="319"/>
      <c r="AB19" s="319"/>
      <c r="AC19" s="319">
        <f>'9.グラフデータ'!I105</f>
        <v>0.74</v>
      </c>
      <c r="AD19" s="319"/>
      <c r="AE19" s="319"/>
      <c r="AF19" s="319"/>
      <c r="AG19"/>
      <c r="AH19"/>
    </row>
    <row r="20" spans="1:37" s="8" customFormat="1" ht="18.75" customHeight="1" x14ac:dyDescent="0.15">
      <c r="A20"/>
      <c r="B20" s="111"/>
      <c r="C20" s="333" t="s">
        <v>263</v>
      </c>
      <c r="D20" s="334"/>
      <c r="E20" s="334"/>
      <c r="F20" s="334"/>
      <c r="G20" s="334"/>
      <c r="H20" s="334"/>
      <c r="I20" s="334"/>
      <c r="J20" s="334"/>
      <c r="K20" s="334"/>
      <c r="L20" s="335"/>
      <c r="M20" s="319">
        <f>'9.グラフデータ'!E106</f>
        <v>8.2000000000000003E-2</v>
      </c>
      <c r="N20" s="319"/>
      <c r="O20" s="319"/>
      <c r="P20" s="319"/>
      <c r="Q20" s="319">
        <f>'9.グラフデータ'!F106</f>
        <v>1.6E-2</v>
      </c>
      <c r="R20" s="319"/>
      <c r="S20" s="319"/>
      <c r="T20" s="319"/>
      <c r="U20" s="319">
        <f>'9.グラフデータ'!G106</f>
        <v>5.2999999999999999E-2</v>
      </c>
      <c r="V20" s="319"/>
      <c r="W20" s="319"/>
      <c r="X20" s="319"/>
      <c r="Y20" s="319">
        <f>'9.グラフデータ'!H106</f>
        <v>5.2999999999999999E-2</v>
      </c>
      <c r="Z20" s="319"/>
      <c r="AA20" s="319"/>
      <c r="AB20" s="319"/>
      <c r="AC20" s="319">
        <f>'9.グラフデータ'!I106</f>
        <v>3.3000000000000002E-2</v>
      </c>
      <c r="AD20" s="319"/>
      <c r="AE20" s="319"/>
      <c r="AF20" s="319"/>
      <c r="AG20"/>
      <c r="AH20"/>
    </row>
    <row r="21" spans="1:37" s="8" customFormat="1" ht="18.75" customHeight="1" x14ac:dyDescent="0.15">
      <c r="A21"/>
      <c r="B21" s="112"/>
      <c r="C21" s="333" t="s">
        <v>264</v>
      </c>
      <c r="D21" s="334"/>
      <c r="E21" s="334"/>
      <c r="F21" s="334"/>
      <c r="G21" s="334"/>
      <c r="H21" s="334"/>
      <c r="I21" s="334"/>
      <c r="J21" s="334"/>
      <c r="K21" s="334"/>
      <c r="L21" s="335"/>
      <c r="M21" s="319">
        <f>'9.グラフデータ'!E107</f>
        <v>0</v>
      </c>
      <c r="N21" s="319"/>
      <c r="O21" s="319"/>
      <c r="P21" s="319"/>
      <c r="Q21" s="319">
        <f>'9.グラフデータ'!F107</f>
        <v>0</v>
      </c>
      <c r="R21" s="319"/>
      <c r="S21" s="319"/>
      <c r="T21" s="319"/>
      <c r="U21" s="319">
        <f>'9.グラフデータ'!G107</f>
        <v>0</v>
      </c>
      <c r="V21" s="319"/>
      <c r="W21" s="319"/>
      <c r="X21" s="319"/>
      <c r="Y21" s="319">
        <f>'9.グラフデータ'!H107</f>
        <v>0</v>
      </c>
      <c r="Z21" s="319"/>
      <c r="AA21" s="319"/>
      <c r="AB21" s="319"/>
      <c r="AC21" s="319">
        <f>'9.グラフデータ'!I107</f>
        <v>7.0000000000000001E-3</v>
      </c>
      <c r="AD21" s="319"/>
      <c r="AE21" s="319"/>
      <c r="AF21" s="319"/>
      <c r="AG21"/>
      <c r="AH21"/>
      <c r="AK21" s="297"/>
    </row>
    <row r="22" spans="1:37" s="8" customFormat="1" ht="18.75" customHeight="1" x14ac:dyDescent="0.15">
      <c r="A22"/>
      <c r="B22" s="340" t="s">
        <v>265</v>
      </c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19">
        <f>'9.グラフデータ'!E108</f>
        <v>4.1000000000000002E-2</v>
      </c>
      <c r="N22" s="319"/>
      <c r="O22" s="319"/>
      <c r="P22" s="319"/>
      <c r="Q22" s="319">
        <f>'9.グラフデータ'!F108</f>
        <v>4.9000000000000002E-2</v>
      </c>
      <c r="R22" s="319"/>
      <c r="S22" s="319"/>
      <c r="T22" s="319"/>
      <c r="U22" s="319">
        <f>'9.グラフデータ'!G108</f>
        <v>7.5999999999999998E-2</v>
      </c>
      <c r="V22" s="319"/>
      <c r="W22" s="319"/>
      <c r="X22" s="319"/>
      <c r="Y22" s="319">
        <f>'9.グラフデータ'!H108</f>
        <v>4.5999999999999999E-2</v>
      </c>
      <c r="Z22" s="319"/>
      <c r="AA22" s="319"/>
      <c r="AB22" s="319"/>
      <c r="AC22" s="319">
        <f>'9.グラフデータ'!I108</f>
        <v>0.107</v>
      </c>
      <c r="AD22" s="319"/>
      <c r="AE22" s="319"/>
      <c r="AF22" s="319"/>
      <c r="AG22"/>
      <c r="AH22"/>
    </row>
    <row r="23" spans="1:37" s="8" customFormat="1" ht="18.75" customHeight="1" x14ac:dyDescent="0.15">
      <c r="A23"/>
      <c r="B23" s="340" t="s">
        <v>266</v>
      </c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19">
        <f>'9.グラフデータ'!E109</f>
        <v>8.0000000000000002E-3</v>
      </c>
      <c r="N23" s="319"/>
      <c r="O23" s="319"/>
      <c r="P23" s="319"/>
      <c r="Q23" s="319">
        <f>'9.グラフデータ'!F109</f>
        <v>1.6E-2</v>
      </c>
      <c r="R23" s="319"/>
      <c r="S23" s="319"/>
      <c r="T23" s="319"/>
      <c r="U23" s="319">
        <f>'9.グラフデータ'!G109</f>
        <v>0</v>
      </c>
      <c r="V23" s="319"/>
      <c r="W23" s="319"/>
      <c r="X23" s="319"/>
      <c r="Y23" s="319">
        <f>'9.グラフデータ'!H109</f>
        <v>0</v>
      </c>
      <c r="Z23" s="319"/>
      <c r="AA23" s="319"/>
      <c r="AB23" s="319"/>
      <c r="AC23" s="319">
        <f>'9.グラフデータ'!I109</f>
        <v>0</v>
      </c>
      <c r="AD23" s="319"/>
      <c r="AE23" s="319"/>
      <c r="AF23" s="319"/>
      <c r="AG23"/>
      <c r="AH23"/>
    </row>
    <row r="24" spans="1:37" ht="9" customHeight="1" x14ac:dyDescent="0.15">
      <c r="AG24" s="81"/>
      <c r="AH24" s="81"/>
    </row>
    <row r="25" spans="1:37" ht="18.75" customHeight="1" x14ac:dyDescent="0.15">
      <c r="A25" s="3"/>
      <c r="B25" s="10" t="s">
        <v>279</v>
      </c>
      <c r="AG25" s="81"/>
      <c r="AH25" s="81"/>
    </row>
    <row r="26" spans="1:37" s="8" customFormat="1" ht="17.25" customHeight="1" x14ac:dyDescent="0.15">
      <c r="A26" s="84"/>
      <c r="B26" s="323" t="s">
        <v>442</v>
      </c>
      <c r="C26" s="324"/>
      <c r="D26" s="324"/>
      <c r="E26" s="325"/>
      <c r="F26" s="329" t="s">
        <v>267</v>
      </c>
      <c r="G26" s="330"/>
      <c r="H26" s="330"/>
      <c r="I26" s="331"/>
      <c r="J26" s="320">
        <f>AVERAGE(M37:AF37)</f>
        <v>0.1212</v>
      </c>
      <c r="K26" s="320"/>
      <c r="L26" s="320"/>
      <c r="M26" s="321" t="str">
        <f>'9.グラフデータ'!AE113</f>
        <v>同程度で推移</v>
      </c>
      <c r="N26" s="321"/>
      <c r="O26" s="321"/>
      <c r="P26" s="321"/>
      <c r="Q26" s="85"/>
      <c r="R26" s="323" t="s">
        <v>443</v>
      </c>
      <c r="S26" s="324"/>
      <c r="T26" s="324"/>
      <c r="U26" s="325"/>
      <c r="V26" s="329" t="s">
        <v>267</v>
      </c>
      <c r="W26" s="330"/>
      <c r="X26" s="330"/>
      <c r="Y26" s="331"/>
      <c r="Z26" s="320">
        <f>AVERAGE(M38:AF38)</f>
        <v>0.78800000000000003</v>
      </c>
      <c r="AA26" s="320"/>
      <c r="AB26" s="320"/>
      <c r="AC26" s="321" t="str">
        <f>'9.グラフデータ'!AE114</f>
        <v>同程度で推移</v>
      </c>
      <c r="AD26" s="321"/>
      <c r="AE26" s="321"/>
      <c r="AF26" s="321"/>
      <c r="AG26" s="82"/>
      <c r="AH26" s="82"/>
    </row>
    <row r="27" spans="1:37" s="8" customFormat="1" ht="17.25" customHeight="1" x14ac:dyDescent="0.15">
      <c r="A27" s="84"/>
      <c r="B27" s="326"/>
      <c r="C27" s="327"/>
      <c r="D27" s="327"/>
      <c r="E27" s="328"/>
      <c r="F27" s="329" t="s">
        <v>251</v>
      </c>
      <c r="G27" s="330"/>
      <c r="H27" s="330"/>
      <c r="I27" s="331"/>
      <c r="J27" s="322">
        <f>AC37-M37</f>
        <v>1.9000000000000003E-2</v>
      </c>
      <c r="K27" s="322"/>
      <c r="L27" s="322"/>
      <c r="M27" s="321"/>
      <c r="N27" s="321"/>
      <c r="O27" s="321"/>
      <c r="P27" s="321"/>
      <c r="Q27" s="86"/>
      <c r="R27" s="326"/>
      <c r="S27" s="327"/>
      <c r="T27" s="327"/>
      <c r="U27" s="328"/>
      <c r="V27" s="329" t="s">
        <v>251</v>
      </c>
      <c r="W27" s="330"/>
      <c r="X27" s="330"/>
      <c r="Y27" s="331"/>
      <c r="Z27" s="322">
        <f>AC38-M38</f>
        <v>-4.0000000000000036E-3</v>
      </c>
      <c r="AA27" s="322"/>
      <c r="AB27" s="322"/>
      <c r="AC27" s="321"/>
      <c r="AD27" s="321"/>
      <c r="AE27" s="321"/>
      <c r="AF27" s="321"/>
      <c r="AG27" s="82"/>
      <c r="AH27" s="82"/>
    </row>
    <row r="28" spans="1:37" s="8" customFormat="1" ht="17.25" customHeight="1" x14ac:dyDescent="0.15"/>
    <row r="29" spans="1:37" s="8" customFormat="1" ht="17.25" customHeight="1" x14ac:dyDescent="0.15"/>
    <row r="30" spans="1:37" s="8" customFormat="1" ht="18.75" customHeight="1" x14ac:dyDescent="0.15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</row>
    <row r="31" spans="1:37" s="8" customFormat="1" ht="18.75" customHeight="1" x14ac:dyDescent="0.15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</row>
    <row r="32" spans="1:37" s="8" customFormat="1" ht="18.75" customHeight="1" x14ac:dyDescent="0.15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</row>
    <row r="33" spans="1:34" s="8" customFormat="1" ht="18.75" customHeight="1" x14ac:dyDescent="0.15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</row>
    <row r="34" spans="1:34" s="8" customFormat="1" ht="18.75" customHeight="1" x14ac:dyDescent="0.15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</row>
    <row r="35" spans="1:34" s="8" customFormat="1" ht="18.75" customHeight="1" x14ac:dyDescent="0.1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/>
      <c r="AH35"/>
    </row>
    <row r="36" spans="1:34" s="8" customFormat="1" ht="18.75" customHeight="1" x14ac:dyDescent="0.15">
      <c r="A36"/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5" t="str">
        <f ca="1">'9.グラフデータ'!R1&amp;"(n="&amp;'9.グラフデータ'!E120&amp;")"</f>
        <v>R2(n=85)</v>
      </c>
      <c r="N36" s="315"/>
      <c r="O36" s="315"/>
      <c r="P36" s="315"/>
      <c r="Q36" s="315" t="str">
        <f ca="1">'9.グラフデータ'!S1&amp;"(n="&amp;'9.グラフデータ'!F120&amp;")"</f>
        <v>R3(n=85)</v>
      </c>
      <c r="R36" s="315"/>
      <c r="S36" s="315"/>
      <c r="T36" s="315"/>
      <c r="U36" s="315" t="str">
        <f ca="1">'9.グラフデータ'!T1&amp;"(n="&amp;'9.グラフデータ'!G120&amp;")"</f>
        <v>R4(n=85)</v>
      </c>
      <c r="V36" s="315"/>
      <c r="W36" s="315"/>
      <c r="X36" s="315"/>
      <c r="Y36" s="315" t="str">
        <f ca="1">'9.グラフデータ'!U1&amp;"(n="&amp;'9.グラフデータ'!H120&amp;")"</f>
        <v>R5(n=84)</v>
      </c>
      <c r="Z36" s="315"/>
      <c r="AA36" s="315"/>
      <c r="AB36" s="315"/>
      <c r="AC36" s="315" t="str">
        <f ca="1">'9.グラフデータ'!V1&amp;"(n="&amp;'9.グラフデータ'!I120&amp;")"</f>
        <v>R6(n=84)</v>
      </c>
      <c r="AD36" s="315"/>
      <c r="AE36" s="315"/>
      <c r="AF36" s="315"/>
      <c r="AG36"/>
      <c r="AH36"/>
    </row>
    <row r="37" spans="1:34" s="8" customFormat="1" ht="18.75" customHeight="1" x14ac:dyDescent="0.15">
      <c r="A37"/>
      <c r="B37" s="317" t="s">
        <v>261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5">
        <f>'9.グラフデータ'!E113</f>
        <v>0.113</v>
      </c>
      <c r="N37" s="315"/>
      <c r="O37" s="315"/>
      <c r="P37" s="315"/>
      <c r="Q37" s="315">
        <f>'9.グラフデータ'!F113</f>
        <v>0.11799999999999999</v>
      </c>
      <c r="R37" s="315"/>
      <c r="S37" s="315"/>
      <c r="T37" s="315"/>
      <c r="U37" s="315">
        <f>'9.グラフデータ'!G113</f>
        <v>0.122</v>
      </c>
      <c r="V37" s="315"/>
      <c r="W37" s="315"/>
      <c r="X37" s="315"/>
      <c r="Y37" s="315">
        <f>'9.グラフデータ'!H113</f>
        <v>0.121</v>
      </c>
      <c r="Z37" s="315"/>
      <c r="AA37" s="315"/>
      <c r="AB37" s="315"/>
      <c r="AC37" s="315">
        <f>'9.グラフデータ'!I113</f>
        <v>0.13200000000000001</v>
      </c>
      <c r="AD37" s="315"/>
      <c r="AE37" s="315"/>
      <c r="AF37" s="315"/>
      <c r="AG37"/>
      <c r="AH37"/>
    </row>
    <row r="38" spans="1:34" s="8" customFormat="1" ht="18.75" customHeight="1" x14ac:dyDescent="0.15">
      <c r="A38"/>
      <c r="B38" s="316" t="s">
        <v>444</v>
      </c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5">
        <f>SUM(M39:M41)</f>
        <v>0.79600000000000004</v>
      </c>
      <c r="N38" s="315"/>
      <c r="O38" s="315"/>
      <c r="P38" s="315"/>
      <c r="Q38" s="315">
        <f>SUM(Q39:Q41)</f>
        <v>0.78</v>
      </c>
      <c r="R38" s="315"/>
      <c r="S38" s="315"/>
      <c r="T38" s="315"/>
      <c r="U38" s="315">
        <f>SUM(U39:U41)</f>
        <v>0.78300000000000003</v>
      </c>
      <c r="V38" s="315"/>
      <c r="W38" s="315"/>
      <c r="X38" s="315"/>
      <c r="Y38" s="315">
        <f>SUM(Y39:Y41)</f>
        <v>0.78900000000000003</v>
      </c>
      <c r="Z38" s="315"/>
      <c r="AA38" s="315"/>
      <c r="AB38" s="315"/>
      <c r="AC38" s="315">
        <f>SUM(AC39:AC41)</f>
        <v>0.79200000000000004</v>
      </c>
      <c r="AD38" s="315"/>
      <c r="AE38" s="315"/>
      <c r="AF38" s="315"/>
      <c r="AG38"/>
      <c r="AH38"/>
    </row>
    <row r="39" spans="1:34" s="8" customFormat="1" ht="18.75" customHeight="1" x14ac:dyDescent="0.15">
      <c r="A39"/>
      <c r="B39" s="113"/>
      <c r="C39" s="336" t="s">
        <v>262</v>
      </c>
      <c r="D39" s="337"/>
      <c r="E39" s="337"/>
      <c r="F39" s="337"/>
      <c r="G39" s="337"/>
      <c r="H39" s="337"/>
      <c r="I39" s="337"/>
      <c r="J39" s="337"/>
      <c r="K39" s="337"/>
      <c r="L39" s="338"/>
      <c r="M39" s="315">
        <f>'9.グラフデータ'!E115</f>
        <v>0.76500000000000001</v>
      </c>
      <c r="N39" s="315"/>
      <c r="O39" s="315"/>
      <c r="P39" s="315"/>
      <c r="Q39" s="315">
        <f>'9.グラフデータ'!F115</f>
        <v>0.748</v>
      </c>
      <c r="R39" s="315"/>
      <c r="S39" s="315"/>
      <c r="T39" s="315"/>
      <c r="U39" s="315">
        <f>'9.グラフデータ'!G115</f>
        <v>0.75</v>
      </c>
      <c r="V39" s="315"/>
      <c r="W39" s="315"/>
      <c r="X39" s="315"/>
      <c r="Y39" s="315">
        <f>'9.グラフデータ'!H115</f>
        <v>0.75800000000000001</v>
      </c>
      <c r="Z39" s="315"/>
      <c r="AA39" s="315"/>
      <c r="AB39" s="315"/>
      <c r="AC39" s="315">
        <f>'9.グラフデータ'!I115</f>
        <v>0.76</v>
      </c>
      <c r="AD39" s="315"/>
      <c r="AE39" s="315"/>
      <c r="AF39" s="315"/>
      <c r="AG39"/>
      <c r="AH39"/>
    </row>
    <row r="40" spans="1:34" s="8" customFormat="1" ht="18.75" customHeight="1" x14ac:dyDescent="0.15">
      <c r="A40"/>
      <c r="B40" s="113"/>
      <c r="C40" s="336" t="s">
        <v>263</v>
      </c>
      <c r="D40" s="337"/>
      <c r="E40" s="337"/>
      <c r="F40" s="337"/>
      <c r="G40" s="337"/>
      <c r="H40" s="337"/>
      <c r="I40" s="337"/>
      <c r="J40" s="337"/>
      <c r="K40" s="337"/>
      <c r="L40" s="338"/>
      <c r="M40" s="315">
        <f>'9.グラフデータ'!E116</f>
        <v>2.9000000000000001E-2</v>
      </c>
      <c r="N40" s="315"/>
      <c r="O40" s="315"/>
      <c r="P40" s="315"/>
      <c r="Q40" s="315">
        <f>'9.グラフデータ'!F116</f>
        <v>3.1E-2</v>
      </c>
      <c r="R40" s="315"/>
      <c r="S40" s="315"/>
      <c r="T40" s="315"/>
      <c r="U40" s="315">
        <f>'9.グラフデータ'!G116</f>
        <v>3.2000000000000001E-2</v>
      </c>
      <c r="V40" s="315"/>
      <c r="W40" s="315"/>
      <c r="X40" s="315"/>
      <c r="Y40" s="315">
        <f>'9.グラフデータ'!H116</f>
        <v>0.03</v>
      </c>
      <c r="Z40" s="315"/>
      <c r="AA40" s="315"/>
      <c r="AB40" s="315"/>
      <c r="AC40" s="315">
        <f>'9.グラフデータ'!I116</f>
        <v>3.1E-2</v>
      </c>
      <c r="AD40" s="315"/>
      <c r="AE40" s="315"/>
      <c r="AF40" s="315"/>
      <c r="AG40"/>
      <c r="AH40"/>
    </row>
    <row r="41" spans="1:34" s="8" customFormat="1" ht="18.75" customHeight="1" x14ac:dyDescent="0.15">
      <c r="A41"/>
      <c r="B41" s="114"/>
      <c r="C41" s="336" t="s">
        <v>264</v>
      </c>
      <c r="D41" s="337"/>
      <c r="E41" s="337"/>
      <c r="F41" s="337"/>
      <c r="G41" s="337"/>
      <c r="H41" s="337"/>
      <c r="I41" s="337"/>
      <c r="J41" s="337"/>
      <c r="K41" s="337"/>
      <c r="L41" s="338"/>
      <c r="M41" s="315">
        <f>'9.グラフデータ'!E117</f>
        <v>2E-3</v>
      </c>
      <c r="N41" s="315"/>
      <c r="O41" s="315"/>
      <c r="P41" s="315"/>
      <c r="Q41" s="315">
        <f>'9.グラフデータ'!F117</f>
        <v>1E-3</v>
      </c>
      <c r="R41" s="315"/>
      <c r="S41" s="315"/>
      <c r="T41" s="315"/>
      <c r="U41" s="315">
        <f>'9.グラフデータ'!G117</f>
        <v>1E-3</v>
      </c>
      <c r="V41" s="315"/>
      <c r="W41" s="315"/>
      <c r="X41" s="315"/>
      <c r="Y41" s="315">
        <f>'9.グラフデータ'!H117</f>
        <v>1E-3</v>
      </c>
      <c r="Z41" s="315"/>
      <c r="AA41" s="315"/>
      <c r="AB41" s="315"/>
      <c r="AC41" s="315">
        <f>'9.グラフデータ'!I117</f>
        <v>1E-3</v>
      </c>
      <c r="AD41" s="315"/>
      <c r="AE41" s="315"/>
      <c r="AF41" s="315"/>
      <c r="AG41"/>
      <c r="AH41"/>
    </row>
    <row r="42" spans="1:34" s="8" customFormat="1" ht="18.75" customHeight="1" x14ac:dyDescent="0.15">
      <c r="A42"/>
      <c r="B42" s="317" t="s">
        <v>265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5">
        <f>'9.グラフデータ'!E118</f>
        <v>7.8E-2</v>
      </c>
      <c r="N42" s="315"/>
      <c r="O42" s="315"/>
      <c r="P42" s="315"/>
      <c r="Q42" s="315">
        <f>'9.グラフデータ'!F118</f>
        <v>9.4E-2</v>
      </c>
      <c r="R42" s="315"/>
      <c r="S42" s="315"/>
      <c r="T42" s="315"/>
      <c r="U42" s="315">
        <f>'9.グラフデータ'!G118</f>
        <v>9.0999999999999998E-2</v>
      </c>
      <c r="V42" s="315"/>
      <c r="W42" s="315"/>
      <c r="X42" s="315"/>
      <c r="Y42" s="315">
        <f>'9.グラフデータ'!H118</f>
        <v>8.7999999999999995E-2</v>
      </c>
      <c r="Z42" s="315"/>
      <c r="AA42" s="315"/>
      <c r="AB42" s="315"/>
      <c r="AC42" s="315">
        <f>'9.グラフデータ'!I118</f>
        <v>7.1999999999999995E-2</v>
      </c>
      <c r="AD42" s="315"/>
      <c r="AE42" s="315"/>
      <c r="AF42" s="315"/>
      <c r="AG42"/>
      <c r="AH42"/>
    </row>
    <row r="43" spans="1:34" s="8" customFormat="1" ht="18.75" customHeight="1" x14ac:dyDescent="0.15">
      <c r="A43"/>
      <c r="B43" s="317" t="s">
        <v>266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5">
        <f>'9.グラフデータ'!E119</f>
        <v>1.4E-2</v>
      </c>
      <c r="N43" s="315"/>
      <c r="O43" s="315"/>
      <c r="P43" s="315"/>
      <c r="Q43" s="315">
        <f>'9.グラフデータ'!F119</f>
        <v>8.9999999999999993E-3</v>
      </c>
      <c r="R43" s="315"/>
      <c r="S43" s="315"/>
      <c r="T43" s="315"/>
      <c r="U43" s="315">
        <f>'9.グラフデータ'!G119</f>
        <v>4.0000000000000001E-3</v>
      </c>
      <c r="V43" s="315"/>
      <c r="W43" s="315"/>
      <c r="X43" s="315"/>
      <c r="Y43" s="315">
        <f>'9.グラフデータ'!H119</f>
        <v>3.0000000000000001E-3</v>
      </c>
      <c r="Z43" s="315"/>
      <c r="AA43" s="315"/>
      <c r="AB43" s="315"/>
      <c r="AC43" s="315">
        <f>'9.グラフデータ'!I119</f>
        <v>4.0000000000000001E-3</v>
      </c>
      <c r="AD43" s="315"/>
      <c r="AE43" s="315"/>
      <c r="AF43" s="315"/>
      <c r="AG43"/>
      <c r="AH43"/>
    </row>
    <row r="44" spans="1:34" x14ac:dyDescent="0.15">
      <c r="AH44"/>
    </row>
  </sheetData>
  <mergeCells count="120">
    <mergeCell ref="J6:L6"/>
    <mergeCell ref="M6:P7"/>
    <mergeCell ref="Z6:AB6"/>
    <mergeCell ref="AC6:AF7"/>
    <mergeCell ref="J7:L7"/>
    <mergeCell ref="Z7:AB7"/>
    <mergeCell ref="R6:U7"/>
    <mergeCell ref="V6:Y6"/>
    <mergeCell ref="V7:Y7"/>
    <mergeCell ref="B6:E7"/>
    <mergeCell ref="F6:I6"/>
    <mergeCell ref="F7:I7"/>
    <mergeCell ref="Z26:AB26"/>
    <mergeCell ref="AC26:AF27"/>
    <mergeCell ref="J27:L27"/>
    <mergeCell ref="Z27:AB27"/>
    <mergeCell ref="J26:L26"/>
    <mergeCell ref="M26:P27"/>
    <mergeCell ref="R26:U27"/>
    <mergeCell ref="V26:Y26"/>
    <mergeCell ref="V27:Y27"/>
    <mergeCell ref="B26:E27"/>
    <mergeCell ref="F26:I26"/>
    <mergeCell ref="F27:I27"/>
    <mergeCell ref="AC16:AF16"/>
    <mergeCell ref="B17:L17"/>
    <mergeCell ref="M17:P17"/>
    <mergeCell ref="Q17:T17"/>
    <mergeCell ref="U17:X17"/>
    <mergeCell ref="Y17:AB17"/>
    <mergeCell ref="AC17:AF17"/>
    <mergeCell ref="B16:L16"/>
    <mergeCell ref="M16:P16"/>
    <mergeCell ref="Y21:AB21"/>
    <mergeCell ref="C21:L21"/>
    <mergeCell ref="Q16:T16"/>
    <mergeCell ref="U16:X16"/>
    <mergeCell ref="Y16:AB16"/>
    <mergeCell ref="AC19:AF19"/>
    <mergeCell ref="M20:P20"/>
    <mergeCell ref="Q20:T20"/>
    <mergeCell ref="U20:X20"/>
    <mergeCell ref="Y20:AB20"/>
    <mergeCell ref="AC20:AF20"/>
    <mergeCell ref="M19:P19"/>
    <mergeCell ref="Q19:T19"/>
    <mergeCell ref="U19:X19"/>
    <mergeCell ref="Y19:AB19"/>
    <mergeCell ref="AC23:AF23"/>
    <mergeCell ref="B18:L18"/>
    <mergeCell ref="M18:P18"/>
    <mergeCell ref="Q18:T18"/>
    <mergeCell ref="U18:X18"/>
    <mergeCell ref="Y18:AB18"/>
    <mergeCell ref="AC18:AF18"/>
    <mergeCell ref="B23:L23"/>
    <mergeCell ref="M23:P23"/>
    <mergeCell ref="Q23:T23"/>
    <mergeCell ref="U23:X23"/>
    <mergeCell ref="Y23:AB23"/>
    <mergeCell ref="C19:L19"/>
    <mergeCell ref="C20:L20"/>
    <mergeCell ref="AC21:AF21"/>
    <mergeCell ref="B22:L22"/>
    <mergeCell ref="M22:P22"/>
    <mergeCell ref="Q22:T22"/>
    <mergeCell ref="U22:X22"/>
    <mergeCell ref="Y22:AB22"/>
    <mergeCell ref="AC22:AF22"/>
    <mergeCell ref="M21:P21"/>
    <mergeCell ref="Q21:T21"/>
    <mergeCell ref="U21:X21"/>
    <mergeCell ref="AC36:AF36"/>
    <mergeCell ref="B37:L37"/>
    <mergeCell ref="M37:P37"/>
    <mergeCell ref="Q37:T37"/>
    <mergeCell ref="U37:X37"/>
    <mergeCell ref="Y37:AB37"/>
    <mergeCell ref="AC37:AF37"/>
    <mergeCell ref="B36:L36"/>
    <mergeCell ref="M36:P36"/>
    <mergeCell ref="Q36:T36"/>
    <mergeCell ref="U36:X36"/>
    <mergeCell ref="Y36:AB36"/>
    <mergeCell ref="Y41:AB41"/>
    <mergeCell ref="C41:L41"/>
    <mergeCell ref="AC39:AF39"/>
    <mergeCell ref="M40:P40"/>
    <mergeCell ref="Q40:T40"/>
    <mergeCell ref="U40:X40"/>
    <mergeCell ref="Y40:AB40"/>
    <mergeCell ref="AC40:AF40"/>
    <mergeCell ref="M39:P39"/>
    <mergeCell ref="Q39:T39"/>
    <mergeCell ref="U39:X39"/>
    <mergeCell ref="Y39:AB39"/>
    <mergeCell ref="AC43:AF43"/>
    <mergeCell ref="B38:L38"/>
    <mergeCell ref="M38:P38"/>
    <mergeCell ref="Q38:T38"/>
    <mergeCell ref="U38:X38"/>
    <mergeCell ref="Y38:AB38"/>
    <mergeCell ref="AC38:AF38"/>
    <mergeCell ref="B43:L43"/>
    <mergeCell ref="M43:P43"/>
    <mergeCell ref="Q43:T43"/>
    <mergeCell ref="U43:X43"/>
    <mergeCell ref="Y43:AB43"/>
    <mergeCell ref="C39:L39"/>
    <mergeCell ref="C40:L40"/>
    <mergeCell ref="AC41:AF41"/>
    <mergeCell ref="B42:L42"/>
    <mergeCell ref="M42:P42"/>
    <mergeCell ref="Q42:T42"/>
    <mergeCell ref="U42:X42"/>
    <mergeCell ref="Y42:AB42"/>
    <mergeCell ref="AC42:AF42"/>
    <mergeCell ref="M41:P41"/>
    <mergeCell ref="Q41:T41"/>
    <mergeCell ref="U41:X41"/>
  </mergeCells>
  <phoneticPr fontId="1"/>
  <conditionalFormatting sqref="AG6:AH7">
    <cfRule type="containsText" dxfId="316" priority="78" operator="containsText" text="無し">
      <formula>NOT(ISERROR(SEARCH("無し",AG6)))</formula>
    </cfRule>
    <cfRule type="containsText" dxfId="315" priority="79" operator="containsText" text="変動">
      <formula>NOT(ISERROR(SEARCH("変動",AG6)))</formula>
    </cfRule>
    <cfRule type="containsText" dxfId="314" priority="80" operator="containsText" text="減少">
      <formula>NOT(ISERROR(SEARCH("減少",AG6)))</formula>
    </cfRule>
    <cfRule type="containsText" dxfId="313" priority="81" operator="containsText" text="増加">
      <formula>NOT(ISERROR(SEARCH("増加",AG6)))</formula>
    </cfRule>
    <cfRule type="containsText" dxfId="312" priority="82" operator="containsText" text="安定">
      <formula>NOT(ISERROR(SEARCH("安定",AG6)))</formula>
    </cfRule>
  </conditionalFormatting>
  <conditionalFormatting sqref="AG26:AH27">
    <cfRule type="containsText" dxfId="311" priority="61" operator="containsText" text="無し">
      <formula>NOT(ISERROR(SEARCH("無し",AG26)))</formula>
    </cfRule>
    <cfRule type="containsText" dxfId="310" priority="62" operator="containsText" text="変動">
      <formula>NOT(ISERROR(SEARCH("変動",AG26)))</formula>
    </cfRule>
    <cfRule type="containsText" dxfId="309" priority="63" operator="containsText" text="減少">
      <formula>NOT(ISERROR(SEARCH("減少",AG26)))</formula>
    </cfRule>
    <cfRule type="containsText" dxfId="308" priority="64" operator="containsText" text="増加">
      <formula>NOT(ISERROR(SEARCH("増加",AG26)))</formula>
    </cfRule>
    <cfRule type="containsText" dxfId="307" priority="65" operator="containsText" text="安定">
      <formula>NOT(ISERROR(SEARCH("安定",AG26)))</formula>
    </cfRule>
  </conditionalFormatting>
  <conditionalFormatting sqref="M26">
    <cfRule type="containsText" dxfId="306" priority="9" operator="containsText" text="最新年度のみ減少">
      <formula>NOT(ISERROR(SEARCH("最新年度のみ減少",M26)))</formula>
    </cfRule>
    <cfRule type="containsText" dxfId="305" priority="10" operator="containsText" text="最新年度のみ増加">
      <formula>NOT(ISERROR(SEARCH("最新年度のみ増加",M26)))</formula>
    </cfRule>
  </conditionalFormatting>
  <conditionalFormatting sqref="M26">
    <cfRule type="containsText" dxfId="304" priority="11" operator="containsText" text="―">
      <formula>NOT(ISERROR(SEARCH("―",M26)))</formula>
    </cfRule>
    <cfRule type="containsText" dxfId="303" priority="12" operator="containsText" text="隔年で">
      <formula>NOT(ISERROR(SEARCH("隔年で",M26)))</formula>
    </cfRule>
    <cfRule type="containsText" dxfId="302" priority="13" operator="containsText" text="年度により">
      <formula>NOT(ISERROR(SEARCH("年度により",M26)))</formula>
    </cfRule>
    <cfRule type="containsText" dxfId="301" priority="14" operator="containsText" text="減少傾向">
      <formula>NOT(ISERROR(SEARCH("減少傾向",M26)))</formula>
    </cfRule>
    <cfRule type="containsText" dxfId="300" priority="15" operator="containsText" text="増加傾向">
      <formula>NOT(ISERROR(SEARCH("増加傾向",M26)))</formula>
    </cfRule>
    <cfRule type="containsText" dxfId="299" priority="16" operator="containsText" text="同程度">
      <formula>NOT(ISERROR(SEARCH("同程度",M26)))</formula>
    </cfRule>
  </conditionalFormatting>
  <conditionalFormatting sqref="AC26">
    <cfRule type="containsText" dxfId="298" priority="1" operator="containsText" text="最新年度のみ減少">
      <formula>NOT(ISERROR(SEARCH("最新年度のみ減少",AC26)))</formula>
    </cfRule>
    <cfRule type="containsText" dxfId="297" priority="2" operator="containsText" text="最新年度のみ増加">
      <formula>NOT(ISERROR(SEARCH("最新年度のみ増加",AC26)))</formula>
    </cfRule>
  </conditionalFormatting>
  <conditionalFormatting sqref="AC26">
    <cfRule type="containsText" dxfId="296" priority="3" operator="containsText" text="―">
      <formula>NOT(ISERROR(SEARCH("―",AC26)))</formula>
    </cfRule>
    <cfRule type="containsText" dxfId="295" priority="4" operator="containsText" text="隔年で">
      <formula>NOT(ISERROR(SEARCH("隔年で",AC26)))</formula>
    </cfRule>
    <cfRule type="containsText" dxfId="294" priority="5" operator="containsText" text="年度により">
      <formula>NOT(ISERROR(SEARCH("年度により",AC26)))</formula>
    </cfRule>
    <cfRule type="containsText" dxfId="293" priority="6" operator="containsText" text="減少傾向">
      <formula>NOT(ISERROR(SEARCH("減少傾向",AC26)))</formula>
    </cfRule>
    <cfRule type="containsText" dxfId="292" priority="7" operator="containsText" text="増加傾向">
      <formula>NOT(ISERROR(SEARCH("増加傾向",AC26)))</formula>
    </cfRule>
    <cfRule type="containsText" dxfId="291" priority="8" operator="containsText" text="同程度">
      <formula>NOT(ISERROR(SEARCH("同程度",AC26)))</formula>
    </cfRule>
  </conditionalFormatting>
  <conditionalFormatting sqref="M6">
    <cfRule type="containsText" dxfId="290" priority="25" operator="containsText" text="最新年度のみ減少">
      <formula>NOT(ISERROR(SEARCH("最新年度のみ減少",M6)))</formula>
    </cfRule>
    <cfRule type="containsText" dxfId="289" priority="26" operator="containsText" text="最新年度のみ増加">
      <formula>NOT(ISERROR(SEARCH("最新年度のみ増加",M6)))</formula>
    </cfRule>
  </conditionalFormatting>
  <conditionalFormatting sqref="M6">
    <cfRule type="containsText" dxfId="288" priority="27" operator="containsText" text="―">
      <formula>NOT(ISERROR(SEARCH("―",M6)))</formula>
    </cfRule>
    <cfRule type="containsText" dxfId="287" priority="28" operator="containsText" text="隔年で">
      <formula>NOT(ISERROR(SEARCH("隔年で",M6)))</formula>
    </cfRule>
    <cfRule type="containsText" dxfId="286" priority="29" operator="containsText" text="年度により">
      <formula>NOT(ISERROR(SEARCH("年度により",M6)))</formula>
    </cfRule>
    <cfRule type="containsText" dxfId="285" priority="30" operator="containsText" text="減少傾向">
      <formula>NOT(ISERROR(SEARCH("減少傾向",M6)))</formula>
    </cfRule>
    <cfRule type="containsText" dxfId="284" priority="31" operator="containsText" text="増加傾向">
      <formula>NOT(ISERROR(SEARCH("増加傾向",M6)))</formula>
    </cfRule>
    <cfRule type="containsText" dxfId="283" priority="32" operator="containsText" text="同程度">
      <formula>NOT(ISERROR(SEARCH("同程度",M6)))</formula>
    </cfRule>
  </conditionalFormatting>
  <conditionalFormatting sqref="AC6">
    <cfRule type="containsText" dxfId="282" priority="17" operator="containsText" text="最新年度のみ減少">
      <formula>NOT(ISERROR(SEARCH("最新年度のみ減少",AC6)))</formula>
    </cfRule>
    <cfRule type="containsText" dxfId="281" priority="18" operator="containsText" text="最新年度のみ増加">
      <formula>NOT(ISERROR(SEARCH("最新年度のみ増加",AC6)))</formula>
    </cfRule>
  </conditionalFormatting>
  <conditionalFormatting sqref="AC6">
    <cfRule type="containsText" dxfId="280" priority="19" operator="containsText" text="―">
      <formula>NOT(ISERROR(SEARCH("―",AC6)))</formula>
    </cfRule>
    <cfRule type="containsText" dxfId="279" priority="20" operator="containsText" text="隔年で">
      <formula>NOT(ISERROR(SEARCH("隔年で",AC6)))</formula>
    </cfRule>
    <cfRule type="containsText" dxfId="278" priority="21" operator="containsText" text="年度により">
      <formula>NOT(ISERROR(SEARCH("年度により",AC6)))</formula>
    </cfRule>
    <cfRule type="containsText" dxfId="277" priority="22" operator="containsText" text="減少傾向">
      <formula>NOT(ISERROR(SEARCH("減少傾向",AC6)))</formula>
    </cfRule>
    <cfRule type="containsText" dxfId="276" priority="23" operator="containsText" text="増加傾向">
      <formula>NOT(ISERROR(SEARCH("増加傾向",AC6)))</formula>
    </cfRule>
    <cfRule type="containsText" dxfId="275" priority="24" operator="containsText" text="同程度">
      <formula>NOT(ISERROR(SEARCH("同程度",AC6)))</formula>
    </cfRule>
  </conditionalFormatting>
  <dataValidations count="1">
    <dataValidation type="list" allowBlank="1" showInputMessage="1" showErrorMessage="1" sqref="AH6:AH7" xr:uid="{00000000-0002-0000-0400-000000000000}">
      <formula1>#REF!</formula1>
    </dataValidation>
  </dataValidations>
  <hyperlinks>
    <hyperlink ref="AI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3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107"/>
  <sheetViews>
    <sheetView workbookViewId="0">
      <selection activeCell="A5" sqref="A5:A6"/>
    </sheetView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20.5" style="8" bestFit="1" customWidth="1"/>
    <col min="35" max="39" width="10.75" style="8" bestFit="1" customWidth="1"/>
    <col min="40" max="40" width="9" style="8"/>
  </cols>
  <sheetData>
    <row r="1" spans="1:34" ht="24" customHeight="1" thickBot="1" x14ac:dyDescent="0.2">
      <c r="A1" s="3" t="s">
        <v>37</v>
      </c>
      <c r="B1" s="3"/>
      <c r="C1" s="10"/>
      <c r="D1" s="11"/>
      <c r="E1" s="11"/>
      <c r="F1" s="11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3" t="s">
        <v>38</v>
      </c>
    </row>
    <row r="2" spans="1:34" ht="24" customHeight="1" x14ac:dyDescent="0.15">
      <c r="A2" s="3" t="s">
        <v>268</v>
      </c>
      <c r="B2" s="3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4" ht="24" customHeight="1" x14ac:dyDescent="0.15">
      <c r="A3" s="10"/>
      <c r="B3" s="10" t="s">
        <v>250</v>
      </c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4" x14ac:dyDescent="0.1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4" s="8" customFormat="1" ht="18.75" customHeight="1" x14ac:dyDescent="0.15">
      <c r="A5" s="81"/>
      <c r="B5" s="10" t="s">
        <v>280</v>
      </c>
      <c r="C5" s="81"/>
      <c r="D5" s="81"/>
      <c r="E5" s="81"/>
      <c r="F5" s="81"/>
      <c r="G5" s="10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</row>
    <row r="6" spans="1:34" s="8" customFormat="1" ht="18.75" customHeight="1" x14ac:dyDescent="0.15">
      <c r="A6" s="81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6.5000000000000002E-2</v>
      </c>
      <c r="K6" s="320"/>
      <c r="L6" s="320"/>
      <c r="M6" s="321" t="str">
        <f>'9.グラフデータ'!AE124</f>
        <v>同程度で推移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0.87840000000000007</v>
      </c>
      <c r="AA6" s="320"/>
      <c r="AB6" s="320"/>
      <c r="AC6" s="321" t="str">
        <f>'9.グラフデータ'!AE125</f>
        <v>同程度で推移</v>
      </c>
      <c r="AD6" s="321"/>
      <c r="AE6" s="321"/>
      <c r="AF6" s="321"/>
      <c r="AG6" s="81"/>
    </row>
    <row r="7" spans="1:34" s="8" customFormat="1" ht="18.75" customHeight="1" x14ac:dyDescent="0.15">
      <c r="A7" s="81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1.100000000000001E-2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5.0000000000000044E-3</v>
      </c>
      <c r="AA7" s="322"/>
      <c r="AB7" s="322"/>
      <c r="AC7" s="321"/>
      <c r="AD7" s="321"/>
      <c r="AE7" s="321"/>
      <c r="AF7" s="321"/>
      <c r="AG7" s="81"/>
    </row>
    <row r="8" spans="1:34" s="8" customFormat="1" ht="17.25" customHeight="1" x14ac:dyDescent="0.15">
      <c r="A8" s="84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2"/>
    </row>
    <row r="9" spans="1:34" s="8" customFormat="1" ht="17.25" customHeight="1" x14ac:dyDescent="0.15">
      <c r="A9" s="84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2"/>
    </row>
    <row r="10" spans="1:34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</row>
    <row r="11" spans="1:34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</row>
    <row r="12" spans="1:34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</row>
    <row r="13" spans="1:34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</row>
    <row r="14" spans="1:34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</row>
    <row r="15" spans="1:34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</row>
    <row r="16" spans="1:34" s="8" customFormat="1" ht="18.75" customHeight="1" x14ac:dyDescent="0.15">
      <c r="A16"/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4" t="str">
        <f ca="1">'9.グラフデータ'!R1&amp;"(n="&amp;'9.グラフデータ'!E131&amp;")"</f>
        <v>R2(n=25)</v>
      </c>
      <c r="N16" s="344"/>
      <c r="O16" s="344"/>
      <c r="P16" s="344"/>
      <c r="Q16" s="344" t="str">
        <f ca="1">'9.グラフデータ'!S1&amp;"(n="&amp;'9.グラフデータ'!F131&amp;")"</f>
        <v>R3(n=25)</v>
      </c>
      <c r="R16" s="344"/>
      <c r="S16" s="344"/>
      <c r="T16" s="344"/>
      <c r="U16" s="344" t="str">
        <f ca="1">'9.グラフデータ'!T1&amp;"(n="&amp;'9.グラフデータ'!G131&amp;")"</f>
        <v>R4(n=25)</v>
      </c>
      <c r="V16" s="344"/>
      <c r="W16" s="344"/>
      <c r="X16" s="344"/>
      <c r="Y16" s="344" t="str">
        <f ca="1">'9.グラフデータ'!U1&amp;"(n="&amp;'9.グラフデータ'!H131&amp;")"</f>
        <v>R5(n=25)</v>
      </c>
      <c r="Z16" s="344"/>
      <c r="AA16" s="344"/>
      <c r="AB16" s="344"/>
      <c r="AC16" s="344" t="str">
        <f ca="1">'9.グラフデータ'!V1&amp;"(n="&amp;'9.グラフデータ'!I131&amp;")"</f>
        <v>R6(n=25)</v>
      </c>
      <c r="AD16" s="344"/>
      <c r="AE16" s="344"/>
      <c r="AF16" s="344"/>
      <c r="AG16"/>
    </row>
    <row r="17" spans="1:37" s="8" customFormat="1" ht="18.75" customHeight="1" x14ac:dyDescent="0.15">
      <c r="A17"/>
      <c r="B17" s="343" t="s">
        <v>261</v>
      </c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1">
        <f>'9.グラフデータ'!E124</f>
        <v>5.8999999999999997E-2</v>
      </c>
      <c r="N17" s="341"/>
      <c r="O17" s="341"/>
      <c r="P17" s="341"/>
      <c r="Q17" s="341">
        <f>'9.グラフデータ'!F124</f>
        <v>6.0999999999999999E-2</v>
      </c>
      <c r="R17" s="341"/>
      <c r="S17" s="341"/>
      <c r="T17" s="341"/>
      <c r="U17" s="341">
        <f>'9.グラフデータ'!G124</f>
        <v>6.5000000000000002E-2</v>
      </c>
      <c r="V17" s="341"/>
      <c r="W17" s="341"/>
      <c r="X17" s="341"/>
      <c r="Y17" s="341">
        <f>'9.グラフデータ'!H124</f>
        <v>7.0000000000000007E-2</v>
      </c>
      <c r="Z17" s="341"/>
      <c r="AA17" s="341"/>
      <c r="AB17" s="341"/>
      <c r="AC17" s="341">
        <f>'9.グラフデータ'!I124</f>
        <v>7.0000000000000007E-2</v>
      </c>
      <c r="AD17" s="341"/>
      <c r="AE17" s="341"/>
      <c r="AF17" s="341"/>
      <c r="AG17"/>
    </row>
    <row r="18" spans="1:37" s="8" customFormat="1" ht="18.75" customHeight="1" x14ac:dyDescent="0.15">
      <c r="A18"/>
      <c r="B18" s="348" t="s">
        <v>444</v>
      </c>
      <c r="C18" s="343"/>
      <c r="D18" s="343"/>
      <c r="E18" s="343"/>
      <c r="F18" s="343"/>
      <c r="G18" s="343"/>
      <c r="H18" s="343"/>
      <c r="I18" s="343"/>
      <c r="J18" s="343"/>
      <c r="K18" s="343"/>
      <c r="L18" s="343"/>
      <c r="M18" s="341">
        <f>SUM(M19:P21)</f>
        <v>0.88300000000000001</v>
      </c>
      <c r="N18" s="341"/>
      <c r="O18" s="341"/>
      <c r="P18" s="341"/>
      <c r="Q18" s="341">
        <f>SUM(Q19:T21)</f>
        <v>0.87</v>
      </c>
      <c r="R18" s="341"/>
      <c r="S18" s="341"/>
      <c r="T18" s="341"/>
      <c r="U18" s="341">
        <f>SUM(U19:X21)</f>
        <v>0.874</v>
      </c>
      <c r="V18" s="341"/>
      <c r="W18" s="341"/>
      <c r="X18" s="341"/>
      <c r="Y18" s="341">
        <f>SUM(Y19:AB21)</f>
        <v>0.877</v>
      </c>
      <c r="Z18" s="341"/>
      <c r="AA18" s="341"/>
      <c r="AB18" s="341"/>
      <c r="AC18" s="341">
        <f>SUM(AC19:AF21)</f>
        <v>0.88800000000000001</v>
      </c>
      <c r="AD18" s="341"/>
      <c r="AE18" s="341"/>
      <c r="AF18" s="341"/>
      <c r="AG18"/>
    </row>
    <row r="19" spans="1:37" s="8" customFormat="1" ht="18.75" customHeight="1" x14ac:dyDescent="0.15">
      <c r="A19"/>
      <c r="B19" s="115"/>
      <c r="C19" s="345" t="s">
        <v>262</v>
      </c>
      <c r="D19" s="346"/>
      <c r="E19" s="346"/>
      <c r="F19" s="346"/>
      <c r="G19" s="346"/>
      <c r="H19" s="346"/>
      <c r="I19" s="346"/>
      <c r="J19" s="346"/>
      <c r="K19" s="346"/>
      <c r="L19" s="347"/>
      <c r="M19" s="341">
        <f>'9.グラフデータ'!E126</f>
        <v>0.86199999999999999</v>
      </c>
      <c r="N19" s="341"/>
      <c r="O19" s="341"/>
      <c r="P19" s="341"/>
      <c r="Q19" s="341">
        <f>'9.グラフデータ'!F126</f>
        <v>0.84599999999999997</v>
      </c>
      <c r="R19" s="341"/>
      <c r="S19" s="341"/>
      <c r="T19" s="341"/>
      <c r="U19" s="341">
        <f>'9.グラフデータ'!G126</f>
        <v>0.85399999999999998</v>
      </c>
      <c r="V19" s="341"/>
      <c r="W19" s="341"/>
      <c r="X19" s="341"/>
      <c r="Y19" s="341">
        <f>'9.グラフデータ'!H126</f>
        <v>0.85699999999999998</v>
      </c>
      <c r="Z19" s="341"/>
      <c r="AA19" s="341"/>
      <c r="AB19" s="341"/>
      <c r="AC19" s="341">
        <f>'9.グラフデータ'!I126</f>
        <v>0.86399999999999999</v>
      </c>
      <c r="AD19" s="341"/>
      <c r="AE19" s="341"/>
      <c r="AF19" s="341"/>
      <c r="AG19"/>
    </row>
    <row r="20" spans="1:37" s="8" customFormat="1" ht="18.75" customHeight="1" x14ac:dyDescent="0.15">
      <c r="A20"/>
      <c r="B20" s="115"/>
      <c r="C20" s="345" t="s">
        <v>263</v>
      </c>
      <c r="D20" s="346"/>
      <c r="E20" s="346"/>
      <c r="F20" s="346"/>
      <c r="G20" s="346"/>
      <c r="H20" s="346"/>
      <c r="I20" s="346"/>
      <c r="J20" s="346"/>
      <c r="K20" s="346"/>
      <c r="L20" s="347"/>
      <c r="M20" s="341">
        <f>'9.グラフデータ'!E127</f>
        <v>0.02</v>
      </c>
      <c r="N20" s="341"/>
      <c r="O20" s="341"/>
      <c r="P20" s="341"/>
      <c r="Q20" s="341">
        <f>'9.グラフデータ'!F127</f>
        <v>2.3E-2</v>
      </c>
      <c r="R20" s="341"/>
      <c r="S20" s="341"/>
      <c r="T20" s="341"/>
      <c r="U20" s="341">
        <f>'9.グラフデータ'!G127</f>
        <v>0.02</v>
      </c>
      <c r="V20" s="341"/>
      <c r="W20" s="341"/>
      <c r="X20" s="341"/>
      <c r="Y20" s="341">
        <f>'9.グラフデータ'!H127</f>
        <v>1.9E-2</v>
      </c>
      <c r="Z20" s="341"/>
      <c r="AA20" s="341"/>
      <c r="AB20" s="341"/>
      <c r="AC20" s="341">
        <f>'9.グラフデータ'!I127</f>
        <v>2.3E-2</v>
      </c>
      <c r="AD20" s="341"/>
      <c r="AE20" s="341"/>
      <c r="AF20" s="341"/>
      <c r="AG20"/>
    </row>
    <row r="21" spans="1:37" s="8" customFormat="1" ht="18.75" customHeight="1" x14ac:dyDescent="0.15">
      <c r="A21"/>
      <c r="B21" s="116"/>
      <c r="C21" s="345" t="s">
        <v>264</v>
      </c>
      <c r="D21" s="346"/>
      <c r="E21" s="346"/>
      <c r="F21" s="346"/>
      <c r="G21" s="346"/>
      <c r="H21" s="346"/>
      <c r="I21" s="346"/>
      <c r="J21" s="346"/>
      <c r="K21" s="346"/>
      <c r="L21" s="347"/>
      <c r="M21" s="341">
        <f>'9.グラフデータ'!E128</f>
        <v>1E-3</v>
      </c>
      <c r="N21" s="341"/>
      <c r="O21" s="341"/>
      <c r="P21" s="341"/>
      <c r="Q21" s="341">
        <f>'9.グラフデータ'!F128</f>
        <v>1E-3</v>
      </c>
      <c r="R21" s="341"/>
      <c r="S21" s="341"/>
      <c r="T21" s="341"/>
      <c r="U21" s="341">
        <f>'9.グラフデータ'!G128</f>
        <v>0</v>
      </c>
      <c r="V21" s="341"/>
      <c r="W21" s="341"/>
      <c r="X21" s="341"/>
      <c r="Y21" s="341">
        <f>'9.グラフデータ'!H128</f>
        <v>1E-3</v>
      </c>
      <c r="Z21" s="341"/>
      <c r="AA21" s="341"/>
      <c r="AB21" s="341"/>
      <c r="AC21" s="341">
        <f>'9.グラフデータ'!I128</f>
        <v>1E-3</v>
      </c>
      <c r="AD21" s="341"/>
      <c r="AE21" s="341"/>
      <c r="AF21" s="341"/>
      <c r="AG21"/>
      <c r="AK21" s="297"/>
    </row>
    <row r="22" spans="1:37" s="8" customFormat="1" ht="18.75" customHeight="1" x14ac:dyDescent="0.15">
      <c r="A22"/>
      <c r="B22" s="343" t="s">
        <v>265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1">
        <f>'9.グラフデータ'!E129</f>
        <v>5.1999999999999998E-2</v>
      </c>
      <c r="N22" s="341"/>
      <c r="O22" s="341"/>
      <c r="P22" s="341"/>
      <c r="Q22" s="341">
        <f>'9.グラフデータ'!F129</f>
        <v>6.5000000000000002E-2</v>
      </c>
      <c r="R22" s="341"/>
      <c r="S22" s="341"/>
      <c r="T22" s="341"/>
      <c r="U22" s="341">
        <f>'9.グラフデータ'!G129</f>
        <v>5.8000000000000003E-2</v>
      </c>
      <c r="V22" s="341"/>
      <c r="W22" s="341"/>
      <c r="X22" s="341"/>
      <c r="Y22" s="341">
        <f>'9.グラフデータ'!H129</f>
        <v>0.05</v>
      </c>
      <c r="Z22" s="341"/>
      <c r="AA22" s="341"/>
      <c r="AB22" s="341"/>
      <c r="AC22" s="341">
        <f>'9.グラフデータ'!I129</f>
        <v>0.04</v>
      </c>
      <c r="AD22" s="341"/>
      <c r="AE22" s="341"/>
      <c r="AF22" s="341"/>
      <c r="AG22"/>
    </row>
    <row r="23" spans="1:37" s="8" customFormat="1" ht="18.75" customHeight="1" x14ac:dyDescent="0.15">
      <c r="A23"/>
      <c r="B23" s="343" t="s">
        <v>266</v>
      </c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1">
        <f>'9.グラフデータ'!E130</f>
        <v>6.0000000000000001E-3</v>
      </c>
      <c r="N23" s="341"/>
      <c r="O23" s="341"/>
      <c r="P23" s="341"/>
      <c r="Q23" s="341">
        <f>'9.グラフデータ'!F130</f>
        <v>4.0000000000000001E-3</v>
      </c>
      <c r="R23" s="341"/>
      <c r="S23" s="341"/>
      <c r="T23" s="341"/>
      <c r="U23" s="341">
        <f>'9.グラフデータ'!G130</f>
        <v>3.0000000000000001E-3</v>
      </c>
      <c r="V23" s="341"/>
      <c r="W23" s="341"/>
      <c r="X23" s="341"/>
      <c r="Y23" s="341">
        <f>'9.グラフデータ'!H130</f>
        <v>3.0000000000000001E-3</v>
      </c>
      <c r="Z23" s="341"/>
      <c r="AA23" s="341"/>
      <c r="AB23" s="341"/>
      <c r="AC23" s="341">
        <f>'9.グラフデータ'!I130</f>
        <v>2E-3</v>
      </c>
      <c r="AD23" s="341"/>
      <c r="AE23" s="341"/>
      <c r="AF23" s="341"/>
      <c r="AG23"/>
    </row>
    <row r="24" spans="1:37" s="8" customForma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7" s="8" customFormat="1" ht="9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7" s="8" customFormat="1" ht="18" customHeigh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7" s="8" customFormat="1" ht="32.25" customHeigh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7" s="8" customForma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7" s="8" customForma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7" s="8" customForma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54" spans="1:33" s="8" customFormat="1" ht="18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32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s="8" customForma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s="8" customForma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s="8" customForma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8" customForma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s="8" customForma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s="8" customForma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8" customForma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s="8" customForma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8" customForma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s="8" customForma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8" customForma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s="8" customForma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8" customForma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s="8" customForma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8" customForma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9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8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8" customFormat="1" ht="32.2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8" customForma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107" ht="18" customHeight="1" x14ac:dyDescent="0.15"/>
  </sheetData>
  <mergeCells count="60">
    <mergeCell ref="U18:X18"/>
    <mergeCell ref="Y18:AB18"/>
    <mergeCell ref="B6:E7"/>
    <mergeCell ref="F6:I6"/>
    <mergeCell ref="F7:I7"/>
    <mergeCell ref="Z6:AB6"/>
    <mergeCell ref="AC6:AF7"/>
    <mergeCell ref="J7:L7"/>
    <mergeCell ref="Z7:AB7"/>
    <mergeCell ref="J6:L6"/>
    <mergeCell ref="M6:P7"/>
    <mergeCell ref="R6:U7"/>
    <mergeCell ref="V6:Y6"/>
    <mergeCell ref="V7:Y7"/>
    <mergeCell ref="AC16:AF16"/>
    <mergeCell ref="B16:L16"/>
    <mergeCell ref="M16:P16"/>
    <mergeCell ref="Q16:T16"/>
    <mergeCell ref="U16:X16"/>
    <mergeCell ref="Y16:AB16"/>
    <mergeCell ref="AC19:AF19"/>
    <mergeCell ref="B17:L17"/>
    <mergeCell ref="M17:P17"/>
    <mergeCell ref="Q17:T17"/>
    <mergeCell ref="U17:X17"/>
    <mergeCell ref="Y17:AB17"/>
    <mergeCell ref="AC17:AF17"/>
    <mergeCell ref="M19:P19"/>
    <mergeCell ref="Q19:T19"/>
    <mergeCell ref="U19:X19"/>
    <mergeCell ref="Y19:AB19"/>
    <mergeCell ref="C19:L19"/>
    <mergeCell ref="AC18:AF18"/>
    <mergeCell ref="B18:L18"/>
    <mergeCell ref="M18:P18"/>
    <mergeCell ref="Q18:T18"/>
    <mergeCell ref="Q20:T20"/>
    <mergeCell ref="U20:X20"/>
    <mergeCell ref="Y20:AB20"/>
    <mergeCell ref="AC20:AF20"/>
    <mergeCell ref="M21:P21"/>
    <mergeCell ref="Q21:T21"/>
    <mergeCell ref="U21:X21"/>
    <mergeCell ref="Y21:AB21"/>
    <mergeCell ref="C20:L20"/>
    <mergeCell ref="C21:L21"/>
    <mergeCell ref="AC23:AF23"/>
    <mergeCell ref="B22:L22"/>
    <mergeCell ref="M22:P22"/>
    <mergeCell ref="Q22:T22"/>
    <mergeCell ref="U22:X22"/>
    <mergeCell ref="Y22:AB22"/>
    <mergeCell ref="AC22:AF22"/>
    <mergeCell ref="M23:P23"/>
    <mergeCell ref="Q23:T23"/>
    <mergeCell ref="U23:X23"/>
    <mergeCell ref="Y23:AB23"/>
    <mergeCell ref="B23:L23"/>
    <mergeCell ref="AC21:AF21"/>
    <mergeCell ref="M20:P20"/>
  </mergeCells>
  <phoneticPr fontId="1"/>
  <conditionalFormatting sqref="AG8:AG9">
    <cfRule type="containsText" dxfId="274" priority="63" operator="containsText" text="無し">
      <formula>NOT(ISERROR(SEARCH("無し",AG8)))</formula>
    </cfRule>
    <cfRule type="containsText" dxfId="273" priority="64" operator="containsText" text="変動">
      <formula>NOT(ISERROR(SEARCH("変動",AG8)))</formula>
    </cfRule>
    <cfRule type="containsText" dxfId="272" priority="65" operator="containsText" text="減少">
      <formula>NOT(ISERROR(SEARCH("減少",AG8)))</formula>
    </cfRule>
    <cfRule type="containsText" dxfId="271" priority="66" operator="containsText" text="増加">
      <formula>NOT(ISERROR(SEARCH("増加",AG8)))</formula>
    </cfRule>
    <cfRule type="containsText" dxfId="270" priority="67" operator="containsText" text="安定">
      <formula>NOT(ISERROR(SEARCH("安定",AG8)))</formula>
    </cfRule>
  </conditionalFormatting>
  <conditionalFormatting sqref="AC6">
    <cfRule type="containsText" dxfId="269" priority="1" operator="containsText" text="最新年度のみ減少">
      <formula>NOT(ISERROR(SEARCH("最新年度のみ減少",AC6)))</formula>
    </cfRule>
    <cfRule type="containsText" dxfId="268" priority="2" operator="containsText" text="最新年度のみ増加">
      <formula>NOT(ISERROR(SEARCH("最新年度のみ増加",AC6)))</formula>
    </cfRule>
  </conditionalFormatting>
  <conditionalFormatting sqref="M6">
    <cfRule type="containsText" dxfId="267" priority="9" operator="containsText" text="最新年度のみ減少">
      <formula>NOT(ISERROR(SEARCH("最新年度のみ減少",M6)))</formula>
    </cfRule>
    <cfRule type="containsText" dxfId="266" priority="10" operator="containsText" text="最新年度のみ増加">
      <formula>NOT(ISERROR(SEARCH("最新年度のみ増加",M6)))</formula>
    </cfRule>
  </conditionalFormatting>
  <conditionalFormatting sqref="M6">
    <cfRule type="containsText" dxfId="265" priority="11" operator="containsText" text="―">
      <formula>NOT(ISERROR(SEARCH("―",M6)))</formula>
    </cfRule>
    <cfRule type="containsText" dxfId="264" priority="12" operator="containsText" text="隔年で">
      <formula>NOT(ISERROR(SEARCH("隔年で",M6)))</formula>
    </cfRule>
    <cfRule type="containsText" dxfId="263" priority="13" operator="containsText" text="年度により">
      <formula>NOT(ISERROR(SEARCH("年度により",M6)))</formula>
    </cfRule>
    <cfRule type="containsText" dxfId="262" priority="14" operator="containsText" text="減少傾向">
      <formula>NOT(ISERROR(SEARCH("減少傾向",M6)))</formula>
    </cfRule>
    <cfRule type="containsText" dxfId="261" priority="15" operator="containsText" text="増加傾向">
      <formula>NOT(ISERROR(SEARCH("増加傾向",M6)))</formula>
    </cfRule>
    <cfRule type="containsText" dxfId="260" priority="16" operator="containsText" text="同程度">
      <formula>NOT(ISERROR(SEARCH("同程度",M6)))</formula>
    </cfRule>
  </conditionalFormatting>
  <conditionalFormatting sqref="AC6">
    <cfRule type="containsText" dxfId="259" priority="3" operator="containsText" text="―">
      <formula>NOT(ISERROR(SEARCH("―",AC6)))</formula>
    </cfRule>
    <cfRule type="containsText" dxfId="258" priority="4" operator="containsText" text="隔年で">
      <formula>NOT(ISERROR(SEARCH("隔年で",AC6)))</formula>
    </cfRule>
    <cfRule type="containsText" dxfId="257" priority="5" operator="containsText" text="年度により">
      <formula>NOT(ISERROR(SEARCH("年度により",AC6)))</formula>
    </cfRule>
    <cfRule type="containsText" dxfId="256" priority="6" operator="containsText" text="減少傾向">
      <formula>NOT(ISERROR(SEARCH("減少傾向",AC6)))</formula>
    </cfRule>
    <cfRule type="containsText" dxfId="255" priority="7" operator="containsText" text="増加傾向">
      <formula>NOT(ISERROR(SEARCH("増加傾向",AC6)))</formula>
    </cfRule>
    <cfRule type="containsText" dxfId="254" priority="8" operator="containsText" text="同程度">
      <formula>NOT(ISERROR(SEARCH("同程度",AC6)))</formula>
    </cfRule>
  </conditionalFormatting>
  <hyperlinks>
    <hyperlink ref="AH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91"/>
  <sheetViews>
    <sheetView topLeftCell="A55" workbookViewId="0">
      <selection activeCell="A5" sqref="A5:A6"/>
    </sheetView>
  </sheetViews>
  <sheetFormatPr defaultRowHeight="13.5" x14ac:dyDescent="0.15"/>
  <cols>
    <col min="1" max="1" width="0.625" customWidth="1"/>
    <col min="2" max="2" width="1.5" customWidth="1"/>
    <col min="3" max="3" width="13.25" customWidth="1"/>
    <col min="4" max="8" width="6.125" customWidth="1"/>
    <col min="9" max="9" width="2.875" customWidth="1"/>
    <col min="10" max="10" width="1.5" customWidth="1"/>
    <col min="11" max="11" width="11.75" customWidth="1"/>
    <col min="12" max="16" width="6.125" customWidth="1"/>
    <col min="17" max="17" width="0.625" customWidth="1"/>
    <col min="18" max="18" width="20.5" style="8" bestFit="1" customWidth="1"/>
  </cols>
  <sheetData>
    <row r="1" spans="1:18" ht="24" customHeight="1" thickBot="1" x14ac:dyDescent="0.2">
      <c r="A1" s="3" t="s">
        <v>37</v>
      </c>
      <c r="B1" s="3"/>
      <c r="C1" s="3"/>
      <c r="D1" s="3"/>
      <c r="G1" s="3"/>
      <c r="J1" s="3"/>
      <c r="K1" s="3"/>
      <c r="L1" s="3"/>
      <c r="O1" s="3"/>
      <c r="R1" s="13" t="s">
        <v>38</v>
      </c>
    </row>
    <row r="2" spans="1:18" ht="24" customHeight="1" x14ac:dyDescent="0.15">
      <c r="A2" s="3" t="s">
        <v>268</v>
      </c>
      <c r="B2" s="3"/>
      <c r="C2" s="3"/>
      <c r="D2" s="3"/>
    </row>
    <row r="3" spans="1:18" ht="24" customHeight="1" x14ac:dyDescent="0.15">
      <c r="A3" s="3"/>
      <c r="B3" s="10" t="s">
        <v>269</v>
      </c>
      <c r="C3" s="10"/>
      <c r="D3" s="3"/>
    </row>
    <row r="4" spans="1:18" ht="13.5" customHeight="1" x14ac:dyDescent="0.15">
      <c r="A4" s="3"/>
      <c r="B4" s="3"/>
      <c r="C4" s="3"/>
      <c r="D4" s="3"/>
      <c r="J4" s="3"/>
      <c r="K4" s="3"/>
      <c r="L4" s="3"/>
    </row>
    <row r="5" spans="1:18" s="8" customFormat="1" ht="18.75" customHeight="1" x14ac:dyDescent="0.15">
      <c r="A5" s="87"/>
      <c r="B5" s="10" t="s">
        <v>270</v>
      </c>
      <c r="C5" s="10"/>
      <c r="D5" s="81"/>
      <c r="E5" s="81"/>
      <c r="F5" s="81"/>
      <c r="G5" s="81"/>
      <c r="I5" s="81"/>
      <c r="J5" s="10" t="s">
        <v>462</v>
      </c>
      <c r="K5" s="10"/>
      <c r="L5" s="81"/>
      <c r="M5" s="81"/>
      <c r="N5" s="81"/>
      <c r="O5" s="81"/>
      <c r="P5" s="81"/>
      <c r="Q5" s="81"/>
      <c r="R5" s="88"/>
    </row>
    <row r="6" spans="1:18" s="8" customFormat="1" ht="17.25" customHeight="1" x14ac:dyDescent="0.15">
      <c r="A6" s="83"/>
      <c r="B6" s="323" t="s">
        <v>443</v>
      </c>
      <c r="C6" s="325"/>
      <c r="D6" s="342" t="s">
        <v>267</v>
      </c>
      <c r="E6" s="342"/>
      <c r="F6" s="110">
        <f ca="1">AVERAGE(D19:H19)</f>
        <v>0.73339999999999994</v>
      </c>
      <c r="G6" s="349" t="str">
        <f>'9.グラフデータ'!AE138</f>
        <v>隔年で増減</v>
      </c>
      <c r="H6" s="350"/>
      <c r="I6" s="83"/>
      <c r="J6" s="323" t="s">
        <v>443</v>
      </c>
      <c r="K6" s="325"/>
      <c r="L6" s="342" t="s">
        <v>267</v>
      </c>
      <c r="M6" s="342"/>
      <c r="N6" s="110">
        <f ca="1">AVERAGE(L19:P19)</f>
        <v>0.62859999999999994</v>
      </c>
      <c r="O6" s="349" t="str">
        <f>'9.グラフデータ'!AE148</f>
        <v>年度により増減</v>
      </c>
      <c r="P6" s="350"/>
      <c r="Q6" s="83"/>
    </row>
    <row r="7" spans="1:18" s="8" customFormat="1" ht="17.25" customHeight="1" x14ac:dyDescent="0.15">
      <c r="A7" s="83"/>
      <c r="B7" s="326"/>
      <c r="C7" s="328"/>
      <c r="D7" s="342" t="s">
        <v>251</v>
      </c>
      <c r="E7" s="342"/>
      <c r="F7" s="90">
        <f ca="1">H19-D19</f>
        <v>-0.33400000000000007</v>
      </c>
      <c r="G7" s="351"/>
      <c r="H7" s="352"/>
      <c r="I7" s="83"/>
      <c r="J7" s="326"/>
      <c r="K7" s="328"/>
      <c r="L7" s="342" t="s">
        <v>251</v>
      </c>
      <c r="M7" s="342"/>
      <c r="N7" s="296">
        <f ca="1">P19-L19</f>
        <v>-1</v>
      </c>
      <c r="O7" s="351"/>
      <c r="P7" s="352"/>
      <c r="Q7" s="83"/>
    </row>
    <row r="8" spans="1:18" s="8" customFormat="1" x14ac:dyDescent="0.1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</row>
    <row r="9" spans="1:18" s="8" customFormat="1" x14ac:dyDescent="0.15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</row>
    <row r="10" spans="1:18" s="8" customForma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</row>
    <row r="11" spans="1:18" s="8" customForma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</row>
    <row r="12" spans="1:18" s="8" customForma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</row>
    <row r="13" spans="1:18" s="8" customForma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</row>
    <row r="14" spans="1:18" s="8" customForma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</row>
    <row r="15" spans="1:18" s="8" customForma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</row>
    <row r="16" spans="1:18" s="8" customFormat="1" x14ac:dyDescent="0.1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</row>
    <row r="17" spans="1:37" s="8" customFormat="1" x14ac:dyDescent="0.15">
      <c r="A17" s="83"/>
      <c r="B17" s="355"/>
      <c r="C17" s="356"/>
      <c r="D17" s="288" t="str">
        <f ca="1">'9.グラフデータ'!$R$1</f>
        <v>R2</v>
      </c>
      <c r="E17" s="288" t="str">
        <f ca="1">'9.グラフデータ'!$S$1</f>
        <v>R3</v>
      </c>
      <c r="F17" s="288" t="str">
        <f ca="1">'9.グラフデータ'!$T$1</f>
        <v>R4</v>
      </c>
      <c r="G17" s="288" t="str">
        <f ca="1">'9.グラフデータ'!$U$1</f>
        <v>R5</v>
      </c>
      <c r="H17" s="288" t="str">
        <f ca="1">'9.グラフデータ'!$V$1</f>
        <v>R6</v>
      </c>
      <c r="I17" s="92"/>
      <c r="J17" s="355"/>
      <c r="K17" s="356"/>
      <c r="L17" s="288" t="str">
        <f ca="1">'9.グラフデータ'!$R$1</f>
        <v>R2</v>
      </c>
      <c r="M17" s="288" t="str">
        <f ca="1">'9.グラフデータ'!$S$1</f>
        <v>R3</v>
      </c>
      <c r="N17" s="288" t="str">
        <f ca="1">'9.グラフデータ'!$T$1</f>
        <v>R4</v>
      </c>
      <c r="O17" s="288" t="str">
        <f ca="1">'9.グラフデータ'!$U$1</f>
        <v>R5</v>
      </c>
      <c r="P17" s="288" t="str">
        <f ca="1">'9.グラフデータ'!$V$1</f>
        <v>R6</v>
      </c>
      <c r="Q17" s="92"/>
    </row>
    <row r="18" spans="1:37" s="8" customFormat="1" ht="22.5" customHeight="1" x14ac:dyDescent="0.15">
      <c r="A18" s="83"/>
      <c r="B18" s="353" t="s">
        <v>261</v>
      </c>
      <c r="C18" s="354"/>
      <c r="D18" s="98">
        <f ca="1">'9.グラフデータ'!E137</f>
        <v>0</v>
      </c>
      <c r="E18" s="98">
        <f ca="1">'9.グラフデータ'!F137</f>
        <v>0</v>
      </c>
      <c r="F18" s="98">
        <f ca="1">'9.グラフデータ'!G137</f>
        <v>0</v>
      </c>
      <c r="G18" s="98">
        <f ca="1">'9.グラフデータ'!H137</f>
        <v>0</v>
      </c>
      <c r="H18" s="98">
        <f ca="1">'9.グラフデータ'!I137</f>
        <v>0</v>
      </c>
      <c r="I18" s="94"/>
      <c r="J18" s="353" t="s">
        <v>261</v>
      </c>
      <c r="K18" s="354"/>
      <c r="L18" s="98">
        <f ca="1">'9.グラフデータ'!E147</f>
        <v>0</v>
      </c>
      <c r="M18" s="98">
        <f ca="1">'9.グラフデータ'!F147</f>
        <v>0</v>
      </c>
      <c r="N18" s="98">
        <f ca="1">'9.グラフデータ'!G147</f>
        <v>0</v>
      </c>
      <c r="O18" s="98">
        <f ca="1">'9.グラフデータ'!H147</f>
        <v>0</v>
      </c>
      <c r="P18" s="98">
        <f ca="1">'9.グラフデータ'!I147</f>
        <v>0</v>
      </c>
      <c r="Q18" s="94"/>
    </row>
    <row r="19" spans="1:37" s="8" customFormat="1" ht="22.5" customHeight="1" x14ac:dyDescent="0.15">
      <c r="A19" s="83"/>
      <c r="B19" s="357" t="s">
        <v>445</v>
      </c>
      <c r="C19" s="360"/>
      <c r="D19" s="98">
        <f ca="1">SUM(D20:D22)</f>
        <v>0.83400000000000007</v>
      </c>
      <c r="E19" s="98">
        <f ca="1">SUM(E20:E22)</f>
        <v>1</v>
      </c>
      <c r="F19" s="98">
        <f ca="1">SUM(F20:F22)</f>
        <v>0.5</v>
      </c>
      <c r="G19" s="98">
        <f ca="1">SUM(G20:G22)</f>
        <v>0.83299999999999996</v>
      </c>
      <c r="H19" s="98">
        <f ca="1">SUM(H20:H22)</f>
        <v>0.5</v>
      </c>
      <c r="I19" s="94"/>
      <c r="J19" s="357" t="s">
        <v>445</v>
      </c>
      <c r="K19" s="360"/>
      <c r="L19" s="98">
        <f ca="1">SUM(L20:L22)</f>
        <v>1</v>
      </c>
      <c r="M19" s="98">
        <f ca="1">SUM(M20:M22)</f>
        <v>0.57199999999999995</v>
      </c>
      <c r="N19" s="98">
        <f ca="1">SUM(N20:N22)</f>
        <v>0.57099999999999995</v>
      </c>
      <c r="O19" s="98">
        <f ca="1">SUM(O20:O22)</f>
        <v>1</v>
      </c>
      <c r="P19" s="98">
        <f ca="1">SUM(P20:P22)</f>
        <v>0</v>
      </c>
      <c r="Q19" s="94"/>
    </row>
    <row r="20" spans="1:37" s="8" customFormat="1" ht="22.5" customHeight="1" x14ac:dyDescent="0.15">
      <c r="A20" s="83"/>
      <c r="B20" s="358"/>
      <c r="C20" s="97" t="s">
        <v>262</v>
      </c>
      <c r="D20" s="98">
        <f ca="1">'9.グラフデータ'!E139</f>
        <v>0.66700000000000004</v>
      </c>
      <c r="E20" s="98">
        <f ca="1">'9.グラフデータ'!F139</f>
        <v>1</v>
      </c>
      <c r="F20" s="98">
        <f ca="1">'9.グラフデータ'!G139</f>
        <v>0.33300000000000002</v>
      </c>
      <c r="G20" s="98">
        <f ca="1">'9.グラフデータ'!H139</f>
        <v>0.83299999999999996</v>
      </c>
      <c r="H20" s="98">
        <f ca="1">'9.グラフデータ'!I139</f>
        <v>0.33300000000000002</v>
      </c>
      <c r="I20" s="94"/>
      <c r="J20" s="358"/>
      <c r="K20" s="97" t="s">
        <v>262</v>
      </c>
      <c r="L20" s="98">
        <f ca="1">'9.グラフデータ'!E149</f>
        <v>0.53800000000000003</v>
      </c>
      <c r="M20" s="98">
        <f ca="1">'9.グラフデータ'!F149</f>
        <v>0.42899999999999999</v>
      </c>
      <c r="N20" s="98">
        <f ca="1">'9.グラフデータ'!G149</f>
        <v>0.57099999999999995</v>
      </c>
      <c r="O20" s="98">
        <f ca="1">'9.グラフデータ'!H149</f>
        <v>0.54500000000000004</v>
      </c>
      <c r="P20" s="98">
        <f ca="1">'9.グラフデータ'!I149</f>
        <v>0</v>
      </c>
      <c r="Q20" s="94"/>
    </row>
    <row r="21" spans="1:37" s="8" customFormat="1" ht="22.5" customHeight="1" x14ac:dyDescent="0.15">
      <c r="A21" s="83"/>
      <c r="B21" s="358"/>
      <c r="C21" s="97" t="s">
        <v>263</v>
      </c>
      <c r="D21" s="98">
        <f ca="1">'9.グラフデータ'!E140</f>
        <v>0.16700000000000001</v>
      </c>
      <c r="E21" s="98">
        <f ca="1">'9.グラフデータ'!F140</f>
        <v>0</v>
      </c>
      <c r="F21" s="98">
        <f ca="1">'9.グラフデータ'!G140</f>
        <v>0.16700000000000001</v>
      </c>
      <c r="G21" s="98">
        <f ca="1">'9.グラフデータ'!H140</f>
        <v>0</v>
      </c>
      <c r="H21" s="98">
        <f ca="1">'9.グラフデータ'!I140</f>
        <v>0</v>
      </c>
      <c r="I21" s="94"/>
      <c r="J21" s="358"/>
      <c r="K21" s="97" t="s">
        <v>263</v>
      </c>
      <c r="L21" s="98">
        <f ca="1">'9.グラフデータ'!E150</f>
        <v>0.46200000000000002</v>
      </c>
      <c r="M21" s="98">
        <f ca="1">'9.グラフデータ'!F150</f>
        <v>0.14299999999999999</v>
      </c>
      <c r="N21" s="98">
        <f ca="1">'9.グラフデータ'!G150</f>
        <v>0</v>
      </c>
      <c r="O21" s="98">
        <f ca="1">'9.グラフデータ'!H150</f>
        <v>0.45500000000000002</v>
      </c>
      <c r="P21" s="98">
        <f ca="1">'9.グラフデータ'!I150</f>
        <v>0</v>
      </c>
      <c r="Q21" s="94"/>
      <c r="AK21" s="297"/>
    </row>
    <row r="22" spans="1:37" s="8" customFormat="1" ht="22.5" customHeight="1" x14ac:dyDescent="0.15">
      <c r="A22" s="83"/>
      <c r="B22" s="359"/>
      <c r="C22" s="97" t="s">
        <v>264</v>
      </c>
      <c r="D22" s="98">
        <f ca="1">'9.グラフデータ'!E141</f>
        <v>0</v>
      </c>
      <c r="E22" s="98">
        <f ca="1">'9.グラフデータ'!F141</f>
        <v>0</v>
      </c>
      <c r="F22" s="98">
        <f ca="1">'9.グラフデータ'!G141</f>
        <v>0</v>
      </c>
      <c r="G22" s="98">
        <f ca="1">'9.グラフデータ'!H141</f>
        <v>0</v>
      </c>
      <c r="H22" s="98">
        <f ca="1">'9.グラフデータ'!I141</f>
        <v>0.16700000000000001</v>
      </c>
      <c r="I22" s="94"/>
      <c r="J22" s="359"/>
      <c r="K22" s="97" t="s">
        <v>264</v>
      </c>
      <c r="L22" s="98">
        <f ca="1">'9.グラフデータ'!E151</f>
        <v>0</v>
      </c>
      <c r="M22" s="98">
        <f ca="1">'9.グラフデータ'!F151</f>
        <v>0</v>
      </c>
      <c r="N22" s="98">
        <f ca="1">'9.グラフデータ'!G151</f>
        <v>0</v>
      </c>
      <c r="O22" s="98">
        <f ca="1">'9.グラフデータ'!H151</f>
        <v>0</v>
      </c>
      <c r="P22" s="98">
        <f ca="1">'9.グラフデータ'!I151</f>
        <v>0</v>
      </c>
      <c r="Q22" s="94"/>
    </row>
    <row r="23" spans="1:37" s="8" customFormat="1" ht="22.5" customHeight="1" x14ac:dyDescent="0.15">
      <c r="A23" s="83"/>
      <c r="B23" s="353" t="s">
        <v>265</v>
      </c>
      <c r="C23" s="354"/>
      <c r="D23" s="98">
        <f ca="1">'9.グラフデータ'!E142</f>
        <v>0.16700000000000001</v>
      </c>
      <c r="E23" s="98">
        <f ca="1">'9.グラフデータ'!F142</f>
        <v>0</v>
      </c>
      <c r="F23" s="98">
        <f ca="1">'9.グラフデータ'!G142</f>
        <v>0.5</v>
      </c>
      <c r="G23" s="98">
        <f ca="1">'9.グラフデータ'!H142</f>
        <v>0.16700000000000001</v>
      </c>
      <c r="H23" s="98">
        <f ca="1">'9.グラフデータ'!I142</f>
        <v>0.5</v>
      </c>
      <c r="I23" s="94"/>
      <c r="J23" s="353" t="s">
        <v>265</v>
      </c>
      <c r="K23" s="354"/>
      <c r="L23" s="98">
        <f ca="1">'9.グラフデータ'!E152</f>
        <v>0</v>
      </c>
      <c r="M23" s="98">
        <f ca="1">'9.グラフデータ'!F152</f>
        <v>0.28599999999999998</v>
      </c>
      <c r="N23" s="98">
        <f ca="1">'9.グラフデータ'!G152</f>
        <v>0.42899999999999999</v>
      </c>
      <c r="O23" s="98">
        <f ca="1">'9.グラフデータ'!H152</f>
        <v>0</v>
      </c>
      <c r="P23" s="98">
        <f ca="1">'9.グラフデータ'!I152</f>
        <v>1</v>
      </c>
      <c r="Q23" s="94"/>
    </row>
    <row r="24" spans="1:37" s="8" customFormat="1" ht="22.5" customHeight="1" x14ac:dyDescent="0.15">
      <c r="A24" s="83"/>
      <c r="B24" s="353" t="s">
        <v>266</v>
      </c>
      <c r="C24" s="354"/>
      <c r="D24" s="98">
        <f ca="1">'9.グラフデータ'!E143</f>
        <v>0</v>
      </c>
      <c r="E24" s="98">
        <f ca="1">'9.グラフデータ'!F143</f>
        <v>0</v>
      </c>
      <c r="F24" s="98">
        <f ca="1">'9.グラフデータ'!G143</f>
        <v>0</v>
      </c>
      <c r="G24" s="98">
        <f ca="1">'9.グラフデータ'!H143</f>
        <v>0</v>
      </c>
      <c r="H24" s="98">
        <f ca="1">'9.グラフデータ'!I143</f>
        <v>0</v>
      </c>
      <c r="I24" s="94"/>
      <c r="J24" s="353" t="s">
        <v>266</v>
      </c>
      <c r="K24" s="354"/>
      <c r="L24" s="98">
        <f ca="1">'9.グラフデータ'!E153</f>
        <v>0</v>
      </c>
      <c r="M24" s="98">
        <f ca="1">'9.グラフデータ'!F153</f>
        <v>0.14299999999999999</v>
      </c>
      <c r="N24" s="98">
        <f ca="1">'9.グラフデータ'!G153</f>
        <v>0</v>
      </c>
      <c r="O24" s="98">
        <f ca="1">'9.グラフデータ'!H153</f>
        <v>0</v>
      </c>
      <c r="P24" s="98">
        <f ca="1">'9.グラフデータ'!I153</f>
        <v>0</v>
      </c>
      <c r="Q24" s="94"/>
    </row>
    <row r="25" spans="1:37" s="8" customFormat="1" ht="9" customHeight="1" x14ac:dyDescent="0.15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7"/>
    </row>
    <row r="26" spans="1:37" s="8" customFormat="1" ht="18.75" customHeight="1" x14ac:dyDescent="0.15">
      <c r="A26" s="87" t="s">
        <v>254</v>
      </c>
      <c r="B26" s="10" t="s">
        <v>496</v>
      </c>
      <c r="C26" s="10"/>
      <c r="D26" s="81"/>
      <c r="E26" s="81"/>
      <c r="F26" s="81"/>
      <c r="G26" s="81"/>
      <c r="H26" s="81"/>
      <c r="I26" s="81"/>
      <c r="J26" s="10" t="s">
        <v>271</v>
      </c>
      <c r="K26" s="10"/>
      <c r="L26" s="81"/>
      <c r="M26" s="81"/>
      <c r="N26" s="81"/>
      <c r="O26" s="81"/>
      <c r="P26" s="81"/>
      <c r="Q26" s="81"/>
      <c r="R26" s="88"/>
    </row>
    <row r="27" spans="1:37" s="8" customFormat="1" ht="17.25" customHeight="1" x14ac:dyDescent="0.15">
      <c r="A27" s="87"/>
      <c r="B27" s="323" t="s">
        <v>443</v>
      </c>
      <c r="C27" s="325"/>
      <c r="D27" s="342" t="s">
        <v>267</v>
      </c>
      <c r="E27" s="342"/>
      <c r="F27" s="110">
        <f ca="1">AVERAGE(D40:H40)</f>
        <v>0.86280000000000001</v>
      </c>
      <c r="G27" s="349" t="str">
        <f>'9.グラフデータ'!AE158</f>
        <v>年度により増減</v>
      </c>
      <c r="H27" s="350"/>
      <c r="I27" s="83"/>
      <c r="J27" s="323" t="s">
        <v>443</v>
      </c>
      <c r="K27" s="325"/>
      <c r="L27" s="342" t="s">
        <v>267</v>
      </c>
      <c r="M27" s="342"/>
      <c r="N27" s="110">
        <f ca="1">AVERAGE(L40:P40)</f>
        <v>0.66039999999999999</v>
      </c>
      <c r="O27" s="349" t="str">
        <f>'9.グラフデータ'!AE168</f>
        <v>増加傾向⤴</v>
      </c>
      <c r="P27" s="350"/>
      <c r="Q27" s="81"/>
      <c r="R27" s="88"/>
    </row>
    <row r="28" spans="1:37" s="8" customFormat="1" ht="17.25" customHeight="1" x14ac:dyDescent="0.15">
      <c r="A28" s="87"/>
      <c r="B28" s="326"/>
      <c r="C28" s="328"/>
      <c r="D28" s="342" t="s">
        <v>251</v>
      </c>
      <c r="E28" s="342"/>
      <c r="F28" s="90">
        <f ca="1">H40-D40</f>
        <v>-5.699999999999994E-2</v>
      </c>
      <c r="G28" s="351"/>
      <c r="H28" s="352"/>
      <c r="I28" s="83"/>
      <c r="J28" s="326"/>
      <c r="K28" s="328"/>
      <c r="L28" s="342" t="s">
        <v>251</v>
      </c>
      <c r="M28" s="342"/>
      <c r="N28" s="90">
        <f ca="1">P40-L40</f>
        <v>0.33300000000000002</v>
      </c>
      <c r="O28" s="351"/>
      <c r="P28" s="352"/>
      <c r="Q28" s="81"/>
      <c r="R28" s="88"/>
    </row>
    <row r="29" spans="1:37" s="8" customFormat="1" x14ac:dyDescent="0.15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</row>
    <row r="30" spans="1:37" s="8" customFormat="1" x14ac:dyDescent="0.15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</row>
    <row r="31" spans="1:37" s="8" customFormat="1" x14ac:dyDescent="0.15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</row>
    <row r="32" spans="1:37" s="8" customFormat="1" x14ac:dyDescent="0.15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</row>
    <row r="33" spans="1:18" s="8" customFormat="1" x14ac:dyDescent="0.15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</row>
    <row r="34" spans="1:18" s="8" customFormat="1" x14ac:dyDescent="0.15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</row>
    <row r="35" spans="1:18" s="8" customFormat="1" x14ac:dyDescent="0.1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</row>
    <row r="36" spans="1:18" s="8" customFormat="1" x14ac:dyDescent="0.15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</row>
    <row r="37" spans="1:18" s="8" customFormat="1" x14ac:dyDescent="0.15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</row>
    <row r="38" spans="1:18" s="8" customFormat="1" x14ac:dyDescent="0.15">
      <c r="A38" s="83"/>
      <c r="B38" s="355"/>
      <c r="C38" s="356"/>
      <c r="D38" s="288" t="str">
        <f ca="1">'9.グラフデータ'!$R$1</f>
        <v>R2</v>
      </c>
      <c r="E38" s="288" t="str">
        <f ca="1">'9.グラフデータ'!$S$1</f>
        <v>R3</v>
      </c>
      <c r="F38" s="288" t="str">
        <f ca="1">'9.グラフデータ'!$T$1</f>
        <v>R4</v>
      </c>
      <c r="G38" s="288" t="str">
        <f ca="1">'9.グラフデータ'!$U$1</f>
        <v>R5</v>
      </c>
      <c r="H38" s="288" t="str">
        <f ca="1">'9.グラフデータ'!$V$1</f>
        <v>R6</v>
      </c>
      <c r="I38" s="83"/>
      <c r="J38" s="355"/>
      <c r="K38" s="356"/>
      <c r="L38" s="288" t="str">
        <f ca="1">'9.グラフデータ'!$R$1</f>
        <v>R2</v>
      </c>
      <c r="M38" s="288" t="str">
        <f ca="1">'9.グラフデータ'!$S$1</f>
        <v>R3</v>
      </c>
      <c r="N38" s="288" t="str">
        <f ca="1">'9.グラフデータ'!$T$1</f>
        <v>R4</v>
      </c>
      <c r="O38" s="288" t="str">
        <f ca="1">'9.グラフデータ'!$U$1</f>
        <v>R5</v>
      </c>
      <c r="P38" s="288" t="str">
        <f ca="1">'9.グラフデータ'!$V$1</f>
        <v>R6</v>
      </c>
      <c r="Q38" s="83"/>
    </row>
    <row r="39" spans="1:18" s="8" customFormat="1" ht="22.5" customHeight="1" x14ac:dyDescent="0.15">
      <c r="A39" s="83"/>
      <c r="B39" s="353" t="s">
        <v>261</v>
      </c>
      <c r="C39" s="354"/>
      <c r="D39" s="98">
        <f ca="1">'9.グラフデータ'!E157</f>
        <v>6.8000000000000005E-2</v>
      </c>
      <c r="E39" s="98">
        <f ca="1">'9.グラフデータ'!F157</f>
        <v>7.0999999999999994E-2</v>
      </c>
      <c r="F39" s="98">
        <f ca="1">'9.グラフデータ'!G157</f>
        <v>7.0000000000000007E-2</v>
      </c>
      <c r="G39" s="98">
        <f ca="1">'9.グラフデータ'!H157</f>
        <v>0.10199999999999999</v>
      </c>
      <c r="H39" s="98">
        <f ca="1">'9.グラフデータ'!I157</f>
        <v>0.104</v>
      </c>
      <c r="I39" s="94"/>
      <c r="J39" s="353" t="s">
        <v>261</v>
      </c>
      <c r="K39" s="354"/>
      <c r="L39" s="98">
        <f ca="1">'9.グラフデータ'!E167</f>
        <v>0.5</v>
      </c>
      <c r="M39" s="98">
        <f ca="1">'9.グラフデータ'!F167</f>
        <v>0.2</v>
      </c>
      <c r="N39" s="98">
        <f ca="1">'9.グラフデータ'!G167</f>
        <v>0.35699999999999998</v>
      </c>
      <c r="O39" s="98">
        <f ca="1">'9.グラフデータ'!H167</f>
        <v>0.308</v>
      </c>
      <c r="P39" s="98">
        <f ca="1">'9.グラフデータ'!I167</f>
        <v>0.125</v>
      </c>
      <c r="Q39" s="94"/>
    </row>
    <row r="40" spans="1:18" s="8" customFormat="1" ht="22.5" customHeight="1" x14ac:dyDescent="0.15">
      <c r="A40" s="83"/>
      <c r="B40" s="357" t="s">
        <v>445</v>
      </c>
      <c r="C40" s="360"/>
      <c r="D40" s="98">
        <f ca="1">SUM(D41:D43)</f>
        <v>0.86299999999999999</v>
      </c>
      <c r="E40" s="98">
        <f ca="1">SUM(E41:E43)</f>
        <v>0.89300000000000002</v>
      </c>
      <c r="F40" s="98">
        <f ca="1">SUM(F41:F43)</f>
        <v>0.89500000000000002</v>
      </c>
      <c r="G40" s="98">
        <f ca="1">SUM(G41:G43)</f>
        <v>0.85699999999999998</v>
      </c>
      <c r="H40" s="98">
        <f ca="1">SUM(H41:H43)</f>
        <v>0.80600000000000005</v>
      </c>
      <c r="I40" s="94"/>
      <c r="J40" s="357" t="s">
        <v>445</v>
      </c>
      <c r="K40" s="360"/>
      <c r="L40" s="98">
        <f ca="1">SUM(L41:L43)</f>
        <v>0.41699999999999998</v>
      </c>
      <c r="M40" s="98">
        <f ca="1">SUM(M41:M43)</f>
        <v>0.8</v>
      </c>
      <c r="N40" s="98">
        <f ca="1">SUM(N41:N43)</f>
        <v>0.64300000000000002</v>
      </c>
      <c r="O40" s="98">
        <f ca="1">SUM(O41:O43)</f>
        <v>0.69199999999999995</v>
      </c>
      <c r="P40" s="98">
        <f ca="1">SUM(P41:P43)</f>
        <v>0.75</v>
      </c>
      <c r="Q40" s="94"/>
    </row>
    <row r="41" spans="1:18" s="8" customFormat="1" ht="22.5" customHeight="1" x14ac:dyDescent="0.15">
      <c r="A41" s="83"/>
      <c r="B41" s="358"/>
      <c r="C41" s="97" t="s">
        <v>262</v>
      </c>
      <c r="D41" s="98">
        <f ca="1">'9.グラフデータ'!E159</f>
        <v>0.81799999999999995</v>
      </c>
      <c r="E41" s="98">
        <f ca="1">'9.グラフデータ'!F159</f>
        <v>0.875</v>
      </c>
      <c r="F41" s="98">
        <f ca="1">'9.グラフデータ'!G159</f>
        <v>0.80700000000000005</v>
      </c>
      <c r="G41" s="98">
        <f ca="1">'9.グラフデータ'!H159</f>
        <v>0.83699999999999997</v>
      </c>
      <c r="H41" s="98">
        <f ca="1">'9.グラフデータ'!I159</f>
        <v>0.76100000000000001</v>
      </c>
      <c r="I41" s="94"/>
      <c r="J41" s="358"/>
      <c r="K41" s="97" t="s">
        <v>262</v>
      </c>
      <c r="L41" s="98">
        <f ca="1">'9.グラフデータ'!E169</f>
        <v>0.41699999999999998</v>
      </c>
      <c r="M41" s="98">
        <f ca="1">'9.グラフデータ'!F169</f>
        <v>0.8</v>
      </c>
      <c r="N41" s="98">
        <f ca="1">'9.グラフデータ'!G169</f>
        <v>0.64300000000000002</v>
      </c>
      <c r="O41" s="98">
        <f ca="1">'9.グラフデータ'!H169</f>
        <v>0.69199999999999995</v>
      </c>
      <c r="P41" s="98">
        <f ca="1">'9.グラフデータ'!I169</f>
        <v>0.75</v>
      </c>
      <c r="Q41" s="94"/>
    </row>
    <row r="42" spans="1:18" s="8" customFormat="1" ht="22.5" customHeight="1" x14ac:dyDescent="0.15">
      <c r="A42" s="83"/>
      <c r="B42" s="358"/>
      <c r="C42" s="97" t="s">
        <v>263</v>
      </c>
      <c r="D42" s="98">
        <f ca="1">'9.グラフデータ'!E160</f>
        <v>4.4999999999999998E-2</v>
      </c>
      <c r="E42" s="98">
        <f ca="1">'9.グラフデータ'!F160</f>
        <v>1.7999999999999999E-2</v>
      </c>
      <c r="F42" s="98">
        <f ca="1">'9.グラフデータ'!G160</f>
        <v>8.7999999999999995E-2</v>
      </c>
      <c r="G42" s="98">
        <f ca="1">'9.グラフデータ'!H160</f>
        <v>0.02</v>
      </c>
      <c r="H42" s="98">
        <f ca="1">'9.グラフデータ'!I160</f>
        <v>4.4999999999999998E-2</v>
      </c>
      <c r="I42" s="94"/>
      <c r="J42" s="358"/>
      <c r="K42" s="97" t="s">
        <v>263</v>
      </c>
      <c r="L42" s="98">
        <f ca="1">'9.グラフデータ'!E170</f>
        <v>0</v>
      </c>
      <c r="M42" s="98">
        <f ca="1">'9.グラフデータ'!F170</f>
        <v>0</v>
      </c>
      <c r="N42" s="98">
        <f ca="1">'9.グラフデータ'!G170</f>
        <v>0</v>
      </c>
      <c r="O42" s="98">
        <f ca="1">'9.グラフデータ'!H170</f>
        <v>0</v>
      </c>
      <c r="P42" s="98">
        <f ca="1">'9.グラフデータ'!I170</f>
        <v>0</v>
      </c>
      <c r="Q42" s="94"/>
    </row>
    <row r="43" spans="1:18" s="8" customFormat="1" ht="22.5" customHeight="1" x14ac:dyDescent="0.15">
      <c r="A43" s="83"/>
      <c r="B43" s="359"/>
      <c r="C43" s="97" t="s">
        <v>264</v>
      </c>
      <c r="D43" s="98">
        <f ca="1">'9.グラフデータ'!E161</f>
        <v>0</v>
      </c>
      <c r="E43" s="98">
        <f ca="1">'9.グラフデータ'!F161</f>
        <v>0</v>
      </c>
      <c r="F43" s="98">
        <f ca="1">'9.グラフデータ'!G161</f>
        <v>0</v>
      </c>
      <c r="G43" s="98">
        <f ca="1">'9.グラフデータ'!H161</f>
        <v>0</v>
      </c>
      <c r="H43" s="98">
        <f ca="1">'9.グラフデータ'!I161</f>
        <v>0</v>
      </c>
      <c r="I43" s="94"/>
      <c r="J43" s="359"/>
      <c r="K43" s="97" t="s">
        <v>264</v>
      </c>
      <c r="L43" s="98">
        <f ca="1">'9.グラフデータ'!E171</f>
        <v>0</v>
      </c>
      <c r="M43" s="98">
        <f ca="1">'9.グラフデータ'!F171</f>
        <v>0</v>
      </c>
      <c r="N43" s="98">
        <f ca="1">'9.グラフデータ'!G171</f>
        <v>0</v>
      </c>
      <c r="O43" s="98">
        <f ca="1">'9.グラフデータ'!H171</f>
        <v>0</v>
      </c>
      <c r="P43" s="98">
        <f ca="1">'9.グラフデータ'!I171</f>
        <v>0</v>
      </c>
      <c r="Q43" s="94"/>
    </row>
    <row r="44" spans="1:18" s="8" customFormat="1" ht="22.5" customHeight="1" x14ac:dyDescent="0.15">
      <c r="A44" s="83"/>
      <c r="B44" s="353" t="s">
        <v>265</v>
      </c>
      <c r="C44" s="354"/>
      <c r="D44" s="98">
        <f ca="1">'9.グラフデータ'!E162</f>
        <v>6.8000000000000005E-2</v>
      </c>
      <c r="E44" s="98">
        <f ca="1">'9.グラフデータ'!F162</f>
        <v>3.5999999999999997E-2</v>
      </c>
      <c r="F44" s="98">
        <f ca="1">'9.グラフデータ'!G162</f>
        <v>3.5000000000000003E-2</v>
      </c>
      <c r="G44" s="98">
        <f ca="1">'9.グラフデータ'!H162</f>
        <v>4.1000000000000002E-2</v>
      </c>
      <c r="H44" s="98">
        <f ca="1">'9.グラフデータ'!I162</f>
        <v>0.09</v>
      </c>
      <c r="I44" s="94"/>
      <c r="J44" s="353" t="s">
        <v>265</v>
      </c>
      <c r="K44" s="354"/>
      <c r="L44" s="98">
        <f ca="1">'9.グラフデータ'!E172</f>
        <v>0</v>
      </c>
      <c r="M44" s="98">
        <f ca="1">'9.グラフデータ'!F172</f>
        <v>0</v>
      </c>
      <c r="N44" s="98">
        <f ca="1">'9.グラフデータ'!G172</f>
        <v>0</v>
      </c>
      <c r="O44" s="98">
        <f ca="1">'9.グラフデータ'!H172</f>
        <v>0</v>
      </c>
      <c r="P44" s="98">
        <f ca="1">'9.グラフデータ'!I172</f>
        <v>0.125</v>
      </c>
      <c r="Q44" s="94"/>
    </row>
    <row r="45" spans="1:18" s="8" customFormat="1" ht="22.5" customHeight="1" x14ac:dyDescent="0.15">
      <c r="A45" s="83"/>
      <c r="B45" s="353" t="s">
        <v>266</v>
      </c>
      <c r="C45" s="354"/>
      <c r="D45" s="98">
        <f ca="1">'9.グラフデータ'!E163</f>
        <v>0</v>
      </c>
      <c r="E45" s="98">
        <f ca="1">'9.グラフデータ'!F163</f>
        <v>0</v>
      </c>
      <c r="F45" s="98">
        <f ca="1">'9.グラフデータ'!G163</f>
        <v>0</v>
      </c>
      <c r="G45" s="98">
        <f ca="1">'9.グラフデータ'!H163</f>
        <v>0</v>
      </c>
      <c r="H45" s="98">
        <f ca="1">'9.グラフデータ'!I163</f>
        <v>0</v>
      </c>
      <c r="I45" s="94"/>
      <c r="J45" s="353" t="s">
        <v>266</v>
      </c>
      <c r="K45" s="354"/>
      <c r="L45" s="98">
        <f ca="1">'9.グラフデータ'!E173</f>
        <v>8.3000000000000004E-2</v>
      </c>
      <c r="M45" s="98">
        <f ca="1">'9.グラフデータ'!F173</f>
        <v>0</v>
      </c>
      <c r="N45" s="98">
        <f ca="1">'9.グラフデータ'!G173</f>
        <v>0</v>
      </c>
      <c r="O45" s="98">
        <f ca="1">'9.グラフデータ'!H173</f>
        <v>0</v>
      </c>
      <c r="P45" s="98">
        <f ca="1">'9.グラフデータ'!I173</f>
        <v>0</v>
      </c>
      <c r="Q45" s="94"/>
    </row>
    <row r="46" spans="1:18" s="8" customFormat="1" ht="9" customHeight="1" x14ac:dyDescent="0.15">
      <c r="A46" s="83"/>
      <c r="B46" s="95"/>
      <c r="C46" s="95"/>
      <c r="D46" s="94"/>
      <c r="E46" s="94"/>
      <c r="F46" s="94"/>
      <c r="G46" s="94"/>
      <c r="H46" s="94"/>
      <c r="I46" s="94"/>
      <c r="J46" s="95"/>
      <c r="K46" s="95"/>
      <c r="L46" s="94"/>
      <c r="M46" s="94"/>
      <c r="N46" s="94"/>
      <c r="O46" s="94"/>
      <c r="P46" s="94"/>
      <c r="Q46" s="94"/>
    </row>
    <row r="47" spans="1:18" ht="18.75" customHeight="1" x14ac:dyDescent="0.15">
      <c r="A47" s="87"/>
      <c r="B47" s="96" t="s">
        <v>272</v>
      </c>
      <c r="C47" s="96"/>
      <c r="D47" s="81"/>
      <c r="E47" s="81"/>
      <c r="F47" s="81"/>
      <c r="G47" s="81"/>
      <c r="H47" s="81"/>
      <c r="I47" s="81"/>
      <c r="J47" s="96" t="s">
        <v>495</v>
      </c>
      <c r="K47" s="96"/>
      <c r="L47" s="81"/>
      <c r="M47" s="81"/>
      <c r="N47" s="81"/>
      <c r="O47" s="81"/>
      <c r="P47" s="81"/>
      <c r="Q47" s="81"/>
      <c r="R47" s="88"/>
    </row>
    <row r="48" spans="1:18" ht="17.25" customHeight="1" x14ac:dyDescent="0.15">
      <c r="A48" s="83"/>
      <c r="B48" s="323" t="s">
        <v>443</v>
      </c>
      <c r="C48" s="325"/>
      <c r="D48" s="342" t="s">
        <v>267</v>
      </c>
      <c r="E48" s="342"/>
      <c r="F48" s="110">
        <f ca="1">AVERAGE(D61:H61)</f>
        <v>0.97560000000000002</v>
      </c>
      <c r="G48" s="349" t="str">
        <f>'9.グラフデータ'!AE178</f>
        <v>増加傾向⤴</v>
      </c>
      <c r="H48" s="350"/>
      <c r="I48" s="83"/>
      <c r="J48" s="323" t="s">
        <v>443</v>
      </c>
      <c r="K48" s="325"/>
      <c r="L48" s="342" t="s">
        <v>267</v>
      </c>
      <c r="M48" s="342"/>
      <c r="N48" s="110">
        <f ca="1">AVERAGE(L61:P61)</f>
        <v>0.82979999999999998</v>
      </c>
      <c r="O48" s="349" t="str">
        <f>'9.グラフデータ'!AE188</f>
        <v>減少傾向⤵</v>
      </c>
      <c r="P48" s="350"/>
      <c r="Q48" s="83"/>
    </row>
    <row r="49" spans="1:17" ht="17.25" customHeight="1" x14ac:dyDescent="0.15">
      <c r="A49" s="83"/>
      <c r="B49" s="326"/>
      <c r="C49" s="328"/>
      <c r="D49" s="342" t="s">
        <v>251</v>
      </c>
      <c r="E49" s="342"/>
      <c r="F49" s="90">
        <f ca="1">H61-D61</f>
        <v>0</v>
      </c>
      <c r="G49" s="351"/>
      <c r="H49" s="352"/>
      <c r="I49" s="83"/>
      <c r="J49" s="326"/>
      <c r="K49" s="328"/>
      <c r="L49" s="342" t="s">
        <v>251</v>
      </c>
      <c r="M49" s="342"/>
      <c r="N49" s="90">
        <f ca="1">P61-L61</f>
        <v>-0.14300000000000002</v>
      </c>
      <c r="O49" s="351"/>
      <c r="P49" s="352"/>
      <c r="Q49" s="83"/>
    </row>
    <row r="50" spans="1:17" x14ac:dyDescent="0.15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</row>
    <row r="51" spans="1:17" x14ac:dyDescent="0.15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</row>
    <row r="52" spans="1:17" x14ac:dyDescent="0.15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</row>
    <row r="53" spans="1:17" x14ac:dyDescent="0.15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</row>
    <row r="54" spans="1:17" x14ac:dyDescent="0.15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</row>
    <row r="55" spans="1:17" s="8" customFormat="1" x14ac:dyDescent="0.15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</row>
    <row r="56" spans="1:17" s="8" customFormat="1" x14ac:dyDescent="0.15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</row>
    <row r="57" spans="1:17" s="8" customFormat="1" x14ac:dyDescent="0.15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</row>
    <row r="58" spans="1:17" s="8" customFormat="1" x14ac:dyDescent="0.15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</row>
    <row r="59" spans="1:17" s="8" customFormat="1" x14ac:dyDescent="0.15">
      <c r="A59" s="83"/>
      <c r="B59" s="355"/>
      <c r="C59" s="356"/>
      <c r="D59" s="288" t="str">
        <f ca="1">'9.グラフデータ'!$R$1</f>
        <v>R2</v>
      </c>
      <c r="E59" s="288" t="str">
        <f ca="1">'9.グラフデータ'!$S$1</f>
        <v>R3</v>
      </c>
      <c r="F59" s="288" t="str">
        <f ca="1">'9.グラフデータ'!$T$1</f>
        <v>R4</v>
      </c>
      <c r="G59" s="288" t="str">
        <f ca="1">'9.グラフデータ'!$U$1</f>
        <v>R5</v>
      </c>
      <c r="H59" s="288" t="str">
        <f ca="1">'9.グラフデータ'!$V$1</f>
        <v>R6</v>
      </c>
      <c r="I59" s="83"/>
      <c r="J59" s="355"/>
      <c r="K59" s="356"/>
      <c r="L59" s="288" t="str">
        <f ca="1">'9.グラフデータ'!$R$1</f>
        <v>R2</v>
      </c>
      <c r="M59" s="288" t="str">
        <f ca="1">'9.グラフデータ'!$S$1</f>
        <v>R3</v>
      </c>
      <c r="N59" s="288" t="str">
        <f ca="1">'9.グラフデータ'!$T$1</f>
        <v>R4</v>
      </c>
      <c r="O59" s="288" t="str">
        <f ca="1">'9.グラフデータ'!$U$1</f>
        <v>R5</v>
      </c>
      <c r="P59" s="288" t="str">
        <f ca="1">'9.グラフデータ'!$V$1</f>
        <v>R6</v>
      </c>
      <c r="Q59" s="83"/>
    </row>
    <row r="60" spans="1:17" s="8" customFormat="1" ht="22.5" customHeight="1" x14ac:dyDescent="0.15">
      <c r="A60" s="83"/>
      <c r="B60" s="353" t="s">
        <v>261</v>
      </c>
      <c r="C60" s="354"/>
      <c r="D60" s="98">
        <f ca="1">'9.グラフデータ'!E177</f>
        <v>0</v>
      </c>
      <c r="E60" s="98">
        <f ca="1">'9.グラフデータ'!F177</f>
        <v>0</v>
      </c>
      <c r="F60" s="98">
        <f ca="1">'9.グラフデータ'!G177</f>
        <v>5.6000000000000001E-2</v>
      </c>
      <c r="G60" s="98">
        <f ca="1">'9.グラフデータ'!H177</f>
        <v>0</v>
      </c>
      <c r="H60" s="98">
        <f ca="1">'9.グラフデータ'!I177</f>
        <v>0</v>
      </c>
      <c r="I60" s="94"/>
      <c r="J60" s="353" t="s">
        <v>261</v>
      </c>
      <c r="K60" s="354"/>
      <c r="L60" s="98">
        <f ca="1">'9.グラフデータ'!E187</f>
        <v>7.6999999999999999E-2</v>
      </c>
      <c r="M60" s="98">
        <f ca="1">'9.グラフデータ'!F187</f>
        <v>0.121</v>
      </c>
      <c r="N60" s="98">
        <f ca="1">'9.グラフデータ'!G187</f>
        <v>7.0999999999999994E-2</v>
      </c>
      <c r="O60" s="98">
        <f ca="1">'9.グラフデータ'!H187</f>
        <v>0.10299999999999999</v>
      </c>
      <c r="P60" s="98">
        <f ca="1">'9.グラフデータ'!I187</f>
        <v>0.16300000000000001</v>
      </c>
      <c r="Q60" s="94"/>
    </row>
    <row r="61" spans="1:17" s="8" customFormat="1" ht="22.5" customHeight="1" x14ac:dyDescent="0.15">
      <c r="A61" s="83"/>
      <c r="B61" s="357" t="s">
        <v>445</v>
      </c>
      <c r="C61" s="360"/>
      <c r="D61" s="98">
        <f ca="1">SUM(D62:D64)</f>
        <v>1</v>
      </c>
      <c r="E61" s="98">
        <f ca="1">SUM(E62:E64)</f>
        <v>0.93300000000000005</v>
      </c>
      <c r="F61" s="98">
        <f ca="1">SUM(F62:F64)</f>
        <v>0.94500000000000006</v>
      </c>
      <c r="G61" s="98">
        <f ca="1">SUM(G62:G64)</f>
        <v>1</v>
      </c>
      <c r="H61" s="98">
        <f ca="1">SUM(H62:H64)</f>
        <v>1</v>
      </c>
      <c r="I61" s="94"/>
      <c r="J61" s="357" t="s">
        <v>445</v>
      </c>
      <c r="K61" s="360"/>
      <c r="L61" s="98">
        <f ca="1">SUM(L62:L64)</f>
        <v>0.89800000000000002</v>
      </c>
      <c r="M61" s="98">
        <f ca="1">SUM(M62:M64)</f>
        <v>0.81799999999999995</v>
      </c>
      <c r="N61" s="98">
        <f ca="1">SUM(N62:N64)</f>
        <v>0.85699999999999998</v>
      </c>
      <c r="O61" s="98">
        <f ca="1">SUM(O62:O64)</f>
        <v>0.82100000000000006</v>
      </c>
      <c r="P61" s="98">
        <f ca="1">SUM(P62:P64)</f>
        <v>0.755</v>
      </c>
      <c r="Q61" s="94"/>
    </row>
    <row r="62" spans="1:17" s="8" customFormat="1" ht="22.5" customHeight="1" x14ac:dyDescent="0.15">
      <c r="A62" s="83"/>
      <c r="B62" s="358"/>
      <c r="C62" s="97" t="s">
        <v>262</v>
      </c>
      <c r="D62" s="98">
        <f ca="1">'9.グラフデータ'!E179</f>
        <v>1</v>
      </c>
      <c r="E62" s="98">
        <f ca="1">'9.グラフデータ'!F179</f>
        <v>0.93300000000000005</v>
      </c>
      <c r="F62" s="98">
        <f ca="1">'9.グラフデータ'!G179</f>
        <v>0.88900000000000001</v>
      </c>
      <c r="G62" s="98">
        <f ca="1">'9.グラフデータ'!H179</f>
        <v>1</v>
      </c>
      <c r="H62" s="98">
        <f ca="1">'9.グラフデータ'!I179</f>
        <v>0.88900000000000001</v>
      </c>
      <c r="I62" s="94"/>
      <c r="J62" s="358"/>
      <c r="K62" s="97" t="s">
        <v>262</v>
      </c>
      <c r="L62" s="98">
        <f ca="1">'9.グラフデータ'!E189</f>
        <v>0.872</v>
      </c>
      <c r="M62" s="98">
        <f ca="1">'9.グラフデータ'!F189</f>
        <v>0.81799999999999995</v>
      </c>
      <c r="N62" s="98">
        <f ca="1">'9.グラフデータ'!G189</f>
        <v>0.85699999999999998</v>
      </c>
      <c r="O62" s="98">
        <f ca="1">'9.グラフデータ'!H189</f>
        <v>0.79500000000000004</v>
      </c>
      <c r="P62" s="98">
        <f ca="1">'9.グラフデータ'!I189</f>
        <v>0.755</v>
      </c>
      <c r="Q62" s="94"/>
    </row>
    <row r="63" spans="1:17" s="8" customFormat="1" ht="22.5" customHeight="1" x14ac:dyDescent="0.15">
      <c r="A63" s="83"/>
      <c r="B63" s="358"/>
      <c r="C63" s="97" t="s">
        <v>263</v>
      </c>
      <c r="D63" s="98">
        <f ca="1">'9.グラフデータ'!E180</f>
        <v>0</v>
      </c>
      <c r="E63" s="98">
        <f ca="1">'9.グラフデータ'!F180</f>
        <v>0</v>
      </c>
      <c r="F63" s="98">
        <f ca="1">'9.グラフデータ'!G180</f>
        <v>5.6000000000000001E-2</v>
      </c>
      <c r="G63" s="98">
        <f ca="1">'9.グラフデータ'!H180</f>
        <v>0</v>
      </c>
      <c r="H63" s="98">
        <f ca="1">'9.グラフデータ'!I180</f>
        <v>0.111</v>
      </c>
      <c r="I63" s="94"/>
      <c r="J63" s="358"/>
      <c r="K63" s="97" t="s">
        <v>263</v>
      </c>
      <c r="L63" s="98">
        <f ca="1">'9.グラフデータ'!E190</f>
        <v>2.5999999999999999E-2</v>
      </c>
      <c r="M63" s="98">
        <f ca="1">'9.グラフデータ'!F190</f>
        <v>0</v>
      </c>
      <c r="N63" s="98">
        <f ca="1">'9.グラフデータ'!G190</f>
        <v>0</v>
      </c>
      <c r="O63" s="98">
        <f ca="1">'9.グラフデータ'!H190</f>
        <v>2.5999999999999999E-2</v>
      </c>
      <c r="P63" s="98">
        <f ca="1">'9.グラフデータ'!I190</f>
        <v>0</v>
      </c>
      <c r="Q63" s="94"/>
    </row>
    <row r="64" spans="1:17" s="8" customFormat="1" ht="22.5" customHeight="1" x14ac:dyDescent="0.15">
      <c r="A64" s="83"/>
      <c r="B64" s="359"/>
      <c r="C64" s="97" t="s">
        <v>264</v>
      </c>
      <c r="D64" s="98">
        <f ca="1">'9.グラフデータ'!E181</f>
        <v>0</v>
      </c>
      <c r="E64" s="98">
        <f ca="1">'9.グラフデータ'!F181</f>
        <v>0</v>
      </c>
      <c r="F64" s="98">
        <f ca="1">'9.グラフデータ'!G181</f>
        <v>0</v>
      </c>
      <c r="G64" s="98">
        <f ca="1">'9.グラフデータ'!H181</f>
        <v>0</v>
      </c>
      <c r="H64" s="98">
        <f ca="1">'9.グラフデータ'!I181</f>
        <v>0</v>
      </c>
      <c r="I64" s="94"/>
      <c r="J64" s="359"/>
      <c r="K64" s="97" t="s">
        <v>264</v>
      </c>
      <c r="L64" s="98">
        <f ca="1">'9.グラフデータ'!E191</f>
        <v>0</v>
      </c>
      <c r="M64" s="98">
        <f ca="1">'9.グラフデータ'!F191</f>
        <v>0</v>
      </c>
      <c r="N64" s="98">
        <f ca="1">'9.グラフデータ'!G191</f>
        <v>0</v>
      </c>
      <c r="O64" s="98">
        <f ca="1">'9.グラフデータ'!H191</f>
        <v>0</v>
      </c>
      <c r="P64" s="98">
        <f ca="1">'9.グラフデータ'!I191</f>
        <v>0</v>
      </c>
      <c r="Q64" s="94"/>
    </row>
    <row r="65" spans="1:18" s="8" customFormat="1" ht="22.5" customHeight="1" x14ac:dyDescent="0.15">
      <c r="A65" s="83"/>
      <c r="B65" s="353" t="s">
        <v>265</v>
      </c>
      <c r="C65" s="354"/>
      <c r="D65" s="98">
        <f ca="1">'9.グラフデータ'!E182</f>
        <v>0</v>
      </c>
      <c r="E65" s="98">
        <f ca="1">'9.グラフデータ'!F182</f>
        <v>0</v>
      </c>
      <c r="F65" s="98">
        <f ca="1">'9.グラフデータ'!G182</f>
        <v>0</v>
      </c>
      <c r="G65" s="98">
        <f ca="1">'9.グラフデータ'!H182</f>
        <v>0</v>
      </c>
      <c r="H65" s="98">
        <f ca="1">'9.グラフデータ'!I182</f>
        <v>0</v>
      </c>
      <c r="I65" s="94"/>
      <c r="J65" s="353" t="s">
        <v>265</v>
      </c>
      <c r="K65" s="354"/>
      <c r="L65" s="98">
        <f ca="1">'9.グラフデータ'!E192</f>
        <v>2.5999999999999999E-2</v>
      </c>
      <c r="M65" s="98">
        <f ca="1">'9.グラフデータ'!F192</f>
        <v>6.0999999999999999E-2</v>
      </c>
      <c r="N65" s="98">
        <f ca="1">'9.グラフデータ'!G192</f>
        <v>7.0999999999999994E-2</v>
      </c>
      <c r="O65" s="98">
        <f ca="1">'9.グラフデータ'!H192</f>
        <v>7.6999999999999999E-2</v>
      </c>
      <c r="P65" s="98">
        <f ca="1">'9.グラフデータ'!I192</f>
        <v>8.2000000000000003E-2</v>
      </c>
      <c r="Q65" s="94"/>
    </row>
    <row r="66" spans="1:18" s="8" customFormat="1" ht="22.5" customHeight="1" x14ac:dyDescent="0.15">
      <c r="A66" s="83"/>
      <c r="B66" s="353" t="s">
        <v>266</v>
      </c>
      <c r="C66" s="354"/>
      <c r="D66" s="98">
        <f ca="1">'9.グラフデータ'!E183</f>
        <v>0</v>
      </c>
      <c r="E66" s="98">
        <f ca="1">'9.グラフデータ'!F183</f>
        <v>6.7000000000000004E-2</v>
      </c>
      <c r="F66" s="98">
        <f ca="1">'9.グラフデータ'!G183</f>
        <v>0</v>
      </c>
      <c r="G66" s="98">
        <f ca="1">'9.グラフデータ'!H183</f>
        <v>0</v>
      </c>
      <c r="H66" s="98">
        <f ca="1">'9.グラフデータ'!I183</f>
        <v>0</v>
      </c>
      <c r="I66" s="94"/>
      <c r="J66" s="353" t="s">
        <v>266</v>
      </c>
      <c r="K66" s="354"/>
      <c r="L66" s="98">
        <f ca="1">'9.グラフデータ'!E193</f>
        <v>0</v>
      </c>
      <c r="M66" s="98">
        <f ca="1">'9.グラフデータ'!F193</f>
        <v>0</v>
      </c>
      <c r="N66" s="98">
        <f ca="1">'9.グラフデータ'!G193</f>
        <v>0</v>
      </c>
      <c r="O66" s="98">
        <f ca="1">'9.グラフデータ'!H193</f>
        <v>0</v>
      </c>
      <c r="P66" s="98">
        <f ca="1">'9.グラフデータ'!I193</f>
        <v>0</v>
      </c>
      <c r="Q66" s="94"/>
    </row>
    <row r="67" spans="1:18" s="8" customFormat="1" ht="9" customHeight="1" x14ac:dyDescent="0.15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7"/>
    </row>
    <row r="68" spans="1:18" s="8" customFormat="1" ht="18.75" customHeight="1" x14ac:dyDescent="0.15">
      <c r="A68" s="87" t="s">
        <v>254</v>
      </c>
      <c r="B68" s="10" t="s">
        <v>305</v>
      </c>
      <c r="C68" s="10"/>
      <c r="D68" s="81"/>
      <c r="E68" s="81"/>
      <c r="F68" s="81"/>
      <c r="G68" s="81"/>
      <c r="H68" s="81"/>
      <c r="I68" s="81"/>
    </row>
    <row r="69" spans="1:18" s="8" customFormat="1" ht="17.25" customHeight="1" x14ac:dyDescent="0.15">
      <c r="A69" s="87"/>
      <c r="B69" s="323" t="s">
        <v>443</v>
      </c>
      <c r="C69" s="325"/>
      <c r="D69" s="342" t="s">
        <v>490</v>
      </c>
      <c r="E69" s="342"/>
      <c r="F69" s="250">
        <f ca="1">AVERAGE(G82:H82)</f>
        <v>1</v>
      </c>
      <c r="G69" s="349" t="str">
        <f>'9.グラフデータ'!AE198</f>
        <v>―</v>
      </c>
      <c r="H69" s="350"/>
      <c r="I69" s="83"/>
    </row>
    <row r="70" spans="1:18" s="8" customFormat="1" ht="17.25" customHeight="1" x14ac:dyDescent="0.15">
      <c r="A70" s="87"/>
      <c r="B70" s="326"/>
      <c r="C70" s="328"/>
      <c r="D70" s="342" t="s">
        <v>251</v>
      </c>
      <c r="E70" s="342"/>
      <c r="F70" s="251">
        <f ca="1">H82-G82</f>
        <v>0</v>
      </c>
      <c r="G70" s="351"/>
      <c r="H70" s="352"/>
      <c r="I70" s="83"/>
    </row>
    <row r="71" spans="1:18" s="8" customFormat="1" x14ac:dyDescent="0.15">
      <c r="A71" s="83"/>
      <c r="B71" s="83"/>
      <c r="C71" s="83"/>
      <c r="D71" s="83"/>
      <c r="E71" s="83"/>
      <c r="F71" s="83"/>
      <c r="G71" s="83"/>
      <c r="H71" s="83"/>
      <c r="I71" s="83"/>
    </row>
    <row r="72" spans="1:18" s="8" customFormat="1" x14ac:dyDescent="0.15">
      <c r="A72" s="83"/>
      <c r="B72" s="83"/>
      <c r="C72" s="83"/>
      <c r="D72" s="83"/>
      <c r="E72" s="83"/>
      <c r="F72" s="83"/>
      <c r="G72" s="83"/>
      <c r="H72" s="83"/>
      <c r="I72" s="83"/>
    </row>
    <row r="73" spans="1:18" s="8" customFormat="1" x14ac:dyDescent="0.15">
      <c r="A73" s="83"/>
      <c r="B73" s="83"/>
      <c r="C73" s="83"/>
      <c r="D73" s="83"/>
      <c r="E73" s="83"/>
      <c r="F73" s="83"/>
      <c r="G73" s="83"/>
      <c r="H73" s="83"/>
      <c r="I73" s="83"/>
    </row>
    <row r="74" spans="1:18" s="8" customFormat="1" x14ac:dyDescent="0.15">
      <c r="A74" s="83"/>
      <c r="B74" s="83"/>
      <c r="C74" s="83"/>
      <c r="D74" s="83"/>
      <c r="E74" s="83"/>
      <c r="F74" s="83"/>
      <c r="G74" s="83"/>
      <c r="H74" s="83"/>
      <c r="I74" s="83"/>
    </row>
    <row r="75" spans="1:18" s="8" customFormat="1" x14ac:dyDescent="0.15">
      <c r="A75" s="83"/>
      <c r="B75" s="83"/>
      <c r="C75" s="83"/>
      <c r="D75" s="83"/>
      <c r="E75" s="83"/>
      <c r="F75" s="83"/>
      <c r="G75" s="83"/>
      <c r="H75" s="83"/>
      <c r="I75" s="83"/>
    </row>
    <row r="76" spans="1:18" s="8" customFormat="1" x14ac:dyDescent="0.15">
      <c r="A76" s="83"/>
      <c r="B76" s="83"/>
      <c r="C76" s="83"/>
      <c r="D76" s="83"/>
      <c r="E76" s="83"/>
      <c r="F76" s="83"/>
      <c r="G76" s="83"/>
      <c r="H76" s="83"/>
      <c r="I76" s="83"/>
    </row>
    <row r="77" spans="1:18" s="8" customFormat="1" x14ac:dyDescent="0.15">
      <c r="A77" s="83"/>
      <c r="B77" s="83"/>
      <c r="C77" s="83"/>
      <c r="D77" s="83"/>
      <c r="E77" s="83"/>
      <c r="F77" s="83"/>
      <c r="G77" s="83"/>
      <c r="H77" s="83"/>
      <c r="I77" s="83"/>
    </row>
    <row r="78" spans="1:18" s="8" customFormat="1" x14ac:dyDescent="0.15">
      <c r="A78" s="83"/>
      <c r="B78" s="83"/>
      <c r="C78" s="83"/>
      <c r="D78" s="83"/>
      <c r="E78" s="83"/>
      <c r="F78" s="83"/>
      <c r="G78" s="83"/>
      <c r="H78" s="83"/>
      <c r="I78" s="83"/>
    </row>
    <row r="79" spans="1:18" s="8" customFormat="1" x14ac:dyDescent="0.15">
      <c r="A79" s="83"/>
      <c r="B79" s="83"/>
      <c r="C79" s="83"/>
      <c r="D79" s="83"/>
      <c r="E79" s="83"/>
      <c r="F79" s="83"/>
      <c r="G79" s="83"/>
      <c r="H79" s="83"/>
      <c r="I79" s="83"/>
    </row>
    <row r="80" spans="1:18" s="8" customFormat="1" x14ac:dyDescent="0.15">
      <c r="A80" s="83"/>
      <c r="B80" s="355"/>
      <c r="C80" s="356"/>
      <c r="D80" s="288" t="str">
        <f ca="1">'9.グラフデータ'!$R$1</f>
        <v>R2</v>
      </c>
      <c r="E80" s="288" t="str">
        <f ca="1">'9.グラフデータ'!$S$1</f>
        <v>R3</v>
      </c>
      <c r="F80" s="288" t="str">
        <f ca="1">'9.グラフデータ'!$T$1</f>
        <v>R4</v>
      </c>
      <c r="G80" s="288" t="str">
        <f ca="1">'9.グラフデータ'!$U$1</f>
        <v>R5</v>
      </c>
      <c r="H80" s="288" t="str">
        <f ca="1">'9.グラフデータ'!$V$1</f>
        <v>R6</v>
      </c>
      <c r="I80" s="83"/>
    </row>
    <row r="81" spans="1:18" s="8" customFormat="1" ht="22.5" customHeight="1" x14ac:dyDescent="0.15">
      <c r="A81" s="83"/>
      <c r="B81" s="353" t="s">
        <v>261</v>
      </c>
      <c r="C81" s="354"/>
      <c r="D81" s="98"/>
      <c r="E81" s="98"/>
      <c r="F81" s="287">
        <f ca="1">'9.グラフデータ'!G197</f>
        <v>0</v>
      </c>
      <c r="G81" s="252">
        <f ca="1">'9.グラフデータ'!H197</f>
        <v>0</v>
      </c>
      <c r="H81" s="98">
        <f ca="1">'9.グラフデータ'!I197</f>
        <v>0</v>
      </c>
      <c r="I81" s="94"/>
    </row>
    <row r="82" spans="1:18" s="8" customFormat="1" ht="22.5" customHeight="1" x14ac:dyDescent="0.15">
      <c r="A82" s="83"/>
      <c r="B82" s="357" t="s">
        <v>445</v>
      </c>
      <c r="C82" s="360"/>
      <c r="D82" s="98"/>
      <c r="E82" s="98"/>
      <c r="F82" s="287">
        <f ca="1">SUM(F83:F85)</f>
        <v>1</v>
      </c>
      <c r="G82" s="252">
        <f ca="1">SUM(G83:G85)</f>
        <v>1</v>
      </c>
      <c r="H82" s="98">
        <f ca="1">SUM(H83:H85)</f>
        <v>1</v>
      </c>
      <c r="I82" s="94"/>
    </row>
    <row r="83" spans="1:18" s="8" customFormat="1" ht="22.5" customHeight="1" x14ac:dyDescent="0.15">
      <c r="A83" s="83"/>
      <c r="B83" s="358"/>
      <c r="C83" s="97" t="s">
        <v>262</v>
      </c>
      <c r="D83" s="98"/>
      <c r="E83" s="98"/>
      <c r="F83" s="287">
        <f ca="1">'9.グラフデータ'!G199</f>
        <v>1</v>
      </c>
      <c r="G83" s="252">
        <f ca="1">'9.グラフデータ'!H199</f>
        <v>1</v>
      </c>
      <c r="H83" s="101">
        <f ca="1">'9.グラフデータ'!I199</f>
        <v>0.5</v>
      </c>
      <c r="I83" s="94"/>
    </row>
    <row r="84" spans="1:18" s="8" customFormat="1" ht="22.5" customHeight="1" x14ac:dyDescent="0.15">
      <c r="A84" s="83"/>
      <c r="B84" s="358"/>
      <c r="C84" s="97" t="s">
        <v>263</v>
      </c>
      <c r="D84" s="98"/>
      <c r="E84" s="98"/>
      <c r="F84" s="287">
        <f ca="1">'9.グラフデータ'!G200</f>
        <v>0</v>
      </c>
      <c r="G84" s="252">
        <f ca="1">'9.グラフデータ'!H200</f>
        <v>0</v>
      </c>
      <c r="H84" s="101">
        <f ca="1">'9.グラフデータ'!I200</f>
        <v>0.5</v>
      </c>
      <c r="I84" s="94"/>
    </row>
    <row r="85" spans="1:18" s="8" customFormat="1" ht="22.5" customHeight="1" x14ac:dyDescent="0.15">
      <c r="A85" s="83"/>
      <c r="B85" s="359"/>
      <c r="C85" s="97" t="s">
        <v>264</v>
      </c>
      <c r="D85" s="98"/>
      <c r="E85" s="98"/>
      <c r="F85" s="287">
        <f ca="1">'9.グラフデータ'!G201</f>
        <v>0</v>
      </c>
      <c r="G85" s="252">
        <f ca="1">'9.グラフデータ'!H201</f>
        <v>0</v>
      </c>
      <c r="H85" s="101">
        <f ca="1">'9.グラフデータ'!I201</f>
        <v>0</v>
      </c>
      <c r="I85" s="94"/>
    </row>
    <row r="86" spans="1:18" s="8" customFormat="1" ht="22.5" customHeight="1" x14ac:dyDescent="0.15">
      <c r="A86" s="83"/>
      <c r="B86" s="353" t="s">
        <v>265</v>
      </c>
      <c r="C86" s="354"/>
      <c r="D86" s="98"/>
      <c r="E86" s="98"/>
      <c r="F86" s="287">
        <f ca="1">'9.グラフデータ'!G202</f>
        <v>0</v>
      </c>
      <c r="G86" s="252">
        <f ca="1">'9.グラフデータ'!H202</f>
        <v>0</v>
      </c>
      <c r="H86" s="101">
        <f ca="1">'9.グラフデータ'!I202</f>
        <v>0</v>
      </c>
      <c r="I86" s="94"/>
    </row>
    <row r="87" spans="1:18" s="8" customFormat="1" ht="22.5" customHeight="1" x14ac:dyDescent="0.15">
      <c r="A87" s="83"/>
      <c r="B87" s="353" t="s">
        <v>266</v>
      </c>
      <c r="C87" s="354"/>
      <c r="D87" s="98"/>
      <c r="E87" s="98"/>
      <c r="F87" s="287">
        <f ca="1">'9.グラフデータ'!G203</f>
        <v>0</v>
      </c>
      <c r="G87" s="252">
        <f ca="1">'9.グラフデータ'!H203</f>
        <v>0</v>
      </c>
      <c r="H87" s="101">
        <f ca="1">'9.グラフデータ'!I203</f>
        <v>0</v>
      </c>
      <c r="I87" s="94"/>
    </row>
    <row r="88" spans="1:18" s="8" customFormat="1" ht="9" customHeight="1" x14ac:dyDescent="0.15">
      <c r="A88" s="83"/>
      <c r="B88" s="95"/>
      <c r="C88" s="95"/>
      <c r="D88" s="94"/>
      <c r="E88" s="94"/>
      <c r="F88" s="94"/>
      <c r="G88" s="94"/>
      <c r="H88" s="94"/>
      <c r="I88" s="94"/>
    </row>
    <row r="89" spans="1:18" x14ac:dyDescent="0.15">
      <c r="R89"/>
    </row>
    <row r="90" spans="1:18" x14ac:dyDescent="0.15">
      <c r="R90"/>
    </row>
    <row r="91" spans="1:18" x14ac:dyDescent="0.15">
      <c r="R91"/>
    </row>
  </sheetData>
  <mergeCells count="70">
    <mergeCell ref="B86:C86"/>
    <mergeCell ref="B87:C87"/>
    <mergeCell ref="B6:C7"/>
    <mergeCell ref="J6:K7"/>
    <mergeCell ref="B27:C28"/>
    <mergeCell ref="J27:K28"/>
    <mergeCell ref="B48:C49"/>
    <mergeCell ref="J48:K49"/>
    <mergeCell ref="B69:C70"/>
    <mergeCell ref="J66:K66"/>
    <mergeCell ref="B80:C80"/>
    <mergeCell ref="B81:C81"/>
    <mergeCell ref="B82:C82"/>
    <mergeCell ref="B83:B85"/>
    <mergeCell ref="J59:K59"/>
    <mergeCell ref="J60:K60"/>
    <mergeCell ref="J61:K61"/>
    <mergeCell ref="J62:J64"/>
    <mergeCell ref="J65:K65"/>
    <mergeCell ref="B45:C45"/>
    <mergeCell ref="J38:K38"/>
    <mergeCell ref="J39:K39"/>
    <mergeCell ref="J40:K40"/>
    <mergeCell ref="J41:J43"/>
    <mergeCell ref="J44:K44"/>
    <mergeCell ref="J45:K45"/>
    <mergeCell ref="B38:C38"/>
    <mergeCell ref="B39:C39"/>
    <mergeCell ref="B40:C40"/>
    <mergeCell ref="B41:B43"/>
    <mergeCell ref="B44:C44"/>
    <mergeCell ref="B59:C59"/>
    <mergeCell ref="B24:C24"/>
    <mergeCell ref="J17:K17"/>
    <mergeCell ref="J18:K18"/>
    <mergeCell ref="J19:K19"/>
    <mergeCell ref="J20:J22"/>
    <mergeCell ref="J23:K23"/>
    <mergeCell ref="J24:K24"/>
    <mergeCell ref="B17:C17"/>
    <mergeCell ref="B18:C18"/>
    <mergeCell ref="B19:C19"/>
    <mergeCell ref="B20:B22"/>
    <mergeCell ref="B23:C23"/>
    <mergeCell ref="D69:E69"/>
    <mergeCell ref="G69:H70"/>
    <mergeCell ref="D70:E70"/>
    <mergeCell ref="D48:E48"/>
    <mergeCell ref="G48:H49"/>
    <mergeCell ref="B60:C60"/>
    <mergeCell ref="B61:C61"/>
    <mergeCell ref="B62:B64"/>
    <mergeCell ref="B65:C65"/>
    <mergeCell ref="B66:C66"/>
    <mergeCell ref="L48:M48"/>
    <mergeCell ref="O48:P49"/>
    <mergeCell ref="D49:E49"/>
    <mergeCell ref="L49:M49"/>
    <mergeCell ref="O27:P28"/>
    <mergeCell ref="D28:E28"/>
    <mergeCell ref="L28:M28"/>
    <mergeCell ref="D27:E27"/>
    <mergeCell ref="G27:H28"/>
    <mergeCell ref="L27:M27"/>
    <mergeCell ref="D6:E6"/>
    <mergeCell ref="G6:H7"/>
    <mergeCell ref="L6:M6"/>
    <mergeCell ref="O6:P7"/>
    <mergeCell ref="D7:E7"/>
    <mergeCell ref="L7:M7"/>
  </mergeCells>
  <phoneticPr fontId="1"/>
  <conditionalFormatting sqref="G6">
    <cfRule type="containsText" dxfId="253" priority="49" operator="containsText" text="最新年度のみ減少">
      <formula>NOT(ISERROR(SEARCH("最新年度のみ減少",G6)))</formula>
    </cfRule>
    <cfRule type="containsText" dxfId="252" priority="50" operator="containsText" text="最新年度のみ増加">
      <formula>NOT(ISERROR(SEARCH("最新年度のみ増加",G6)))</formula>
    </cfRule>
  </conditionalFormatting>
  <conditionalFormatting sqref="G6">
    <cfRule type="containsText" dxfId="251" priority="51" operator="containsText" text="―">
      <formula>NOT(ISERROR(SEARCH("―",G6)))</formula>
    </cfRule>
    <cfRule type="containsText" dxfId="250" priority="52" operator="containsText" text="隔年で">
      <formula>NOT(ISERROR(SEARCH("隔年で",G6)))</formula>
    </cfRule>
    <cfRule type="containsText" dxfId="249" priority="53" operator="containsText" text="年度により">
      <formula>NOT(ISERROR(SEARCH("年度により",G6)))</formula>
    </cfRule>
    <cfRule type="containsText" dxfId="248" priority="54" operator="containsText" text="減少傾向">
      <formula>NOT(ISERROR(SEARCH("減少傾向",G6)))</formula>
    </cfRule>
    <cfRule type="containsText" dxfId="247" priority="55" operator="containsText" text="増加傾向">
      <formula>NOT(ISERROR(SEARCH("増加傾向",G6)))</formula>
    </cfRule>
    <cfRule type="containsText" dxfId="246" priority="56" operator="containsText" text="同程度">
      <formula>NOT(ISERROR(SEARCH("同程度",G6)))</formula>
    </cfRule>
  </conditionalFormatting>
  <conditionalFormatting sqref="O6">
    <cfRule type="containsText" dxfId="245" priority="41" operator="containsText" text="最新年度のみ減少">
      <formula>NOT(ISERROR(SEARCH("最新年度のみ減少",O6)))</formula>
    </cfRule>
    <cfRule type="containsText" dxfId="244" priority="42" operator="containsText" text="最新年度のみ増加">
      <formula>NOT(ISERROR(SEARCH("最新年度のみ増加",O6)))</formula>
    </cfRule>
  </conditionalFormatting>
  <conditionalFormatting sqref="O6">
    <cfRule type="containsText" dxfId="243" priority="43" operator="containsText" text="―">
      <formula>NOT(ISERROR(SEARCH("―",O6)))</formula>
    </cfRule>
    <cfRule type="containsText" dxfId="242" priority="44" operator="containsText" text="隔年で">
      <formula>NOT(ISERROR(SEARCH("隔年で",O6)))</formula>
    </cfRule>
    <cfRule type="containsText" dxfId="241" priority="45" operator="containsText" text="年度により">
      <formula>NOT(ISERROR(SEARCH("年度により",O6)))</formula>
    </cfRule>
    <cfRule type="containsText" dxfId="240" priority="46" operator="containsText" text="減少傾向">
      <formula>NOT(ISERROR(SEARCH("減少傾向",O6)))</formula>
    </cfRule>
    <cfRule type="containsText" dxfId="239" priority="47" operator="containsText" text="増加傾向">
      <formula>NOT(ISERROR(SEARCH("増加傾向",O6)))</formula>
    </cfRule>
    <cfRule type="containsText" dxfId="238" priority="48" operator="containsText" text="同程度">
      <formula>NOT(ISERROR(SEARCH("同程度",O6)))</formula>
    </cfRule>
  </conditionalFormatting>
  <conditionalFormatting sqref="G27">
    <cfRule type="containsText" dxfId="237" priority="33" operator="containsText" text="最新年度のみ減少">
      <formula>NOT(ISERROR(SEARCH("最新年度のみ減少",G27)))</formula>
    </cfRule>
    <cfRule type="containsText" dxfId="236" priority="34" operator="containsText" text="最新年度のみ増加">
      <formula>NOT(ISERROR(SEARCH("最新年度のみ増加",G27)))</formula>
    </cfRule>
  </conditionalFormatting>
  <conditionalFormatting sqref="G27">
    <cfRule type="containsText" dxfId="235" priority="35" operator="containsText" text="―">
      <formula>NOT(ISERROR(SEARCH("―",G27)))</formula>
    </cfRule>
    <cfRule type="containsText" dxfId="234" priority="36" operator="containsText" text="隔年で">
      <formula>NOT(ISERROR(SEARCH("隔年で",G27)))</formula>
    </cfRule>
    <cfRule type="containsText" dxfId="233" priority="37" operator="containsText" text="年度により">
      <formula>NOT(ISERROR(SEARCH("年度により",G27)))</formula>
    </cfRule>
    <cfRule type="containsText" dxfId="232" priority="38" operator="containsText" text="減少傾向">
      <formula>NOT(ISERROR(SEARCH("減少傾向",G27)))</formula>
    </cfRule>
    <cfRule type="containsText" dxfId="231" priority="39" operator="containsText" text="増加傾向">
      <formula>NOT(ISERROR(SEARCH("増加傾向",G27)))</formula>
    </cfRule>
    <cfRule type="containsText" dxfId="230" priority="40" operator="containsText" text="同程度">
      <formula>NOT(ISERROR(SEARCH("同程度",G27)))</formula>
    </cfRule>
  </conditionalFormatting>
  <conditionalFormatting sqref="O27">
    <cfRule type="containsText" dxfId="229" priority="25" operator="containsText" text="最新年度のみ減少">
      <formula>NOT(ISERROR(SEARCH("最新年度のみ減少",O27)))</formula>
    </cfRule>
    <cfRule type="containsText" dxfId="228" priority="26" operator="containsText" text="最新年度のみ増加">
      <formula>NOT(ISERROR(SEARCH("最新年度のみ増加",O27)))</formula>
    </cfRule>
  </conditionalFormatting>
  <conditionalFormatting sqref="O27">
    <cfRule type="containsText" dxfId="227" priority="27" operator="containsText" text="―">
      <formula>NOT(ISERROR(SEARCH("―",O27)))</formula>
    </cfRule>
    <cfRule type="containsText" dxfId="226" priority="28" operator="containsText" text="隔年で">
      <formula>NOT(ISERROR(SEARCH("隔年で",O27)))</formula>
    </cfRule>
    <cfRule type="containsText" dxfId="225" priority="29" operator="containsText" text="年度により">
      <formula>NOT(ISERROR(SEARCH("年度により",O27)))</formula>
    </cfRule>
    <cfRule type="containsText" dxfId="224" priority="30" operator="containsText" text="減少傾向">
      <formula>NOT(ISERROR(SEARCH("減少傾向",O27)))</formula>
    </cfRule>
    <cfRule type="containsText" dxfId="223" priority="31" operator="containsText" text="増加傾向">
      <formula>NOT(ISERROR(SEARCH("増加傾向",O27)))</formula>
    </cfRule>
    <cfRule type="containsText" dxfId="222" priority="32" operator="containsText" text="同程度">
      <formula>NOT(ISERROR(SEARCH("同程度",O27)))</formula>
    </cfRule>
  </conditionalFormatting>
  <conditionalFormatting sqref="G48">
    <cfRule type="containsText" dxfId="221" priority="17" operator="containsText" text="最新年度のみ減少">
      <formula>NOT(ISERROR(SEARCH("最新年度のみ減少",G48)))</formula>
    </cfRule>
    <cfRule type="containsText" dxfId="220" priority="18" operator="containsText" text="最新年度のみ増加">
      <formula>NOT(ISERROR(SEARCH("最新年度のみ増加",G48)))</formula>
    </cfRule>
  </conditionalFormatting>
  <conditionalFormatting sqref="G48">
    <cfRule type="containsText" dxfId="219" priority="19" operator="containsText" text="―">
      <formula>NOT(ISERROR(SEARCH("―",G48)))</formula>
    </cfRule>
    <cfRule type="containsText" dxfId="218" priority="20" operator="containsText" text="隔年で">
      <formula>NOT(ISERROR(SEARCH("隔年で",G48)))</formula>
    </cfRule>
    <cfRule type="containsText" dxfId="217" priority="21" operator="containsText" text="年度により">
      <formula>NOT(ISERROR(SEARCH("年度により",G48)))</formula>
    </cfRule>
    <cfRule type="containsText" dxfId="216" priority="22" operator="containsText" text="減少傾向">
      <formula>NOT(ISERROR(SEARCH("減少傾向",G48)))</formula>
    </cfRule>
    <cfRule type="containsText" dxfId="215" priority="23" operator="containsText" text="増加傾向">
      <formula>NOT(ISERROR(SEARCH("増加傾向",G48)))</formula>
    </cfRule>
    <cfRule type="containsText" dxfId="214" priority="24" operator="containsText" text="同程度">
      <formula>NOT(ISERROR(SEARCH("同程度",G48)))</formula>
    </cfRule>
  </conditionalFormatting>
  <conditionalFormatting sqref="O48">
    <cfRule type="containsText" dxfId="213" priority="9" operator="containsText" text="最新年度のみ減少">
      <formula>NOT(ISERROR(SEARCH("最新年度のみ減少",O48)))</formula>
    </cfRule>
    <cfRule type="containsText" dxfId="212" priority="10" operator="containsText" text="最新年度のみ増加">
      <formula>NOT(ISERROR(SEARCH("最新年度のみ増加",O48)))</formula>
    </cfRule>
  </conditionalFormatting>
  <conditionalFormatting sqref="O48">
    <cfRule type="containsText" dxfId="211" priority="11" operator="containsText" text="―">
      <formula>NOT(ISERROR(SEARCH("―",O48)))</formula>
    </cfRule>
    <cfRule type="containsText" dxfId="210" priority="12" operator="containsText" text="隔年で">
      <formula>NOT(ISERROR(SEARCH("隔年で",O48)))</formula>
    </cfRule>
    <cfRule type="containsText" dxfId="209" priority="13" operator="containsText" text="年度により">
      <formula>NOT(ISERROR(SEARCH("年度により",O48)))</formula>
    </cfRule>
    <cfRule type="containsText" dxfId="208" priority="14" operator="containsText" text="減少傾向">
      <formula>NOT(ISERROR(SEARCH("減少傾向",O48)))</formula>
    </cfRule>
    <cfRule type="containsText" dxfId="207" priority="15" operator="containsText" text="増加傾向">
      <formula>NOT(ISERROR(SEARCH("増加傾向",O48)))</formula>
    </cfRule>
    <cfRule type="containsText" dxfId="206" priority="16" operator="containsText" text="同程度">
      <formula>NOT(ISERROR(SEARCH("同程度",O48)))</formula>
    </cfRule>
  </conditionalFormatting>
  <conditionalFormatting sqref="G69">
    <cfRule type="containsText" dxfId="205" priority="1" operator="containsText" text="最新年度のみ減少">
      <formula>NOT(ISERROR(SEARCH("最新年度のみ減少",G69)))</formula>
    </cfRule>
    <cfRule type="containsText" dxfId="204" priority="2" operator="containsText" text="最新年度のみ増加">
      <formula>NOT(ISERROR(SEARCH("最新年度のみ増加",G69)))</formula>
    </cfRule>
  </conditionalFormatting>
  <conditionalFormatting sqref="G69">
    <cfRule type="containsText" dxfId="203" priority="3" operator="containsText" text="―">
      <formula>NOT(ISERROR(SEARCH("―",G69)))</formula>
    </cfRule>
    <cfRule type="containsText" dxfId="202" priority="4" operator="containsText" text="隔年で">
      <formula>NOT(ISERROR(SEARCH("隔年で",G69)))</formula>
    </cfRule>
    <cfRule type="containsText" dxfId="201" priority="5" operator="containsText" text="年度により">
      <formula>NOT(ISERROR(SEARCH("年度により",G69)))</formula>
    </cfRule>
    <cfRule type="containsText" dxfId="200" priority="6" operator="containsText" text="減少傾向">
      <formula>NOT(ISERROR(SEARCH("減少傾向",G69)))</formula>
    </cfRule>
    <cfRule type="containsText" dxfId="199" priority="7" operator="containsText" text="増加傾向">
      <formula>NOT(ISERROR(SEARCH("増加傾向",G69)))</formula>
    </cfRule>
    <cfRule type="containsText" dxfId="198" priority="8" operator="containsText" text="同程度">
      <formula>NOT(ISERROR(SEARCH("同程度",G69)))</formula>
    </cfRule>
  </conditionalFormatting>
  <hyperlinks>
    <hyperlink ref="R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4"/>
  <sheetViews>
    <sheetView topLeftCell="A22" workbookViewId="0">
      <selection activeCell="A5" sqref="A5:A6"/>
    </sheetView>
  </sheetViews>
  <sheetFormatPr defaultRowHeight="13.5" x14ac:dyDescent="0.15"/>
  <cols>
    <col min="1" max="1" width="0.625" style="11" customWidth="1"/>
    <col min="2" max="32" width="3" customWidth="1"/>
    <col min="33" max="33" width="0.625" customWidth="1"/>
    <col min="34" max="34" width="2.875" style="11" customWidth="1"/>
    <col min="35" max="35" width="20.5" bestFit="1" customWidth="1"/>
    <col min="36" max="40" width="8.625" bestFit="1" customWidth="1"/>
  </cols>
  <sheetData>
    <row r="1" spans="1:41" ht="24" customHeight="1" thickBot="1" x14ac:dyDescent="0.2">
      <c r="A1" s="3" t="s">
        <v>37</v>
      </c>
      <c r="B1" s="3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I1" s="13" t="s">
        <v>38</v>
      </c>
    </row>
    <row r="2" spans="1:41" ht="24" customHeight="1" x14ac:dyDescent="0.15">
      <c r="A2" s="3" t="s">
        <v>277</v>
      </c>
      <c r="B2" s="3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41" ht="24" customHeight="1" x14ac:dyDescent="0.15">
      <c r="A3"/>
      <c r="B3" s="3" t="s">
        <v>249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I3" s="8"/>
      <c r="AJ3" s="8"/>
      <c r="AK3" s="8"/>
      <c r="AL3" s="8"/>
      <c r="AM3" s="8"/>
      <c r="AN3" s="8"/>
      <c r="AO3" s="8"/>
    </row>
    <row r="4" spans="1:41" x14ac:dyDescent="0.15">
      <c r="A4" s="3"/>
      <c r="AG4" s="81"/>
      <c r="AH4" s="81"/>
    </row>
    <row r="5" spans="1:41" ht="18.75" customHeight="1" x14ac:dyDescent="0.15">
      <c r="A5" s="3"/>
      <c r="B5" s="10" t="s">
        <v>0</v>
      </c>
      <c r="AG5" s="81"/>
      <c r="AH5" s="81"/>
    </row>
    <row r="6" spans="1:41" s="8" customFormat="1" ht="17.25" customHeight="1" x14ac:dyDescent="0.15">
      <c r="A6" s="84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7.1999999999999998E-3</v>
      </c>
      <c r="K6" s="320"/>
      <c r="L6" s="320"/>
      <c r="M6" s="321" t="str">
        <f>'9.グラフデータ'!AE209</f>
        <v>―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0.86860000000000004</v>
      </c>
      <c r="AA6" s="320"/>
      <c r="AB6" s="320"/>
      <c r="AC6" s="321" t="str">
        <f>'9.グラフデータ'!AE210</f>
        <v>年度により増減</v>
      </c>
      <c r="AD6" s="321"/>
      <c r="AE6" s="321"/>
      <c r="AF6" s="321"/>
      <c r="AG6" s="82"/>
      <c r="AH6" s="82"/>
    </row>
    <row r="7" spans="1:41" s="8" customFormat="1" ht="17.25" customHeight="1" x14ac:dyDescent="0.15">
      <c r="A7" s="84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-3.5999999999999997E-2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-1.4999999999999902E-2</v>
      </c>
      <c r="AA7" s="322"/>
      <c r="AB7" s="322"/>
      <c r="AC7" s="321"/>
      <c r="AD7" s="321"/>
      <c r="AE7" s="321"/>
      <c r="AF7" s="321"/>
      <c r="AG7" s="82"/>
      <c r="AH7" s="82"/>
    </row>
    <row r="8" spans="1:41" s="8" customFormat="1" ht="17.25" customHeight="1" x14ac:dyDescent="0.15"/>
    <row r="9" spans="1:41" s="8" customFormat="1" ht="17.25" customHeight="1" x14ac:dyDescent="0.15"/>
    <row r="10" spans="1:41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</row>
    <row r="11" spans="1:41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</row>
    <row r="12" spans="1:41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</row>
    <row r="13" spans="1:41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</row>
    <row r="14" spans="1:41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</row>
    <row r="15" spans="1:41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  <c r="AH15"/>
    </row>
    <row r="16" spans="1:41" s="8" customFormat="1" ht="18.75" customHeight="1" x14ac:dyDescent="0.15">
      <c r="A16"/>
      <c r="B16" s="340"/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32" t="str">
        <f ca="1">'9.グラフデータ'!$R$1</f>
        <v>R2</v>
      </c>
      <c r="N16" s="332"/>
      <c r="O16" s="332"/>
      <c r="P16" s="332"/>
      <c r="Q16" s="332" t="str">
        <f ca="1">'9.グラフデータ'!$S$1</f>
        <v>R3</v>
      </c>
      <c r="R16" s="332"/>
      <c r="S16" s="332"/>
      <c r="T16" s="332"/>
      <c r="U16" s="332" t="str">
        <f ca="1">'9.グラフデータ'!$T$1</f>
        <v>R4</v>
      </c>
      <c r="V16" s="332"/>
      <c r="W16" s="332"/>
      <c r="X16" s="332"/>
      <c r="Y16" s="332" t="str">
        <f ca="1">'9.グラフデータ'!$U$1</f>
        <v>R5</v>
      </c>
      <c r="Z16" s="332"/>
      <c r="AA16" s="332"/>
      <c r="AB16" s="332"/>
      <c r="AC16" s="332" t="str">
        <f ca="1">'9.グラフデータ'!$V$1</f>
        <v>R6</v>
      </c>
      <c r="AD16" s="332"/>
      <c r="AE16" s="332"/>
      <c r="AF16" s="332"/>
      <c r="AG16"/>
      <c r="AH16"/>
    </row>
    <row r="17" spans="1:37" s="8" customFormat="1" ht="18.75" customHeight="1" x14ac:dyDescent="0.15">
      <c r="A17"/>
      <c r="B17" s="340" t="s">
        <v>261</v>
      </c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19">
        <f>'9.グラフデータ'!E209</f>
        <v>3.5999999999999997E-2</v>
      </c>
      <c r="N17" s="319"/>
      <c r="O17" s="319"/>
      <c r="P17" s="319"/>
      <c r="Q17" s="319">
        <f>'9.グラフデータ'!F209</f>
        <v>0</v>
      </c>
      <c r="R17" s="319"/>
      <c r="S17" s="319"/>
      <c r="T17" s="319"/>
      <c r="U17" s="319">
        <f>'9.グラフデータ'!G209</f>
        <v>0</v>
      </c>
      <c r="V17" s="319"/>
      <c r="W17" s="319"/>
      <c r="X17" s="319"/>
      <c r="Y17" s="319">
        <f>'9.グラフデータ'!H209</f>
        <v>0</v>
      </c>
      <c r="Z17" s="319"/>
      <c r="AA17" s="319"/>
      <c r="AB17" s="319"/>
      <c r="AC17" s="319">
        <f>'9.グラフデータ'!I209</f>
        <v>0</v>
      </c>
      <c r="AD17" s="319"/>
      <c r="AE17" s="319"/>
      <c r="AF17" s="319"/>
      <c r="AG17"/>
      <c r="AH17"/>
    </row>
    <row r="18" spans="1:37" s="8" customFormat="1" ht="18.75" customHeight="1" x14ac:dyDescent="0.15">
      <c r="A18"/>
      <c r="B18" s="339" t="s">
        <v>444</v>
      </c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19">
        <f>SUM(M19:M21)</f>
        <v>0.92799999999999994</v>
      </c>
      <c r="N18" s="319"/>
      <c r="O18" s="319"/>
      <c r="P18" s="319"/>
      <c r="Q18" s="319">
        <f>SUM(Q19:Q21)</f>
        <v>0.83299999999999996</v>
      </c>
      <c r="R18" s="319"/>
      <c r="S18" s="319"/>
      <c r="T18" s="319"/>
      <c r="U18" s="319">
        <f>SUM(U19:U21)</f>
        <v>0.82300000000000006</v>
      </c>
      <c r="V18" s="319"/>
      <c r="W18" s="319"/>
      <c r="X18" s="319"/>
      <c r="Y18" s="319">
        <f>SUM(Y19:Y21)</f>
        <v>0.84599999999999997</v>
      </c>
      <c r="Z18" s="319"/>
      <c r="AA18" s="319"/>
      <c r="AB18" s="319"/>
      <c r="AC18" s="319">
        <f>SUM(AC19:AC21)</f>
        <v>0.91300000000000003</v>
      </c>
      <c r="AD18" s="319"/>
      <c r="AE18" s="319"/>
      <c r="AF18" s="319"/>
      <c r="AG18"/>
      <c r="AH18"/>
    </row>
    <row r="19" spans="1:37" s="8" customFormat="1" ht="18.75" customHeight="1" x14ac:dyDescent="0.15">
      <c r="A19"/>
      <c r="B19" s="111"/>
      <c r="C19" s="333" t="s">
        <v>262</v>
      </c>
      <c r="D19" s="334"/>
      <c r="E19" s="334"/>
      <c r="F19" s="334"/>
      <c r="G19" s="334"/>
      <c r="H19" s="334"/>
      <c r="I19" s="334"/>
      <c r="J19" s="334"/>
      <c r="K19" s="334"/>
      <c r="L19" s="335"/>
      <c r="M19" s="319">
        <f>'9.グラフデータ'!E211</f>
        <v>0.82099999999999995</v>
      </c>
      <c r="N19" s="319"/>
      <c r="O19" s="319"/>
      <c r="P19" s="319"/>
      <c r="Q19" s="319">
        <f>'9.グラフデータ'!F211</f>
        <v>0.75</v>
      </c>
      <c r="R19" s="319"/>
      <c r="S19" s="319"/>
      <c r="T19" s="319"/>
      <c r="U19" s="319">
        <f>'9.グラフデータ'!G211</f>
        <v>0.79400000000000004</v>
      </c>
      <c r="V19" s="319"/>
      <c r="W19" s="319"/>
      <c r="X19" s="319"/>
      <c r="Y19" s="319">
        <f>'9.グラフデータ'!H211</f>
        <v>0.84599999999999997</v>
      </c>
      <c r="Z19" s="319"/>
      <c r="AA19" s="319"/>
      <c r="AB19" s="319"/>
      <c r="AC19" s="319">
        <f>'9.グラフデータ'!I211</f>
        <v>0.87</v>
      </c>
      <c r="AD19" s="319"/>
      <c r="AE19" s="319"/>
      <c r="AF19" s="319"/>
      <c r="AG19"/>
      <c r="AH19"/>
    </row>
    <row r="20" spans="1:37" s="8" customFormat="1" ht="18.75" customHeight="1" x14ac:dyDescent="0.15">
      <c r="A20"/>
      <c r="B20" s="111"/>
      <c r="C20" s="333" t="s">
        <v>263</v>
      </c>
      <c r="D20" s="334"/>
      <c r="E20" s="334"/>
      <c r="F20" s="334"/>
      <c r="G20" s="334"/>
      <c r="H20" s="334"/>
      <c r="I20" s="334"/>
      <c r="J20" s="334"/>
      <c r="K20" s="334"/>
      <c r="L20" s="335"/>
      <c r="M20" s="319">
        <f>'9.グラフデータ'!E212</f>
        <v>0.107</v>
      </c>
      <c r="N20" s="319"/>
      <c r="O20" s="319"/>
      <c r="P20" s="319"/>
      <c r="Q20" s="319">
        <f>'9.グラフデータ'!F212</f>
        <v>8.3000000000000004E-2</v>
      </c>
      <c r="R20" s="319"/>
      <c r="S20" s="319"/>
      <c r="T20" s="319"/>
      <c r="U20" s="319">
        <f>'9.グラフデータ'!G212</f>
        <v>2.9000000000000001E-2</v>
      </c>
      <c r="V20" s="319"/>
      <c r="W20" s="319"/>
      <c r="X20" s="319"/>
      <c r="Y20" s="319">
        <f>'9.グラフデータ'!H212</f>
        <v>0</v>
      </c>
      <c r="Z20" s="319"/>
      <c r="AA20" s="319"/>
      <c r="AB20" s="319"/>
      <c r="AC20" s="319">
        <f>'9.グラフデータ'!I212</f>
        <v>4.2999999999999997E-2</v>
      </c>
      <c r="AD20" s="319"/>
      <c r="AE20" s="319"/>
      <c r="AF20" s="319"/>
      <c r="AG20"/>
      <c r="AH20"/>
    </row>
    <row r="21" spans="1:37" s="8" customFormat="1" ht="18.75" customHeight="1" x14ac:dyDescent="0.15">
      <c r="A21"/>
      <c r="B21" s="112"/>
      <c r="C21" s="333" t="s">
        <v>264</v>
      </c>
      <c r="D21" s="334"/>
      <c r="E21" s="334"/>
      <c r="F21" s="334"/>
      <c r="G21" s="334"/>
      <c r="H21" s="334"/>
      <c r="I21" s="334"/>
      <c r="J21" s="334"/>
      <c r="K21" s="334"/>
      <c r="L21" s="335"/>
      <c r="M21" s="319">
        <f>'9.グラフデータ'!E213</f>
        <v>0</v>
      </c>
      <c r="N21" s="319"/>
      <c r="O21" s="319"/>
      <c r="P21" s="319"/>
      <c r="Q21" s="319">
        <f>'9.グラフデータ'!F213</f>
        <v>0</v>
      </c>
      <c r="R21" s="319"/>
      <c r="S21" s="319"/>
      <c r="T21" s="319"/>
      <c r="U21" s="319">
        <f>'9.グラフデータ'!G213</f>
        <v>0</v>
      </c>
      <c r="V21" s="319"/>
      <c r="W21" s="319"/>
      <c r="X21" s="319"/>
      <c r="Y21" s="319">
        <f>'9.グラフデータ'!H213</f>
        <v>0</v>
      </c>
      <c r="Z21" s="319"/>
      <c r="AA21" s="319"/>
      <c r="AB21" s="319"/>
      <c r="AC21" s="319">
        <f>'9.グラフデータ'!I213</f>
        <v>0</v>
      </c>
      <c r="AD21" s="319"/>
      <c r="AE21" s="319"/>
      <c r="AF21" s="319"/>
      <c r="AG21"/>
      <c r="AH21"/>
      <c r="AK21" s="297"/>
    </row>
    <row r="22" spans="1:37" s="8" customFormat="1" ht="18.75" customHeight="1" x14ac:dyDescent="0.15">
      <c r="A22"/>
      <c r="B22" s="340" t="s">
        <v>265</v>
      </c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19">
        <f>'9.グラフデータ'!E214</f>
        <v>3.5999999999999997E-2</v>
      </c>
      <c r="N22" s="319"/>
      <c r="O22" s="319"/>
      <c r="P22" s="319"/>
      <c r="Q22" s="319">
        <f>'9.グラフデータ'!F214</f>
        <v>0.125</v>
      </c>
      <c r="R22" s="319"/>
      <c r="S22" s="319"/>
      <c r="T22" s="319"/>
      <c r="U22" s="319">
        <f>'9.グラフデータ'!G214</f>
        <v>0.14699999999999999</v>
      </c>
      <c r="V22" s="319"/>
      <c r="W22" s="319"/>
      <c r="X22" s="319"/>
      <c r="Y22" s="319">
        <f>'9.グラフデータ'!H214</f>
        <v>0.154</v>
      </c>
      <c r="Z22" s="319"/>
      <c r="AA22" s="319"/>
      <c r="AB22" s="319"/>
      <c r="AC22" s="319">
        <f>'9.グラフデータ'!I214</f>
        <v>8.6999999999999994E-2</v>
      </c>
      <c r="AD22" s="319"/>
      <c r="AE22" s="319"/>
      <c r="AF22" s="319"/>
      <c r="AG22"/>
      <c r="AH22"/>
    </row>
    <row r="23" spans="1:37" s="8" customFormat="1" ht="18.75" customHeight="1" x14ac:dyDescent="0.15">
      <c r="A23"/>
      <c r="B23" s="340" t="s">
        <v>266</v>
      </c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19">
        <f>'9.グラフデータ'!E215</f>
        <v>0</v>
      </c>
      <c r="N23" s="319"/>
      <c r="O23" s="319"/>
      <c r="P23" s="319"/>
      <c r="Q23" s="319">
        <f>'9.グラフデータ'!F215</f>
        <v>4.2000000000000003E-2</v>
      </c>
      <c r="R23" s="319"/>
      <c r="S23" s="319"/>
      <c r="T23" s="319"/>
      <c r="U23" s="319">
        <f>'9.グラフデータ'!G215</f>
        <v>2.9000000000000001E-2</v>
      </c>
      <c r="V23" s="319"/>
      <c r="W23" s="319"/>
      <c r="X23" s="319"/>
      <c r="Y23" s="319">
        <f>'9.グラフデータ'!H215</f>
        <v>0</v>
      </c>
      <c r="Z23" s="319"/>
      <c r="AA23" s="319"/>
      <c r="AB23" s="319"/>
      <c r="AC23" s="319">
        <f>'9.グラフデータ'!I215</f>
        <v>0</v>
      </c>
      <c r="AD23" s="319"/>
      <c r="AE23" s="319"/>
      <c r="AF23" s="319"/>
      <c r="AG23"/>
      <c r="AH23"/>
    </row>
    <row r="24" spans="1:37" ht="9" customHeight="1" x14ac:dyDescent="0.15">
      <c r="AG24" s="81"/>
      <c r="AH24" s="81"/>
    </row>
    <row r="25" spans="1:37" ht="18.75" customHeight="1" x14ac:dyDescent="0.15">
      <c r="A25" s="3"/>
      <c r="B25" s="10" t="s">
        <v>279</v>
      </c>
      <c r="AG25" s="81"/>
      <c r="AH25" s="81"/>
    </row>
    <row r="26" spans="1:37" s="8" customFormat="1" ht="17.25" customHeight="1" x14ac:dyDescent="0.15">
      <c r="A26" s="84"/>
      <c r="B26" s="323" t="s">
        <v>442</v>
      </c>
      <c r="C26" s="324"/>
      <c r="D26" s="324"/>
      <c r="E26" s="325"/>
      <c r="F26" s="329" t="s">
        <v>267</v>
      </c>
      <c r="G26" s="330"/>
      <c r="H26" s="330"/>
      <c r="I26" s="331"/>
      <c r="J26" s="320">
        <f>AVERAGE(M37:AF37)</f>
        <v>1.0400000000000001E-2</v>
      </c>
      <c r="K26" s="320"/>
      <c r="L26" s="320"/>
      <c r="M26" s="321" t="str">
        <f>'9.グラフデータ'!AE219</f>
        <v>―</v>
      </c>
      <c r="N26" s="321"/>
      <c r="O26" s="321"/>
      <c r="P26" s="321"/>
      <c r="Q26" s="85"/>
      <c r="R26" s="323" t="s">
        <v>443</v>
      </c>
      <c r="S26" s="324"/>
      <c r="T26" s="324"/>
      <c r="U26" s="325"/>
      <c r="V26" s="329" t="s">
        <v>267</v>
      </c>
      <c r="W26" s="330"/>
      <c r="X26" s="330"/>
      <c r="Y26" s="331"/>
      <c r="Z26" s="320">
        <f>AVERAGE(M38:AF38)</f>
        <v>0.76360000000000006</v>
      </c>
      <c r="AA26" s="320"/>
      <c r="AB26" s="320"/>
      <c r="AC26" s="321" t="str">
        <f>'9.グラフデータ'!AE220</f>
        <v>同程度で推移</v>
      </c>
      <c r="AD26" s="321"/>
      <c r="AE26" s="321"/>
      <c r="AF26" s="321"/>
      <c r="AG26" s="82"/>
      <c r="AH26" s="82"/>
    </row>
    <row r="27" spans="1:37" s="8" customFormat="1" ht="17.25" customHeight="1" x14ac:dyDescent="0.15">
      <c r="A27" s="84"/>
      <c r="B27" s="326"/>
      <c r="C27" s="327"/>
      <c r="D27" s="327"/>
      <c r="E27" s="328"/>
      <c r="F27" s="329" t="s">
        <v>251</v>
      </c>
      <c r="G27" s="330"/>
      <c r="H27" s="330"/>
      <c r="I27" s="331"/>
      <c r="J27" s="322">
        <f>AC37-M37</f>
        <v>0</v>
      </c>
      <c r="K27" s="322"/>
      <c r="L27" s="322"/>
      <c r="M27" s="321"/>
      <c r="N27" s="321"/>
      <c r="O27" s="321"/>
      <c r="P27" s="321"/>
      <c r="Q27" s="86"/>
      <c r="R27" s="326"/>
      <c r="S27" s="327"/>
      <c r="T27" s="327"/>
      <c r="U27" s="328"/>
      <c r="V27" s="329" t="s">
        <v>251</v>
      </c>
      <c r="W27" s="330"/>
      <c r="X27" s="330"/>
      <c r="Y27" s="331"/>
      <c r="Z27" s="322">
        <f>AC38-M38</f>
        <v>1.4000000000000012E-2</v>
      </c>
      <c r="AA27" s="322"/>
      <c r="AB27" s="322"/>
      <c r="AC27" s="321"/>
      <c r="AD27" s="321"/>
      <c r="AE27" s="321"/>
      <c r="AF27" s="321"/>
      <c r="AG27" s="82"/>
      <c r="AH27" s="82"/>
    </row>
    <row r="28" spans="1:37" s="8" customFormat="1" ht="17.25" customHeight="1" x14ac:dyDescent="0.15"/>
    <row r="29" spans="1:37" s="8" customFormat="1" ht="17.25" customHeight="1" x14ac:dyDescent="0.15"/>
    <row r="30" spans="1:37" s="8" customFormat="1" ht="18.75" customHeight="1" x14ac:dyDescent="0.15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</row>
    <row r="31" spans="1:37" s="8" customFormat="1" ht="18.75" customHeight="1" x14ac:dyDescent="0.15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</row>
    <row r="32" spans="1:37" s="8" customFormat="1" ht="18.75" customHeight="1" x14ac:dyDescent="0.15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</row>
    <row r="33" spans="1:34" s="8" customFormat="1" ht="18.75" customHeight="1" x14ac:dyDescent="0.15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</row>
    <row r="34" spans="1:34" s="8" customFormat="1" ht="18.75" customHeight="1" x14ac:dyDescent="0.15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</row>
    <row r="35" spans="1:34" s="8" customFormat="1" ht="18.75" customHeight="1" x14ac:dyDescent="0.15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/>
      <c r="AH35"/>
    </row>
    <row r="36" spans="1:34" s="8" customFormat="1" ht="18.75" customHeight="1" x14ac:dyDescent="0.15">
      <c r="A36"/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5" t="str">
        <f ca="1">'9.グラフデータ'!R1&amp;"(n="&amp;'9.グラフデータ'!E226&amp;")"</f>
        <v>R2(n=77)</v>
      </c>
      <c r="N36" s="315"/>
      <c r="O36" s="315"/>
      <c r="P36" s="315"/>
      <c r="Q36" s="315" t="str">
        <f ca="1">'9.グラフデータ'!S1&amp;"(n="&amp;'9.グラフデータ'!F226&amp;")"</f>
        <v>R3(n=77)</v>
      </c>
      <c r="R36" s="315"/>
      <c r="S36" s="315"/>
      <c r="T36" s="315"/>
      <c r="U36" s="315" t="str">
        <f ca="1">'9.グラフデータ'!T1&amp;"(n="&amp;'9.グラフデータ'!G226&amp;")"</f>
        <v>R4(n=77)</v>
      </c>
      <c r="V36" s="315"/>
      <c r="W36" s="315"/>
      <c r="X36" s="315"/>
      <c r="Y36" s="315" t="str">
        <f ca="1">'9.グラフデータ'!U1&amp;"(n="&amp;'9.グラフデータ'!H226&amp;")"</f>
        <v>R5(n=77)</v>
      </c>
      <c r="Z36" s="315"/>
      <c r="AA36" s="315"/>
      <c r="AB36" s="315"/>
      <c r="AC36" s="315" t="str">
        <f ca="1">'9.グラフデータ'!V1&amp;"(n="&amp;'9.グラフデータ'!I226&amp;")"</f>
        <v>R6(n=77)</v>
      </c>
      <c r="AD36" s="315"/>
      <c r="AE36" s="315"/>
      <c r="AF36" s="315"/>
      <c r="AG36"/>
      <c r="AH36"/>
    </row>
    <row r="37" spans="1:34" s="8" customFormat="1" ht="18.75" customHeight="1" x14ac:dyDescent="0.15">
      <c r="A37"/>
      <c r="B37" s="317" t="s">
        <v>261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5">
        <f>'9.グラフデータ'!E219</f>
        <v>0.01</v>
      </c>
      <c r="N37" s="315"/>
      <c r="O37" s="315"/>
      <c r="P37" s="315"/>
      <c r="Q37" s="315">
        <f>'9.グラフデータ'!F219</f>
        <v>0.01</v>
      </c>
      <c r="R37" s="315"/>
      <c r="S37" s="315"/>
      <c r="T37" s="315"/>
      <c r="U37" s="315">
        <f>'9.グラフデータ'!G219</f>
        <v>1.2E-2</v>
      </c>
      <c r="V37" s="315"/>
      <c r="W37" s="315"/>
      <c r="X37" s="315"/>
      <c r="Y37" s="315">
        <f>'9.グラフデータ'!H219</f>
        <v>0.01</v>
      </c>
      <c r="Z37" s="315"/>
      <c r="AA37" s="315"/>
      <c r="AB37" s="315"/>
      <c r="AC37" s="315">
        <f>'9.グラフデータ'!I219</f>
        <v>0.01</v>
      </c>
      <c r="AD37" s="315"/>
      <c r="AE37" s="315"/>
      <c r="AF37" s="315"/>
      <c r="AG37"/>
      <c r="AH37"/>
    </row>
    <row r="38" spans="1:34" s="8" customFormat="1" ht="18.75" customHeight="1" x14ac:dyDescent="0.15">
      <c r="A38"/>
      <c r="B38" s="316" t="s">
        <v>444</v>
      </c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5">
        <f>SUM(M39:M41)</f>
        <v>0.76300000000000001</v>
      </c>
      <c r="N38" s="315"/>
      <c r="O38" s="315"/>
      <c r="P38" s="315"/>
      <c r="Q38" s="315">
        <f>SUM(Q39:Q41)</f>
        <v>0.76</v>
      </c>
      <c r="R38" s="315"/>
      <c r="S38" s="315"/>
      <c r="T38" s="315"/>
      <c r="U38" s="315">
        <f>SUM(U39:U41)</f>
        <v>0.76800000000000002</v>
      </c>
      <c r="V38" s="315"/>
      <c r="W38" s="315"/>
      <c r="X38" s="315"/>
      <c r="Y38" s="315">
        <f>SUM(Y39:Y41)</f>
        <v>0.75</v>
      </c>
      <c r="Z38" s="315"/>
      <c r="AA38" s="315"/>
      <c r="AB38" s="315"/>
      <c r="AC38" s="315">
        <f>SUM(AC39:AC41)</f>
        <v>0.77700000000000002</v>
      </c>
      <c r="AD38" s="315"/>
      <c r="AE38" s="315"/>
      <c r="AF38" s="315"/>
      <c r="AG38"/>
      <c r="AH38"/>
    </row>
    <row r="39" spans="1:34" s="8" customFormat="1" ht="18.75" customHeight="1" x14ac:dyDescent="0.15">
      <c r="A39"/>
      <c r="B39" s="113"/>
      <c r="C39" s="336" t="s">
        <v>262</v>
      </c>
      <c r="D39" s="337"/>
      <c r="E39" s="337"/>
      <c r="F39" s="337"/>
      <c r="G39" s="337"/>
      <c r="H39" s="337"/>
      <c r="I39" s="337"/>
      <c r="J39" s="337"/>
      <c r="K39" s="337"/>
      <c r="L39" s="338"/>
      <c r="M39" s="315">
        <f>'9.グラフデータ'!E221</f>
        <v>0.53400000000000003</v>
      </c>
      <c r="N39" s="315"/>
      <c r="O39" s="315"/>
      <c r="P39" s="315"/>
      <c r="Q39" s="315">
        <f>'9.グラフデータ'!F221</f>
        <v>0.51400000000000001</v>
      </c>
      <c r="R39" s="315"/>
      <c r="S39" s="315"/>
      <c r="T39" s="315"/>
      <c r="U39" s="315">
        <f>'9.グラフデータ'!G221</f>
        <v>0.51600000000000001</v>
      </c>
      <c r="V39" s="315"/>
      <c r="W39" s="315"/>
      <c r="X39" s="315"/>
      <c r="Y39" s="315">
        <f>'9.グラフデータ'!H221</f>
        <v>0.50900000000000001</v>
      </c>
      <c r="Z39" s="315"/>
      <c r="AA39" s="315"/>
      <c r="AB39" s="315"/>
      <c r="AC39" s="315">
        <f>'9.グラフデータ'!I221</f>
        <v>0.505</v>
      </c>
      <c r="AD39" s="315"/>
      <c r="AE39" s="315"/>
      <c r="AF39" s="315"/>
      <c r="AG39"/>
      <c r="AH39"/>
    </row>
    <row r="40" spans="1:34" s="8" customFormat="1" ht="18.75" customHeight="1" x14ac:dyDescent="0.15">
      <c r="A40"/>
      <c r="B40" s="113"/>
      <c r="C40" s="336" t="s">
        <v>263</v>
      </c>
      <c r="D40" s="337"/>
      <c r="E40" s="337"/>
      <c r="F40" s="337"/>
      <c r="G40" s="337"/>
      <c r="H40" s="337"/>
      <c r="I40" s="337"/>
      <c r="J40" s="337"/>
      <c r="K40" s="337"/>
      <c r="L40" s="338"/>
      <c r="M40" s="315">
        <f>'9.グラフデータ'!E222</f>
        <v>0.221</v>
      </c>
      <c r="N40" s="315"/>
      <c r="O40" s="315"/>
      <c r="P40" s="315"/>
      <c r="Q40" s="315">
        <f>'9.グラフデータ'!F222</f>
        <v>0.24099999999999999</v>
      </c>
      <c r="R40" s="315"/>
      <c r="S40" s="315"/>
      <c r="T40" s="315"/>
      <c r="U40" s="315">
        <f>'9.グラフデータ'!G222</f>
        <v>0.247</v>
      </c>
      <c r="V40" s="315"/>
      <c r="W40" s="315"/>
      <c r="X40" s="315"/>
      <c r="Y40" s="315">
        <f>'9.グラフデータ'!H222</f>
        <v>0.23499999999999999</v>
      </c>
      <c r="Z40" s="315"/>
      <c r="AA40" s="315"/>
      <c r="AB40" s="315"/>
      <c r="AC40" s="315">
        <f>'9.グラフデータ'!I222</f>
        <v>0.26700000000000002</v>
      </c>
      <c r="AD40" s="315"/>
      <c r="AE40" s="315"/>
      <c r="AF40" s="315"/>
      <c r="AG40"/>
      <c r="AH40"/>
    </row>
    <row r="41" spans="1:34" s="8" customFormat="1" ht="18.75" customHeight="1" x14ac:dyDescent="0.15">
      <c r="A41"/>
      <c r="B41" s="114"/>
      <c r="C41" s="336" t="s">
        <v>264</v>
      </c>
      <c r="D41" s="337"/>
      <c r="E41" s="337"/>
      <c r="F41" s="337"/>
      <c r="G41" s="337"/>
      <c r="H41" s="337"/>
      <c r="I41" s="337"/>
      <c r="J41" s="337"/>
      <c r="K41" s="337"/>
      <c r="L41" s="338"/>
      <c r="M41" s="315">
        <f>'9.グラフデータ'!E223</f>
        <v>8.0000000000000002E-3</v>
      </c>
      <c r="N41" s="315"/>
      <c r="O41" s="315"/>
      <c r="P41" s="315"/>
      <c r="Q41" s="315">
        <f>'9.グラフデータ'!F223</f>
        <v>5.0000000000000001E-3</v>
      </c>
      <c r="R41" s="315"/>
      <c r="S41" s="315"/>
      <c r="T41" s="315"/>
      <c r="U41" s="315">
        <f>'9.グラフデータ'!G223</f>
        <v>5.0000000000000001E-3</v>
      </c>
      <c r="V41" s="315"/>
      <c r="W41" s="315"/>
      <c r="X41" s="315"/>
      <c r="Y41" s="315">
        <f>'9.グラフデータ'!H223</f>
        <v>6.0000000000000001E-3</v>
      </c>
      <c r="Z41" s="315"/>
      <c r="AA41" s="315"/>
      <c r="AB41" s="315"/>
      <c r="AC41" s="315">
        <f>'9.グラフデータ'!I223</f>
        <v>5.0000000000000001E-3</v>
      </c>
      <c r="AD41" s="315"/>
      <c r="AE41" s="315"/>
      <c r="AF41" s="315"/>
      <c r="AG41"/>
      <c r="AH41"/>
    </row>
    <row r="42" spans="1:34" s="8" customFormat="1" ht="18.75" customHeight="1" x14ac:dyDescent="0.15">
      <c r="A42"/>
      <c r="B42" s="317" t="s">
        <v>265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5">
        <f>'9.グラフデータ'!E224</f>
        <v>0.183</v>
      </c>
      <c r="N42" s="315"/>
      <c r="O42" s="315"/>
      <c r="P42" s="315"/>
      <c r="Q42" s="315">
        <f>'9.グラフデータ'!F224</f>
        <v>0.20100000000000001</v>
      </c>
      <c r="R42" s="315"/>
      <c r="S42" s="315"/>
      <c r="T42" s="315"/>
      <c r="U42" s="315">
        <f>'9.グラフデータ'!G224</f>
        <v>0.21299999999999999</v>
      </c>
      <c r="V42" s="315"/>
      <c r="W42" s="315"/>
      <c r="X42" s="315"/>
      <c r="Y42" s="315">
        <f>'9.グラフデータ'!H224</f>
        <v>0.23300000000000001</v>
      </c>
      <c r="Z42" s="315"/>
      <c r="AA42" s="315"/>
      <c r="AB42" s="315"/>
      <c r="AC42" s="315">
        <f>'9.グラフデータ'!I224</f>
        <v>0.20599999999999999</v>
      </c>
      <c r="AD42" s="315"/>
      <c r="AE42" s="315"/>
      <c r="AF42" s="315"/>
      <c r="AG42"/>
      <c r="AH42"/>
    </row>
    <row r="43" spans="1:34" s="8" customFormat="1" ht="18.75" customHeight="1" x14ac:dyDescent="0.15">
      <c r="A43"/>
      <c r="B43" s="317" t="s">
        <v>266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5">
        <f>'9.グラフデータ'!E225</f>
        <v>4.4999999999999998E-2</v>
      </c>
      <c r="N43" s="315"/>
      <c r="O43" s="315"/>
      <c r="P43" s="315"/>
      <c r="Q43" s="315">
        <f>'9.グラフデータ'!F225</f>
        <v>2.9000000000000001E-2</v>
      </c>
      <c r="R43" s="315"/>
      <c r="S43" s="315"/>
      <c r="T43" s="315"/>
      <c r="U43" s="315">
        <f>'9.グラフデータ'!G225</f>
        <v>8.0000000000000002E-3</v>
      </c>
      <c r="V43" s="315"/>
      <c r="W43" s="315"/>
      <c r="X43" s="315"/>
      <c r="Y43" s="315">
        <f>'9.グラフデータ'!H225</f>
        <v>6.0000000000000001E-3</v>
      </c>
      <c r="Z43" s="315"/>
      <c r="AA43" s="315"/>
      <c r="AB43" s="315"/>
      <c r="AC43" s="315">
        <f>'9.グラフデータ'!I225</f>
        <v>6.0000000000000001E-3</v>
      </c>
      <c r="AD43" s="315"/>
      <c r="AE43" s="315"/>
      <c r="AF43" s="315"/>
      <c r="AG43"/>
      <c r="AH43"/>
    </row>
    <row r="44" spans="1:34" x14ac:dyDescent="0.15">
      <c r="AH44"/>
    </row>
  </sheetData>
  <mergeCells count="120">
    <mergeCell ref="J6:L6"/>
    <mergeCell ref="M6:P7"/>
    <mergeCell ref="Z6:AB6"/>
    <mergeCell ref="AC6:AF7"/>
    <mergeCell ref="J7:L7"/>
    <mergeCell ref="Z7:AB7"/>
    <mergeCell ref="R6:U7"/>
    <mergeCell ref="V6:Y6"/>
    <mergeCell ref="V7:Y7"/>
    <mergeCell ref="B6:E7"/>
    <mergeCell ref="F6:I6"/>
    <mergeCell ref="F7:I7"/>
    <mergeCell ref="Z26:AB26"/>
    <mergeCell ref="AC26:AF27"/>
    <mergeCell ref="J27:L27"/>
    <mergeCell ref="Z27:AB27"/>
    <mergeCell ref="J26:L26"/>
    <mergeCell ref="M26:P27"/>
    <mergeCell ref="R26:U27"/>
    <mergeCell ref="V26:Y26"/>
    <mergeCell ref="V27:Y27"/>
    <mergeCell ref="B26:E27"/>
    <mergeCell ref="F26:I26"/>
    <mergeCell ref="F27:I27"/>
    <mergeCell ref="AC16:AF16"/>
    <mergeCell ref="B17:L17"/>
    <mergeCell ref="M17:P17"/>
    <mergeCell ref="Q17:T17"/>
    <mergeCell ref="U17:X17"/>
    <mergeCell ref="Y17:AB17"/>
    <mergeCell ref="AC17:AF17"/>
    <mergeCell ref="B16:L16"/>
    <mergeCell ref="M16:P16"/>
    <mergeCell ref="Y21:AB21"/>
    <mergeCell ref="C21:L21"/>
    <mergeCell ref="Q16:T16"/>
    <mergeCell ref="U16:X16"/>
    <mergeCell ref="Y16:AB16"/>
    <mergeCell ref="AC19:AF19"/>
    <mergeCell ref="M20:P20"/>
    <mergeCell ref="Q20:T20"/>
    <mergeCell ref="U20:X20"/>
    <mergeCell ref="Y20:AB20"/>
    <mergeCell ref="AC20:AF20"/>
    <mergeCell ref="M19:P19"/>
    <mergeCell ref="Q19:T19"/>
    <mergeCell ref="U19:X19"/>
    <mergeCell ref="Y19:AB19"/>
    <mergeCell ref="AC23:AF23"/>
    <mergeCell ref="B18:L18"/>
    <mergeCell ref="M18:P18"/>
    <mergeCell ref="Q18:T18"/>
    <mergeCell ref="U18:X18"/>
    <mergeCell ref="Y18:AB18"/>
    <mergeCell ref="AC18:AF18"/>
    <mergeCell ref="B23:L23"/>
    <mergeCell ref="M23:P23"/>
    <mergeCell ref="Q23:T23"/>
    <mergeCell ref="U23:X23"/>
    <mergeCell ref="Y23:AB23"/>
    <mergeCell ref="C19:L19"/>
    <mergeCell ref="C20:L20"/>
    <mergeCell ref="AC21:AF21"/>
    <mergeCell ref="B22:L22"/>
    <mergeCell ref="M22:P22"/>
    <mergeCell ref="Q22:T22"/>
    <mergeCell ref="U22:X22"/>
    <mergeCell ref="Y22:AB22"/>
    <mergeCell ref="AC22:AF22"/>
    <mergeCell ref="M21:P21"/>
    <mergeCell ref="Q21:T21"/>
    <mergeCell ref="U21:X21"/>
    <mergeCell ref="AC36:AF36"/>
    <mergeCell ref="B37:L37"/>
    <mergeCell ref="M37:P37"/>
    <mergeCell ref="Q37:T37"/>
    <mergeCell ref="U37:X37"/>
    <mergeCell ref="Y37:AB37"/>
    <mergeCell ref="AC37:AF37"/>
    <mergeCell ref="B36:L36"/>
    <mergeCell ref="M36:P36"/>
    <mergeCell ref="Q36:T36"/>
    <mergeCell ref="U36:X36"/>
    <mergeCell ref="Y36:AB36"/>
    <mergeCell ref="Y41:AB41"/>
    <mergeCell ref="C41:L41"/>
    <mergeCell ref="AC39:AF39"/>
    <mergeCell ref="M40:P40"/>
    <mergeCell ref="Q40:T40"/>
    <mergeCell ref="U40:X40"/>
    <mergeCell ref="Y40:AB40"/>
    <mergeCell ref="AC40:AF40"/>
    <mergeCell ref="M39:P39"/>
    <mergeCell ref="Q39:T39"/>
    <mergeCell ref="U39:X39"/>
    <mergeCell ref="Y39:AB39"/>
    <mergeCell ref="AC43:AF43"/>
    <mergeCell ref="B38:L38"/>
    <mergeCell ref="M38:P38"/>
    <mergeCell ref="Q38:T38"/>
    <mergeCell ref="U38:X38"/>
    <mergeCell ref="Y38:AB38"/>
    <mergeCell ref="AC38:AF38"/>
    <mergeCell ref="B43:L43"/>
    <mergeCell ref="M43:P43"/>
    <mergeCell ref="Q43:T43"/>
    <mergeCell ref="U43:X43"/>
    <mergeCell ref="Y43:AB43"/>
    <mergeCell ref="C39:L39"/>
    <mergeCell ref="C40:L40"/>
    <mergeCell ref="AC41:AF41"/>
    <mergeCell ref="B42:L42"/>
    <mergeCell ref="M42:P42"/>
    <mergeCell ref="Q42:T42"/>
    <mergeCell ref="U42:X42"/>
    <mergeCell ref="Y42:AB42"/>
    <mergeCell ref="AC42:AF42"/>
    <mergeCell ref="M41:P41"/>
    <mergeCell ref="Q41:T41"/>
    <mergeCell ref="U41:X41"/>
  </mergeCells>
  <phoneticPr fontId="1"/>
  <conditionalFormatting sqref="AG6:AH7">
    <cfRule type="containsText" dxfId="197" priority="62" operator="containsText" text="無し">
      <formula>NOT(ISERROR(SEARCH("無し",AG6)))</formula>
    </cfRule>
    <cfRule type="containsText" dxfId="196" priority="63" operator="containsText" text="変動">
      <formula>NOT(ISERROR(SEARCH("変動",AG6)))</formula>
    </cfRule>
    <cfRule type="containsText" dxfId="195" priority="64" operator="containsText" text="減少">
      <formula>NOT(ISERROR(SEARCH("減少",AG6)))</formula>
    </cfRule>
    <cfRule type="containsText" dxfId="194" priority="65" operator="containsText" text="増加">
      <formula>NOT(ISERROR(SEARCH("増加",AG6)))</formula>
    </cfRule>
    <cfRule type="containsText" dxfId="193" priority="66" operator="containsText" text="安定">
      <formula>NOT(ISERROR(SEARCH("安定",AG6)))</formula>
    </cfRule>
  </conditionalFormatting>
  <conditionalFormatting sqref="AG26:AH27">
    <cfRule type="containsText" dxfId="192" priority="45" operator="containsText" text="無し">
      <formula>NOT(ISERROR(SEARCH("無し",AG26)))</formula>
    </cfRule>
    <cfRule type="containsText" dxfId="191" priority="46" operator="containsText" text="変動">
      <formula>NOT(ISERROR(SEARCH("変動",AG26)))</formula>
    </cfRule>
    <cfRule type="containsText" dxfId="190" priority="47" operator="containsText" text="減少">
      <formula>NOT(ISERROR(SEARCH("減少",AG26)))</formula>
    </cfRule>
    <cfRule type="containsText" dxfId="189" priority="48" operator="containsText" text="増加">
      <formula>NOT(ISERROR(SEARCH("増加",AG26)))</formula>
    </cfRule>
    <cfRule type="containsText" dxfId="188" priority="49" operator="containsText" text="安定">
      <formula>NOT(ISERROR(SEARCH("安定",AG26)))</formula>
    </cfRule>
  </conditionalFormatting>
  <conditionalFormatting sqref="M26">
    <cfRule type="containsText" dxfId="187" priority="25" operator="containsText" text="最新年度のみ減少">
      <formula>NOT(ISERROR(SEARCH("最新年度のみ減少",M26)))</formula>
    </cfRule>
    <cfRule type="containsText" dxfId="186" priority="26" operator="containsText" text="最新年度のみ増加">
      <formula>NOT(ISERROR(SEARCH("最新年度のみ増加",M26)))</formula>
    </cfRule>
  </conditionalFormatting>
  <conditionalFormatting sqref="M26">
    <cfRule type="containsText" dxfId="185" priority="27" operator="containsText" text="―">
      <formula>NOT(ISERROR(SEARCH("―",M26)))</formula>
    </cfRule>
    <cfRule type="containsText" dxfId="184" priority="28" operator="containsText" text="隔年で">
      <formula>NOT(ISERROR(SEARCH("隔年で",M26)))</formula>
    </cfRule>
    <cfRule type="containsText" dxfId="183" priority="29" operator="containsText" text="年度により">
      <formula>NOT(ISERROR(SEARCH("年度により",M26)))</formula>
    </cfRule>
    <cfRule type="containsText" dxfId="182" priority="30" operator="containsText" text="減少傾向">
      <formula>NOT(ISERROR(SEARCH("減少傾向",M26)))</formula>
    </cfRule>
    <cfRule type="containsText" dxfId="181" priority="31" operator="containsText" text="増加傾向">
      <formula>NOT(ISERROR(SEARCH("増加傾向",M26)))</formula>
    </cfRule>
    <cfRule type="containsText" dxfId="180" priority="32" operator="containsText" text="同程度">
      <formula>NOT(ISERROR(SEARCH("同程度",M26)))</formula>
    </cfRule>
  </conditionalFormatting>
  <conditionalFormatting sqref="AC26">
    <cfRule type="containsText" dxfId="179" priority="17" operator="containsText" text="最新年度のみ減少">
      <formula>NOT(ISERROR(SEARCH("最新年度のみ減少",AC26)))</formula>
    </cfRule>
    <cfRule type="containsText" dxfId="178" priority="18" operator="containsText" text="最新年度のみ増加">
      <formula>NOT(ISERROR(SEARCH("最新年度のみ増加",AC26)))</formula>
    </cfRule>
  </conditionalFormatting>
  <conditionalFormatting sqref="AC26">
    <cfRule type="containsText" dxfId="177" priority="19" operator="containsText" text="―">
      <formula>NOT(ISERROR(SEARCH("―",AC26)))</formula>
    </cfRule>
    <cfRule type="containsText" dxfId="176" priority="20" operator="containsText" text="隔年で">
      <formula>NOT(ISERROR(SEARCH("隔年で",AC26)))</formula>
    </cfRule>
    <cfRule type="containsText" dxfId="175" priority="21" operator="containsText" text="年度により">
      <formula>NOT(ISERROR(SEARCH("年度により",AC26)))</formula>
    </cfRule>
    <cfRule type="containsText" dxfId="174" priority="22" operator="containsText" text="減少傾向">
      <formula>NOT(ISERROR(SEARCH("減少傾向",AC26)))</formula>
    </cfRule>
    <cfRule type="containsText" dxfId="173" priority="23" operator="containsText" text="増加傾向">
      <formula>NOT(ISERROR(SEARCH("増加傾向",AC26)))</formula>
    </cfRule>
    <cfRule type="containsText" dxfId="172" priority="24" operator="containsText" text="同程度">
      <formula>NOT(ISERROR(SEARCH("同程度",AC26)))</formula>
    </cfRule>
  </conditionalFormatting>
  <conditionalFormatting sqref="M6">
    <cfRule type="containsText" dxfId="171" priority="9" operator="containsText" text="最新年度のみ減少">
      <formula>NOT(ISERROR(SEARCH("最新年度のみ減少",M6)))</formula>
    </cfRule>
    <cfRule type="containsText" dxfId="170" priority="10" operator="containsText" text="最新年度のみ増加">
      <formula>NOT(ISERROR(SEARCH("最新年度のみ増加",M6)))</formula>
    </cfRule>
  </conditionalFormatting>
  <conditionalFormatting sqref="M6">
    <cfRule type="containsText" dxfId="169" priority="11" operator="containsText" text="―">
      <formula>NOT(ISERROR(SEARCH("―",M6)))</formula>
    </cfRule>
    <cfRule type="containsText" dxfId="168" priority="12" operator="containsText" text="隔年で">
      <formula>NOT(ISERROR(SEARCH("隔年で",M6)))</formula>
    </cfRule>
    <cfRule type="containsText" dxfId="167" priority="13" operator="containsText" text="年度により">
      <formula>NOT(ISERROR(SEARCH("年度により",M6)))</formula>
    </cfRule>
    <cfRule type="containsText" dxfId="166" priority="14" operator="containsText" text="減少傾向">
      <formula>NOT(ISERROR(SEARCH("減少傾向",M6)))</formula>
    </cfRule>
    <cfRule type="containsText" dxfId="165" priority="15" operator="containsText" text="増加傾向">
      <formula>NOT(ISERROR(SEARCH("増加傾向",M6)))</formula>
    </cfRule>
    <cfRule type="containsText" dxfId="164" priority="16" operator="containsText" text="同程度">
      <formula>NOT(ISERROR(SEARCH("同程度",M6)))</formula>
    </cfRule>
  </conditionalFormatting>
  <conditionalFormatting sqref="AC6">
    <cfRule type="containsText" dxfId="163" priority="1" operator="containsText" text="最新年度のみ減少">
      <formula>NOT(ISERROR(SEARCH("最新年度のみ減少",AC6)))</formula>
    </cfRule>
    <cfRule type="containsText" dxfId="162" priority="2" operator="containsText" text="最新年度のみ増加">
      <formula>NOT(ISERROR(SEARCH("最新年度のみ増加",AC6)))</formula>
    </cfRule>
  </conditionalFormatting>
  <conditionalFormatting sqref="AC6">
    <cfRule type="containsText" dxfId="161" priority="3" operator="containsText" text="―">
      <formula>NOT(ISERROR(SEARCH("―",AC6)))</formula>
    </cfRule>
    <cfRule type="containsText" dxfId="160" priority="4" operator="containsText" text="隔年で">
      <formula>NOT(ISERROR(SEARCH("隔年で",AC6)))</formula>
    </cfRule>
    <cfRule type="containsText" dxfId="159" priority="5" operator="containsText" text="年度により">
      <formula>NOT(ISERROR(SEARCH("年度により",AC6)))</formula>
    </cfRule>
    <cfRule type="containsText" dxfId="158" priority="6" operator="containsText" text="減少傾向">
      <formula>NOT(ISERROR(SEARCH("減少傾向",AC6)))</formula>
    </cfRule>
    <cfRule type="containsText" dxfId="157" priority="7" operator="containsText" text="増加傾向">
      <formula>NOT(ISERROR(SEARCH("増加傾向",AC6)))</formula>
    </cfRule>
    <cfRule type="containsText" dxfId="156" priority="8" operator="containsText" text="同程度">
      <formula>NOT(ISERROR(SEARCH("同程度",AC6)))</formula>
    </cfRule>
  </conditionalFormatting>
  <dataValidations count="1">
    <dataValidation type="list" allowBlank="1" showInputMessage="1" showErrorMessage="1" sqref="AH6:AH7" xr:uid="{00000000-0002-0000-0700-000001000000}">
      <formula1>#REF!</formula1>
    </dataValidation>
  </dataValidations>
  <hyperlinks>
    <hyperlink ref="AI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colBreaks count="1" manualBreakCount="1">
    <brk id="3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107"/>
  <sheetViews>
    <sheetView workbookViewId="0">
      <selection activeCell="A5" sqref="A5:A6"/>
    </sheetView>
  </sheetViews>
  <sheetFormatPr defaultRowHeight="13.5" x14ac:dyDescent="0.15"/>
  <cols>
    <col min="1" max="1" width="0.625" customWidth="1"/>
    <col min="2" max="32" width="3" customWidth="1"/>
    <col min="33" max="33" width="0.625" customWidth="1"/>
    <col min="34" max="34" width="20.5" style="8" bestFit="1" customWidth="1"/>
    <col min="35" max="39" width="10.75" style="8" bestFit="1" customWidth="1"/>
    <col min="40" max="40" width="9" style="8"/>
  </cols>
  <sheetData>
    <row r="1" spans="1:34" ht="24" customHeight="1" thickBot="1" x14ac:dyDescent="0.2">
      <c r="A1" s="3" t="s">
        <v>37</v>
      </c>
      <c r="B1" s="3"/>
      <c r="C1" s="10"/>
      <c r="D1" s="11"/>
      <c r="E1" s="11"/>
      <c r="F1" s="11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3" t="s">
        <v>38</v>
      </c>
    </row>
    <row r="2" spans="1:34" ht="24" customHeight="1" x14ac:dyDescent="0.15">
      <c r="A2" s="3" t="s">
        <v>277</v>
      </c>
      <c r="B2" s="3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spans="1:34" ht="24" customHeight="1" x14ac:dyDescent="0.15">
      <c r="A3" s="10"/>
      <c r="B3" s="10" t="s">
        <v>250</v>
      </c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4" x14ac:dyDescent="0.1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4" s="8" customFormat="1" ht="18.75" customHeight="1" x14ac:dyDescent="0.15">
      <c r="A5" s="81"/>
      <c r="B5" s="10" t="s">
        <v>280</v>
      </c>
      <c r="C5" s="81"/>
      <c r="D5" s="81"/>
      <c r="E5" s="81"/>
      <c r="F5" s="81"/>
      <c r="G5" s="10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</row>
    <row r="6" spans="1:34" s="8" customFormat="1" ht="18.75" customHeight="1" x14ac:dyDescent="0.15">
      <c r="A6" s="81"/>
      <c r="B6" s="323" t="s">
        <v>442</v>
      </c>
      <c r="C6" s="324"/>
      <c r="D6" s="324"/>
      <c r="E6" s="325"/>
      <c r="F6" s="329" t="s">
        <v>267</v>
      </c>
      <c r="G6" s="330"/>
      <c r="H6" s="330"/>
      <c r="I6" s="331"/>
      <c r="J6" s="320">
        <f>AVERAGE(M17:AF17)</f>
        <v>1.4E-3</v>
      </c>
      <c r="K6" s="320"/>
      <c r="L6" s="320"/>
      <c r="M6" s="321" t="str">
        <f>'9.グラフデータ'!AE230</f>
        <v>―</v>
      </c>
      <c r="N6" s="321"/>
      <c r="O6" s="321"/>
      <c r="P6" s="321"/>
      <c r="Q6" s="85"/>
      <c r="R6" s="323" t="s">
        <v>443</v>
      </c>
      <c r="S6" s="324"/>
      <c r="T6" s="324"/>
      <c r="U6" s="325"/>
      <c r="V6" s="329" t="s">
        <v>267</v>
      </c>
      <c r="W6" s="330"/>
      <c r="X6" s="330"/>
      <c r="Y6" s="331"/>
      <c r="Z6" s="320">
        <f>AVERAGE(M18:AF18)</f>
        <v>0.86319999999999997</v>
      </c>
      <c r="AA6" s="320"/>
      <c r="AB6" s="320"/>
      <c r="AC6" s="321" t="str">
        <f>'9.グラフデータ'!AE231</f>
        <v>年度により増減</v>
      </c>
      <c r="AD6" s="321"/>
      <c r="AE6" s="321"/>
      <c r="AF6" s="321"/>
      <c r="AG6" s="81"/>
    </row>
    <row r="7" spans="1:34" s="8" customFormat="1" ht="18.75" customHeight="1" x14ac:dyDescent="0.15">
      <c r="A7" s="81"/>
      <c r="B7" s="326"/>
      <c r="C7" s="327"/>
      <c r="D7" s="327"/>
      <c r="E7" s="328"/>
      <c r="F7" s="329" t="s">
        <v>251</v>
      </c>
      <c r="G7" s="330"/>
      <c r="H7" s="330"/>
      <c r="I7" s="331"/>
      <c r="J7" s="322">
        <f>AC17-M17</f>
        <v>-2E-3</v>
      </c>
      <c r="K7" s="322"/>
      <c r="L7" s="322"/>
      <c r="M7" s="321"/>
      <c r="N7" s="321"/>
      <c r="O7" s="321"/>
      <c r="P7" s="321"/>
      <c r="Q7" s="86"/>
      <c r="R7" s="326"/>
      <c r="S7" s="327"/>
      <c r="T7" s="327"/>
      <c r="U7" s="328"/>
      <c r="V7" s="329" t="s">
        <v>251</v>
      </c>
      <c r="W7" s="330"/>
      <c r="X7" s="330"/>
      <c r="Y7" s="331"/>
      <c r="Z7" s="322">
        <f>AC18-M18</f>
        <v>3.2000000000000028E-2</v>
      </c>
      <c r="AA7" s="322"/>
      <c r="AB7" s="322"/>
      <c r="AC7" s="321"/>
      <c r="AD7" s="321"/>
      <c r="AE7" s="321"/>
      <c r="AF7" s="321"/>
      <c r="AG7" s="81"/>
    </row>
    <row r="8" spans="1:34" s="8" customFormat="1" ht="17.25" customHeight="1" x14ac:dyDescent="0.15">
      <c r="A8" s="84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2"/>
    </row>
    <row r="9" spans="1:34" s="8" customFormat="1" ht="17.25" customHeight="1" x14ac:dyDescent="0.15">
      <c r="A9" s="84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2"/>
    </row>
    <row r="10" spans="1:34" s="8" customFormat="1" ht="18.75" customHeight="1" x14ac:dyDescent="0.1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</row>
    <row r="11" spans="1:34" s="8" customFormat="1" ht="18.75" customHeight="1" x14ac:dyDescent="0.1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</row>
    <row r="12" spans="1:34" s="8" customFormat="1" ht="18.75" customHeight="1" x14ac:dyDescent="0.1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</row>
    <row r="13" spans="1:34" s="8" customFormat="1" ht="18.75" customHeight="1" x14ac:dyDescent="0.1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</row>
    <row r="14" spans="1:34" s="8" customFormat="1" ht="18.75" customHeight="1" x14ac:dyDescent="0.1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</row>
    <row r="15" spans="1:34" s="8" customFormat="1" ht="18.75" customHeight="1" x14ac:dyDescent="0.1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/>
    </row>
    <row r="16" spans="1:34" s="8" customFormat="1" ht="18.75" customHeight="1" x14ac:dyDescent="0.15">
      <c r="A16"/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4" t="str">
        <f ca="1">'9.グラフデータ'!R1&amp;"(n="&amp;'9.グラフデータ'!E237&amp;")"</f>
        <v>R2(n=25)</v>
      </c>
      <c r="N16" s="344"/>
      <c r="O16" s="344"/>
      <c r="P16" s="344"/>
      <c r="Q16" s="344" t="str">
        <f ca="1">'9.グラフデータ'!S1&amp;"(n="&amp;'9.グラフデータ'!F237&amp;")"</f>
        <v>R3(n=25)</v>
      </c>
      <c r="R16" s="344"/>
      <c r="S16" s="344"/>
      <c r="T16" s="344"/>
      <c r="U16" s="344" t="str">
        <f ca="1">'9.グラフデータ'!T1&amp;"(n="&amp;'9.グラフデータ'!G237&amp;")"</f>
        <v>R4(n=25)</v>
      </c>
      <c r="V16" s="344"/>
      <c r="W16" s="344"/>
      <c r="X16" s="344"/>
      <c r="Y16" s="344" t="str">
        <f ca="1">'9.グラフデータ'!U1&amp;"(n="&amp;'9.グラフデータ'!H237&amp;")"</f>
        <v>R5(n=25)</v>
      </c>
      <c r="Z16" s="344"/>
      <c r="AA16" s="344"/>
      <c r="AB16" s="344"/>
      <c r="AC16" s="344" t="str">
        <f ca="1">'9.グラフデータ'!V1&amp;"(n="&amp;'9.グラフデータ'!I237&amp;")"</f>
        <v>R6(n=25)</v>
      </c>
      <c r="AD16" s="344"/>
      <c r="AE16" s="344"/>
      <c r="AF16" s="344"/>
      <c r="AG16"/>
    </row>
    <row r="17" spans="1:37" s="8" customFormat="1" ht="18.75" customHeight="1" x14ac:dyDescent="0.15">
      <c r="A17"/>
      <c r="B17" s="343" t="s">
        <v>261</v>
      </c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1">
        <f>'9.グラフデータ'!E230</f>
        <v>3.0000000000000001E-3</v>
      </c>
      <c r="N17" s="341"/>
      <c r="O17" s="341"/>
      <c r="P17" s="341"/>
      <c r="Q17" s="341">
        <f>'9.グラフデータ'!F230</f>
        <v>0</v>
      </c>
      <c r="R17" s="341"/>
      <c r="S17" s="341"/>
      <c r="T17" s="341"/>
      <c r="U17" s="341">
        <f>'9.グラフデータ'!G230</f>
        <v>3.0000000000000001E-3</v>
      </c>
      <c r="V17" s="341"/>
      <c r="W17" s="341"/>
      <c r="X17" s="341"/>
      <c r="Y17" s="341">
        <f>'9.グラフデータ'!H230</f>
        <v>0</v>
      </c>
      <c r="Z17" s="341"/>
      <c r="AA17" s="341"/>
      <c r="AB17" s="341"/>
      <c r="AC17" s="341">
        <f>'9.グラフデータ'!I230</f>
        <v>1E-3</v>
      </c>
      <c r="AD17" s="341"/>
      <c r="AE17" s="341"/>
      <c r="AF17" s="341"/>
      <c r="AG17"/>
    </row>
    <row r="18" spans="1:37" s="8" customFormat="1" ht="18.75" customHeight="1" x14ac:dyDescent="0.15">
      <c r="A18"/>
      <c r="B18" s="348" t="s">
        <v>444</v>
      </c>
      <c r="C18" s="343"/>
      <c r="D18" s="343"/>
      <c r="E18" s="343"/>
      <c r="F18" s="343"/>
      <c r="G18" s="343"/>
      <c r="H18" s="343"/>
      <c r="I18" s="343"/>
      <c r="J18" s="343"/>
      <c r="K18" s="343"/>
      <c r="L18" s="343"/>
      <c r="M18" s="341">
        <f>SUM(M19:P21)</f>
        <v>0.84299999999999997</v>
      </c>
      <c r="N18" s="341"/>
      <c r="O18" s="341"/>
      <c r="P18" s="341"/>
      <c r="Q18" s="341">
        <f>SUM(Q19:T21)</f>
        <v>0.83500000000000008</v>
      </c>
      <c r="R18" s="341"/>
      <c r="S18" s="341"/>
      <c r="T18" s="341"/>
      <c r="U18" s="341">
        <f>SUM(U19:X21)</f>
        <v>0.86199999999999999</v>
      </c>
      <c r="V18" s="341"/>
      <c r="W18" s="341"/>
      <c r="X18" s="341"/>
      <c r="Y18" s="341">
        <f>SUM(Y19:AB21)</f>
        <v>0.90099999999999991</v>
      </c>
      <c r="Z18" s="341"/>
      <c r="AA18" s="341"/>
      <c r="AB18" s="341"/>
      <c r="AC18" s="341">
        <f>SUM(AC19:AF21)</f>
        <v>0.875</v>
      </c>
      <c r="AD18" s="341"/>
      <c r="AE18" s="341"/>
      <c r="AF18" s="341"/>
      <c r="AG18"/>
    </row>
    <row r="19" spans="1:37" s="8" customFormat="1" ht="18.75" customHeight="1" x14ac:dyDescent="0.15">
      <c r="A19"/>
      <c r="B19" s="115"/>
      <c r="C19" s="345" t="s">
        <v>262</v>
      </c>
      <c r="D19" s="346"/>
      <c r="E19" s="346"/>
      <c r="F19" s="346"/>
      <c r="G19" s="346"/>
      <c r="H19" s="346"/>
      <c r="I19" s="346"/>
      <c r="J19" s="346"/>
      <c r="K19" s="346"/>
      <c r="L19" s="347"/>
      <c r="M19" s="341">
        <f>'9.グラフデータ'!E232</f>
        <v>0.72199999999999998</v>
      </c>
      <c r="N19" s="341"/>
      <c r="O19" s="341"/>
      <c r="P19" s="341"/>
      <c r="Q19" s="341">
        <f>'9.グラフデータ'!F232</f>
        <v>0.68200000000000005</v>
      </c>
      <c r="R19" s="341"/>
      <c r="S19" s="341"/>
      <c r="T19" s="341"/>
      <c r="U19" s="341">
        <f>'9.グラフデータ'!G232</f>
        <v>0.67900000000000005</v>
      </c>
      <c r="V19" s="341"/>
      <c r="W19" s="341"/>
      <c r="X19" s="341"/>
      <c r="Y19" s="341">
        <f>'9.グラフデータ'!H232</f>
        <v>0.71399999999999997</v>
      </c>
      <c r="Z19" s="341"/>
      <c r="AA19" s="341"/>
      <c r="AB19" s="341"/>
      <c r="AC19" s="341">
        <f>'9.グラフデータ'!I232</f>
        <v>0.67800000000000005</v>
      </c>
      <c r="AD19" s="341"/>
      <c r="AE19" s="341"/>
      <c r="AF19" s="341"/>
      <c r="AG19"/>
    </row>
    <row r="20" spans="1:37" s="8" customFormat="1" ht="18.75" customHeight="1" x14ac:dyDescent="0.15">
      <c r="A20"/>
      <c r="B20" s="115"/>
      <c r="C20" s="345" t="s">
        <v>263</v>
      </c>
      <c r="D20" s="346"/>
      <c r="E20" s="346"/>
      <c r="F20" s="346"/>
      <c r="G20" s="346"/>
      <c r="H20" s="346"/>
      <c r="I20" s="346"/>
      <c r="J20" s="346"/>
      <c r="K20" s="346"/>
      <c r="L20" s="347"/>
      <c r="M20" s="341">
        <f>'9.グラフデータ'!E233</f>
        <v>0.11799999999999999</v>
      </c>
      <c r="N20" s="341"/>
      <c r="O20" s="341"/>
      <c r="P20" s="341"/>
      <c r="Q20" s="341">
        <f>'9.グラフデータ'!F233</f>
        <v>0.14899999999999999</v>
      </c>
      <c r="R20" s="341"/>
      <c r="S20" s="341"/>
      <c r="T20" s="341"/>
      <c r="U20" s="341">
        <f>'9.グラフデータ'!G233</f>
        <v>0.18</v>
      </c>
      <c r="V20" s="341"/>
      <c r="W20" s="341"/>
      <c r="X20" s="341"/>
      <c r="Y20" s="341">
        <f>'9.グラフデータ'!H233</f>
        <v>0.184</v>
      </c>
      <c r="Z20" s="341"/>
      <c r="AA20" s="341"/>
      <c r="AB20" s="341"/>
      <c r="AC20" s="341">
        <f>'9.グラフデータ'!I233</f>
        <v>0.19700000000000001</v>
      </c>
      <c r="AD20" s="341"/>
      <c r="AE20" s="341"/>
      <c r="AF20" s="341"/>
      <c r="AG20"/>
    </row>
    <row r="21" spans="1:37" s="8" customFormat="1" ht="18.75" customHeight="1" x14ac:dyDescent="0.15">
      <c r="A21"/>
      <c r="B21" s="116"/>
      <c r="C21" s="345" t="s">
        <v>264</v>
      </c>
      <c r="D21" s="346"/>
      <c r="E21" s="346"/>
      <c r="F21" s="346"/>
      <c r="G21" s="346"/>
      <c r="H21" s="346"/>
      <c r="I21" s="346"/>
      <c r="J21" s="346"/>
      <c r="K21" s="346"/>
      <c r="L21" s="347"/>
      <c r="M21" s="341">
        <f>'9.グラフデータ'!E234</f>
        <v>3.0000000000000001E-3</v>
      </c>
      <c r="N21" s="341"/>
      <c r="O21" s="341"/>
      <c r="P21" s="341"/>
      <c r="Q21" s="341">
        <f>'9.グラフデータ'!F234</f>
        <v>4.0000000000000001E-3</v>
      </c>
      <c r="R21" s="341"/>
      <c r="S21" s="341"/>
      <c r="T21" s="341"/>
      <c r="U21" s="341">
        <f>'9.グラフデータ'!G234</f>
        <v>3.0000000000000001E-3</v>
      </c>
      <c r="V21" s="341"/>
      <c r="W21" s="341"/>
      <c r="X21" s="341"/>
      <c r="Y21" s="341">
        <f>'9.グラフデータ'!H234</f>
        <v>3.0000000000000001E-3</v>
      </c>
      <c r="Z21" s="341"/>
      <c r="AA21" s="341"/>
      <c r="AB21" s="341"/>
      <c r="AC21" s="341">
        <f>'9.グラフデータ'!I234</f>
        <v>0</v>
      </c>
      <c r="AD21" s="341"/>
      <c r="AE21" s="341"/>
      <c r="AF21" s="341"/>
      <c r="AG21"/>
      <c r="AK21" s="297"/>
    </row>
    <row r="22" spans="1:37" s="8" customFormat="1" ht="18.75" customHeight="1" x14ac:dyDescent="0.15">
      <c r="A22"/>
      <c r="B22" s="343" t="s">
        <v>265</v>
      </c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1">
        <f>'9.グラフデータ'!E235</f>
        <v>0.13</v>
      </c>
      <c r="N22" s="341"/>
      <c r="O22" s="341"/>
      <c r="P22" s="341"/>
      <c r="Q22" s="341">
        <f>'9.グラフデータ'!F235</f>
        <v>0.152</v>
      </c>
      <c r="R22" s="341"/>
      <c r="S22" s="341"/>
      <c r="T22" s="341"/>
      <c r="U22" s="341">
        <f>'9.グラフデータ'!G235</f>
        <v>0.128</v>
      </c>
      <c r="V22" s="341"/>
      <c r="W22" s="341"/>
      <c r="X22" s="341"/>
      <c r="Y22" s="341">
        <f>'9.グラフデータ'!H235</f>
        <v>9.4E-2</v>
      </c>
      <c r="Z22" s="341"/>
      <c r="AA22" s="341"/>
      <c r="AB22" s="341"/>
      <c r="AC22" s="341">
        <f>'9.グラフデータ'!I235</f>
        <v>0.115</v>
      </c>
      <c r="AD22" s="341"/>
      <c r="AE22" s="341"/>
      <c r="AF22" s="341"/>
      <c r="AG22"/>
    </row>
    <row r="23" spans="1:37" s="8" customFormat="1" ht="18.75" customHeight="1" x14ac:dyDescent="0.15">
      <c r="A23"/>
      <c r="B23" s="343" t="s">
        <v>266</v>
      </c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1">
        <f>'9.グラフデータ'!E236</f>
        <v>2.5000000000000001E-2</v>
      </c>
      <c r="N23" s="341"/>
      <c r="O23" s="341"/>
      <c r="P23" s="341"/>
      <c r="Q23" s="341">
        <f>'9.グラフデータ'!F236</f>
        <v>1.2999999999999999E-2</v>
      </c>
      <c r="R23" s="341"/>
      <c r="S23" s="341"/>
      <c r="T23" s="341"/>
      <c r="U23" s="341">
        <f>'9.グラフデータ'!G236</f>
        <v>8.0000000000000002E-3</v>
      </c>
      <c r="V23" s="341"/>
      <c r="W23" s="341"/>
      <c r="X23" s="341"/>
      <c r="Y23" s="341">
        <f>'9.グラフデータ'!H236</f>
        <v>4.0000000000000001E-3</v>
      </c>
      <c r="Z23" s="341"/>
      <c r="AA23" s="341"/>
      <c r="AB23" s="341"/>
      <c r="AC23" s="341">
        <f>'9.グラフデータ'!I236</f>
        <v>8.9999999999999993E-3</v>
      </c>
      <c r="AD23" s="341"/>
      <c r="AE23" s="341"/>
      <c r="AF23" s="341"/>
      <c r="AG23"/>
    </row>
    <row r="24" spans="1:37" s="8" customForma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7" s="8" customFormat="1" ht="9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7" s="8" customFormat="1" ht="18" customHeigh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7" s="8" customFormat="1" ht="32.25" customHeigh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7" s="8" customForma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7" s="8" customForma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7" s="8" customForma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54" spans="1:33" s="8" customFormat="1" ht="18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32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s="8" customForma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s="8" customForma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s="8" customForma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8" customForma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s="8" customForma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s="8" customForma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s="8" customForma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s="8" customForma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s="8" customForma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s="8" customForma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s="8" customForma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s="8" customForma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8" customForma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s="8" customForma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s="8" customForma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9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8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s="8" customFormat="1" ht="32.2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s="8" customForma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107" ht="18" customHeight="1" x14ac:dyDescent="0.15"/>
  </sheetData>
  <mergeCells count="60">
    <mergeCell ref="C19:L19"/>
    <mergeCell ref="C20:L20"/>
    <mergeCell ref="C21:L21"/>
    <mergeCell ref="R6:U7"/>
    <mergeCell ref="V6:Y6"/>
    <mergeCell ref="V7:Y7"/>
    <mergeCell ref="B6:E7"/>
    <mergeCell ref="F6:I6"/>
    <mergeCell ref="F7:I7"/>
    <mergeCell ref="U19:X19"/>
    <mergeCell ref="Y19:AB19"/>
    <mergeCell ref="Y18:AB18"/>
    <mergeCell ref="Z6:AB6"/>
    <mergeCell ref="AC19:AF19"/>
    <mergeCell ref="Q23:T23"/>
    <mergeCell ref="U23:X23"/>
    <mergeCell ref="Y23:AB23"/>
    <mergeCell ref="AC23:AF23"/>
    <mergeCell ref="Q20:T20"/>
    <mergeCell ref="U20:X20"/>
    <mergeCell ref="Y20:AB20"/>
    <mergeCell ref="AC20:AF20"/>
    <mergeCell ref="Q21:T21"/>
    <mergeCell ref="U21:X21"/>
    <mergeCell ref="Y21:AB21"/>
    <mergeCell ref="AC21:AF21"/>
    <mergeCell ref="Q19:T19"/>
    <mergeCell ref="AC18:AF18"/>
    <mergeCell ref="B23:L23"/>
    <mergeCell ref="B22:L22"/>
    <mergeCell ref="M23:P23"/>
    <mergeCell ref="B18:L18"/>
    <mergeCell ref="M18:P18"/>
    <mergeCell ref="Q18:T18"/>
    <mergeCell ref="U18:X18"/>
    <mergeCell ref="M21:P21"/>
    <mergeCell ref="M22:P22"/>
    <mergeCell ref="Q22:T22"/>
    <mergeCell ref="U22:X22"/>
    <mergeCell ref="Y22:AB22"/>
    <mergeCell ref="AC22:AF22"/>
    <mergeCell ref="M19:P19"/>
    <mergeCell ref="M20:P20"/>
    <mergeCell ref="AC16:AF16"/>
    <mergeCell ref="B17:L17"/>
    <mergeCell ref="B16:L16"/>
    <mergeCell ref="M16:P16"/>
    <mergeCell ref="M17:P17"/>
    <mergeCell ref="Q17:T17"/>
    <mergeCell ref="U17:X17"/>
    <mergeCell ref="Y17:AB17"/>
    <mergeCell ref="AC17:AF17"/>
    <mergeCell ref="Q16:T16"/>
    <mergeCell ref="U16:X16"/>
    <mergeCell ref="Y16:AB16"/>
    <mergeCell ref="AC6:AF7"/>
    <mergeCell ref="J7:L7"/>
    <mergeCell ref="Z7:AB7"/>
    <mergeCell ref="J6:L6"/>
    <mergeCell ref="M6:P7"/>
  </mergeCells>
  <phoneticPr fontId="1"/>
  <conditionalFormatting sqref="AG8:AG9">
    <cfRule type="containsText" dxfId="155" priority="63" operator="containsText" text="無し">
      <formula>NOT(ISERROR(SEARCH("無し",AG8)))</formula>
    </cfRule>
    <cfRule type="containsText" dxfId="154" priority="64" operator="containsText" text="変動">
      <formula>NOT(ISERROR(SEARCH("変動",AG8)))</formula>
    </cfRule>
    <cfRule type="containsText" dxfId="153" priority="65" operator="containsText" text="減少">
      <formula>NOT(ISERROR(SEARCH("減少",AG8)))</formula>
    </cfRule>
    <cfRule type="containsText" dxfId="152" priority="66" operator="containsText" text="増加">
      <formula>NOT(ISERROR(SEARCH("増加",AG8)))</formula>
    </cfRule>
    <cfRule type="containsText" dxfId="151" priority="67" operator="containsText" text="安定">
      <formula>NOT(ISERROR(SEARCH("安定",AG8)))</formula>
    </cfRule>
  </conditionalFormatting>
  <conditionalFormatting sqref="M6">
    <cfRule type="containsText" dxfId="150" priority="9" operator="containsText" text="最新年度のみ減少">
      <formula>NOT(ISERROR(SEARCH("最新年度のみ減少",M6)))</formula>
    </cfRule>
    <cfRule type="containsText" dxfId="149" priority="10" operator="containsText" text="最新年度のみ増加">
      <formula>NOT(ISERROR(SEARCH("最新年度のみ増加",M6)))</formula>
    </cfRule>
  </conditionalFormatting>
  <conditionalFormatting sqref="M6">
    <cfRule type="containsText" dxfId="148" priority="11" operator="containsText" text="―">
      <formula>NOT(ISERROR(SEARCH("―",M6)))</formula>
    </cfRule>
    <cfRule type="containsText" dxfId="147" priority="12" operator="containsText" text="隔年で">
      <formula>NOT(ISERROR(SEARCH("隔年で",M6)))</formula>
    </cfRule>
    <cfRule type="containsText" dxfId="146" priority="13" operator="containsText" text="年度により">
      <formula>NOT(ISERROR(SEARCH("年度により",M6)))</formula>
    </cfRule>
    <cfRule type="containsText" dxfId="145" priority="14" operator="containsText" text="減少傾向">
      <formula>NOT(ISERROR(SEARCH("減少傾向",M6)))</formula>
    </cfRule>
    <cfRule type="containsText" dxfId="144" priority="15" operator="containsText" text="増加傾向">
      <formula>NOT(ISERROR(SEARCH("増加傾向",M6)))</formula>
    </cfRule>
    <cfRule type="containsText" dxfId="143" priority="16" operator="containsText" text="同程度">
      <formula>NOT(ISERROR(SEARCH("同程度",M6)))</formula>
    </cfRule>
  </conditionalFormatting>
  <conditionalFormatting sqref="AC6">
    <cfRule type="containsText" dxfId="142" priority="1" operator="containsText" text="最新年度のみ減少">
      <formula>NOT(ISERROR(SEARCH("最新年度のみ減少",AC6)))</formula>
    </cfRule>
    <cfRule type="containsText" dxfId="141" priority="2" operator="containsText" text="最新年度のみ増加">
      <formula>NOT(ISERROR(SEARCH("最新年度のみ増加",AC6)))</formula>
    </cfRule>
  </conditionalFormatting>
  <conditionalFormatting sqref="AC6">
    <cfRule type="containsText" dxfId="140" priority="3" operator="containsText" text="―">
      <formula>NOT(ISERROR(SEARCH("―",AC6)))</formula>
    </cfRule>
    <cfRule type="containsText" dxfId="139" priority="4" operator="containsText" text="隔年で">
      <formula>NOT(ISERROR(SEARCH("隔年で",AC6)))</formula>
    </cfRule>
    <cfRule type="containsText" dxfId="138" priority="5" operator="containsText" text="年度により">
      <formula>NOT(ISERROR(SEARCH("年度により",AC6)))</formula>
    </cfRule>
    <cfRule type="containsText" dxfId="137" priority="6" operator="containsText" text="減少傾向">
      <formula>NOT(ISERROR(SEARCH("減少傾向",AC6)))</formula>
    </cfRule>
    <cfRule type="containsText" dxfId="136" priority="7" operator="containsText" text="増加傾向">
      <formula>NOT(ISERROR(SEARCH("増加傾向",AC6)))</formula>
    </cfRule>
    <cfRule type="containsText" dxfId="135" priority="8" operator="containsText" text="同程度">
      <formula>NOT(ISERROR(SEARCH("同程度",AC6)))</formula>
    </cfRule>
  </conditionalFormatting>
  <hyperlinks>
    <hyperlink ref="AH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60</vt:i4>
      </vt:variant>
    </vt:vector>
  </HeadingPairs>
  <TitlesOfParts>
    <vt:vector size="95" baseType="lpstr">
      <vt:lpstr>目次</vt:lpstr>
      <vt:lpstr>9-1-1.学士課程</vt:lpstr>
      <vt:lpstr>9-1-2.学士課程(平均)</vt:lpstr>
      <vt:lpstr>9-1-3.学士課程 (学部別)</vt:lpstr>
      <vt:lpstr>9-2-1.修士課程</vt:lpstr>
      <vt:lpstr>9-2-2.修士課程(平均)</vt:lpstr>
      <vt:lpstr>9-2-3.修士課程（専攻別)</vt:lpstr>
      <vt:lpstr>9-3-1.博士課程</vt:lpstr>
      <vt:lpstr>9-3-2.博士課程(平均)</vt:lpstr>
      <vt:lpstr>9-3-3.博士課程（専攻別)</vt:lpstr>
      <vt:lpstr>9-4-1.専門職学位課程</vt:lpstr>
      <vt:lpstr>9-4-2.専門職学位課程(平均)</vt:lpstr>
      <vt:lpstr>9.グラフデータ</vt:lpstr>
      <vt:lpstr>9.経年データ（学部単位）</vt:lpstr>
      <vt:lpstr>9.経年データ（専攻単位）</vt:lpstr>
      <vt:lpstr>9-1.2020</vt:lpstr>
      <vt:lpstr>9-1.2021</vt:lpstr>
      <vt:lpstr>9-1.2022</vt:lpstr>
      <vt:lpstr>9-1.2023</vt:lpstr>
      <vt:lpstr>9-1.2024</vt:lpstr>
      <vt:lpstr>9-2.2020</vt:lpstr>
      <vt:lpstr>9-2.2021</vt:lpstr>
      <vt:lpstr>9-2.2022</vt:lpstr>
      <vt:lpstr>9-2.2023</vt:lpstr>
      <vt:lpstr>9-2.2024</vt:lpstr>
      <vt:lpstr>9-3.2020</vt:lpstr>
      <vt:lpstr>9-3.2021</vt:lpstr>
      <vt:lpstr>9-3.2022</vt:lpstr>
      <vt:lpstr>9-3.2023</vt:lpstr>
      <vt:lpstr>9-3.2024</vt:lpstr>
      <vt:lpstr>9-4.2020</vt:lpstr>
      <vt:lpstr>9-4.2021</vt:lpstr>
      <vt:lpstr>9-4.2022</vt:lpstr>
      <vt:lpstr>9-4.2023</vt:lpstr>
      <vt:lpstr>9-4.2024</vt:lpstr>
      <vt:lpstr>'9.グラフデータ'!Print_Area</vt:lpstr>
      <vt:lpstr>'9-1.2020'!Print_Area</vt:lpstr>
      <vt:lpstr>'9-1.2021'!Print_Area</vt:lpstr>
      <vt:lpstr>'9-1.2022'!Print_Area</vt:lpstr>
      <vt:lpstr>'9-1.2023'!Print_Area</vt:lpstr>
      <vt:lpstr>'9-1.2024'!Print_Area</vt:lpstr>
      <vt:lpstr>'9-1-1.学士課程'!Print_Area</vt:lpstr>
      <vt:lpstr>'9-1-2.学士課程(平均)'!Print_Area</vt:lpstr>
      <vt:lpstr>'9-1-3.学士課程 (学部別)'!Print_Area</vt:lpstr>
      <vt:lpstr>'9-2.2020'!Print_Area</vt:lpstr>
      <vt:lpstr>'9-2.2021'!Print_Area</vt:lpstr>
      <vt:lpstr>'9-2.2022'!Print_Area</vt:lpstr>
      <vt:lpstr>'9-2.2023'!Print_Area</vt:lpstr>
      <vt:lpstr>'9-2.2024'!Print_Area</vt:lpstr>
      <vt:lpstr>'9-2-1.修士課程'!Print_Area</vt:lpstr>
      <vt:lpstr>'9-2-2.修士課程(平均)'!Print_Area</vt:lpstr>
      <vt:lpstr>'9-2-3.修士課程（専攻別)'!Print_Area</vt:lpstr>
      <vt:lpstr>'9-3.2020'!Print_Area</vt:lpstr>
      <vt:lpstr>'9-3.2021'!Print_Area</vt:lpstr>
      <vt:lpstr>'9-3.2022'!Print_Area</vt:lpstr>
      <vt:lpstr>'9-3.2023'!Print_Area</vt:lpstr>
      <vt:lpstr>'9-3.2024'!Print_Area</vt:lpstr>
      <vt:lpstr>'9-3-1.博士課程'!Print_Area</vt:lpstr>
      <vt:lpstr>'9-3-2.博士課程(平均)'!Print_Area</vt:lpstr>
      <vt:lpstr>'9-3-3.博士課程（専攻別)'!Print_Area</vt:lpstr>
      <vt:lpstr>'9-4.2020'!Print_Area</vt:lpstr>
      <vt:lpstr>'9-4.2021'!Print_Area</vt:lpstr>
      <vt:lpstr>'9-4.2022'!Print_Area</vt:lpstr>
      <vt:lpstr>'9-4.2023'!Print_Area</vt:lpstr>
      <vt:lpstr>'9-4.2024'!Print_Area</vt:lpstr>
      <vt:lpstr>'9-4-1.専門職学位課程'!Print_Area</vt:lpstr>
      <vt:lpstr>'9-4-2.専門職学位課程(平均)'!Print_Area</vt:lpstr>
      <vt:lpstr>目次!Print_Area</vt:lpstr>
      <vt:lpstr>'9-1.2020'!Print_Titles</vt:lpstr>
      <vt:lpstr>'9-1.2021'!Print_Titles</vt:lpstr>
      <vt:lpstr>'9-1.2022'!Print_Titles</vt:lpstr>
      <vt:lpstr>'9-1.2023'!Print_Titles</vt:lpstr>
      <vt:lpstr>'9-1.2024'!Print_Titles</vt:lpstr>
      <vt:lpstr>'9-1-2.学士課程(平均)'!Print_Titles</vt:lpstr>
      <vt:lpstr>'9-1-3.学士課程 (学部別)'!Print_Titles</vt:lpstr>
      <vt:lpstr>'9-2.2020'!Print_Titles</vt:lpstr>
      <vt:lpstr>'9-2.2021'!Print_Titles</vt:lpstr>
      <vt:lpstr>'9-2.2022'!Print_Titles</vt:lpstr>
      <vt:lpstr>'9-2.2023'!Print_Titles</vt:lpstr>
      <vt:lpstr>'9-2.2024'!Print_Titles</vt:lpstr>
      <vt:lpstr>'9-2-2.修士課程(平均)'!Print_Titles</vt:lpstr>
      <vt:lpstr>'9-2-3.修士課程（専攻別)'!Print_Titles</vt:lpstr>
      <vt:lpstr>'9-3.2020'!Print_Titles</vt:lpstr>
      <vt:lpstr>'9-3.2021'!Print_Titles</vt:lpstr>
      <vt:lpstr>'9-3.2022'!Print_Titles</vt:lpstr>
      <vt:lpstr>'9-3.2023'!Print_Titles</vt:lpstr>
      <vt:lpstr>'9-3.2024'!Print_Titles</vt:lpstr>
      <vt:lpstr>'9-3-2.博士課程(平均)'!Print_Titles</vt:lpstr>
      <vt:lpstr>'9-3-3.博士課程（専攻別)'!Print_Titles</vt:lpstr>
      <vt:lpstr>'9-4.2020'!Print_Titles</vt:lpstr>
      <vt:lpstr>'9-4.2021'!Print_Titles</vt:lpstr>
      <vt:lpstr>'9-4.2022'!Print_Titles</vt:lpstr>
      <vt:lpstr>'9-4.2023'!Print_Titles</vt:lpstr>
      <vt:lpstr>'9-4.2024'!Print_Titles</vt:lpstr>
      <vt:lpstr>'9-4-2.専門職学位課程(平均)'!Print_Titles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2025-10-03T06:40:14Z</cp:lastPrinted>
  <dcterms:created xsi:type="dcterms:W3CDTF">2022-12-06T08:39:19Z</dcterms:created>
  <dcterms:modified xsi:type="dcterms:W3CDTF">2025-10-22T00:42:51Z</dcterms:modified>
</cp:coreProperties>
</file>